
<file path=[Content_Types].xml><?xml version="1.0" encoding="utf-8"?>
<Types xmlns="http://schemas.openxmlformats.org/package/2006/content-types">
  <Override PartName="/xl/worksheets/sheet15.xml" ContentType="application/vnd.openxmlformats-officedocument.spreadsheetml.worksheet+xml"/>
  <Override PartName="/xl/charts/chart6.xml" ContentType="application/vnd.openxmlformats-officedocument.drawingml.chart+xml"/>
  <Override PartName="/xl/worksheets/sheet9.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comments8.xml" ContentType="application/vnd.openxmlformats-officedocument.spreadsheetml.comments+xml"/>
  <Override PartName="/xl/charts/chart4.xml" ContentType="application/vnd.openxmlformats-officedocument.drawingml.chart+xml"/>
  <Override PartName="/xl/drawings/drawing6.xml" ContentType="application/vnd.openxmlformats-officedocument.drawing+xml"/>
  <Override PartName="/xl/worksheets/sheet7.xml" ContentType="application/vnd.openxmlformats-officedocument.spreadsheetml.worksheet+xml"/>
  <Override PartName="/xl/worksheets/sheet11.xml" ContentType="application/vnd.openxmlformats-officedocument.spreadsheetml.worksheet+xml"/>
  <Override PartName="/xl/worksheets/sheet20.xml" ContentType="application/vnd.openxmlformats-officedocument.spreadsheetml.worksheet+xml"/>
  <Override PartName="/xl/comments6.xml" ContentType="application/vnd.openxmlformats-officedocument.spreadsheetml.comments+xml"/>
  <Override PartName="/xl/charts/chart2.xml" ContentType="application/vnd.openxmlformats-officedocument.drawingml.chart+xml"/>
  <Override PartName="/xl/drawings/drawing4.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comments4.xml" ContentType="application/vnd.openxmlformats-officedocument.spreadsheetml.comments+xml"/>
  <Override PartName="/xl/comments5.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worksheets/sheet1.xml" ContentType="application/vnd.openxmlformats-officedocument.spreadsheetml.worksheet+xml"/>
  <Override PartName="/xl/chartsheets/sheet4.xml" ContentType="application/vnd.openxmlformats-officedocument.spreadsheetml.chart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hartsheets/sheet2.xml" ContentType="application/vnd.openxmlformats-officedocument.spreadsheetml.chartsheet+xml"/>
  <Override PartName="/xl/chartsheets/sheet3.xml" ContentType="application/vnd.openxmlformats-officedocument.spreadsheetml.chartsheet+xml"/>
  <Override PartName="/xl/worksheets/sheet19.xml" ContentType="application/vnd.openxmlformats-officedocument.spreadsheetml.worksheet+xml"/>
  <Override PartName="/xl/sharedStrings.xml" ContentType="application/vnd.openxmlformats-officedocument.spreadsheetml.sharedStrings+xml"/>
  <Override PartName="/xl/chartsheets/sheet1.xml" ContentType="application/vnd.openxmlformats-officedocument.spreadsheetml.chartsheet+xml"/>
  <Override PartName="/xl/worksheets/sheet17.xml" ContentType="application/vnd.openxmlformats-officedocument.spreadsheetml.worksheet+xml"/>
  <Override PartName="/xl/worksheets/sheet18.xml" ContentType="application/vnd.openxmlformats-officedocument.spreadsheetml.worksheet+xml"/>
  <Override PartName="/xl/comments10.xml" ContentType="application/vnd.openxmlformats-officedocument.spreadsheetml.comments+xml"/>
  <Override PartName="/docProps/core.xml" ContentType="application/vnd.openxmlformats-package.core-properties+xml"/>
  <Override PartName="/xl/worksheets/sheet16.xml" ContentType="application/vnd.openxmlformats-officedocument.spreadsheetml.worksheet+xml"/>
  <Default Extension="bin" ContentType="application/vnd.openxmlformats-officedocument.spreadsheetml.printerSettings"/>
  <Override PartName="/xl/worksheets/sheet14.xml" ContentType="application/vnd.openxmlformats-officedocument.spreadsheetml.worksheet+xml"/>
  <Override PartName="/xl/comments9.xml" ContentType="application/vnd.openxmlformats-officedocument.spreadsheetml.comments+xml"/>
  <Override PartName="/xl/charts/chart5.xml" ContentType="application/vnd.openxmlformats-officedocument.drawingml.chart+xml"/>
  <Override PartName="/xl/drawings/drawing7.xml" ContentType="application/vnd.openxmlformats-officedocument.drawing+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comments7.xml" ContentType="application/vnd.openxmlformats-officedocument.spreadsheetml.comments+xml"/>
  <Override PartName="/xl/charts/chart3.xml" ContentType="application/vnd.openxmlformats-officedocument.drawingml.chart+xml"/>
  <Override PartName="/xl/drawings/drawing5.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showObjects="placeholders" hidePivotFieldList="1" defaultThemeVersion="124226"/>
  <bookViews>
    <workbookView xWindow="-15" yWindow="-15" windowWidth="19230" windowHeight="12075" tabRatio="802" firstSheet="5" activeTab="5"/>
  </bookViews>
  <sheets>
    <sheet name="Richardson Elec Dist- R&amp;R Proj" sheetId="62" state="hidden" r:id="rId1"/>
    <sheet name="Richardson NatG Dist- R&amp;R Proj" sheetId="64" state="hidden" r:id="rId2"/>
    <sheet name="Richardson Water - R&amp;R Proj" sheetId="48" state="hidden" r:id="rId3"/>
    <sheet name="Wainwright Summary" sheetId="74" state="hidden" r:id="rId4"/>
    <sheet name="Wainwright CHPP&amp;Dist- R&amp;R Proj" sheetId="66" state="hidden" r:id="rId5"/>
    <sheet name="CM Cost Estimating Worksheet" sheetId="55" r:id="rId6"/>
    <sheet name="Wainwright Electrical Dist" sheetId="56" state="hidden" r:id="rId7"/>
    <sheet name="Wainwright Elec - R&amp;R Proj" sheetId="68" state="hidden" r:id="rId8"/>
    <sheet name="Wainwright Water Dist" sheetId="30" state="hidden" r:id="rId9"/>
    <sheet name="Wainwright Water - R&amp;R Proj" sheetId="50" state="hidden" r:id="rId10"/>
    <sheet name="Wainwright WW Collection" sheetId="33" state="hidden" r:id="rId11"/>
    <sheet name="Wainwright WW - R&amp;R Proj" sheetId="51" state="hidden" r:id="rId12"/>
    <sheet name="Wainwright_Pipe_R_R_Th&amp;Pr" sheetId="78" state="hidden" r:id="rId13"/>
    <sheet name="FWA Utilidor RCN" sheetId="97" state="hidden" r:id="rId14"/>
    <sheet name="Utilidor Section Plan" sheetId="91" state="hidden" r:id="rId15"/>
    <sheet name="Utilidor Section Plan_Rearr " sheetId="95" state="hidden" r:id="rId16"/>
    <sheet name="Wainwright_PipingChart_Len_ Pr" sheetId="88" state="hidden" r:id="rId17"/>
    <sheet name="Wainwright_All_Chart_Pr" sheetId="89" state="hidden" r:id="rId18"/>
    <sheet name="Wainwright_All_R_R_Pr" sheetId="90" state="hidden" r:id="rId19"/>
    <sheet name="Wainwright_All_R_R_Th" sheetId="65" state="hidden" r:id="rId20"/>
    <sheet name="Wainwright_All_Chart_Th" sheetId="72" state="hidden" r:id="rId21"/>
    <sheet name="Wainwright_PipingChart_Len_Th" sheetId="85" state="hidden" r:id="rId22"/>
    <sheet name="Inflation-OLD" sheetId="20" state="hidden" r:id="rId23"/>
    <sheet name="Design Lives" sheetId="69" state="hidden" r:id="rId24"/>
  </sheets>
  <externalReferences>
    <externalReference r:id="rId25"/>
    <externalReference r:id="rId26"/>
    <externalReference r:id="rId27"/>
  </externalReferences>
  <definedNames>
    <definedName name="_EAR01">#REF!</definedName>
    <definedName name="_EAR02">#REF!</definedName>
    <definedName name="_EAR03">#REF!</definedName>
    <definedName name="_EAR04">#REF!</definedName>
    <definedName name="_EAR05">#REF!</definedName>
    <definedName name="_EAR06">#REF!</definedName>
    <definedName name="_EAR07">#REF!</definedName>
    <definedName name="_EAR08">#REF!</definedName>
    <definedName name="_EAR09">#REF!</definedName>
    <definedName name="_EAR10">#REF!</definedName>
    <definedName name="_xlnm._FilterDatabase" localSheetId="5" hidden="1">'CM Cost Estimating Worksheet'!$AG$5:$AG$10</definedName>
    <definedName name="_xlnm._FilterDatabase" localSheetId="6" hidden="1">'Wainwright Electrical Dist'!$AG$8:$AG$123</definedName>
    <definedName name="_xlnm._FilterDatabase" localSheetId="8" hidden="1">'Wainwright Water Dist'!$A$8:$AQ$231</definedName>
    <definedName name="_xlnm._FilterDatabase" localSheetId="10" hidden="1">'Wainwright WW Collection'!$A$8:$AQ$89</definedName>
    <definedName name="_LR01">#REF!</definedName>
    <definedName name="_LR02">#REF!</definedName>
    <definedName name="_LR03">#REF!</definedName>
    <definedName name="_LR04">#REF!</definedName>
    <definedName name="_LR05">#REF!</definedName>
    <definedName name="_LR06">#REF!</definedName>
    <definedName name="_LR07">#REF!</definedName>
    <definedName name="_LR08">#REF!</definedName>
    <definedName name="_LR09">#REF!</definedName>
    <definedName name="_LR10">#REF!</definedName>
    <definedName name="_OSR01">#REF!</definedName>
    <definedName name="_OSR02">#REF!</definedName>
    <definedName name="_OSR03">#REF!</definedName>
    <definedName name="_OSR04">#REF!</definedName>
    <definedName name="_OSR05">#REF!</definedName>
    <definedName name="_OSR06">#REF!</definedName>
    <definedName name="_OSR07">#REF!</definedName>
    <definedName name="_OSR08">#REF!</definedName>
    <definedName name="_OSR09">#REF!</definedName>
    <definedName name="_OSR10">#REF!</definedName>
    <definedName name="Area">#REF!</definedName>
    <definedName name="AvgFlow">#REF!</definedName>
    <definedName name="Basis">#REF!</definedName>
    <definedName name="Cell01">'[1]A2-Task'!$A$3</definedName>
    <definedName name="Cell02">'[1]A2-Task'!$A$4</definedName>
    <definedName name="Cell03">'[1]A2-Task'!$A$5</definedName>
    <definedName name="Cell04">'[1]A2-Task'!$A$6</definedName>
    <definedName name="Cell05">'[1]A2-Task'!$A$7</definedName>
    <definedName name="Cell06">'[1]A2-Task'!$A$8</definedName>
    <definedName name="Cell07">'[1]A2-Task'!$A$9</definedName>
    <definedName name="Cell08">'[1]A2-Task'!$A$10</definedName>
    <definedName name="Cell09">'[1]A2-Task'!$A$11</definedName>
    <definedName name="Cell10">'[1]A2-Task'!$A$12</definedName>
    <definedName name="CHANGES">#REF!</definedName>
    <definedName name="Clear">#REF!</definedName>
    <definedName name="Clear_0Summary">#REF!</definedName>
    <definedName name="Clear_5Staff">#REF!</definedName>
    <definedName name="Clear_EarnedValue">#REF!</definedName>
    <definedName name="Clear_Staff">'[1]A3-Staff'!#REF!</definedName>
    <definedName name="data">#REF!</definedName>
    <definedName name="DigFeed">#REF!</definedName>
    <definedName name="DigFlow">#REF!</definedName>
    <definedName name="digOut">#REF!</definedName>
    <definedName name="DigVol">#REF!</definedName>
    <definedName name="DigWarn">#REF!</definedName>
    <definedName name="EAR">#REF!</definedName>
    <definedName name="Exp_Revenue01">'[1]A5-Expense'!$C$149</definedName>
    <definedName name="Exp_Revenue02">'[1]A5-Expense'!$D$149</definedName>
    <definedName name="Exp_Revenue03">'[1]A5-Expense'!$E$149</definedName>
    <definedName name="Exp_Revenue04">'[1]A5-Expense'!$F$149</definedName>
    <definedName name="Exp_Revenue05">'[1]A5-Expense'!$G$149</definedName>
    <definedName name="Exp_Revenue06">'[1]A5-Expense'!$H$149</definedName>
    <definedName name="Exp_Revenue07">'[1]A5-Expense'!$I$149</definedName>
    <definedName name="Exp_Revenue08">'[1]A5-Expense'!$J$149</definedName>
    <definedName name="Exp_Revenue09">'[1]A5-Expense'!$K$149</definedName>
    <definedName name="Exp_Revenue10">'[1]A5-Expense'!$L$149</definedName>
    <definedName name="FixedFee">#REF!</definedName>
    <definedName name="FlexWizard">#REF!</definedName>
    <definedName name="FormatClient">'[1]A3-Staff'!#REF!</definedName>
    <definedName name="FormetOverhead">'[1]A3-Staff'!#REF!</definedName>
    <definedName name="Fund01">'[1]A2-Task'!$D$3</definedName>
    <definedName name="Fund02">'[1]A2-Task'!$D$4</definedName>
    <definedName name="Fund03">'[1]A2-Task'!$D$5</definedName>
    <definedName name="Fund04">'[1]A2-Task'!$D$6</definedName>
    <definedName name="Fund05">'[1]A2-Task'!$D$7</definedName>
    <definedName name="Fund06">'[1]A2-Task'!$D$8</definedName>
    <definedName name="Fund07">'[1]A2-Task'!$D$9</definedName>
    <definedName name="Fund08">'[1]A2-Task'!$D$10</definedName>
    <definedName name="Fund09">'[1]A2-Task'!$D$11</definedName>
    <definedName name="Fund10">'[1]A2-Task'!$D$12</definedName>
    <definedName name="GMLR">'[1]B2-Margin'!$L$41</definedName>
    <definedName name="InfIndexRaw">'[2]T2b- Inf Index'!$L$14:$M$129</definedName>
    <definedName name="Initial">#REF!</definedName>
    <definedName name="Labor_Revenue01">'[1]C1-Plan'!$D$56</definedName>
    <definedName name="Labor_Revenue02">'[1]C1-Plan'!$E$56</definedName>
    <definedName name="Labor_Revenue03">'[1]C1-Plan'!$F$56</definedName>
    <definedName name="Labor_Revenue04">'[1]C1-Plan'!$G$56</definedName>
    <definedName name="Labor_Revenue05">'[1]C1-Plan'!$H$56</definedName>
    <definedName name="Labor_Revenue06">'[1]C1-Plan'!$I$56</definedName>
    <definedName name="Labor_Revenue07">'[1]C1-Plan'!$J$56</definedName>
    <definedName name="Labor_Revenue08">'[1]C1-Plan'!$K$56</definedName>
    <definedName name="Labor_Revenue09">'[1]C1-Plan'!$L$56</definedName>
    <definedName name="Labor_Revenue10">'[1]C1-Plan'!$M$56</definedName>
    <definedName name="LaborHours01">#REF!</definedName>
    <definedName name="LaborHours02">#REF!</definedName>
    <definedName name="LaborHours03">#REF!</definedName>
    <definedName name="LaborHours04">#REF!</definedName>
    <definedName name="LaborHours05">#REF!</definedName>
    <definedName name="LaborHours06">#REF!</definedName>
    <definedName name="LaborHours07">#REF!</definedName>
    <definedName name="LaborHours08">#REF!</definedName>
    <definedName name="LaborHours09">#REF!</definedName>
    <definedName name="LaborHours10">#REF!</definedName>
    <definedName name="LaborHoursTotal">#REF!</definedName>
    <definedName name="LaborHrs_Revenue01">'[1]C1-Plan'!$D$25</definedName>
    <definedName name="LaborHrs_Revenue02">'[1]C1-Plan'!$E$25</definedName>
    <definedName name="LaborHrs_Revenue03">'[1]C1-Plan'!$F$25</definedName>
    <definedName name="LaborHrs_Revenue04">'[1]C1-Plan'!$G$25</definedName>
    <definedName name="LaborHrs_Revenue05">'[1]C1-Plan'!$H$25</definedName>
    <definedName name="LaborHrs_Revenue06">'[1]C1-Plan'!$I$25</definedName>
    <definedName name="LaborHrs_Revenue07">'[1]C1-Plan'!$J$25</definedName>
    <definedName name="LaborHrs_Revenue08">'[1]C1-Plan'!$K$25</definedName>
    <definedName name="LaborHrs_Revenue09">'[1]C1-Plan'!$L$25</definedName>
    <definedName name="LaborHrs_Revenue10">'[1]C1-Plan'!$M$25</definedName>
    <definedName name="LRSum">#REF!</definedName>
    <definedName name="NB">[1]Data!$B$13</definedName>
    <definedName name="NMLR">'[1]B2-Margin'!$L$52</definedName>
    <definedName name="OSR">#REF!</definedName>
    <definedName name="OSS_Revenue01">'[1]A5-Expense'!$C$161</definedName>
    <definedName name="OSS_Revenue02">'[1]A5-Expense'!$D$161</definedName>
    <definedName name="OSS_Revenue03">'[1]A5-Expense'!$E$161</definedName>
    <definedName name="OSS_Revenue04">'[1]A5-Expense'!$F$161</definedName>
    <definedName name="OSS_Revenue05">'[1]A5-Expense'!$G$161</definedName>
    <definedName name="OSS_Revenue06">'[1]A5-Expense'!$H$161</definedName>
    <definedName name="OSS_Revenue07">'[1]A5-Expense'!$I$161</definedName>
    <definedName name="OSS_Revenue08">'[1]A5-Expense'!$J$161</definedName>
    <definedName name="OSS_Revenue09">'[1]A5-Expense'!$K$161</definedName>
    <definedName name="OSS_Revenue10">'[1]A5-Expense'!$L$161</definedName>
    <definedName name="OutsideServices">#REF!</definedName>
    <definedName name="PerDiemFlag">'[1]A1-Contract'!$A$3</definedName>
    <definedName name="PFload">#REF!</definedName>
    <definedName name="Phos">'[3]Stage 1'!#REF!</definedName>
    <definedName name="Pkflow">#REF!</definedName>
    <definedName name="_xlnm.Print_Area" localSheetId="5">'CM Cost Estimating Worksheet'!$B$1:$AQ$12</definedName>
    <definedName name="_xlnm.Print_Area" localSheetId="14">'Utilidor Section Plan'!$A$1:$AT$67</definedName>
    <definedName name="_xlnm.Print_Area" localSheetId="15">'Utilidor Section Plan_Rearr '!$A$1:$AT$67</definedName>
    <definedName name="_xlnm.Print_Area" localSheetId="6">'Wainwright Electrical Dist'!$A$1:$AM$167</definedName>
    <definedName name="_xlnm.Print_Area" localSheetId="8">'Wainwright Water Dist'!$A$1:$AM$253</definedName>
    <definedName name="_xlnm.Print_Area" localSheetId="10">'Wainwright WW Collection'!$A$1:$AN$343</definedName>
    <definedName name="_xlnm.Print_Area" localSheetId="12">'Wainwright_Pipe_R_R_Th&amp;Pr'!$A$1:$BB$79</definedName>
    <definedName name="_xlnm.Print_Titles" localSheetId="5">'CM Cost Estimating Worksheet'!$B:$B,'CM Cost Estimating Worksheet'!$2:$5</definedName>
    <definedName name="_xlnm.Print_Titles" localSheetId="6">'Wainwright Electrical Dist'!$B:$B,'Wainwright Electrical Dist'!$5:$8</definedName>
    <definedName name="_xlnm.Print_Titles" localSheetId="8">'Wainwright Water Dist'!$B:$B,'Wainwright Water Dist'!$8:$8</definedName>
    <definedName name="_xlnm.Print_Titles" localSheetId="10">'Wainwright WW Collection'!$A:$B,'Wainwright WW Collection'!$8:$8</definedName>
    <definedName name="_xlnm.Print_Titles" localSheetId="18">Wainwright_All_R_R_Pr!$A:$A</definedName>
    <definedName name="_xlnm.Print_Titles" localSheetId="19">Wainwright_All_R_R_Th!$A:$A</definedName>
    <definedName name="_xlnm.Print_Titles" localSheetId="12">'Wainwright_Pipe_R_R_Th&amp;Pr'!$A:$A,'Wainwright_Pipe_R_R_Th&amp;Pr'!$3:$5</definedName>
    <definedName name="Project">'[1]A1-Contract'!$A$1</definedName>
    <definedName name="ProjectFee">#REF!</definedName>
    <definedName name="ProjectFee01">#REF!</definedName>
    <definedName name="ProjectFee02">#REF!</definedName>
    <definedName name="ProjectFee03">#REF!</definedName>
    <definedName name="ProjectFee04">#REF!</definedName>
    <definedName name="ProjectFee05">#REF!</definedName>
    <definedName name="ProjectFee06">#REF!</definedName>
    <definedName name="ProjectFee07">#REF!</definedName>
    <definedName name="ProjectFee08">#REF!</definedName>
    <definedName name="ProjectFee09">#REF!</definedName>
    <definedName name="ProjectFee10">#REF!</definedName>
    <definedName name="ResetContract">[1]Data!$A$77:$A$80,[1]Data!$C$76:$E$80,[1]Data!$C$69:$E$74,[1]Data!$E$63:$F$67,[1]Data!$E$61:$F$61,[1]Data!$B$59:$D$67,[1]Data!$B$59:$B$61</definedName>
    <definedName name="ResetContractPaste">'[1]A1-Contract'!$B$8:$D$16,'[1]A1-Contract'!$E$10:$F$10,'[1]A1-Contract'!$E$12:$F$16,'[1]A1-Contract'!$C$18:$E$23,'[1]A1-Contract'!$C$25:$E$29,'[1]A1-Contract'!$A$26:$A$29</definedName>
    <definedName name="Salary">#REF!</definedName>
    <definedName name="SubExp01">#REF!</definedName>
    <definedName name="SubExp02">#REF!</definedName>
    <definedName name="SubExp03">#REF!</definedName>
    <definedName name="SubExp04">#REF!</definedName>
    <definedName name="SubExp05">#REF!</definedName>
    <definedName name="SubExp06">#REF!</definedName>
    <definedName name="SubExp07">#REF!</definedName>
    <definedName name="SubExp08">#REF!</definedName>
    <definedName name="SubExp09">#REF!</definedName>
    <definedName name="SubExp10">#REF!</definedName>
    <definedName name="SubExpSum">#REF!</definedName>
    <definedName name="SUBTOTAL_LABOR_COST">#REF!</definedName>
    <definedName name="TableLable">#REF!</definedName>
    <definedName name="TableTotalLabel">#REF!</definedName>
    <definedName name="Task01">'[1]A2-Task'!$B$3</definedName>
    <definedName name="Task02">'[1]A2-Task'!$B$4</definedName>
    <definedName name="Task03">'[1]A2-Task'!$B$5</definedName>
    <definedName name="Task04">'[1]A2-Task'!$B$6</definedName>
    <definedName name="Task05">'[1]A2-Task'!$B$7</definedName>
    <definedName name="Task06">'[1]A2-Task'!$B$8</definedName>
    <definedName name="Task07">'[1]A2-Task'!$B$9</definedName>
    <definedName name="Task08">'[1]A2-Task'!$B$10</definedName>
    <definedName name="Task09">'[1]A2-Task'!$B$11</definedName>
    <definedName name="Task10">'[1]A2-Task'!$B$12</definedName>
    <definedName name="temp">#REF!</definedName>
    <definedName name="Title">#REF!</definedName>
    <definedName name="UnitCostYear">'[2]T2a- Gen Inputs'!$H$18</definedName>
    <definedName name="WWAvgAlk">#REF!</definedName>
    <definedName name="WWAvgBOD">#REF!</definedName>
    <definedName name="WWAvgH2S">#REF!</definedName>
    <definedName name="WWAvgNH3">#REF!</definedName>
    <definedName name="WWAvgTKN">#REF!</definedName>
    <definedName name="WWAvgTP">#REF!</definedName>
    <definedName name="WWAvgTSS">#REF!</definedName>
    <definedName name="WWAvgVSS">#REF!</definedName>
  </definedNames>
  <calcPr calcId="125725"/>
</workbook>
</file>

<file path=xl/calcChain.xml><?xml version="1.0" encoding="utf-8"?>
<calcChain xmlns="http://schemas.openxmlformats.org/spreadsheetml/2006/main">
  <c r="G9" i="55"/>
  <c r="S9"/>
  <c r="S10"/>
  <c r="AJ10"/>
  <c r="H10"/>
  <c r="M10" s="1"/>
  <c r="I10"/>
  <c r="J10"/>
  <c r="K10"/>
  <c r="L10"/>
  <c r="T10"/>
  <c r="U10"/>
  <c r="V10"/>
  <c r="AD10"/>
  <c r="H9"/>
  <c r="I9"/>
  <c r="J9"/>
  <c r="K9"/>
  <c r="L9"/>
  <c r="U9"/>
  <c r="T9"/>
  <c r="V9"/>
  <c r="AD74" i="56"/>
  <c r="G74"/>
  <c r="M74" s="1"/>
  <c r="G75"/>
  <c r="M75" s="1"/>
  <c r="F73"/>
  <c r="AG103" i="33"/>
  <c r="AS103"/>
  <c r="AT103" s="1"/>
  <c r="F103" s="1"/>
  <c r="G103" s="1"/>
  <c r="H103"/>
  <c r="I103"/>
  <c r="J103"/>
  <c r="K103"/>
  <c r="L103"/>
  <c r="S103"/>
  <c r="T103"/>
  <c r="V103"/>
  <c r="AD103"/>
  <c r="AG102"/>
  <c r="AS102"/>
  <c r="AT102" s="1"/>
  <c r="F102" s="1"/>
  <c r="G102" s="1"/>
  <c r="H102"/>
  <c r="I102"/>
  <c r="J102"/>
  <c r="K102"/>
  <c r="L102"/>
  <c r="S102"/>
  <c r="T102"/>
  <c r="V102"/>
  <c r="AD102"/>
  <c r="AG101"/>
  <c r="AS101"/>
  <c r="AT101" s="1"/>
  <c r="F101" s="1"/>
  <c r="G101" s="1"/>
  <c r="H101"/>
  <c r="I101"/>
  <c r="J101"/>
  <c r="K101"/>
  <c r="L101"/>
  <c r="S101"/>
  <c r="T101"/>
  <c r="V101"/>
  <c r="AD101"/>
  <c r="AG100"/>
  <c r="AS100"/>
  <c r="AT100" s="1"/>
  <c r="F100" s="1"/>
  <c r="G100" s="1"/>
  <c r="H100"/>
  <c r="I100"/>
  <c r="J100"/>
  <c r="K100"/>
  <c r="L100"/>
  <c r="S100"/>
  <c r="T100"/>
  <c r="V100"/>
  <c r="AD100"/>
  <c r="AG99"/>
  <c r="AS99"/>
  <c r="AT99" s="1"/>
  <c r="F99" s="1"/>
  <c r="G99" s="1"/>
  <c r="H99"/>
  <c r="I99"/>
  <c r="J99"/>
  <c r="K99"/>
  <c r="L99"/>
  <c r="S99"/>
  <c r="T99"/>
  <c r="V99"/>
  <c r="AD99"/>
  <c r="AG98"/>
  <c r="AS98"/>
  <c r="AT98" s="1"/>
  <c r="F98" s="1"/>
  <c r="G98" s="1"/>
  <c r="H98"/>
  <c r="I98"/>
  <c r="J98"/>
  <c r="K98"/>
  <c r="L98"/>
  <c r="S98"/>
  <c r="T98"/>
  <c r="V98"/>
  <c r="AD98"/>
  <c r="AG97"/>
  <c r="AS97"/>
  <c r="AT97" s="1"/>
  <c r="F97" s="1"/>
  <c r="G97" s="1"/>
  <c r="H97"/>
  <c r="I97"/>
  <c r="J97"/>
  <c r="K97"/>
  <c r="L97"/>
  <c r="S97"/>
  <c r="T97"/>
  <c r="V97"/>
  <c r="AD97"/>
  <c r="AG96"/>
  <c r="AS96"/>
  <c r="AT96" s="1"/>
  <c r="F96" s="1"/>
  <c r="G96" s="1"/>
  <c r="H96"/>
  <c r="I96"/>
  <c r="J96"/>
  <c r="K96"/>
  <c r="L96"/>
  <c r="S96"/>
  <c r="T96"/>
  <c r="V96"/>
  <c r="AD96"/>
  <c r="AG95"/>
  <c r="AS95"/>
  <c r="AT95" s="1"/>
  <c r="F95" s="1"/>
  <c r="G95" s="1"/>
  <c r="H95"/>
  <c r="I95"/>
  <c r="J95"/>
  <c r="K95"/>
  <c r="L95"/>
  <c r="S95"/>
  <c r="T95"/>
  <c r="V95"/>
  <c r="AD95"/>
  <c r="AG94"/>
  <c r="AS94"/>
  <c r="AT94" s="1"/>
  <c r="F94" s="1"/>
  <c r="G94" s="1"/>
  <c r="H94"/>
  <c r="I94"/>
  <c r="J94"/>
  <c r="K94"/>
  <c r="L94"/>
  <c r="S94"/>
  <c r="T94"/>
  <c r="V94"/>
  <c r="AD94"/>
  <c r="AG93"/>
  <c r="AS93"/>
  <c r="AT93" s="1"/>
  <c r="F93" s="1"/>
  <c r="G93" s="1"/>
  <c r="H93"/>
  <c r="I93"/>
  <c r="J93"/>
  <c r="K93"/>
  <c r="L93"/>
  <c r="S93"/>
  <c r="T93"/>
  <c r="V93"/>
  <c r="AD93"/>
  <c r="AG92"/>
  <c r="AS92"/>
  <c r="AT92" s="1"/>
  <c r="F92" s="1"/>
  <c r="G92" s="1"/>
  <c r="H92"/>
  <c r="I92"/>
  <c r="J92"/>
  <c r="K92"/>
  <c r="L92"/>
  <c r="S92"/>
  <c r="T92"/>
  <c r="V92"/>
  <c r="AD92"/>
  <c r="AG91"/>
  <c r="AS91"/>
  <c r="AT91" s="1"/>
  <c r="F91" s="1"/>
  <c r="G91" s="1"/>
  <c r="H91"/>
  <c r="I91"/>
  <c r="J91"/>
  <c r="K91"/>
  <c r="L91"/>
  <c r="S91"/>
  <c r="T91"/>
  <c r="V91"/>
  <c r="AD91"/>
  <c r="AG90"/>
  <c r="AS90"/>
  <c r="AT90" s="1"/>
  <c r="F90" s="1"/>
  <c r="G90" s="1"/>
  <c r="H90"/>
  <c r="I90"/>
  <c r="J90"/>
  <c r="K90"/>
  <c r="L90"/>
  <c r="S90"/>
  <c r="T90"/>
  <c r="V90"/>
  <c r="AD90"/>
  <c r="AS86"/>
  <c r="AT86"/>
  <c r="F86" s="1"/>
  <c r="G86" s="1"/>
  <c r="H86"/>
  <c r="I86"/>
  <c r="J86"/>
  <c r="K86"/>
  <c r="L86"/>
  <c r="S86"/>
  <c r="T86"/>
  <c r="V86"/>
  <c r="AD86"/>
  <c r="AS85"/>
  <c r="AT85" s="1"/>
  <c r="F85" s="1"/>
  <c r="G85" s="1"/>
  <c r="H85"/>
  <c r="I85"/>
  <c r="J85"/>
  <c r="K85"/>
  <c r="L85"/>
  <c r="S85"/>
  <c r="T85"/>
  <c r="V85"/>
  <c r="AD85"/>
  <c r="AS84"/>
  <c r="AT84"/>
  <c r="F84" s="1"/>
  <c r="G84" s="1"/>
  <c r="H84"/>
  <c r="I84"/>
  <c r="J84"/>
  <c r="K84"/>
  <c r="L84"/>
  <c r="S84"/>
  <c r="T84"/>
  <c r="V84"/>
  <c r="AD84"/>
  <c r="AS83"/>
  <c r="AT83" s="1"/>
  <c r="F83" s="1"/>
  <c r="G83" s="1"/>
  <c r="H83"/>
  <c r="I83"/>
  <c r="J83"/>
  <c r="K83"/>
  <c r="L83"/>
  <c r="S83"/>
  <c r="T83"/>
  <c r="V83"/>
  <c r="AD83"/>
  <c r="AS82"/>
  <c r="AT82"/>
  <c r="F82" s="1"/>
  <c r="G82" s="1"/>
  <c r="H82"/>
  <c r="I82"/>
  <c r="J82"/>
  <c r="K82"/>
  <c r="L82"/>
  <c r="S82"/>
  <c r="T82"/>
  <c r="V82"/>
  <c r="AD82"/>
  <c r="AS81"/>
  <c r="AT81" s="1"/>
  <c r="F81" s="1"/>
  <c r="G81" s="1"/>
  <c r="H81"/>
  <c r="I81"/>
  <c r="J81"/>
  <c r="K81"/>
  <c r="L81"/>
  <c r="S81"/>
  <c r="T81"/>
  <c r="V81"/>
  <c r="AD81"/>
  <c r="AS80"/>
  <c r="AT80"/>
  <c r="F80" s="1"/>
  <c r="G80" s="1"/>
  <c r="H80"/>
  <c r="I80"/>
  <c r="J80"/>
  <c r="K80"/>
  <c r="L80"/>
  <c r="S80"/>
  <c r="T80"/>
  <c r="V80"/>
  <c r="AD80"/>
  <c r="AS79"/>
  <c r="AT79" s="1"/>
  <c r="F79" s="1"/>
  <c r="G79" s="1"/>
  <c r="H79"/>
  <c r="I79"/>
  <c r="J79"/>
  <c r="K79"/>
  <c r="L79"/>
  <c r="S79"/>
  <c r="T79"/>
  <c r="V79"/>
  <c r="AD79"/>
  <c r="AS78"/>
  <c r="AT78"/>
  <c r="F78" s="1"/>
  <c r="G78" s="1"/>
  <c r="H78"/>
  <c r="I78"/>
  <c r="J78"/>
  <c r="K78"/>
  <c r="L78"/>
  <c r="S78"/>
  <c r="T78"/>
  <c r="V78"/>
  <c r="AD78"/>
  <c r="AS77"/>
  <c r="AT77" s="1"/>
  <c r="F77" s="1"/>
  <c r="G77" s="1"/>
  <c r="H77"/>
  <c r="I77"/>
  <c r="J77"/>
  <c r="K77"/>
  <c r="L77"/>
  <c r="S77"/>
  <c r="T77"/>
  <c r="V77"/>
  <c r="AD77"/>
  <c r="AS76"/>
  <c r="AT76"/>
  <c r="F76" s="1"/>
  <c r="G76" s="1"/>
  <c r="H76"/>
  <c r="I76"/>
  <c r="J76"/>
  <c r="K76"/>
  <c r="L76"/>
  <c r="S76"/>
  <c r="T76"/>
  <c r="V76"/>
  <c r="AD76"/>
  <c r="AS75"/>
  <c r="AT75" s="1"/>
  <c r="F75" s="1"/>
  <c r="G75" s="1"/>
  <c r="H75"/>
  <c r="I75"/>
  <c r="J75"/>
  <c r="K75"/>
  <c r="L75"/>
  <c r="S75"/>
  <c r="T75"/>
  <c r="V75"/>
  <c r="AD75"/>
  <c r="AS74"/>
  <c r="AT74"/>
  <c r="F74" s="1"/>
  <c r="G74" s="1"/>
  <c r="H74"/>
  <c r="I74"/>
  <c r="J74"/>
  <c r="K74"/>
  <c r="L74"/>
  <c r="S74"/>
  <c r="T74"/>
  <c r="V74"/>
  <c r="AD74"/>
  <c r="AG73"/>
  <c r="AS73"/>
  <c r="AT73"/>
  <c r="F73" s="1"/>
  <c r="G73" s="1"/>
  <c r="H73"/>
  <c r="I73"/>
  <c r="J73"/>
  <c r="K73"/>
  <c r="L73"/>
  <c r="S73"/>
  <c r="T73"/>
  <c r="V73"/>
  <c r="AD73"/>
  <c r="AG72"/>
  <c r="AS72"/>
  <c r="AT72"/>
  <c r="F72" s="1"/>
  <c r="G72" s="1"/>
  <c r="H72"/>
  <c r="I72"/>
  <c r="J72"/>
  <c r="K72"/>
  <c r="L72"/>
  <c r="S72"/>
  <c r="T72"/>
  <c r="V72"/>
  <c r="AD72"/>
  <c r="AG71"/>
  <c r="AT42"/>
  <c r="F42"/>
  <c r="G137" i="30"/>
  <c r="R137"/>
  <c r="X137" s="1"/>
  <c r="T137"/>
  <c r="V137"/>
  <c r="G133"/>
  <c r="R133" s="1"/>
  <c r="T133"/>
  <c r="V133"/>
  <c r="G129"/>
  <c r="R129" s="1"/>
  <c r="T129"/>
  <c r="V129"/>
  <c r="G125"/>
  <c r="R125" s="1"/>
  <c r="T125"/>
  <c r="V125"/>
  <c r="G121"/>
  <c r="R121" s="1"/>
  <c r="T121"/>
  <c r="V121"/>
  <c r="G117"/>
  <c r="R117"/>
  <c r="T117"/>
  <c r="V117"/>
  <c r="G113"/>
  <c r="R113"/>
  <c r="T113"/>
  <c r="V113"/>
  <c r="G109"/>
  <c r="R109"/>
  <c r="T109"/>
  <c r="V109"/>
  <c r="AS105"/>
  <c r="AT105"/>
  <c r="F105" s="1"/>
  <c r="G105" s="1"/>
  <c r="T105"/>
  <c r="V105"/>
  <c r="AS101"/>
  <c r="AT101"/>
  <c r="F101" s="1"/>
  <c r="G101" s="1"/>
  <c r="T101"/>
  <c r="V101"/>
  <c r="G97"/>
  <c r="R97"/>
  <c r="T97"/>
  <c r="V97"/>
  <c r="AS93"/>
  <c r="AT93"/>
  <c r="F93" s="1"/>
  <c r="G93" s="1"/>
  <c r="T93"/>
  <c r="V93"/>
  <c r="AS88"/>
  <c r="AT88"/>
  <c r="F88" s="1"/>
  <c r="G88" s="1"/>
  <c r="T88"/>
  <c r="V88"/>
  <c r="AS83"/>
  <c r="AT83"/>
  <c r="F83" s="1"/>
  <c r="G83" s="1"/>
  <c r="AC83" s="1"/>
  <c r="T83"/>
  <c r="V83"/>
  <c r="AS79"/>
  <c r="AT79" s="1"/>
  <c r="F79" s="1"/>
  <c r="G79" s="1"/>
  <c r="AC79" s="1"/>
  <c r="T79"/>
  <c r="V79"/>
  <c r="AS75"/>
  <c r="AT75"/>
  <c r="F75" s="1"/>
  <c r="G75" s="1"/>
  <c r="AC75" s="1"/>
  <c r="T75"/>
  <c r="V75"/>
  <c r="AS71"/>
  <c r="AT71" s="1"/>
  <c r="F71" s="1"/>
  <c r="G71" s="1"/>
  <c r="AC71" s="1"/>
  <c r="T71"/>
  <c r="V71"/>
  <c r="AS67"/>
  <c r="AT67"/>
  <c r="F67" s="1"/>
  <c r="G67" s="1"/>
  <c r="AC67" s="1"/>
  <c r="T67"/>
  <c r="V67"/>
  <c r="AS63"/>
  <c r="AT63" s="1"/>
  <c r="F63" s="1"/>
  <c r="G63" s="1"/>
  <c r="AC63" s="1"/>
  <c r="T63"/>
  <c r="V63"/>
  <c r="AS59"/>
  <c r="AT59"/>
  <c r="F59" s="1"/>
  <c r="G59" s="1"/>
  <c r="AC59" s="1"/>
  <c r="T59"/>
  <c r="V59"/>
  <c r="AS52"/>
  <c r="AT52" s="1"/>
  <c r="F52" s="1"/>
  <c r="G52" s="1"/>
  <c r="T52"/>
  <c r="V52"/>
  <c r="AS47"/>
  <c r="AT47" s="1"/>
  <c r="F47" s="1"/>
  <c r="G47" s="1"/>
  <c r="AC47" s="1"/>
  <c r="T47"/>
  <c r="V47"/>
  <c r="G43"/>
  <c r="M43"/>
  <c r="N43" s="1"/>
  <c r="T43"/>
  <c r="V43"/>
  <c r="G37"/>
  <c r="M37" s="1"/>
  <c r="T37"/>
  <c r="V37"/>
  <c r="AS33"/>
  <c r="AT33" s="1"/>
  <c r="F33" s="1"/>
  <c r="G33" s="1"/>
  <c r="AC33" s="1"/>
  <c r="T33"/>
  <c r="V33"/>
  <c r="G27"/>
  <c r="N27"/>
  <c r="M27"/>
  <c r="T27"/>
  <c r="V27"/>
  <c r="AS22"/>
  <c r="AT22" s="1"/>
  <c r="F22" s="1"/>
  <c r="G22" s="1"/>
  <c r="AC22" s="1"/>
  <c r="T22"/>
  <c r="V22"/>
  <c r="G18"/>
  <c r="M18"/>
  <c r="T18"/>
  <c r="V18"/>
  <c r="G15"/>
  <c r="T15"/>
  <c r="V15"/>
  <c r="AG193"/>
  <c r="AG186"/>
  <c r="AG171"/>
  <c r="AG170"/>
  <c r="AG169"/>
  <c r="AG168"/>
  <c r="AG167"/>
  <c r="AG162"/>
  <c r="AG161"/>
  <c r="AG156"/>
  <c r="AG154"/>
  <c r="AG151"/>
  <c r="AG148"/>
  <c r="AG145"/>
  <c r="AG142"/>
  <c r="AG138"/>
  <c r="AG136"/>
  <c r="AG134"/>
  <c r="AG132"/>
  <c r="AG130"/>
  <c r="AG128"/>
  <c r="AG126"/>
  <c r="AG124"/>
  <c r="AG114"/>
  <c r="AG112"/>
  <c r="AG102"/>
  <c r="AG100"/>
  <c r="AG98"/>
  <c r="AG96"/>
  <c r="AG94"/>
  <c r="AG92"/>
  <c r="AG89"/>
  <c r="AG87"/>
  <c r="AG82"/>
  <c r="AG74"/>
  <c r="AG64"/>
  <c r="AG62"/>
  <c r="AG60"/>
  <c r="AG55"/>
  <c r="AG49"/>
  <c r="AG39"/>
  <c r="AG29"/>
  <c r="AG24"/>
  <c r="AG19"/>
  <c r="AG16"/>
  <c r="AG14"/>
  <c r="C17" i="65"/>
  <c r="AG157" i="56"/>
  <c r="AG156"/>
  <c r="AG155"/>
  <c r="AG154"/>
  <c r="AG153"/>
  <c r="AG152"/>
  <c r="AG151"/>
  <c r="AG150"/>
  <c r="AG133"/>
  <c r="AG132"/>
  <c r="AG131"/>
  <c r="AG130"/>
  <c r="AG129"/>
  <c r="AG128"/>
  <c r="AG127"/>
  <c r="AG126"/>
  <c r="AG125"/>
  <c r="AG124"/>
  <c r="AG123"/>
  <c r="AG118"/>
  <c r="AG114"/>
  <c r="AG113"/>
  <c r="AG112"/>
  <c r="AG111"/>
  <c r="AG110"/>
  <c r="AG109"/>
  <c r="AG108"/>
  <c r="AG107"/>
  <c r="AG106"/>
  <c r="AG105"/>
  <c r="AG104"/>
  <c r="AG103"/>
  <c r="AG102"/>
  <c r="AG101"/>
  <c r="AG100"/>
  <c r="AG99"/>
  <c r="AG98"/>
  <c r="AG97"/>
  <c r="AG96"/>
  <c r="AG95"/>
  <c r="AG94"/>
  <c r="AG93"/>
  <c r="AG92"/>
  <c r="AG91"/>
  <c r="AG90"/>
  <c r="AG89"/>
  <c r="AG88"/>
  <c r="AG87"/>
  <c r="AG86"/>
  <c r="AG85"/>
  <c r="AG84"/>
  <c r="AG83"/>
  <c r="AG82"/>
  <c r="AG81"/>
  <c r="AG80"/>
  <c r="AG79"/>
  <c r="AG78"/>
  <c r="AG75"/>
  <c r="AG72"/>
  <c r="AG71"/>
  <c r="AG70"/>
  <c r="AG69"/>
  <c r="AG68"/>
  <c r="AG67"/>
  <c r="AG66"/>
  <c r="AG65"/>
  <c r="AG64"/>
  <c r="AG63"/>
  <c r="AG62"/>
  <c r="AG61"/>
  <c r="AG59"/>
  <c r="AG58"/>
  <c r="AG57"/>
  <c r="AG56"/>
  <c r="AG55"/>
  <c r="AG54"/>
  <c r="AG53"/>
  <c r="AG52"/>
  <c r="AG51"/>
  <c r="AG50"/>
  <c r="AG49"/>
  <c r="AG48"/>
  <c r="AG47"/>
  <c r="AG46"/>
  <c r="AG45"/>
  <c r="AG44"/>
  <c r="AG42"/>
  <c r="AG41"/>
  <c r="AG40"/>
  <c r="AG39"/>
  <c r="AG38"/>
  <c r="AG37"/>
  <c r="AG35"/>
  <c r="AG34"/>
  <c r="AG33"/>
  <c r="AG32"/>
  <c r="AG31"/>
  <c r="AG30"/>
  <c r="AG29"/>
  <c r="AG28"/>
  <c r="AG27"/>
  <c r="AG26"/>
  <c r="AG25"/>
  <c r="AG24"/>
  <c r="AG23"/>
  <c r="AG22"/>
  <c r="AG21"/>
  <c r="AG15"/>
  <c r="AG14"/>
  <c r="AG13"/>
  <c r="C12" i="65" s="1"/>
  <c r="C5" i="90"/>
  <c r="AG66" i="33"/>
  <c r="AG67"/>
  <c r="AG68"/>
  <c r="C24" i="90" s="1"/>
  <c r="AG89" i="33"/>
  <c r="AG148"/>
  <c r="AG141"/>
  <c r="AG134"/>
  <c r="AG127"/>
  <c r="AG120"/>
  <c r="C17" i="90"/>
  <c r="E8" i="78"/>
  <c r="F8" s="1"/>
  <c r="C9"/>
  <c r="C10" s="1"/>
  <c r="D9"/>
  <c r="D11"/>
  <c r="H12"/>
  <c r="H14" s="1"/>
  <c r="G12"/>
  <c r="G14" s="1"/>
  <c r="F12"/>
  <c r="F14" s="1"/>
  <c r="E12"/>
  <c r="E14" s="1"/>
  <c r="D12"/>
  <c r="D14" s="1"/>
  <c r="AG51" i="33"/>
  <c r="AG50"/>
  <c r="AG49"/>
  <c r="AG48"/>
  <c r="AG47"/>
  <c r="AG46"/>
  <c r="AG45"/>
  <c r="AG44"/>
  <c r="AG43"/>
  <c r="AG42"/>
  <c r="AG41"/>
  <c r="AG40"/>
  <c r="AG39"/>
  <c r="AG38"/>
  <c r="AG29"/>
  <c r="AG28"/>
  <c r="AG27"/>
  <c r="AG26"/>
  <c r="AG25"/>
  <c r="AG24"/>
  <c r="AG23"/>
  <c r="AG22"/>
  <c r="AG21"/>
  <c r="AG20"/>
  <c r="AG19"/>
  <c r="AG18"/>
  <c r="AG17"/>
  <c r="AG16"/>
  <c r="AG15"/>
  <c r="AG14"/>
  <c r="AG244" i="30"/>
  <c r="AG243"/>
  <c r="AG242"/>
  <c r="AG241"/>
  <c r="AG240"/>
  <c r="AG239"/>
  <c r="AG238"/>
  <c r="AG237"/>
  <c r="AG236"/>
  <c r="C52" i="78" s="1"/>
  <c r="AG233" i="30"/>
  <c r="AG232"/>
  <c r="AG231"/>
  <c r="AG230"/>
  <c r="AG229"/>
  <c r="AG228"/>
  <c r="AG227"/>
  <c r="AG226"/>
  <c r="AG225"/>
  <c r="AG224"/>
  <c r="AG223"/>
  <c r="AG222"/>
  <c r="AG221"/>
  <c r="AG220"/>
  <c r="C46" i="78" s="1"/>
  <c r="C35"/>
  <c r="C33"/>
  <c r="C29"/>
  <c r="C27"/>
  <c r="C23"/>
  <c r="C21"/>
  <c r="C17"/>
  <c r="C15"/>
  <c r="C11"/>
  <c r="F61" i="33"/>
  <c r="G61"/>
  <c r="AT57"/>
  <c r="F57"/>
  <c r="G57" s="1"/>
  <c r="AT53"/>
  <c r="F53" s="1"/>
  <c r="G53" s="1"/>
  <c r="AJ61"/>
  <c r="AD61"/>
  <c r="T61"/>
  <c r="U61"/>
  <c r="V61"/>
  <c r="AJ321"/>
  <c r="G321"/>
  <c r="M321"/>
  <c r="AD321"/>
  <c r="AS53" i="30"/>
  <c r="AT53" s="1"/>
  <c r="F53" s="1"/>
  <c r="G214"/>
  <c r="AC214"/>
  <c r="AF214" s="1"/>
  <c r="G210"/>
  <c r="AC210"/>
  <c r="AF210" s="1"/>
  <c r="AS14"/>
  <c r="AT14" s="1"/>
  <c r="F14" s="1"/>
  <c r="G14" s="1"/>
  <c r="T14"/>
  <c r="V14"/>
  <c r="AD14"/>
  <c r="AS16"/>
  <c r="AT16"/>
  <c r="F16" s="1"/>
  <c r="G16" s="1"/>
  <c r="T16"/>
  <c r="V16"/>
  <c r="AD16"/>
  <c r="AS19"/>
  <c r="AT19" s="1"/>
  <c r="F19" s="1"/>
  <c r="G19" s="1"/>
  <c r="T19"/>
  <c r="V19"/>
  <c r="AD19"/>
  <c r="AS21"/>
  <c r="AT21"/>
  <c r="F21" s="1"/>
  <c r="G21" s="1"/>
  <c r="T21"/>
  <c r="V21"/>
  <c r="AD21"/>
  <c r="AD22"/>
  <c r="AS23"/>
  <c r="AT23"/>
  <c r="F23" s="1"/>
  <c r="G23" s="1"/>
  <c r="T23"/>
  <c r="V23"/>
  <c r="AD23"/>
  <c r="AS24"/>
  <c r="AT24" s="1"/>
  <c r="F24" s="1"/>
  <c r="G24" s="1"/>
  <c r="T24"/>
  <c r="V24"/>
  <c r="AD24"/>
  <c r="AS26"/>
  <c r="AT26"/>
  <c r="F26" s="1"/>
  <c r="G26" s="1"/>
  <c r="T26"/>
  <c r="V26"/>
  <c r="AD26"/>
  <c r="AS28"/>
  <c r="AT28" s="1"/>
  <c r="F28" s="1"/>
  <c r="G28" s="1"/>
  <c r="T28"/>
  <c r="V28"/>
  <c r="AD28"/>
  <c r="AS29"/>
  <c r="AT29"/>
  <c r="F29" s="1"/>
  <c r="G29" s="1"/>
  <c r="T29"/>
  <c r="V29"/>
  <c r="AD29"/>
  <c r="AS32"/>
  <c r="AT32" s="1"/>
  <c r="F32" s="1"/>
  <c r="G32" s="1"/>
  <c r="T32"/>
  <c r="V32"/>
  <c r="AD32"/>
  <c r="AD33"/>
  <c r="AS34"/>
  <c r="AT34" s="1"/>
  <c r="F34" s="1"/>
  <c r="G34" s="1"/>
  <c r="T34"/>
  <c r="V34"/>
  <c r="AD34"/>
  <c r="AS36"/>
  <c r="AT36"/>
  <c r="F36" s="1"/>
  <c r="G36" s="1"/>
  <c r="T36"/>
  <c r="V36"/>
  <c r="AD36"/>
  <c r="AS38"/>
  <c r="AT38" s="1"/>
  <c r="F38" s="1"/>
  <c r="G38" s="1"/>
  <c r="T38"/>
  <c r="V38"/>
  <c r="AD38"/>
  <c r="AS39"/>
  <c r="AT39"/>
  <c r="F39" s="1"/>
  <c r="G39" s="1"/>
  <c r="T39"/>
  <c r="V39"/>
  <c r="AD39"/>
  <c r="AS40"/>
  <c r="AT40" s="1"/>
  <c r="F40" s="1"/>
  <c r="G40" s="1"/>
  <c r="T40"/>
  <c r="V40"/>
  <c r="AD40"/>
  <c r="AS42"/>
  <c r="AT42"/>
  <c r="F42" s="1"/>
  <c r="G42" s="1"/>
  <c r="T42"/>
  <c r="V42"/>
  <c r="AD42"/>
  <c r="AS44"/>
  <c r="AT44" s="1"/>
  <c r="F44" s="1"/>
  <c r="G44" s="1"/>
  <c r="T44"/>
  <c r="V44"/>
  <c r="AD44"/>
  <c r="AS46"/>
  <c r="AT46"/>
  <c r="F46" s="1"/>
  <c r="G46" s="1"/>
  <c r="T46"/>
  <c r="V46"/>
  <c r="AD46"/>
  <c r="AD47"/>
  <c r="AS48"/>
  <c r="AT48"/>
  <c r="F48" s="1"/>
  <c r="G48" s="1"/>
  <c r="T48"/>
  <c r="V48"/>
  <c r="AD48"/>
  <c r="AS49"/>
  <c r="AT49" s="1"/>
  <c r="F49" s="1"/>
  <c r="G49" s="1"/>
  <c r="T49"/>
  <c r="V49"/>
  <c r="AD49"/>
  <c r="AS51"/>
  <c r="AT51"/>
  <c r="F51" s="1"/>
  <c r="G51" s="1"/>
  <c r="T51"/>
  <c r="V51"/>
  <c r="AD51"/>
  <c r="AD52"/>
  <c r="AS54"/>
  <c r="AT54"/>
  <c r="F54" s="1"/>
  <c r="G54" s="1"/>
  <c r="T54"/>
  <c r="V54"/>
  <c r="AD54"/>
  <c r="AS55"/>
  <c r="AT55" s="1"/>
  <c r="F55" s="1"/>
  <c r="G55" s="1"/>
  <c r="T55"/>
  <c r="V55"/>
  <c r="AD55"/>
  <c r="AS58"/>
  <c r="AT58"/>
  <c r="F58" s="1"/>
  <c r="G58" s="1"/>
  <c r="T58"/>
  <c r="V58"/>
  <c r="AD58"/>
  <c r="AD59"/>
  <c r="AS60"/>
  <c r="AT60"/>
  <c r="F60" s="1"/>
  <c r="G60" s="1"/>
  <c r="T60"/>
  <c r="V60"/>
  <c r="AD60"/>
  <c r="AS62"/>
  <c r="AT62" s="1"/>
  <c r="F62" s="1"/>
  <c r="G62" s="1"/>
  <c r="T62"/>
  <c r="V62"/>
  <c r="AD62"/>
  <c r="AD63"/>
  <c r="AS64"/>
  <c r="AT64" s="1"/>
  <c r="F64" s="1"/>
  <c r="G64" s="1"/>
  <c r="T64"/>
  <c r="V64"/>
  <c r="AD64"/>
  <c r="AS66"/>
  <c r="AT66"/>
  <c r="F66" s="1"/>
  <c r="G66" s="1"/>
  <c r="T66"/>
  <c r="V66"/>
  <c r="AD66"/>
  <c r="AD67"/>
  <c r="AS68"/>
  <c r="AT68"/>
  <c r="F68" s="1"/>
  <c r="G68" s="1"/>
  <c r="T68"/>
  <c r="V68"/>
  <c r="AD68"/>
  <c r="AS70"/>
  <c r="AT70" s="1"/>
  <c r="F70" s="1"/>
  <c r="G70" s="1"/>
  <c r="T70"/>
  <c r="V70"/>
  <c r="AD70"/>
  <c r="AD71"/>
  <c r="AS72"/>
  <c r="AT72" s="1"/>
  <c r="F72" s="1"/>
  <c r="G72" s="1"/>
  <c r="T72"/>
  <c r="V72"/>
  <c r="AD72"/>
  <c r="AS74"/>
  <c r="AT74"/>
  <c r="F74" s="1"/>
  <c r="G74" s="1"/>
  <c r="T74"/>
  <c r="V74"/>
  <c r="AD74"/>
  <c r="AD75"/>
  <c r="AS76"/>
  <c r="AT76"/>
  <c r="F76" s="1"/>
  <c r="G76" s="1"/>
  <c r="T76"/>
  <c r="V76"/>
  <c r="AD76"/>
  <c r="AS78"/>
  <c r="AT78" s="1"/>
  <c r="F78" s="1"/>
  <c r="G78" s="1"/>
  <c r="T78"/>
  <c r="V78"/>
  <c r="AD78"/>
  <c r="AD79"/>
  <c r="AS80"/>
  <c r="AT80" s="1"/>
  <c r="F80" s="1"/>
  <c r="G80" s="1"/>
  <c r="T80"/>
  <c r="V80"/>
  <c r="AD80"/>
  <c r="AS82"/>
  <c r="AT82"/>
  <c r="F82" s="1"/>
  <c r="G82" s="1"/>
  <c r="T82"/>
  <c r="V82"/>
  <c r="AD82"/>
  <c r="AD83"/>
  <c r="AS84"/>
  <c r="AT84"/>
  <c r="F84" s="1"/>
  <c r="G84" s="1"/>
  <c r="T84"/>
  <c r="V84"/>
  <c r="AD84"/>
  <c r="AS87"/>
  <c r="AT87" s="1"/>
  <c r="F87" s="1"/>
  <c r="G87" s="1"/>
  <c r="T87"/>
  <c r="V87"/>
  <c r="AD87"/>
  <c r="AD88"/>
  <c r="AS89"/>
  <c r="AT89" s="1"/>
  <c r="F89" s="1"/>
  <c r="G89" s="1"/>
  <c r="T89"/>
  <c r="V89"/>
  <c r="AD89"/>
  <c r="AS92"/>
  <c r="AT92"/>
  <c r="F92" s="1"/>
  <c r="G92" s="1"/>
  <c r="T92"/>
  <c r="V92"/>
  <c r="AD92"/>
  <c r="AD93"/>
  <c r="AS94"/>
  <c r="AT94"/>
  <c r="F94" s="1"/>
  <c r="G94" s="1"/>
  <c r="T94"/>
  <c r="V94"/>
  <c r="AD94"/>
  <c r="AS96"/>
  <c r="AT96" s="1"/>
  <c r="F96" s="1"/>
  <c r="G96" s="1"/>
  <c r="T96"/>
  <c r="V96"/>
  <c r="AD96"/>
  <c r="AS98"/>
  <c r="AT98"/>
  <c r="F98" s="1"/>
  <c r="G98" s="1"/>
  <c r="T98"/>
  <c r="V98"/>
  <c r="AD98"/>
  <c r="AS100"/>
  <c r="AT100" s="1"/>
  <c r="F100" s="1"/>
  <c r="G100" s="1"/>
  <c r="T100"/>
  <c r="V100"/>
  <c r="AD100"/>
  <c r="AD101"/>
  <c r="AS102"/>
  <c r="AT102" s="1"/>
  <c r="F102" s="1"/>
  <c r="G102" s="1"/>
  <c r="T102"/>
  <c r="V102"/>
  <c r="AD102"/>
  <c r="AS104"/>
  <c r="AT104"/>
  <c r="F104" s="1"/>
  <c r="G104" s="1"/>
  <c r="T104"/>
  <c r="V104"/>
  <c r="AD104"/>
  <c r="AD105"/>
  <c r="AS106"/>
  <c r="AT106"/>
  <c r="F106" s="1"/>
  <c r="G106" s="1"/>
  <c r="T106"/>
  <c r="V106"/>
  <c r="AD106"/>
  <c r="AS108"/>
  <c r="AT108" s="1"/>
  <c r="F108" s="1"/>
  <c r="G108" s="1"/>
  <c r="T108"/>
  <c r="V108"/>
  <c r="AD108"/>
  <c r="AS110"/>
  <c r="AT110"/>
  <c r="F110" s="1"/>
  <c r="G110" s="1"/>
  <c r="T110"/>
  <c r="V110"/>
  <c r="AD110"/>
  <c r="AS112"/>
  <c r="AT112" s="1"/>
  <c r="F112" s="1"/>
  <c r="G112" s="1"/>
  <c r="T112"/>
  <c r="V112"/>
  <c r="AD112"/>
  <c r="AS114"/>
  <c r="AT114"/>
  <c r="F114" s="1"/>
  <c r="G114" s="1"/>
  <c r="T114"/>
  <c r="V114"/>
  <c r="AD114"/>
  <c r="AS116"/>
  <c r="AT116" s="1"/>
  <c r="F116" s="1"/>
  <c r="G116" s="1"/>
  <c r="T116"/>
  <c r="V116"/>
  <c r="AD116"/>
  <c r="AS118"/>
  <c r="AT118"/>
  <c r="F118" s="1"/>
  <c r="G118" s="1"/>
  <c r="T118"/>
  <c r="V118"/>
  <c r="AD118"/>
  <c r="AS120"/>
  <c r="AT120" s="1"/>
  <c r="F120" s="1"/>
  <c r="G120" s="1"/>
  <c r="T120"/>
  <c r="V120"/>
  <c r="AD120"/>
  <c r="AS122"/>
  <c r="AT122"/>
  <c r="F122" s="1"/>
  <c r="G122" s="1"/>
  <c r="T122"/>
  <c r="V122"/>
  <c r="AD122"/>
  <c r="AS124"/>
  <c r="AT124" s="1"/>
  <c r="F124" s="1"/>
  <c r="G124" s="1"/>
  <c r="T124"/>
  <c r="V124"/>
  <c r="AD124"/>
  <c r="AS126"/>
  <c r="AT126"/>
  <c r="F126" s="1"/>
  <c r="G126" s="1"/>
  <c r="T126"/>
  <c r="V126"/>
  <c r="AD126"/>
  <c r="AS128"/>
  <c r="AT128" s="1"/>
  <c r="F128" s="1"/>
  <c r="G128" s="1"/>
  <c r="T128"/>
  <c r="V128"/>
  <c r="AD128"/>
  <c r="AS130"/>
  <c r="AT130"/>
  <c r="F130" s="1"/>
  <c r="G130" s="1"/>
  <c r="T130"/>
  <c r="V130"/>
  <c r="AD130"/>
  <c r="AS132"/>
  <c r="AT132" s="1"/>
  <c r="F132" s="1"/>
  <c r="G132" s="1"/>
  <c r="T132"/>
  <c r="V132"/>
  <c r="AD132"/>
  <c r="AS134"/>
  <c r="AT134"/>
  <c r="F134" s="1"/>
  <c r="G134" s="1"/>
  <c r="T134"/>
  <c r="V134"/>
  <c r="AD134"/>
  <c r="AS136"/>
  <c r="AT136" s="1"/>
  <c r="F136" s="1"/>
  <c r="G136" s="1"/>
  <c r="T136"/>
  <c r="V136"/>
  <c r="AD136"/>
  <c r="AS138"/>
  <c r="AT138"/>
  <c r="F138" s="1"/>
  <c r="G138" s="1"/>
  <c r="T138"/>
  <c r="V138"/>
  <c r="AD138"/>
  <c r="AS142"/>
  <c r="AT142" s="1"/>
  <c r="F142" s="1"/>
  <c r="G142" s="1"/>
  <c r="T142"/>
  <c r="V142"/>
  <c r="AD142"/>
  <c r="AS145"/>
  <c r="AT145"/>
  <c r="F145" s="1"/>
  <c r="G145" s="1"/>
  <c r="T145"/>
  <c r="V145"/>
  <c r="AD145"/>
  <c r="AS148"/>
  <c r="AT148" s="1"/>
  <c r="F148" s="1"/>
  <c r="G148" s="1"/>
  <c r="T148"/>
  <c r="V148"/>
  <c r="AD148"/>
  <c r="AS151"/>
  <c r="AT151"/>
  <c r="F151" s="1"/>
  <c r="G151" s="1"/>
  <c r="T151"/>
  <c r="V151"/>
  <c r="AD151"/>
  <c r="AS154"/>
  <c r="AT154" s="1"/>
  <c r="F154" s="1"/>
  <c r="G154" s="1"/>
  <c r="T154"/>
  <c r="V154"/>
  <c r="AD154"/>
  <c r="AS156"/>
  <c r="AT156"/>
  <c r="F156" s="1"/>
  <c r="G156" s="1"/>
  <c r="AD156"/>
  <c r="AS160"/>
  <c r="AT160" s="1"/>
  <c r="F160" s="1"/>
  <c r="G160" s="1"/>
  <c r="H160"/>
  <c r="I160"/>
  <c r="J160"/>
  <c r="K160"/>
  <c r="L160"/>
  <c r="S160"/>
  <c r="T160"/>
  <c r="U160"/>
  <c r="V160"/>
  <c r="AD160"/>
  <c r="AS161"/>
  <c r="AT161" s="1"/>
  <c r="F161" s="1"/>
  <c r="G161" s="1"/>
  <c r="AD161"/>
  <c r="AS162"/>
  <c r="AT162"/>
  <c r="F162" s="1"/>
  <c r="G162" s="1"/>
  <c r="AD162"/>
  <c r="AS163"/>
  <c r="AT163" s="1"/>
  <c r="F163" s="1"/>
  <c r="G163" s="1"/>
  <c r="T163"/>
  <c r="U163"/>
  <c r="V163"/>
  <c r="AD163"/>
  <c r="AS164"/>
  <c r="AT164" s="1"/>
  <c r="F164" s="1"/>
  <c r="G164" s="1"/>
  <c r="T164"/>
  <c r="U164"/>
  <c r="V164"/>
  <c r="AD164"/>
  <c r="AS165"/>
  <c r="AT165" s="1"/>
  <c r="F165" s="1"/>
  <c r="G165" s="1"/>
  <c r="T165"/>
  <c r="U165"/>
  <c r="V165"/>
  <c r="AD165"/>
  <c r="AS166"/>
  <c r="AT166" s="1"/>
  <c r="F166" s="1"/>
  <c r="G166" s="1"/>
  <c r="T166"/>
  <c r="U166"/>
  <c r="V166"/>
  <c r="AD166"/>
  <c r="AS168"/>
  <c r="AT168" s="1"/>
  <c r="F168" s="1"/>
  <c r="G168" s="1"/>
  <c r="T168"/>
  <c r="V168"/>
  <c r="AD168"/>
  <c r="AS169"/>
  <c r="AT169"/>
  <c r="F169" s="1"/>
  <c r="G169" s="1"/>
  <c r="T169"/>
  <c r="V169"/>
  <c r="AD169"/>
  <c r="AS170"/>
  <c r="AT170" s="1"/>
  <c r="F170" s="1"/>
  <c r="G170" s="1"/>
  <c r="T170"/>
  <c r="V170"/>
  <c r="AD170"/>
  <c r="AS171"/>
  <c r="AT171"/>
  <c r="F171" s="1"/>
  <c r="G171" s="1"/>
  <c r="T171"/>
  <c r="V171"/>
  <c r="AD171"/>
  <c r="AS172"/>
  <c r="AT172" s="1"/>
  <c r="F172" s="1"/>
  <c r="G172" s="1"/>
  <c r="V172"/>
  <c r="AD172"/>
  <c r="AS175"/>
  <c r="AT175" s="1"/>
  <c r="F175" s="1"/>
  <c r="G175" s="1"/>
  <c r="T175"/>
  <c r="U175"/>
  <c r="V175"/>
  <c r="AD175"/>
  <c r="AS176"/>
  <c r="AT176" s="1"/>
  <c r="F176" s="1"/>
  <c r="G176" s="1"/>
  <c r="T176"/>
  <c r="U176"/>
  <c r="V176"/>
  <c r="AD176"/>
  <c r="AS181"/>
  <c r="AT181"/>
  <c r="F181" s="1"/>
  <c r="G181" s="1"/>
  <c r="AS186"/>
  <c r="AT186"/>
  <c r="F186" s="1"/>
  <c r="G186" s="1"/>
  <c r="D186"/>
  <c r="T186"/>
  <c r="U186"/>
  <c r="V186"/>
  <c r="AD186"/>
  <c r="AS187"/>
  <c r="AT187"/>
  <c r="F187" s="1"/>
  <c r="G187" s="1"/>
  <c r="D187"/>
  <c r="D191" s="1"/>
  <c r="T187"/>
  <c r="U187"/>
  <c r="V187"/>
  <c r="AD187"/>
  <c r="AS188"/>
  <c r="AT188" s="1"/>
  <c r="F188" s="1"/>
  <c r="G188" s="1"/>
  <c r="AC188" s="1"/>
  <c r="D188"/>
  <c r="T188"/>
  <c r="U188"/>
  <c r="V188"/>
  <c r="AD188"/>
  <c r="AS189"/>
  <c r="AT189"/>
  <c r="F189" s="1"/>
  <c r="G189" s="1"/>
  <c r="D189"/>
  <c r="T189"/>
  <c r="U189"/>
  <c r="V189"/>
  <c r="AD189"/>
  <c r="AS190"/>
  <c r="AT190"/>
  <c r="F190" s="1"/>
  <c r="D190"/>
  <c r="T190"/>
  <c r="U190"/>
  <c r="V190"/>
  <c r="AD190"/>
  <c r="AS193"/>
  <c r="AT193"/>
  <c r="F193" s="1"/>
  <c r="G193" s="1"/>
  <c r="AC193" s="1"/>
  <c r="T193"/>
  <c r="V193"/>
  <c r="AD193"/>
  <c r="AC15"/>
  <c r="AD15"/>
  <c r="AC18"/>
  <c r="AD18"/>
  <c r="AC27"/>
  <c r="AD27"/>
  <c r="AC37"/>
  <c r="AD37"/>
  <c r="AC43"/>
  <c r="AD43"/>
  <c r="AC97"/>
  <c r="AD97"/>
  <c r="AC109"/>
  <c r="AD109"/>
  <c r="AC113"/>
  <c r="AD113"/>
  <c r="AC117"/>
  <c r="AD117"/>
  <c r="AC121"/>
  <c r="AD121"/>
  <c r="AC125"/>
  <c r="AD125"/>
  <c r="AC129"/>
  <c r="AD129"/>
  <c r="AC133"/>
  <c r="AD133"/>
  <c r="AC137"/>
  <c r="AD137"/>
  <c r="G157"/>
  <c r="AC157"/>
  <c r="AE157"/>
  <c r="AF157"/>
  <c r="G158"/>
  <c r="AC158"/>
  <c r="AF158" s="1"/>
  <c r="AE158"/>
  <c r="G159"/>
  <c r="AC159" s="1"/>
  <c r="AF159" s="1"/>
  <c r="AE159"/>
  <c r="AT196"/>
  <c r="F196" s="1"/>
  <c r="G196" s="1"/>
  <c r="AD196"/>
  <c r="T196"/>
  <c r="V196"/>
  <c r="AT197"/>
  <c r="F197" s="1"/>
  <c r="G197" s="1"/>
  <c r="AD197"/>
  <c r="T197"/>
  <c r="V197"/>
  <c r="AT198"/>
  <c r="F198" s="1"/>
  <c r="G198" s="1"/>
  <c r="AD198"/>
  <c r="T198"/>
  <c r="V198"/>
  <c r="AT199"/>
  <c r="F199" s="1"/>
  <c r="G199" s="1"/>
  <c r="AD199"/>
  <c r="T199"/>
  <c r="V199"/>
  <c r="G202"/>
  <c r="AC202" s="1"/>
  <c r="AF202" s="1"/>
  <c r="G203"/>
  <c r="AC203" s="1"/>
  <c r="AF203" s="1"/>
  <c r="G204"/>
  <c r="AC204"/>
  <c r="AF204" s="1"/>
  <c r="G208"/>
  <c r="M208"/>
  <c r="G211"/>
  <c r="AC211"/>
  <c r="AF211" s="1"/>
  <c r="G212"/>
  <c r="AC212" s="1"/>
  <c r="AF212" s="1"/>
  <c r="G213"/>
  <c r="AC213" s="1"/>
  <c r="AF213" s="1"/>
  <c r="G216"/>
  <c r="AC216"/>
  <c r="AF216" s="1"/>
  <c r="AT220"/>
  <c r="F220"/>
  <c r="G220" s="1"/>
  <c r="AD220"/>
  <c r="T220"/>
  <c r="V220"/>
  <c r="AT221"/>
  <c r="F221"/>
  <c r="G221" s="1"/>
  <c r="AD221"/>
  <c r="T221"/>
  <c r="U221"/>
  <c r="V221"/>
  <c r="AT222"/>
  <c r="F222" s="1"/>
  <c r="G222" s="1"/>
  <c r="AD222"/>
  <c r="T222"/>
  <c r="U222"/>
  <c r="V222"/>
  <c r="AT223"/>
  <c r="F223"/>
  <c r="G223" s="1"/>
  <c r="AD223"/>
  <c r="T223"/>
  <c r="V223"/>
  <c r="AT224"/>
  <c r="F224"/>
  <c r="G224" s="1"/>
  <c r="AD224"/>
  <c r="T224"/>
  <c r="U224"/>
  <c r="V224"/>
  <c r="AT225"/>
  <c r="F225" s="1"/>
  <c r="G225" s="1"/>
  <c r="AD225"/>
  <c r="T225"/>
  <c r="U225"/>
  <c r="V225"/>
  <c r="AT226"/>
  <c r="F226"/>
  <c r="G226" s="1"/>
  <c r="AD226"/>
  <c r="T226"/>
  <c r="U226"/>
  <c r="V226"/>
  <c r="AT227"/>
  <c r="F227" s="1"/>
  <c r="G227" s="1"/>
  <c r="AD227"/>
  <c r="T227"/>
  <c r="U227"/>
  <c r="V227"/>
  <c r="AT228"/>
  <c r="F228"/>
  <c r="G228" s="1"/>
  <c r="AD228"/>
  <c r="T228"/>
  <c r="U228"/>
  <c r="V228"/>
  <c r="AT229"/>
  <c r="F229" s="1"/>
  <c r="G229" s="1"/>
  <c r="AD229"/>
  <c r="T229"/>
  <c r="U229"/>
  <c r="V229"/>
  <c r="AT230"/>
  <c r="F230"/>
  <c r="G230" s="1"/>
  <c r="AD230"/>
  <c r="T230"/>
  <c r="U230"/>
  <c r="V230"/>
  <c r="AT231"/>
  <c r="F231" s="1"/>
  <c r="G231" s="1"/>
  <c r="AD231"/>
  <c r="T231"/>
  <c r="U231"/>
  <c r="V231"/>
  <c r="AT232"/>
  <c r="F232"/>
  <c r="G232" s="1"/>
  <c r="AD232"/>
  <c r="T232"/>
  <c r="U232"/>
  <c r="V232"/>
  <c r="AT233"/>
  <c r="F233" s="1"/>
  <c r="G233" s="1"/>
  <c r="AD233"/>
  <c r="T233"/>
  <c r="U233"/>
  <c r="V233"/>
  <c r="AT236"/>
  <c r="F236"/>
  <c r="G236" s="1"/>
  <c r="AD236"/>
  <c r="T236"/>
  <c r="V236"/>
  <c r="AT237"/>
  <c r="F237"/>
  <c r="G237" s="1"/>
  <c r="AD237"/>
  <c r="T237"/>
  <c r="V237"/>
  <c r="AT238"/>
  <c r="F238"/>
  <c r="G238" s="1"/>
  <c r="AD238"/>
  <c r="T238"/>
  <c r="U238"/>
  <c r="V238"/>
  <c r="AT239"/>
  <c r="F239" s="1"/>
  <c r="G239" s="1"/>
  <c r="AD239"/>
  <c r="T239"/>
  <c r="U239"/>
  <c r="V239"/>
  <c r="AT240"/>
  <c r="F240"/>
  <c r="G240" s="1"/>
  <c r="AD240"/>
  <c r="T240"/>
  <c r="U240"/>
  <c r="V240"/>
  <c r="AT241"/>
  <c r="F241" s="1"/>
  <c r="G241" s="1"/>
  <c r="AD241"/>
  <c r="T241"/>
  <c r="U241"/>
  <c r="V241"/>
  <c r="AT242"/>
  <c r="F242"/>
  <c r="G242" s="1"/>
  <c r="AD242"/>
  <c r="T242"/>
  <c r="U242"/>
  <c r="V242"/>
  <c r="AT243"/>
  <c r="F243" s="1"/>
  <c r="G243" s="1"/>
  <c r="AD243"/>
  <c r="T243"/>
  <c r="U243"/>
  <c r="V243"/>
  <c r="AT244"/>
  <c r="F244"/>
  <c r="G244" s="1"/>
  <c r="AD244"/>
  <c r="T244"/>
  <c r="V244"/>
  <c r="G245"/>
  <c r="AF245"/>
  <c r="AE245"/>
  <c r="AJ190"/>
  <c r="AJ189"/>
  <c r="AJ188"/>
  <c r="AJ187"/>
  <c r="AJ208"/>
  <c r="AD208"/>
  <c r="G73" i="56"/>
  <c r="M73" s="1"/>
  <c r="N73" s="1"/>
  <c r="G166"/>
  <c r="N166"/>
  <c r="M166"/>
  <c r="G15"/>
  <c r="M15" s="1"/>
  <c r="H15"/>
  <c r="I15"/>
  <c r="J15"/>
  <c r="K15"/>
  <c r="L15"/>
  <c r="S15"/>
  <c r="T15"/>
  <c r="U15"/>
  <c r="V15"/>
  <c r="F16"/>
  <c r="D16"/>
  <c r="G16" s="1"/>
  <c r="H16"/>
  <c r="I16"/>
  <c r="J16"/>
  <c r="K16"/>
  <c r="L16"/>
  <c r="S16"/>
  <c r="T16"/>
  <c r="U16"/>
  <c r="V16"/>
  <c r="F17"/>
  <c r="D17"/>
  <c r="G17" s="1"/>
  <c r="H17"/>
  <c r="I17"/>
  <c r="J17"/>
  <c r="K17"/>
  <c r="L17"/>
  <c r="S17"/>
  <c r="T17"/>
  <c r="U17"/>
  <c r="V17"/>
  <c r="F18"/>
  <c r="G18"/>
  <c r="H18"/>
  <c r="I18"/>
  <c r="J18"/>
  <c r="K18"/>
  <c r="L18"/>
  <c r="S18"/>
  <c r="T18"/>
  <c r="U18"/>
  <c r="V18"/>
  <c r="G19"/>
  <c r="H19"/>
  <c r="I19"/>
  <c r="J19"/>
  <c r="K19"/>
  <c r="L19"/>
  <c r="S19"/>
  <c r="T19"/>
  <c r="V19"/>
  <c r="F20"/>
  <c r="G20"/>
  <c r="H20"/>
  <c r="I20"/>
  <c r="J20"/>
  <c r="K20"/>
  <c r="L20"/>
  <c r="S20"/>
  <c r="T20"/>
  <c r="U20"/>
  <c r="V20"/>
  <c r="G23"/>
  <c r="H23"/>
  <c r="I23"/>
  <c r="J23"/>
  <c r="K23"/>
  <c r="L23"/>
  <c r="S23"/>
  <c r="T23"/>
  <c r="V23"/>
  <c r="G24"/>
  <c r="H24"/>
  <c r="M24" s="1"/>
  <c r="I24"/>
  <c r="J24"/>
  <c r="K24"/>
  <c r="L24"/>
  <c r="S24"/>
  <c r="T24"/>
  <c r="U24"/>
  <c r="V24"/>
  <c r="G25"/>
  <c r="H25"/>
  <c r="M25"/>
  <c r="I25"/>
  <c r="J25"/>
  <c r="K25"/>
  <c r="L25"/>
  <c r="S25"/>
  <c r="T25"/>
  <c r="V25"/>
  <c r="G26"/>
  <c r="M26" s="1"/>
  <c r="H26"/>
  <c r="I26"/>
  <c r="J26"/>
  <c r="K26"/>
  <c r="L26"/>
  <c r="S26"/>
  <c r="T26"/>
  <c r="V26"/>
  <c r="G27"/>
  <c r="H27"/>
  <c r="M27"/>
  <c r="I27"/>
  <c r="J27"/>
  <c r="K27"/>
  <c r="L27"/>
  <c r="S27"/>
  <c r="T27"/>
  <c r="V27"/>
  <c r="G28"/>
  <c r="M28" s="1"/>
  <c r="H28"/>
  <c r="I28"/>
  <c r="J28"/>
  <c r="K28"/>
  <c r="L28"/>
  <c r="S28"/>
  <c r="T28"/>
  <c r="U28"/>
  <c r="V28"/>
  <c r="G31"/>
  <c r="H31"/>
  <c r="I31"/>
  <c r="J31"/>
  <c r="K31"/>
  <c r="L31"/>
  <c r="S31"/>
  <c r="T31"/>
  <c r="U31"/>
  <c r="V31"/>
  <c r="G32"/>
  <c r="H32"/>
  <c r="M32" s="1"/>
  <c r="I32"/>
  <c r="J32"/>
  <c r="K32"/>
  <c r="L32"/>
  <c r="S32"/>
  <c r="T32"/>
  <c r="U32"/>
  <c r="V32"/>
  <c r="G33"/>
  <c r="M33" s="1"/>
  <c r="H33"/>
  <c r="I33"/>
  <c r="J33"/>
  <c r="K33"/>
  <c r="L33"/>
  <c r="S33"/>
  <c r="T33"/>
  <c r="U33"/>
  <c r="V33"/>
  <c r="G34"/>
  <c r="M34"/>
  <c r="H34"/>
  <c r="I34"/>
  <c r="J34"/>
  <c r="K34"/>
  <c r="L34"/>
  <c r="S34"/>
  <c r="T34"/>
  <c r="U34"/>
  <c r="V34"/>
  <c r="G35"/>
  <c r="H35"/>
  <c r="I35"/>
  <c r="J35"/>
  <c r="K35"/>
  <c r="L35"/>
  <c r="S35"/>
  <c r="T35"/>
  <c r="U35"/>
  <c r="V35"/>
  <c r="G36"/>
  <c r="H36"/>
  <c r="M36"/>
  <c r="I36"/>
  <c r="J36"/>
  <c r="K36"/>
  <c r="L36"/>
  <c r="S36"/>
  <c r="T36"/>
  <c r="U36"/>
  <c r="V36"/>
  <c r="G39"/>
  <c r="M39"/>
  <c r="H39"/>
  <c r="I39"/>
  <c r="J39"/>
  <c r="K39"/>
  <c r="L39"/>
  <c r="S39"/>
  <c r="T39"/>
  <c r="V39"/>
  <c r="G40"/>
  <c r="H40"/>
  <c r="I40"/>
  <c r="J40"/>
  <c r="K40"/>
  <c r="L40"/>
  <c r="S40"/>
  <c r="T40"/>
  <c r="V40"/>
  <c r="G41"/>
  <c r="M41" s="1"/>
  <c r="H41"/>
  <c r="I41"/>
  <c r="J41"/>
  <c r="K41"/>
  <c r="L41"/>
  <c r="S41"/>
  <c r="T41"/>
  <c r="V41"/>
  <c r="G42"/>
  <c r="H42"/>
  <c r="I42"/>
  <c r="J42"/>
  <c r="K42"/>
  <c r="L42"/>
  <c r="S42"/>
  <c r="T42"/>
  <c r="V42"/>
  <c r="G43"/>
  <c r="M43"/>
  <c r="H43"/>
  <c r="I43"/>
  <c r="J43"/>
  <c r="K43"/>
  <c r="L43"/>
  <c r="S43"/>
  <c r="T43"/>
  <c r="V43"/>
  <c r="G44"/>
  <c r="H44"/>
  <c r="I44"/>
  <c r="J44"/>
  <c r="K44"/>
  <c r="L44"/>
  <c r="S44"/>
  <c r="T44"/>
  <c r="V44"/>
  <c r="G45"/>
  <c r="M45" s="1"/>
  <c r="H45"/>
  <c r="I45"/>
  <c r="J45"/>
  <c r="K45"/>
  <c r="L45"/>
  <c r="S45"/>
  <c r="T45"/>
  <c r="U45"/>
  <c r="V45"/>
  <c r="G46"/>
  <c r="M46"/>
  <c r="H46"/>
  <c r="I46"/>
  <c r="J46"/>
  <c r="K46"/>
  <c r="L46"/>
  <c r="S46"/>
  <c r="T46"/>
  <c r="V46"/>
  <c r="G47"/>
  <c r="H47"/>
  <c r="M47" s="1"/>
  <c r="I47"/>
  <c r="J47"/>
  <c r="K47"/>
  <c r="L47"/>
  <c r="S47"/>
  <c r="T47"/>
  <c r="U47"/>
  <c r="V47"/>
  <c r="G48"/>
  <c r="H48"/>
  <c r="I48"/>
  <c r="J48"/>
  <c r="K48"/>
  <c r="L48"/>
  <c r="S48"/>
  <c r="T48"/>
  <c r="U48"/>
  <c r="V48"/>
  <c r="G49"/>
  <c r="M49" s="1"/>
  <c r="H49"/>
  <c r="I49"/>
  <c r="J49"/>
  <c r="K49"/>
  <c r="L49"/>
  <c r="S49"/>
  <c r="T49"/>
  <c r="U49"/>
  <c r="V49"/>
  <c r="G50"/>
  <c r="H50"/>
  <c r="M50" s="1"/>
  <c r="I50"/>
  <c r="J50"/>
  <c r="K50"/>
  <c r="L50"/>
  <c r="S50"/>
  <c r="T50"/>
  <c r="U50"/>
  <c r="V50"/>
  <c r="G51"/>
  <c r="H51"/>
  <c r="M51"/>
  <c r="I51"/>
  <c r="J51"/>
  <c r="K51"/>
  <c r="L51"/>
  <c r="S51"/>
  <c r="T51"/>
  <c r="U51"/>
  <c r="V51"/>
  <c r="G52"/>
  <c r="H52"/>
  <c r="I52"/>
  <c r="J52"/>
  <c r="K52"/>
  <c r="L52"/>
  <c r="S52"/>
  <c r="T52"/>
  <c r="V52"/>
  <c r="F55"/>
  <c r="G55" s="1"/>
  <c r="H55"/>
  <c r="I55"/>
  <c r="J55"/>
  <c r="K55"/>
  <c r="L55"/>
  <c r="S55"/>
  <c r="T55"/>
  <c r="U55"/>
  <c r="V55"/>
  <c r="G56"/>
  <c r="H56"/>
  <c r="I56"/>
  <c r="J56"/>
  <c r="K56"/>
  <c r="L56"/>
  <c r="S56"/>
  <c r="T56"/>
  <c r="U56"/>
  <c r="V56"/>
  <c r="G57"/>
  <c r="M57"/>
  <c r="H57"/>
  <c r="I57"/>
  <c r="J57"/>
  <c r="K57"/>
  <c r="L57"/>
  <c r="S57"/>
  <c r="T57"/>
  <c r="U57"/>
  <c r="V57"/>
  <c r="G58"/>
  <c r="H58"/>
  <c r="M58"/>
  <c r="I58"/>
  <c r="J58"/>
  <c r="K58"/>
  <c r="L58"/>
  <c r="S58"/>
  <c r="T58"/>
  <c r="U58"/>
  <c r="V58"/>
  <c r="G63"/>
  <c r="M63"/>
  <c r="N63" s="1"/>
  <c r="U63"/>
  <c r="G64"/>
  <c r="M64"/>
  <c r="G65"/>
  <c r="M65"/>
  <c r="G66"/>
  <c r="M66"/>
  <c r="G67"/>
  <c r="M67"/>
  <c r="G68"/>
  <c r="M68"/>
  <c r="G69"/>
  <c r="M69"/>
  <c r="G70"/>
  <c r="M70"/>
  <c r="G71"/>
  <c r="M71"/>
  <c r="G72"/>
  <c r="M72"/>
  <c r="F76"/>
  <c r="G76"/>
  <c r="U76"/>
  <c r="G78"/>
  <c r="M78" s="1"/>
  <c r="G79"/>
  <c r="M79" s="1"/>
  <c r="G83"/>
  <c r="H83"/>
  <c r="I83"/>
  <c r="J83"/>
  <c r="K83"/>
  <c r="L83"/>
  <c r="S83"/>
  <c r="T83"/>
  <c r="U83"/>
  <c r="V83"/>
  <c r="F84"/>
  <c r="G84" s="1"/>
  <c r="H84"/>
  <c r="I84"/>
  <c r="J84"/>
  <c r="K84"/>
  <c r="L84"/>
  <c r="S84"/>
  <c r="T84"/>
  <c r="U84"/>
  <c r="V84"/>
  <c r="F85"/>
  <c r="G85"/>
  <c r="H85"/>
  <c r="I85"/>
  <c r="J85"/>
  <c r="K85"/>
  <c r="L85"/>
  <c r="S85"/>
  <c r="T85"/>
  <c r="U85"/>
  <c r="V85"/>
  <c r="G86"/>
  <c r="M86" s="1"/>
  <c r="H86"/>
  <c r="I86"/>
  <c r="J86"/>
  <c r="K86"/>
  <c r="L86"/>
  <c r="S86"/>
  <c r="T86"/>
  <c r="V86"/>
  <c r="F87"/>
  <c r="G87" s="1"/>
  <c r="H87"/>
  <c r="I87"/>
  <c r="J87"/>
  <c r="K87"/>
  <c r="L87"/>
  <c r="S87"/>
  <c r="T87"/>
  <c r="U87"/>
  <c r="V87"/>
  <c r="G90"/>
  <c r="M90"/>
  <c r="H90"/>
  <c r="I90"/>
  <c r="J90"/>
  <c r="K90"/>
  <c r="L90"/>
  <c r="S90"/>
  <c r="T90"/>
  <c r="V90"/>
  <c r="G93"/>
  <c r="H93"/>
  <c r="M93" s="1"/>
  <c r="I93"/>
  <c r="J93"/>
  <c r="K93"/>
  <c r="L93"/>
  <c r="S93"/>
  <c r="T93"/>
  <c r="U93"/>
  <c r="V93"/>
  <c r="G94"/>
  <c r="H94"/>
  <c r="I94"/>
  <c r="J94"/>
  <c r="K94"/>
  <c r="L94"/>
  <c r="S94"/>
  <c r="T94"/>
  <c r="U94"/>
  <c r="V94"/>
  <c r="G95"/>
  <c r="M95" s="1"/>
  <c r="H95"/>
  <c r="I95"/>
  <c r="J95"/>
  <c r="K95"/>
  <c r="L95"/>
  <c r="S95"/>
  <c r="T95"/>
  <c r="V95"/>
  <c r="G96"/>
  <c r="H96"/>
  <c r="M96"/>
  <c r="I96"/>
  <c r="J96"/>
  <c r="K96"/>
  <c r="L96"/>
  <c r="S96"/>
  <c r="T96"/>
  <c r="U96"/>
  <c r="V96"/>
  <c r="G97"/>
  <c r="M97"/>
  <c r="H97"/>
  <c r="I97"/>
  <c r="J97"/>
  <c r="K97"/>
  <c r="L97"/>
  <c r="S97"/>
  <c r="T97"/>
  <c r="U97"/>
  <c r="V97"/>
  <c r="G98"/>
  <c r="M98" s="1"/>
  <c r="H98"/>
  <c r="I98"/>
  <c r="J98"/>
  <c r="K98"/>
  <c r="L98"/>
  <c r="S98"/>
  <c r="T98"/>
  <c r="U98"/>
  <c r="V98"/>
  <c r="G101"/>
  <c r="H101"/>
  <c r="I101"/>
  <c r="J101"/>
  <c r="K101"/>
  <c r="L101"/>
  <c r="S101"/>
  <c r="T101"/>
  <c r="V101"/>
  <c r="G102"/>
  <c r="M102" s="1"/>
  <c r="H102"/>
  <c r="I102"/>
  <c r="J102"/>
  <c r="K102"/>
  <c r="L102"/>
  <c r="S102"/>
  <c r="T102"/>
  <c r="V102"/>
  <c r="G103"/>
  <c r="H103"/>
  <c r="I103"/>
  <c r="J103"/>
  <c r="K103"/>
  <c r="L103"/>
  <c r="S103"/>
  <c r="T103"/>
  <c r="V103"/>
  <c r="G104"/>
  <c r="M104"/>
  <c r="H104"/>
  <c r="I104"/>
  <c r="J104"/>
  <c r="K104"/>
  <c r="L104"/>
  <c r="S104"/>
  <c r="T104"/>
  <c r="V104"/>
  <c r="G105"/>
  <c r="H105"/>
  <c r="I105"/>
  <c r="J105"/>
  <c r="K105"/>
  <c r="L105"/>
  <c r="S105"/>
  <c r="T105"/>
  <c r="U105"/>
  <c r="V105"/>
  <c r="G106"/>
  <c r="H106"/>
  <c r="M106" s="1"/>
  <c r="I106"/>
  <c r="J106"/>
  <c r="K106"/>
  <c r="L106"/>
  <c r="S106"/>
  <c r="T106"/>
  <c r="V106"/>
  <c r="G107"/>
  <c r="M107"/>
  <c r="H107"/>
  <c r="I107"/>
  <c r="J107"/>
  <c r="K107"/>
  <c r="L107"/>
  <c r="S107"/>
  <c r="T107"/>
  <c r="V107"/>
  <c r="G108"/>
  <c r="H108"/>
  <c r="M108" s="1"/>
  <c r="I108"/>
  <c r="J108"/>
  <c r="K108"/>
  <c r="L108"/>
  <c r="S108"/>
  <c r="T108"/>
  <c r="V108"/>
  <c r="F111"/>
  <c r="G111"/>
  <c r="H111"/>
  <c r="I111"/>
  <c r="J111"/>
  <c r="K111"/>
  <c r="L111"/>
  <c r="S111"/>
  <c r="T111"/>
  <c r="U111"/>
  <c r="V111"/>
  <c r="G112"/>
  <c r="H112"/>
  <c r="M112"/>
  <c r="I112"/>
  <c r="J112"/>
  <c r="K112"/>
  <c r="L112"/>
  <c r="S112"/>
  <c r="T112"/>
  <c r="V112"/>
  <c r="G113"/>
  <c r="M113" s="1"/>
  <c r="H113"/>
  <c r="I113"/>
  <c r="J113"/>
  <c r="K113"/>
  <c r="L113"/>
  <c r="S113"/>
  <c r="T113"/>
  <c r="V113"/>
  <c r="G114"/>
  <c r="H114"/>
  <c r="M114"/>
  <c r="I114"/>
  <c r="J114"/>
  <c r="K114"/>
  <c r="L114"/>
  <c r="S114"/>
  <c r="T114"/>
  <c r="V114"/>
  <c r="G116"/>
  <c r="M116" s="1"/>
  <c r="H116"/>
  <c r="I116"/>
  <c r="J116"/>
  <c r="K116"/>
  <c r="L116"/>
  <c r="S116"/>
  <c r="T116"/>
  <c r="V116"/>
  <c r="G119"/>
  <c r="M119" s="1"/>
  <c r="N119" s="1"/>
  <c r="G120"/>
  <c r="M120"/>
  <c r="N120" s="1"/>
  <c r="G121"/>
  <c r="M121"/>
  <c r="D122"/>
  <c r="G122"/>
  <c r="M122" s="1"/>
  <c r="G125"/>
  <c r="H125"/>
  <c r="M125"/>
  <c r="I125"/>
  <c r="J125"/>
  <c r="K125"/>
  <c r="L125"/>
  <c r="S125"/>
  <c r="T125"/>
  <c r="V125"/>
  <c r="G126"/>
  <c r="H126"/>
  <c r="I126"/>
  <c r="J126"/>
  <c r="K126"/>
  <c r="L126"/>
  <c r="S126"/>
  <c r="T126"/>
  <c r="V126"/>
  <c r="G127"/>
  <c r="H127"/>
  <c r="M127" s="1"/>
  <c r="I127"/>
  <c r="J127"/>
  <c r="K127"/>
  <c r="L127"/>
  <c r="S127"/>
  <c r="T127"/>
  <c r="V127"/>
  <c r="G128"/>
  <c r="H128"/>
  <c r="I128"/>
  <c r="J128"/>
  <c r="K128"/>
  <c r="L128"/>
  <c r="S128"/>
  <c r="T128"/>
  <c r="V128"/>
  <c r="G129"/>
  <c r="H129"/>
  <c r="M129"/>
  <c r="I129"/>
  <c r="J129"/>
  <c r="K129"/>
  <c r="L129"/>
  <c r="S129"/>
  <c r="T129"/>
  <c r="V129"/>
  <c r="G130"/>
  <c r="H130"/>
  <c r="I130"/>
  <c r="J130"/>
  <c r="K130"/>
  <c r="L130"/>
  <c r="S130"/>
  <c r="T130"/>
  <c r="V130"/>
  <c r="F134"/>
  <c r="G134"/>
  <c r="F135"/>
  <c r="G135"/>
  <c r="M135" s="1"/>
  <c r="F136"/>
  <c r="G136" s="1"/>
  <c r="G160"/>
  <c r="M160" s="1"/>
  <c r="G162"/>
  <c r="N162"/>
  <c r="M162"/>
  <c r="G163"/>
  <c r="G164"/>
  <c r="M164"/>
  <c r="N164" s="1"/>
  <c r="AD15"/>
  <c r="AD16"/>
  <c r="AD17"/>
  <c r="AD18"/>
  <c r="AD19"/>
  <c r="AD20"/>
  <c r="G21"/>
  <c r="AC21" s="1"/>
  <c r="AF21" s="1"/>
  <c r="AE21"/>
  <c r="G22"/>
  <c r="AC22"/>
  <c r="AF22" s="1"/>
  <c r="AE22"/>
  <c r="AD23"/>
  <c r="AD24"/>
  <c r="AD25"/>
  <c r="AD26"/>
  <c r="AD27"/>
  <c r="AD28"/>
  <c r="G29"/>
  <c r="AC29" s="1"/>
  <c r="AF29" s="1"/>
  <c r="AE29"/>
  <c r="G30"/>
  <c r="AC30"/>
  <c r="AF30" s="1"/>
  <c r="AE30"/>
  <c r="AD31"/>
  <c r="AD32"/>
  <c r="AD33"/>
  <c r="AD34"/>
  <c r="AD35"/>
  <c r="AD36"/>
  <c r="G37"/>
  <c r="AC37" s="1"/>
  <c r="AF37" s="1"/>
  <c r="AE37"/>
  <c r="G38"/>
  <c r="AC38"/>
  <c r="AF38" s="1"/>
  <c r="AE38"/>
  <c r="AD39"/>
  <c r="AD40"/>
  <c r="AD41"/>
  <c r="AD42"/>
  <c r="AD43"/>
  <c r="AD44"/>
  <c r="AD45"/>
  <c r="AD46"/>
  <c r="AD47"/>
  <c r="AD48"/>
  <c r="AD49"/>
  <c r="AD50"/>
  <c r="AD51"/>
  <c r="AD52"/>
  <c r="G53"/>
  <c r="AC53" s="1"/>
  <c r="AF53" s="1"/>
  <c r="AE53"/>
  <c r="G54"/>
  <c r="AC54"/>
  <c r="AF54" s="1"/>
  <c r="AE54"/>
  <c r="AD55"/>
  <c r="AD56"/>
  <c r="AD57"/>
  <c r="AD58"/>
  <c r="G59"/>
  <c r="AC59" s="1"/>
  <c r="AF59" s="1"/>
  <c r="AE59"/>
  <c r="G61"/>
  <c r="AC61"/>
  <c r="AF61" s="1"/>
  <c r="AE61"/>
  <c r="G62"/>
  <c r="AC62" s="1"/>
  <c r="AF62" s="1"/>
  <c r="AE62"/>
  <c r="AD63"/>
  <c r="AD64"/>
  <c r="AD65"/>
  <c r="AD66"/>
  <c r="AD67"/>
  <c r="AD68"/>
  <c r="AD69"/>
  <c r="AD70"/>
  <c r="AD71"/>
  <c r="AD72"/>
  <c r="AD75"/>
  <c r="AD76"/>
  <c r="AD78"/>
  <c r="AD79"/>
  <c r="G80"/>
  <c r="AC80"/>
  <c r="AF80" s="1"/>
  <c r="AE80"/>
  <c r="G81"/>
  <c r="AC81" s="1"/>
  <c r="AF81" s="1"/>
  <c r="AE81"/>
  <c r="G82"/>
  <c r="AC82"/>
  <c r="AF82" s="1"/>
  <c r="AE82"/>
  <c r="AD83"/>
  <c r="AD84"/>
  <c r="AD85"/>
  <c r="AD86"/>
  <c r="AD87"/>
  <c r="G88"/>
  <c r="AC88"/>
  <c r="AF88" s="1"/>
  <c r="AE88"/>
  <c r="G89"/>
  <c r="AC89"/>
  <c r="AE89"/>
  <c r="AF89"/>
  <c r="AD90"/>
  <c r="G91"/>
  <c r="AC91" s="1"/>
  <c r="AF91" s="1"/>
  <c r="AE91"/>
  <c r="G92"/>
  <c r="AC92"/>
  <c r="AF92" s="1"/>
  <c r="AE92"/>
  <c r="AD93"/>
  <c r="AD94"/>
  <c r="AD95"/>
  <c r="AD96"/>
  <c r="AD97"/>
  <c r="AD98"/>
  <c r="G99"/>
  <c r="AC99" s="1"/>
  <c r="AF99" s="1"/>
  <c r="AE99"/>
  <c r="G100"/>
  <c r="AC100"/>
  <c r="AF100" s="1"/>
  <c r="AE100"/>
  <c r="AD101"/>
  <c r="AD102"/>
  <c r="AD103"/>
  <c r="AD104"/>
  <c r="AD105"/>
  <c r="AD106"/>
  <c r="AD107"/>
  <c r="AD108"/>
  <c r="G109"/>
  <c r="AC109" s="1"/>
  <c r="AF109" s="1"/>
  <c r="AE109"/>
  <c r="G110"/>
  <c r="AC110"/>
  <c r="AF110" s="1"/>
  <c r="AE110"/>
  <c r="AD111"/>
  <c r="AD112"/>
  <c r="AD113"/>
  <c r="AD114"/>
  <c r="AD116"/>
  <c r="G118"/>
  <c r="AC118"/>
  <c r="AF118" s="1"/>
  <c r="AE118"/>
  <c r="AD119"/>
  <c r="G123"/>
  <c r="AC123" s="1"/>
  <c r="AF123" s="1"/>
  <c r="AE123"/>
  <c r="G124"/>
  <c r="AC124"/>
  <c r="AF124" s="1"/>
  <c r="AE124"/>
  <c r="AD125"/>
  <c r="AD126"/>
  <c r="AD127"/>
  <c r="AD128"/>
  <c r="AD129"/>
  <c r="AD130"/>
  <c r="G131"/>
  <c r="AC131" s="1"/>
  <c r="AF131" s="1"/>
  <c r="AE131"/>
  <c r="G132"/>
  <c r="AC132"/>
  <c r="AF132" s="1"/>
  <c r="AE132"/>
  <c r="G133"/>
  <c r="AC133" s="1"/>
  <c r="AF133" s="1"/>
  <c r="AE133"/>
  <c r="AD134"/>
  <c r="AD135"/>
  <c r="AD136"/>
  <c r="G137"/>
  <c r="AC137" s="1"/>
  <c r="AD137"/>
  <c r="AE137" s="1"/>
  <c r="G138"/>
  <c r="AC138"/>
  <c r="AD138"/>
  <c r="AE138" s="1"/>
  <c r="AF138" s="1"/>
  <c r="G139"/>
  <c r="AC139"/>
  <c r="AD139"/>
  <c r="AE139" s="1"/>
  <c r="G140"/>
  <c r="AC140"/>
  <c r="AD140"/>
  <c r="AE140" s="1"/>
  <c r="G141"/>
  <c r="AC141" s="1"/>
  <c r="AD141"/>
  <c r="AE141" s="1"/>
  <c r="G142"/>
  <c r="AC142"/>
  <c r="AD142"/>
  <c r="AE142"/>
  <c r="G143"/>
  <c r="AC143"/>
  <c r="AD143"/>
  <c r="AE143"/>
  <c r="G144"/>
  <c r="AC144"/>
  <c r="AD144"/>
  <c r="AE144" s="1"/>
  <c r="G145"/>
  <c r="AC145" s="1"/>
  <c r="AD145"/>
  <c r="AE145" s="1"/>
  <c r="G146"/>
  <c r="AC146"/>
  <c r="AD146"/>
  <c r="AE146" s="1"/>
  <c r="AF146" s="1"/>
  <c r="G147"/>
  <c r="AC147"/>
  <c r="AD147"/>
  <c r="AE147" s="1"/>
  <c r="G148"/>
  <c r="AC148"/>
  <c r="AD148"/>
  <c r="AE148" s="1"/>
  <c r="G149"/>
  <c r="AC149" s="1"/>
  <c r="AD149"/>
  <c r="AE149" s="1"/>
  <c r="G150"/>
  <c r="AC150"/>
  <c r="AD150"/>
  <c r="AE150"/>
  <c r="G151"/>
  <c r="AC151"/>
  <c r="AD151"/>
  <c r="AE151"/>
  <c r="G152"/>
  <c r="AC152"/>
  <c r="AD152"/>
  <c r="AE152" s="1"/>
  <c r="G153"/>
  <c r="AC153" s="1"/>
  <c r="AD153"/>
  <c r="AE153" s="1"/>
  <c r="G154"/>
  <c r="AC154"/>
  <c r="AD154"/>
  <c r="AE154" s="1"/>
  <c r="AF154" s="1"/>
  <c r="G155"/>
  <c r="AC155"/>
  <c r="AD155"/>
  <c r="AE155" s="1"/>
  <c r="G156"/>
  <c r="AC156"/>
  <c r="AD156"/>
  <c r="AE156" s="1"/>
  <c r="G157"/>
  <c r="AC157" s="1"/>
  <c r="AD157"/>
  <c r="AE157" s="1"/>
  <c r="AJ164"/>
  <c r="AJ160"/>
  <c r="AD160"/>
  <c r="AD9" i="55"/>
  <c r="M216" i="30"/>
  <c r="G90"/>
  <c r="T90"/>
  <c r="V90"/>
  <c r="T53"/>
  <c r="V53"/>
  <c r="AS85"/>
  <c r="AT85"/>
  <c r="F85" s="1"/>
  <c r="G85" s="1"/>
  <c r="AC85" s="1"/>
  <c r="V85"/>
  <c r="AS177"/>
  <c r="AT177"/>
  <c r="F177" s="1"/>
  <c r="G177" s="1"/>
  <c r="AC177" s="1"/>
  <c r="T177"/>
  <c r="U177"/>
  <c r="V177"/>
  <c r="AT202"/>
  <c r="M202"/>
  <c r="U202"/>
  <c r="AT203"/>
  <c r="M203"/>
  <c r="N203"/>
  <c r="U203"/>
  <c r="AT204"/>
  <c r="M204"/>
  <c r="U204"/>
  <c r="M210"/>
  <c r="M211"/>
  <c r="N211" s="1"/>
  <c r="M212"/>
  <c r="N212" s="1"/>
  <c r="O212" s="1"/>
  <c r="M213"/>
  <c r="N213"/>
  <c r="M214"/>
  <c r="N214"/>
  <c r="O214" s="1"/>
  <c r="G331" i="33"/>
  <c r="M331" s="1"/>
  <c r="N331" s="1"/>
  <c r="S331"/>
  <c r="AT20"/>
  <c r="F20" s="1"/>
  <c r="G20" s="1"/>
  <c r="T20"/>
  <c r="U20"/>
  <c r="V20"/>
  <c r="AT32"/>
  <c r="F32" s="1"/>
  <c r="G32" s="1"/>
  <c r="T32"/>
  <c r="U32"/>
  <c r="V32"/>
  <c r="AT33"/>
  <c r="F33" s="1"/>
  <c r="G33" s="1"/>
  <c r="T33"/>
  <c r="U33"/>
  <c r="V33"/>
  <c r="AT34"/>
  <c r="F34" s="1"/>
  <c r="G34" s="1"/>
  <c r="T34"/>
  <c r="U34"/>
  <c r="V34"/>
  <c r="AT35"/>
  <c r="F35" s="1"/>
  <c r="G35" s="1"/>
  <c r="T35"/>
  <c r="U35"/>
  <c r="V35"/>
  <c r="AS110"/>
  <c r="AT110" s="1"/>
  <c r="F110" s="1"/>
  <c r="G110" s="1"/>
  <c r="H110"/>
  <c r="I110"/>
  <c r="J110"/>
  <c r="K110"/>
  <c r="L110"/>
  <c r="S110"/>
  <c r="T110"/>
  <c r="V110"/>
  <c r="AG290"/>
  <c r="AG289"/>
  <c r="AG288"/>
  <c r="AG287"/>
  <c r="AG286"/>
  <c r="AG285"/>
  <c r="T53"/>
  <c r="U53"/>
  <c r="V53"/>
  <c r="T57"/>
  <c r="U57"/>
  <c r="V57"/>
  <c r="AS71"/>
  <c r="AT71" s="1"/>
  <c r="F71" s="1"/>
  <c r="G71" s="1"/>
  <c r="H71"/>
  <c r="I71"/>
  <c r="J71"/>
  <c r="K71"/>
  <c r="L71"/>
  <c r="S71"/>
  <c r="T71"/>
  <c r="V71"/>
  <c r="AS89"/>
  <c r="AT89" s="1"/>
  <c r="F89" s="1"/>
  <c r="G89" s="1"/>
  <c r="H89"/>
  <c r="I89"/>
  <c r="J89"/>
  <c r="K89"/>
  <c r="L89"/>
  <c r="S89"/>
  <c r="T89"/>
  <c r="V89"/>
  <c r="AS111"/>
  <c r="AT111" s="1"/>
  <c r="F111" s="1"/>
  <c r="G111" s="1"/>
  <c r="H111"/>
  <c r="I111"/>
  <c r="J111"/>
  <c r="K111"/>
  <c r="L111"/>
  <c r="S111"/>
  <c r="T111"/>
  <c r="V111"/>
  <c r="AS112"/>
  <c r="AT112" s="1"/>
  <c r="F112" s="1"/>
  <c r="G112" s="1"/>
  <c r="H112"/>
  <c r="I112"/>
  <c r="J112"/>
  <c r="K112"/>
  <c r="L112"/>
  <c r="S112"/>
  <c r="T112"/>
  <c r="V112"/>
  <c r="AS113"/>
  <c r="AT113" s="1"/>
  <c r="F113" s="1"/>
  <c r="G113" s="1"/>
  <c r="H113"/>
  <c r="I113"/>
  <c r="J113"/>
  <c r="K113"/>
  <c r="L113"/>
  <c r="S113"/>
  <c r="T113"/>
  <c r="V113"/>
  <c r="AS116"/>
  <c r="AT116" s="1"/>
  <c r="F116" s="1"/>
  <c r="G116" s="1"/>
  <c r="H116"/>
  <c r="I116"/>
  <c r="J116"/>
  <c r="K116"/>
  <c r="L116"/>
  <c r="S116"/>
  <c r="T116"/>
  <c r="U116"/>
  <c r="V116"/>
  <c r="AS117"/>
  <c r="AT117"/>
  <c r="F117" s="1"/>
  <c r="G117" s="1"/>
  <c r="H117"/>
  <c r="I117"/>
  <c r="J117"/>
  <c r="K117"/>
  <c r="L117"/>
  <c r="S117"/>
  <c r="T117"/>
  <c r="V117"/>
  <c r="AS118"/>
  <c r="AT118"/>
  <c r="F118" s="1"/>
  <c r="G118" s="1"/>
  <c r="H118"/>
  <c r="I118"/>
  <c r="J118"/>
  <c r="K118"/>
  <c r="L118"/>
  <c r="S118"/>
  <c r="T118"/>
  <c r="V118"/>
  <c r="AS119"/>
  <c r="AT119"/>
  <c r="F119" s="1"/>
  <c r="G119" s="1"/>
  <c r="H119"/>
  <c r="I119"/>
  <c r="J119"/>
  <c r="K119"/>
  <c r="L119"/>
  <c r="S119"/>
  <c r="T119"/>
  <c r="V119"/>
  <c r="G324"/>
  <c r="M324"/>
  <c r="S324"/>
  <c r="G325"/>
  <c r="S325"/>
  <c r="G326"/>
  <c r="M326" s="1"/>
  <c r="S326"/>
  <c r="G327"/>
  <c r="M327"/>
  <c r="N327" s="1"/>
  <c r="S327"/>
  <c r="G328"/>
  <c r="M328"/>
  <c r="S328"/>
  <c r="G329"/>
  <c r="R329" s="1"/>
  <c r="S329"/>
  <c r="G330"/>
  <c r="N330"/>
  <c r="M330"/>
  <c r="S330"/>
  <c r="AJ136" i="56"/>
  <c r="AJ135"/>
  <c r="AJ59" i="33"/>
  <c r="AC59"/>
  <c r="AD59"/>
  <c r="AE59" s="1"/>
  <c r="AF59" s="1"/>
  <c r="AJ58"/>
  <c r="AC58"/>
  <c r="AD58"/>
  <c r="AE58"/>
  <c r="AJ55"/>
  <c r="AC55"/>
  <c r="AD55"/>
  <c r="AE55"/>
  <c r="AJ54"/>
  <c r="AC54"/>
  <c r="AD54"/>
  <c r="AE54"/>
  <c r="AJ57"/>
  <c r="AJ53"/>
  <c r="J11" i="74"/>
  <c r="AJ331" i="33"/>
  <c r="AJ330"/>
  <c r="AJ329"/>
  <c r="AJ328"/>
  <c r="AJ327"/>
  <c r="AJ326"/>
  <c r="AJ325"/>
  <c r="AJ324"/>
  <c r="AJ316"/>
  <c r="AJ315"/>
  <c r="AJ314"/>
  <c r="AJ313"/>
  <c r="AJ312"/>
  <c r="AJ311"/>
  <c r="AJ310"/>
  <c r="AJ309"/>
  <c r="AJ308"/>
  <c r="AJ307"/>
  <c r="AJ306"/>
  <c r="AJ305"/>
  <c r="AJ304"/>
  <c r="AJ303"/>
  <c r="AJ302"/>
  <c r="AJ301"/>
  <c r="AJ300"/>
  <c r="AJ299"/>
  <c r="AJ298"/>
  <c r="AJ297"/>
  <c r="AJ296"/>
  <c r="AJ295"/>
  <c r="AJ294"/>
  <c r="AJ293"/>
  <c r="AJ292"/>
  <c r="AJ291"/>
  <c r="AJ290"/>
  <c r="AJ289"/>
  <c r="AJ288"/>
  <c r="AJ287"/>
  <c r="AJ286"/>
  <c r="AJ285"/>
  <c r="AD329"/>
  <c r="AD331"/>
  <c r="AD330"/>
  <c r="AD328"/>
  <c r="AD327"/>
  <c r="AD326"/>
  <c r="AD325"/>
  <c r="AD324"/>
  <c r="AT14"/>
  <c r="F14" s="1"/>
  <c r="G14" s="1"/>
  <c r="T14"/>
  <c r="V14"/>
  <c r="AT15"/>
  <c r="F15"/>
  <c r="G15" s="1"/>
  <c r="T15"/>
  <c r="V15"/>
  <c r="AT16"/>
  <c r="F16" s="1"/>
  <c r="G16" s="1"/>
  <c r="T16"/>
  <c r="V16"/>
  <c r="AT17"/>
  <c r="F17"/>
  <c r="G17" s="1"/>
  <c r="T17"/>
  <c r="V17"/>
  <c r="U18"/>
  <c r="AT18"/>
  <c r="F18"/>
  <c r="G18" s="1"/>
  <c r="T18"/>
  <c r="V18"/>
  <c r="U19"/>
  <c r="AT19"/>
  <c r="F19"/>
  <c r="G19" s="1"/>
  <c r="T19"/>
  <c r="V19"/>
  <c r="U21"/>
  <c r="AT21"/>
  <c r="F21"/>
  <c r="G21" s="1"/>
  <c r="M21" s="1"/>
  <c r="D21"/>
  <c r="T21"/>
  <c r="V21"/>
  <c r="U22"/>
  <c r="AT22"/>
  <c r="F22"/>
  <c r="G22" s="1"/>
  <c r="T22"/>
  <c r="V22"/>
  <c r="U23"/>
  <c r="AT23"/>
  <c r="F23"/>
  <c r="G23" s="1"/>
  <c r="T23"/>
  <c r="V23"/>
  <c r="U24"/>
  <c r="AT24"/>
  <c r="F24"/>
  <c r="G24" s="1"/>
  <c r="T24"/>
  <c r="V24"/>
  <c r="U25"/>
  <c r="AT25"/>
  <c r="F25"/>
  <c r="G25" s="1"/>
  <c r="T25"/>
  <c r="V25"/>
  <c r="U26"/>
  <c r="AT26"/>
  <c r="F26"/>
  <c r="G26" s="1"/>
  <c r="T26"/>
  <c r="V26"/>
  <c r="U27"/>
  <c r="AT27"/>
  <c r="F27"/>
  <c r="G27" s="1"/>
  <c r="T27"/>
  <c r="V27"/>
  <c r="U28"/>
  <c r="AT28"/>
  <c r="F28"/>
  <c r="G28" s="1"/>
  <c r="T28"/>
  <c r="V28"/>
  <c r="U29"/>
  <c r="AT29"/>
  <c r="F29"/>
  <c r="G29" s="1"/>
  <c r="T29"/>
  <c r="V29"/>
  <c r="U38"/>
  <c r="AT38"/>
  <c r="F38"/>
  <c r="G38" s="1"/>
  <c r="T38"/>
  <c r="V38"/>
  <c r="U39"/>
  <c r="AT39"/>
  <c r="F39"/>
  <c r="G39" s="1"/>
  <c r="T39"/>
  <c r="V39"/>
  <c r="U40"/>
  <c r="AT40"/>
  <c r="F40"/>
  <c r="G40" s="1"/>
  <c r="T40"/>
  <c r="V40"/>
  <c r="U41"/>
  <c r="AT41"/>
  <c r="F41"/>
  <c r="G41" s="1"/>
  <c r="T41"/>
  <c r="V41"/>
  <c r="U42"/>
  <c r="G42"/>
  <c r="T42"/>
  <c r="V42"/>
  <c r="U43"/>
  <c r="AT43"/>
  <c r="F43"/>
  <c r="G43" s="1"/>
  <c r="T43"/>
  <c r="V43"/>
  <c r="AT44"/>
  <c r="F44" s="1"/>
  <c r="G44" s="1"/>
  <c r="T44"/>
  <c r="V44"/>
  <c r="U45"/>
  <c r="AT45"/>
  <c r="F45" s="1"/>
  <c r="G45" s="1"/>
  <c r="T45"/>
  <c r="V45"/>
  <c r="U46"/>
  <c r="AT46"/>
  <c r="F46" s="1"/>
  <c r="G46" s="1"/>
  <c r="T46"/>
  <c r="V46"/>
  <c r="U47"/>
  <c r="AT47"/>
  <c r="F47" s="1"/>
  <c r="G47" s="1"/>
  <c r="M47" s="1"/>
  <c r="D47"/>
  <c r="T47"/>
  <c r="V47"/>
  <c r="U48"/>
  <c r="AT48"/>
  <c r="F48" s="1"/>
  <c r="G48" s="1"/>
  <c r="T48"/>
  <c r="V48"/>
  <c r="U49"/>
  <c r="AT49"/>
  <c r="F49" s="1"/>
  <c r="G49" s="1"/>
  <c r="D49"/>
  <c r="T49"/>
  <c r="V49"/>
  <c r="U50"/>
  <c r="AT50"/>
  <c r="F50"/>
  <c r="G50" s="1"/>
  <c r="T50"/>
  <c r="V50"/>
  <c r="U51"/>
  <c r="AT51"/>
  <c r="F51"/>
  <c r="G51" s="1"/>
  <c r="T51"/>
  <c r="V51"/>
  <c r="AS66"/>
  <c r="AT66" s="1"/>
  <c r="F66" s="1"/>
  <c r="G66" s="1"/>
  <c r="H66"/>
  <c r="I66"/>
  <c r="J66"/>
  <c r="K66"/>
  <c r="L66"/>
  <c r="S66"/>
  <c r="T66"/>
  <c r="V66"/>
  <c r="AS67"/>
  <c r="AT67" s="1"/>
  <c r="F67" s="1"/>
  <c r="G67" s="1"/>
  <c r="H67"/>
  <c r="I67"/>
  <c r="J67"/>
  <c r="K67"/>
  <c r="L67"/>
  <c r="S67"/>
  <c r="T67"/>
  <c r="V67"/>
  <c r="AS68"/>
  <c r="AT68" s="1"/>
  <c r="F68" s="1"/>
  <c r="G68" s="1"/>
  <c r="H68"/>
  <c r="I68"/>
  <c r="J68"/>
  <c r="K68"/>
  <c r="L68"/>
  <c r="S68"/>
  <c r="T68"/>
  <c r="V68"/>
  <c r="AS120"/>
  <c r="AT120" s="1"/>
  <c r="F120" s="1"/>
  <c r="G120" s="1"/>
  <c r="H120"/>
  <c r="I120"/>
  <c r="J120"/>
  <c r="K120"/>
  <c r="L120"/>
  <c r="S120"/>
  <c r="T120"/>
  <c r="V120"/>
  <c r="AS123"/>
  <c r="AT123" s="1"/>
  <c r="F123" s="1"/>
  <c r="G123" s="1"/>
  <c r="H123"/>
  <c r="I123"/>
  <c r="J123"/>
  <c r="K123"/>
  <c r="L123"/>
  <c r="S123"/>
  <c r="T123"/>
  <c r="V123"/>
  <c r="AS124"/>
  <c r="AT124" s="1"/>
  <c r="F124" s="1"/>
  <c r="G124" s="1"/>
  <c r="H124"/>
  <c r="I124"/>
  <c r="J124"/>
  <c r="K124"/>
  <c r="L124"/>
  <c r="S124"/>
  <c r="T124"/>
  <c r="V124"/>
  <c r="AS125"/>
  <c r="AT125" s="1"/>
  <c r="F125" s="1"/>
  <c r="G125" s="1"/>
  <c r="H125"/>
  <c r="I125"/>
  <c r="J125"/>
  <c r="K125"/>
  <c r="L125"/>
  <c r="S125"/>
  <c r="T125"/>
  <c r="V125"/>
  <c r="AS126"/>
  <c r="AT126" s="1"/>
  <c r="F126" s="1"/>
  <c r="G126" s="1"/>
  <c r="H126"/>
  <c r="I126"/>
  <c r="J126"/>
  <c r="K126"/>
  <c r="L126"/>
  <c r="S126"/>
  <c r="T126"/>
  <c r="V126"/>
  <c r="AS127"/>
  <c r="AT127" s="1"/>
  <c r="F127" s="1"/>
  <c r="G127" s="1"/>
  <c r="H127"/>
  <c r="I127"/>
  <c r="J127"/>
  <c r="K127"/>
  <c r="L127"/>
  <c r="S127"/>
  <c r="T127"/>
  <c r="V127"/>
  <c r="AS130"/>
  <c r="AT130" s="1"/>
  <c r="F130" s="1"/>
  <c r="G130" s="1"/>
  <c r="H130"/>
  <c r="I130"/>
  <c r="J130"/>
  <c r="K130"/>
  <c r="L130"/>
  <c r="S130"/>
  <c r="T130"/>
  <c r="V130"/>
  <c r="AS131"/>
  <c r="AT131" s="1"/>
  <c r="F131" s="1"/>
  <c r="G131" s="1"/>
  <c r="H131"/>
  <c r="I131"/>
  <c r="J131"/>
  <c r="K131"/>
  <c r="L131"/>
  <c r="S131"/>
  <c r="T131"/>
  <c r="V131"/>
  <c r="AS132"/>
  <c r="AT132" s="1"/>
  <c r="F132" s="1"/>
  <c r="G132" s="1"/>
  <c r="H132"/>
  <c r="I132"/>
  <c r="J132"/>
  <c r="K132"/>
  <c r="L132"/>
  <c r="S132"/>
  <c r="T132"/>
  <c r="V132"/>
  <c r="AS133"/>
  <c r="AT133" s="1"/>
  <c r="F133" s="1"/>
  <c r="G133" s="1"/>
  <c r="H133"/>
  <c r="I133"/>
  <c r="J133"/>
  <c r="K133"/>
  <c r="L133"/>
  <c r="S133"/>
  <c r="T133"/>
  <c r="V133"/>
  <c r="U134"/>
  <c r="AS134"/>
  <c r="AT134"/>
  <c r="F134" s="1"/>
  <c r="G134" s="1"/>
  <c r="H134"/>
  <c r="I134"/>
  <c r="J134"/>
  <c r="K134"/>
  <c r="L134"/>
  <c r="S134"/>
  <c r="T134"/>
  <c r="V134"/>
  <c r="AS137"/>
  <c r="AT137"/>
  <c r="F137" s="1"/>
  <c r="G137" s="1"/>
  <c r="H137"/>
  <c r="I137"/>
  <c r="J137"/>
  <c r="K137"/>
  <c r="L137"/>
  <c r="S137"/>
  <c r="T137"/>
  <c r="V137"/>
  <c r="AS138"/>
  <c r="AT138"/>
  <c r="F138" s="1"/>
  <c r="G138" s="1"/>
  <c r="H138"/>
  <c r="I138"/>
  <c r="J138"/>
  <c r="K138"/>
  <c r="L138"/>
  <c r="S138"/>
  <c r="T138"/>
  <c r="V138"/>
  <c r="AS139"/>
  <c r="AT139"/>
  <c r="F139" s="1"/>
  <c r="G139" s="1"/>
  <c r="H139"/>
  <c r="I139"/>
  <c r="J139"/>
  <c r="K139"/>
  <c r="L139"/>
  <c r="S139"/>
  <c r="T139"/>
  <c r="V139"/>
  <c r="AS140"/>
  <c r="AT140"/>
  <c r="F140" s="1"/>
  <c r="G140" s="1"/>
  <c r="H140"/>
  <c r="I140"/>
  <c r="J140"/>
  <c r="K140"/>
  <c r="L140"/>
  <c r="S140"/>
  <c r="T140"/>
  <c r="V140"/>
  <c r="AS141"/>
  <c r="AT141"/>
  <c r="F141" s="1"/>
  <c r="G141" s="1"/>
  <c r="H141"/>
  <c r="I141"/>
  <c r="J141"/>
  <c r="K141"/>
  <c r="L141"/>
  <c r="S141"/>
  <c r="T141"/>
  <c r="V141"/>
  <c r="AS144"/>
  <c r="AT144"/>
  <c r="F144" s="1"/>
  <c r="G144" s="1"/>
  <c r="H144"/>
  <c r="I144"/>
  <c r="J144"/>
  <c r="K144"/>
  <c r="L144"/>
  <c r="S144"/>
  <c r="T144"/>
  <c r="V144"/>
  <c r="AS145"/>
  <c r="AT145"/>
  <c r="F145" s="1"/>
  <c r="G145" s="1"/>
  <c r="H145"/>
  <c r="I145"/>
  <c r="J145"/>
  <c r="K145"/>
  <c r="L145"/>
  <c r="S145"/>
  <c r="T145"/>
  <c r="V145"/>
  <c r="AS146"/>
  <c r="AT146"/>
  <c r="F146" s="1"/>
  <c r="G146" s="1"/>
  <c r="H146"/>
  <c r="I146"/>
  <c r="J146"/>
  <c r="K146"/>
  <c r="L146"/>
  <c r="S146"/>
  <c r="T146"/>
  <c r="V146"/>
  <c r="AS147"/>
  <c r="AT147"/>
  <c r="F147" s="1"/>
  <c r="G147" s="1"/>
  <c r="H147"/>
  <c r="I147"/>
  <c r="J147"/>
  <c r="K147"/>
  <c r="L147"/>
  <c r="S147"/>
  <c r="T147"/>
  <c r="V147"/>
  <c r="AS148"/>
  <c r="AT148"/>
  <c r="F148" s="1"/>
  <c r="G148" s="1"/>
  <c r="H148"/>
  <c r="I148"/>
  <c r="J148"/>
  <c r="K148"/>
  <c r="L148"/>
  <c r="S148"/>
  <c r="T148"/>
  <c r="V148"/>
  <c r="AS151"/>
  <c r="AT151"/>
  <c r="F151" s="1"/>
  <c r="G151" s="1"/>
  <c r="H151"/>
  <c r="I151"/>
  <c r="J151"/>
  <c r="K151"/>
  <c r="L151"/>
  <c r="S151"/>
  <c r="T151"/>
  <c r="V151"/>
  <c r="AS152"/>
  <c r="AT152"/>
  <c r="F152" s="1"/>
  <c r="G152" s="1"/>
  <c r="H152"/>
  <c r="I152"/>
  <c r="J152"/>
  <c r="K152"/>
  <c r="L152"/>
  <c r="S152"/>
  <c r="T152"/>
  <c r="V152"/>
  <c r="AS153"/>
  <c r="AT153"/>
  <c r="F153" s="1"/>
  <c r="G153" s="1"/>
  <c r="H153"/>
  <c r="I153"/>
  <c r="J153"/>
  <c r="K153"/>
  <c r="L153"/>
  <c r="S153"/>
  <c r="T153"/>
  <c r="V153"/>
  <c r="AS154"/>
  <c r="AT154"/>
  <c r="F154" s="1"/>
  <c r="G154" s="1"/>
  <c r="H154"/>
  <c r="I154"/>
  <c r="J154"/>
  <c r="K154"/>
  <c r="L154"/>
  <c r="S154"/>
  <c r="T154"/>
  <c r="V154"/>
  <c r="AS155"/>
  <c r="AT155"/>
  <c r="F155" s="1"/>
  <c r="G155" s="1"/>
  <c r="H155"/>
  <c r="I155"/>
  <c r="J155"/>
  <c r="K155"/>
  <c r="L155"/>
  <c r="S155"/>
  <c r="T155"/>
  <c r="V155"/>
  <c r="AS158"/>
  <c r="AT158"/>
  <c r="F158" s="1"/>
  <c r="G158" s="1"/>
  <c r="H158"/>
  <c r="I158"/>
  <c r="J158"/>
  <c r="K158"/>
  <c r="L158"/>
  <c r="S158"/>
  <c r="T158"/>
  <c r="V158"/>
  <c r="AS159"/>
  <c r="AT159"/>
  <c r="F159" s="1"/>
  <c r="G159" s="1"/>
  <c r="H159"/>
  <c r="I159"/>
  <c r="J159"/>
  <c r="K159"/>
  <c r="L159"/>
  <c r="S159"/>
  <c r="T159"/>
  <c r="V159"/>
  <c r="AS160"/>
  <c r="AT160"/>
  <c r="F160" s="1"/>
  <c r="G160" s="1"/>
  <c r="H160"/>
  <c r="I160"/>
  <c r="J160"/>
  <c r="K160"/>
  <c r="L160"/>
  <c r="S160"/>
  <c r="T160"/>
  <c r="V160"/>
  <c r="AS161"/>
  <c r="AT161"/>
  <c r="F161" s="1"/>
  <c r="G161" s="1"/>
  <c r="H161"/>
  <c r="I161"/>
  <c r="J161"/>
  <c r="K161"/>
  <c r="L161"/>
  <c r="S161"/>
  <c r="T161"/>
  <c r="V161"/>
  <c r="AS162"/>
  <c r="AT162"/>
  <c r="F162" s="1"/>
  <c r="G162" s="1"/>
  <c r="H162"/>
  <c r="I162"/>
  <c r="J162"/>
  <c r="K162"/>
  <c r="L162"/>
  <c r="S162"/>
  <c r="T162"/>
  <c r="V162"/>
  <c r="AS165"/>
  <c r="AT165"/>
  <c r="F165" s="1"/>
  <c r="G165" s="1"/>
  <c r="H165"/>
  <c r="I165"/>
  <c r="J165"/>
  <c r="K165"/>
  <c r="L165"/>
  <c r="S165"/>
  <c r="T165"/>
  <c r="V165"/>
  <c r="AS166"/>
  <c r="AT166"/>
  <c r="F166" s="1"/>
  <c r="G166" s="1"/>
  <c r="H166"/>
  <c r="I166"/>
  <c r="J166"/>
  <c r="K166"/>
  <c r="L166"/>
  <c r="S166"/>
  <c r="T166"/>
  <c r="V166"/>
  <c r="AS167"/>
  <c r="AT167"/>
  <c r="F167" s="1"/>
  <c r="G167" s="1"/>
  <c r="H167"/>
  <c r="I167"/>
  <c r="J167"/>
  <c r="K167"/>
  <c r="L167"/>
  <c r="S167"/>
  <c r="T167"/>
  <c r="V167"/>
  <c r="AS168"/>
  <c r="AT168"/>
  <c r="F168" s="1"/>
  <c r="G168" s="1"/>
  <c r="H168"/>
  <c r="I168"/>
  <c r="J168"/>
  <c r="K168"/>
  <c r="L168"/>
  <c r="S168"/>
  <c r="T168"/>
  <c r="V168"/>
  <c r="AS169"/>
  <c r="AT169"/>
  <c r="F169" s="1"/>
  <c r="G169" s="1"/>
  <c r="H169"/>
  <c r="I169"/>
  <c r="J169"/>
  <c r="K169"/>
  <c r="L169"/>
  <c r="S169"/>
  <c r="T169"/>
  <c r="V169"/>
  <c r="AS172"/>
  <c r="AT172"/>
  <c r="F172" s="1"/>
  <c r="G172" s="1"/>
  <c r="H172"/>
  <c r="I172"/>
  <c r="J172"/>
  <c r="K172"/>
  <c r="L172"/>
  <c r="S172"/>
  <c r="T172"/>
  <c r="V172"/>
  <c r="AS173"/>
  <c r="AT173"/>
  <c r="F173" s="1"/>
  <c r="G173" s="1"/>
  <c r="H173"/>
  <c r="I173"/>
  <c r="J173"/>
  <c r="K173"/>
  <c r="L173"/>
  <c r="S173"/>
  <c r="T173"/>
  <c r="V173"/>
  <c r="AS174"/>
  <c r="AT174"/>
  <c r="F174" s="1"/>
  <c r="G174" s="1"/>
  <c r="H174"/>
  <c r="I174"/>
  <c r="J174"/>
  <c r="K174"/>
  <c r="L174"/>
  <c r="S174"/>
  <c r="T174"/>
  <c r="V174"/>
  <c r="AS175"/>
  <c r="AT175"/>
  <c r="F175" s="1"/>
  <c r="G175" s="1"/>
  <c r="H175"/>
  <c r="I175"/>
  <c r="J175"/>
  <c r="K175"/>
  <c r="L175"/>
  <c r="S175"/>
  <c r="T175"/>
  <c r="V175"/>
  <c r="AS176"/>
  <c r="AT176"/>
  <c r="F176" s="1"/>
  <c r="G176" s="1"/>
  <c r="H176"/>
  <c r="I176"/>
  <c r="J176"/>
  <c r="K176"/>
  <c r="L176"/>
  <c r="S176"/>
  <c r="T176"/>
  <c r="V176"/>
  <c r="AS179"/>
  <c r="AT179"/>
  <c r="F179" s="1"/>
  <c r="G179" s="1"/>
  <c r="H179"/>
  <c r="I179"/>
  <c r="J179"/>
  <c r="K179"/>
  <c r="L179"/>
  <c r="S179"/>
  <c r="T179"/>
  <c r="V179"/>
  <c r="AS180"/>
  <c r="AT180"/>
  <c r="F180" s="1"/>
  <c r="G180" s="1"/>
  <c r="H180"/>
  <c r="I180"/>
  <c r="J180"/>
  <c r="K180"/>
  <c r="L180"/>
  <c r="S180"/>
  <c r="T180"/>
  <c r="V180"/>
  <c r="AS181"/>
  <c r="AT181"/>
  <c r="F181" s="1"/>
  <c r="G181" s="1"/>
  <c r="H181"/>
  <c r="I181"/>
  <c r="J181"/>
  <c r="K181"/>
  <c r="L181"/>
  <c r="S181"/>
  <c r="T181"/>
  <c r="V181"/>
  <c r="AS182"/>
  <c r="AT182"/>
  <c r="F182" s="1"/>
  <c r="G182" s="1"/>
  <c r="H182"/>
  <c r="I182"/>
  <c r="J182"/>
  <c r="K182"/>
  <c r="L182"/>
  <c r="S182"/>
  <c r="T182"/>
  <c r="V182"/>
  <c r="AS183"/>
  <c r="AT183"/>
  <c r="F183" s="1"/>
  <c r="G183" s="1"/>
  <c r="H183"/>
  <c r="I183"/>
  <c r="J183"/>
  <c r="K183"/>
  <c r="L183"/>
  <c r="S183"/>
  <c r="T183"/>
  <c r="V183"/>
  <c r="AS186"/>
  <c r="AT186"/>
  <c r="F186" s="1"/>
  <c r="G186" s="1"/>
  <c r="H186"/>
  <c r="I186"/>
  <c r="J186"/>
  <c r="K186"/>
  <c r="L186"/>
  <c r="S186"/>
  <c r="T186"/>
  <c r="V186"/>
  <c r="AS187"/>
  <c r="AT187"/>
  <c r="F187" s="1"/>
  <c r="G187" s="1"/>
  <c r="H187"/>
  <c r="I187"/>
  <c r="J187"/>
  <c r="K187"/>
  <c r="L187"/>
  <c r="S187"/>
  <c r="T187"/>
  <c r="V187"/>
  <c r="AS188"/>
  <c r="AT188"/>
  <c r="F188" s="1"/>
  <c r="G188" s="1"/>
  <c r="H188"/>
  <c r="I188"/>
  <c r="J188"/>
  <c r="K188"/>
  <c r="L188"/>
  <c r="S188"/>
  <c r="T188"/>
  <c r="V188"/>
  <c r="AS189"/>
  <c r="AT189"/>
  <c r="F189" s="1"/>
  <c r="G189" s="1"/>
  <c r="H189"/>
  <c r="I189"/>
  <c r="J189"/>
  <c r="K189"/>
  <c r="L189"/>
  <c r="S189"/>
  <c r="T189"/>
  <c r="V189"/>
  <c r="U190"/>
  <c r="AS190"/>
  <c r="AT190" s="1"/>
  <c r="F190" s="1"/>
  <c r="G190" s="1"/>
  <c r="M190" s="1"/>
  <c r="H190"/>
  <c r="I190"/>
  <c r="J190"/>
  <c r="K190"/>
  <c r="L190"/>
  <c r="S190"/>
  <c r="T190"/>
  <c r="V190"/>
  <c r="AS193"/>
  <c r="AT193"/>
  <c r="F193" s="1"/>
  <c r="G193" s="1"/>
  <c r="H193"/>
  <c r="I193"/>
  <c r="J193"/>
  <c r="K193"/>
  <c r="L193"/>
  <c r="S193"/>
  <c r="T193"/>
  <c r="V193"/>
  <c r="AS194"/>
  <c r="AT194"/>
  <c r="F194" s="1"/>
  <c r="G194" s="1"/>
  <c r="H194"/>
  <c r="I194"/>
  <c r="J194"/>
  <c r="K194"/>
  <c r="L194"/>
  <c r="S194"/>
  <c r="T194"/>
  <c r="V194"/>
  <c r="AS195"/>
  <c r="AT195"/>
  <c r="F195" s="1"/>
  <c r="G195" s="1"/>
  <c r="H195"/>
  <c r="I195"/>
  <c r="J195"/>
  <c r="K195"/>
  <c r="L195"/>
  <c r="S195"/>
  <c r="T195"/>
  <c r="V195"/>
  <c r="AS196"/>
  <c r="AT196"/>
  <c r="F196" s="1"/>
  <c r="G196" s="1"/>
  <c r="M196" s="1"/>
  <c r="H196"/>
  <c r="I196"/>
  <c r="J196"/>
  <c r="K196"/>
  <c r="L196"/>
  <c r="S196"/>
  <c r="T196"/>
  <c r="V196"/>
  <c r="U197"/>
  <c r="AS197"/>
  <c r="AT197"/>
  <c r="F197" s="1"/>
  <c r="G197" s="1"/>
  <c r="H197"/>
  <c r="I197"/>
  <c r="J197"/>
  <c r="K197"/>
  <c r="L197"/>
  <c r="S197"/>
  <c r="T197"/>
  <c r="V197"/>
  <c r="AS200"/>
  <c r="AT200"/>
  <c r="F200" s="1"/>
  <c r="G200" s="1"/>
  <c r="H200"/>
  <c r="I200"/>
  <c r="J200"/>
  <c r="K200"/>
  <c r="L200"/>
  <c r="S200"/>
  <c r="T200"/>
  <c r="V200"/>
  <c r="AS201"/>
  <c r="AT201"/>
  <c r="F201" s="1"/>
  <c r="G201" s="1"/>
  <c r="H201"/>
  <c r="I201"/>
  <c r="J201"/>
  <c r="K201"/>
  <c r="L201"/>
  <c r="S201"/>
  <c r="T201"/>
  <c r="V201"/>
  <c r="AS202"/>
  <c r="AT202"/>
  <c r="F202" s="1"/>
  <c r="G202" s="1"/>
  <c r="H202"/>
  <c r="I202"/>
  <c r="J202"/>
  <c r="K202"/>
  <c r="L202"/>
  <c r="S202"/>
  <c r="T202"/>
  <c r="V202"/>
  <c r="AS203"/>
  <c r="AT203"/>
  <c r="F203" s="1"/>
  <c r="G203" s="1"/>
  <c r="H203"/>
  <c r="I203"/>
  <c r="J203"/>
  <c r="K203"/>
  <c r="L203"/>
  <c r="S203"/>
  <c r="T203"/>
  <c r="V203"/>
  <c r="AS204"/>
  <c r="AT204"/>
  <c r="F204" s="1"/>
  <c r="G204" s="1"/>
  <c r="H204"/>
  <c r="I204"/>
  <c r="J204"/>
  <c r="K204"/>
  <c r="L204"/>
  <c r="S204"/>
  <c r="T204"/>
  <c r="V204"/>
  <c r="AS207"/>
  <c r="AT207"/>
  <c r="F207" s="1"/>
  <c r="G207" s="1"/>
  <c r="H207"/>
  <c r="I207"/>
  <c r="J207"/>
  <c r="K207"/>
  <c r="L207"/>
  <c r="S207"/>
  <c r="T207"/>
  <c r="V207"/>
  <c r="AS208"/>
  <c r="AT208"/>
  <c r="F208" s="1"/>
  <c r="G208" s="1"/>
  <c r="H208"/>
  <c r="I208"/>
  <c r="J208"/>
  <c r="K208"/>
  <c r="L208"/>
  <c r="S208"/>
  <c r="T208"/>
  <c r="V208"/>
  <c r="AS209"/>
  <c r="AT209"/>
  <c r="F209" s="1"/>
  <c r="G209" s="1"/>
  <c r="H209"/>
  <c r="I209"/>
  <c r="J209"/>
  <c r="K209"/>
  <c r="L209"/>
  <c r="S209"/>
  <c r="T209"/>
  <c r="V209"/>
  <c r="AS210"/>
  <c r="AT210"/>
  <c r="F210" s="1"/>
  <c r="G210" s="1"/>
  <c r="H210"/>
  <c r="I210"/>
  <c r="J210"/>
  <c r="K210"/>
  <c r="L210"/>
  <c r="S210"/>
  <c r="T210"/>
  <c r="V210"/>
  <c r="AS211"/>
  <c r="AT211"/>
  <c r="F211" s="1"/>
  <c r="G211" s="1"/>
  <c r="H211"/>
  <c r="I211"/>
  <c r="J211"/>
  <c r="K211"/>
  <c r="L211"/>
  <c r="S211"/>
  <c r="T211"/>
  <c r="V211"/>
  <c r="AS214"/>
  <c r="AT214"/>
  <c r="F214" s="1"/>
  <c r="G214" s="1"/>
  <c r="H214"/>
  <c r="I214"/>
  <c r="J214"/>
  <c r="K214"/>
  <c r="L214"/>
  <c r="S214"/>
  <c r="T214"/>
  <c r="V214"/>
  <c r="AS215"/>
  <c r="AT215"/>
  <c r="F215" s="1"/>
  <c r="G215" s="1"/>
  <c r="H215"/>
  <c r="I215"/>
  <c r="J215"/>
  <c r="K215"/>
  <c r="L215"/>
  <c r="S215"/>
  <c r="T215"/>
  <c r="V215"/>
  <c r="AS216"/>
  <c r="AT216"/>
  <c r="F216" s="1"/>
  <c r="G216" s="1"/>
  <c r="H216"/>
  <c r="I216"/>
  <c r="J216"/>
  <c r="K216"/>
  <c r="L216"/>
  <c r="S216"/>
  <c r="T216"/>
  <c r="V216"/>
  <c r="AS217"/>
  <c r="AT217"/>
  <c r="F217" s="1"/>
  <c r="G217" s="1"/>
  <c r="H217"/>
  <c r="I217"/>
  <c r="J217"/>
  <c r="K217"/>
  <c r="L217"/>
  <c r="S217"/>
  <c r="T217"/>
  <c r="V217"/>
  <c r="U218"/>
  <c r="AS218"/>
  <c r="AT218" s="1"/>
  <c r="F218" s="1"/>
  <c r="G218" s="1"/>
  <c r="H218"/>
  <c r="I218"/>
  <c r="J218"/>
  <c r="K218"/>
  <c r="L218"/>
  <c r="S218"/>
  <c r="T218"/>
  <c r="V218"/>
  <c r="AS221"/>
  <c r="AT221" s="1"/>
  <c r="F221" s="1"/>
  <c r="G221" s="1"/>
  <c r="H221"/>
  <c r="I221"/>
  <c r="J221"/>
  <c r="K221"/>
  <c r="L221"/>
  <c r="S221"/>
  <c r="T221"/>
  <c r="V221"/>
  <c r="AS222"/>
  <c r="AT222" s="1"/>
  <c r="F222" s="1"/>
  <c r="G222" s="1"/>
  <c r="H222"/>
  <c r="I222"/>
  <c r="J222"/>
  <c r="K222"/>
  <c r="L222"/>
  <c r="S222"/>
  <c r="T222"/>
  <c r="V222"/>
  <c r="AS223"/>
  <c r="AT223" s="1"/>
  <c r="F223" s="1"/>
  <c r="G223" s="1"/>
  <c r="H223"/>
  <c r="I223"/>
  <c r="J223"/>
  <c r="K223"/>
  <c r="L223"/>
  <c r="S223"/>
  <c r="T223"/>
  <c r="V223"/>
  <c r="AS224"/>
  <c r="AT224" s="1"/>
  <c r="F224" s="1"/>
  <c r="G224" s="1"/>
  <c r="H224"/>
  <c r="I224"/>
  <c r="J224"/>
  <c r="K224"/>
  <c r="L224"/>
  <c r="S224"/>
  <c r="T224"/>
  <c r="V224"/>
  <c r="AS225"/>
  <c r="AT225" s="1"/>
  <c r="F225" s="1"/>
  <c r="G225" s="1"/>
  <c r="H225"/>
  <c r="I225"/>
  <c r="J225"/>
  <c r="K225"/>
  <c r="L225"/>
  <c r="S225"/>
  <c r="T225"/>
  <c r="V225"/>
  <c r="AS228"/>
  <c r="AT228" s="1"/>
  <c r="F228" s="1"/>
  <c r="G228" s="1"/>
  <c r="H228"/>
  <c r="I228"/>
  <c r="J228"/>
  <c r="K228"/>
  <c r="L228"/>
  <c r="S228"/>
  <c r="T228"/>
  <c r="V228"/>
  <c r="AS229"/>
  <c r="AT229" s="1"/>
  <c r="F229" s="1"/>
  <c r="G229" s="1"/>
  <c r="H229"/>
  <c r="I229"/>
  <c r="J229"/>
  <c r="K229"/>
  <c r="L229"/>
  <c r="S229"/>
  <c r="T229"/>
  <c r="V229"/>
  <c r="AS230"/>
  <c r="AT230" s="1"/>
  <c r="F230" s="1"/>
  <c r="G230" s="1"/>
  <c r="H230"/>
  <c r="I230"/>
  <c r="J230"/>
  <c r="K230"/>
  <c r="L230"/>
  <c r="S230"/>
  <c r="T230"/>
  <c r="V230"/>
  <c r="AS231"/>
  <c r="AT231" s="1"/>
  <c r="F231" s="1"/>
  <c r="G231" s="1"/>
  <c r="H231"/>
  <c r="I231"/>
  <c r="J231"/>
  <c r="K231"/>
  <c r="L231"/>
  <c r="S231"/>
  <c r="T231"/>
  <c r="V231"/>
  <c r="U232"/>
  <c r="AS232"/>
  <c r="AT232"/>
  <c r="F232" s="1"/>
  <c r="G232" s="1"/>
  <c r="H232"/>
  <c r="I232"/>
  <c r="J232"/>
  <c r="K232"/>
  <c r="L232"/>
  <c r="S232"/>
  <c r="T232"/>
  <c r="V232"/>
  <c r="AS235"/>
  <c r="AT235"/>
  <c r="F235" s="1"/>
  <c r="G235" s="1"/>
  <c r="H235"/>
  <c r="I235"/>
  <c r="J235"/>
  <c r="K235"/>
  <c r="L235"/>
  <c r="S235"/>
  <c r="T235"/>
  <c r="V235"/>
  <c r="AS236"/>
  <c r="AT236"/>
  <c r="F236" s="1"/>
  <c r="G236" s="1"/>
  <c r="H236"/>
  <c r="I236"/>
  <c r="J236"/>
  <c r="K236"/>
  <c r="L236"/>
  <c r="S236"/>
  <c r="T236"/>
  <c r="V236"/>
  <c r="AS237"/>
  <c r="AT237"/>
  <c r="F237" s="1"/>
  <c r="G237" s="1"/>
  <c r="M237" s="1"/>
  <c r="H237"/>
  <c r="I237"/>
  <c r="J237"/>
  <c r="K237"/>
  <c r="L237"/>
  <c r="S237"/>
  <c r="T237"/>
  <c r="V237"/>
  <c r="AS238"/>
  <c r="AT238" s="1"/>
  <c r="F238" s="1"/>
  <c r="G238" s="1"/>
  <c r="H238"/>
  <c r="I238"/>
  <c r="J238"/>
  <c r="K238"/>
  <c r="L238"/>
  <c r="S238"/>
  <c r="T238"/>
  <c r="V238"/>
  <c r="AS239"/>
  <c r="AT239" s="1"/>
  <c r="F239" s="1"/>
  <c r="G239" s="1"/>
  <c r="H239"/>
  <c r="I239"/>
  <c r="J239"/>
  <c r="K239"/>
  <c r="L239"/>
  <c r="S239"/>
  <c r="T239"/>
  <c r="V239"/>
  <c r="AS242"/>
  <c r="AT242" s="1"/>
  <c r="F242" s="1"/>
  <c r="G242" s="1"/>
  <c r="H242"/>
  <c r="I242"/>
  <c r="J242"/>
  <c r="K242"/>
  <c r="L242"/>
  <c r="S242"/>
  <c r="T242"/>
  <c r="V242"/>
  <c r="AS243"/>
  <c r="AT243" s="1"/>
  <c r="F243" s="1"/>
  <c r="G243" s="1"/>
  <c r="M243" s="1"/>
  <c r="H243"/>
  <c r="I243"/>
  <c r="J243"/>
  <c r="K243"/>
  <c r="L243"/>
  <c r="S243"/>
  <c r="T243"/>
  <c r="V243"/>
  <c r="AS244"/>
  <c r="AT244"/>
  <c r="F244" s="1"/>
  <c r="G244" s="1"/>
  <c r="H244"/>
  <c r="I244"/>
  <c r="J244"/>
  <c r="K244"/>
  <c r="L244"/>
  <c r="S244"/>
  <c r="T244"/>
  <c r="V244"/>
  <c r="AS245"/>
  <c r="AT245"/>
  <c r="F245" s="1"/>
  <c r="G245" s="1"/>
  <c r="H245"/>
  <c r="I245"/>
  <c r="J245"/>
  <c r="K245"/>
  <c r="L245"/>
  <c r="S245"/>
  <c r="T245"/>
  <c r="V245"/>
  <c r="AS246"/>
  <c r="AT246"/>
  <c r="F246" s="1"/>
  <c r="G246" s="1"/>
  <c r="H246"/>
  <c r="I246"/>
  <c r="J246"/>
  <c r="K246"/>
  <c r="L246"/>
  <c r="S246"/>
  <c r="T246"/>
  <c r="V246"/>
  <c r="AS249"/>
  <c r="AT249"/>
  <c r="F249" s="1"/>
  <c r="G249" s="1"/>
  <c r="M249" s="1"/>
  <c r="H249"/>
  <c r="I249"/>
  <c r="J249"/>
  <c r="K249"/>
  <c r="L249"/>
  <c r="S249"/>
  <c r="T249"/>
  <c r="V249"/>
  <c r="AS250"/>
  <c r="AT250" s="1"/>
  <c r="F250" s="1"/>
  <c r="G250" s="1"/>
  <c r="H250"/>
  <c r="I250"/>
  <c r="J250"/>
  <c r="K250"/>
  <c r="L250"/>
  <c r="S250"/>
  <c r="T250"/>
  <c r="V250"/>
  <c r="AS251"/>
  <c r="AT251" s="1"/>
  <c r="F251" s="1"/>
  <c r="G251" s="1"/>
  <c r="H251"/>
  <c r="I251"/>
  <c r="J251"/>
  <c r="K251"/>
  <c r="L251"/>
  <c r="S251"/>
  <c r="T251"/>
  <c r="V251"/>
  <c r="AS252"/>
  <c r="AT252"/>
  <c r="F252" s="1"/>
  <c r="G252" s="1"/>
  <c r="H252"/>
  <c r="I252"/>
  <c r="J252"/>
  <c r="K252"/>
  <c r="L252"/>
  <c r="S252"/>
  <c r="T252"/>
  <c r="V252"/>
  <c r="AS253"/>
  <c r="AT253"/>
  <c r="F253" s="1"/>
  <c r="G253" s="1"/>
  <c r="M253" s="1"/>
  <c r="H253"/>
  <c r="I253"/>
  <c r="J253"/>
  <c r="K253"/>
  <c r="L253"/>
  <c r="S253"/>
  <c r="T253"/>
  <c r="V253"/>
  <c r="AS256"/>
  <c r="AT256"/>
  <c r="F256" s="1"/>
  <c r="G256" s="1"/>
  <c r="H256"/>
  <c r="I256"/>
  <c r="J256"/>
  <c r="K256"/>
  <c r="L256"/>
  <c r="S256"/>
  <c r="T256"/>
  <c r="V256"/>
  <c r="AS257"/>
  <c r="AT257"/>
  <c r="F257" s="1"/>
  <c r="G257" s="1"/>
  <c r="H257"/>
  <c r="I257"/>
  <c r="J257"/>
  <c r="K257"/>
  <c r="L257"/>
  <c r="S257"/>
  <c r="T257"/>
  <c r="V257"/>
  <c r="AS258"/>
  <c r="AT258"/>
  <c r="F258" s="1"/>
  <c r="G258" s="1"/>
  <c r="H258"/>
  <c r="I258"/>
  <c r="J258"/>
  <c r="K258"/>
  <c r="L258"/>
  <c r="S258"/>
  <c r="T258"/>
  <c r="V258"/>
  <c r="AS259"/>
  <c r="AT259"/>
  <c r="F259" s="1"/>
  <c r="G259" s="1"/>
  <c r="H259"/>
  <c r="I259"/>
  <c r="J259"/>
  <c r="K259"/>
  <c r="L259"/>
  <c r="S259"/>
  <c r="T259"/>
  <c r="V259"/>
  <c r="AS260"/>
  <c r="AT260"/>
  <c r="F260" s="1"/>
  <c r="G260" s="1"/>
  <c r="H260"/>
  <c r="I260"/>
  <c r="J260"/>
  <c r="K260"/>
  <c r="L260"/>
  <c r="S260"/>
  <c r="T260"/>
  <c r="V260"/>
  <c r="AS263"/>
  <c r="AT263"/>
  <c r="F263" s="1"/>
  <c r="G263" s="1"/>
  <c r="M263" s="1"/>
  <c r="H263"/>
  <c r="I263"/>
  <c r="J263"/>
  <c r="K263"/>
  <c r="L263"/>
  <c r="S263"/>
  <c r="T263"/>
  <c r="V263"/>
  <c r="AS264"/>
  <c r="AT264"/>
  <c r="F264" s="1"/>
  <c r="G264" s="1"/>
  <c r="H264"/>
  <c r="I264"/>
  <c r="J264"/>
  <c r="K264"/>
  <c r="L264"/>
  <c r="S264"/>
  <c r="T264"/>
  <c r="V264"/>
  <c r="AS265"/>
  <c r="AT265"/>
  <c r="F265" s="1"/>
  <c r="G265" s="1"/>
  <c r="M265" s="1"/>
  <c r="H265"/>
  <c r="I265"/>
  <c r="J265"/>
  <c r="K265"/>
  <c r="L265"/>
  <c r="S265"/>
  <c r="T265"/>
  <c r="V265"/>
  <c r="AS266"/>
  <c r="AT266" s="1"/>
  <c r="F266" s="1"/>
  <c r="G266" s="1"/>
  <c r="H266"/>
  <c r="I266"/>
  <c r="J266"/>
  <c r="K266"/>
  <c r="L266"/>
  <c r="S266"/>
  <c r="T266"/>
  <c r="V266"/>
  <c r="AS267"/>
  <c r="AT267" s="1"/>
  <c r="F267" s="1"/>
  <c r="G267" s="1"/>
  <c r="H267"/>
  <c r="I267"/>
  <c r="J267"/>
  <c r="K267"/>
  <c r="L267"/>
  <c r="S267"/>
  <c r="T267"/>
  <c r="V267"/>
  <c r="AS270"/>
  <c r="AT270" s="1"/>
  <c r="F270" s="1"/>
  <c r="G270" s="1"/>
  <c r="H270"/>
  <c r="I270"/>
  <c r="J270"/>
  <c r="K270"/>
  <c r="L270"/>
  <c r="S270"/>
  <c r="T270"/>
  <c r="V270"/>
  <c r="AS271"/>
  <c r="AT271" s="1"/>
  <c r="F271" s="1"/>
  <c r="G271" s="1"/>
  <c r="M271" s="1"/>
  <c r="H271"/>
  <c r="I271"/>
  <c r="J271"/>
  <c r="K271"/>
  <c r="L271"/>
  <c r="S271"/>
  <c r="T271"/>
  <c r="V271"/>
  <c r="AS272"/>
  <c r="AT272" s="1"/>
  <c r="F272" s="1"/>
  <c r="G272" s="1"/>
  <c r="H272"/>
  <c r="I272"/>
  <c r="J272"/>
  <c r="K272"/>
  <c r="L272"/>
  <c r="S272"/>
  <c r="T272"/>
  <c r="V272"/>
  <c r="AS273"/>
  <c r="AT273" s="1"/>
  <c r="F273" s="1"/>
  <c r="G273" s="1"/>
  <c r="M273" s="1"/>
  <c r="H273"/>
  <c r="I273"/>
  <c r="J273"/>
  <c r="K273"/>
  <c r="L273"/>
  <c r="S273"/>
  <c r="T273"/>
  <c r="V273"/>
  <c r="AS274"/>
  <c r="AT274"/>
  <c r="F274" s="1"/>
  <c r="G274" s="1"/>
  <c r="H274"/>
  <c r="I274"/>
  <c r="J274"/>
  <c r="K274"/>
  <c r="L274"/>
  <c r="S274"/>
  <c r="T274"/>
  <c r="V274"/>
  <c r="AS277"/>
  <c r="AT277"/>
  <c r="F277" s="1"/>
  <c r="G277" s="1"/>
  <c r="H277"/>
  <c r="I277"/>
  <c r="J277"/>
  <c r="K277"/>
  <c r="L277"/>
  <c r="S277"/>
  <c r="T277"/>
  <c r="V277"/>
  <c r="AS278"/>
  <c r="AT278"/>
  <c r="F278" s="1"/>
  <c r="G278" s="1"/>
  <c r="H278"/>
  <c r="I278"/>
  <c r="J278"/>
  <c r="K278"/>
  <c r="L278"/>
  <c r="S278"/>
  <c r="T278"/>
  <c r="V278"/>
  <c r="AS279"/>
  <c r="AT279"/>
  <c r="F279" s="1"/>
  <c r="G279" s="1"/>
  <c r="M279" s="1"/>
  <c r="H279"/>
  <c r="I279"/>
  <c r="J279"/>
  <c r="K279"/>
  <c r="L279"/>
  <c r="S279"/>
  <c r="T279"/>
  <c r="V279"/>
  <c r="AS280"/>
  <c r="AT280"/>
  <c r="F280" s="1"/>
  <c r="G280" s="1"/>
  <c r="H280"/>
  <c r="I280"/>
  <c r="J280"/>
  <c r="K280"/>
  <c r="L280"/>
  <c r="S280"/>
  <c r="T280"/>
  <c r="V280"/>
  <c r="AS281"/>
  <c r="AT281"/>
  <c r="F281" s="1"/>
  <c r="G281" s="1"/>
  <c r="H281"/>
  <c r="I281"/>
  <c r="J281"/>
  <c r="K281"/>
  <c r="L281"/>
  <c r="S281"/>
  <c r="T281"/>
  <c r="V281"/>
  <c r="AT285"/>
  <c r="F285"/>
  <c r="G285" s="1"/>
  <c r="M285" s="1"/>
  <c r="H285"/>
  <c r="I285"/>
  <c r="J285"/>
  <c r="K285"/>
  <c r="L285"/>
  <c r="S285"/>
  <c r="T285"/>
  <c r="V285"/>
  <c r="AT286"/>
  <c r="F286"/>
  <c r="G286" s="1"/>
  <c r="H286"/>
  <c r="I286"/>
  <c r="J286"/>
  <c r="K286"/>
  <c r="L286"/>
  <c r="S286"/>
  <c r="T286"/>
  <c r="V286"/>
  <c r="AT287"/>
  <c r="F287" s="1"/>
  <c r="G287" s="1"/>
  <c r="H287"/>
  <c r="I287"/>
  <c r="J287"/>
  <c r="K287"/>
  <c r="L287"/>
  <c r="S287"/>
  <c r="T287"/>
  <c r="V287"/>
  <c r="AT288"/>
  <c r="F288"/>
  <c r="G288" s="1"/>
  <c r="H288"/>
  <c r="I288"/>
  <c r="J288"/>
  <c r="K288"/>
  <c r="L288"/>
  <c r="S288"/>
  <c r="T288"/>
  <c r="V288"/>
  <c r="AT289"/>
  <c r="F289" s="1"/>
  <c r="G289" s="1"/>
  <c r="M289" s="1"/>
  <c r="H289"/>
  <c r="I289"/>
  <c r="J289"/>
  <c r="K289"/>
  <c r="L289"/>
  <c r="S289"/>
  <c r="T289"/>
  <c r="V289"/>
  <c r="AT290"/>
  <c r="F290" s="1"/>
  <c r="G290" s="1"/>
  <c r="H290"/>
  <c r="I290"/>
  <c r="J290"/>
  <c r="K290"/>
  <c r="L290"/>
  <c r="S290"/>
  <c r="T290"/>
  <c r="V290"/>
  <c r="AT291"/>
  <c r="F291"/>
  <c r="G291" s="1"/>
  <c r="H291"/>
  <c r="I291"/>
  <c r="J291"/>
  <c r="K291"/>
  <c r="L291"/>
  <c r="S291"/>
  <c r="T291"/>
  <c r="V291"/>
  <c r="AT292"/>
  <c r="F292" s="1"/>
  <c r="G292" s="1"/>
  <c r="H292"/>
  <c r="I292"/>
  <c r="J292"/>
  <c r="K292"/>
  <c r="L292"/>
  <c r="S292"/>
  <c r="T292"/>
  <c r="V292"/>
  <c r="AT293"/>
  <c r="F293"/>
  <c r="G293" s="1"/>
  <c r="M293" s="1"/>
  <c r="H293"/>
  <c r="I293"/>
  <c r="J293"/>
  <c r="K293"/>
  <c r="L293"/>
  <c r="S293"/>
  <c r="T293"/>
  <c r="V293"/>
  <c r="AT294"/>
  <c r="F294"/>
  <c r="G294" s="1"/>
  <c r="H294"/>
  <c r="I294"/>
  <c r="J294"/>
  <c r="K294"/>
  <c r="L294"/>
  <c r="S294"/>
  <c r="T294"/>
  <c r="V294"/>
  <c r="AT295"/>
  <c r="F295" s="1"/>
  <c r="G295" s="1"/>
  <c r="H295"/>
  <c r="I295"/>
  <c r="J295"/>
  <c r="K295"/>
  <c r="L295"/>
  <c r="S295"/>
  <c r="T295"/>
  <c r="V295"/>
  <c r="AT296"/>
  <c r="F296"/>
  <c r="G296" s="1"/>
  <c r="H296"/>
  <c r="I296"/>
  <c r="J296"/>
  <c r="K296"/>
  <c r="L296"/>
  <c r="S296"/>
  <c r="T296"/>
  <c r="V296"/>
  <c r="AT297"/>
  <c r="F297" s="1"/>
  <c r="G297" s="1"/>
  <c r="M297" s="1"/>
  <c r="H297"/>
  <c r="I297"/>
  <c r="J297"/>
  <c r="K297"/>
  <c r="L297"/>
  <c r="S297"/>
  <c r="T297"/>
  <c r="V297"/>
  <c r="AT298"/>
  <c r="F298" s="1"/>
  <c r="G298" s="1"/>
  <c r="H298"/>
  <c r="I298"/>
  <c r="J298"/>
  <c r="K298"/>
  <c r="L298"/>
  <c r="S298"/>
  <c r="T298"/>
  <c r="V298"/>
  <c r="AT299"/>
  <c r="F299"/>
  <c r="G299" s="1"/>
  <c r="H299"/>
  <c r="I299"/>
  <c r="J299"/>
  <c r="K299"/>
  <c r="L299"/>
  <c r="S299"/>
  <c r="T299"/>
  <c r="V299"/>
  <c r="AT300"/>
  <c r="F300" s="1"/>
  <c r="G300" s="1"/>
  <c r="H300"/>
  <c r="I300"/>
  <c r="J300"/>
  <c r="K300"/>
  <c r="L300"/>
  <c r="S300"/>
  <c r="T300"/>
  <c r="V300"/>
  <c r="AT301"/>
  <c r="F301"/>
  <c r="G301" s="1"/>
  <c r="M301" s="1"/>
  <c r="H301"/>
  <c r="I301"/>
  <c r="J301"/>
  <c r="K301"/>
  <c r="L301"/>
  <c r="S301"/>
  <c r="T301"/>
  <c r="V301"/>
  <c r="AT302"/>
  <c r="F302"/>
  <c r="G302" s="1"/>
  <c r="H302"/>
  <c r="I302"/>
  <c r="J302"/>
  <c r="K302"/>
  <c r="L302"/>
  <c r="S302"/>
  <c r="T302"/>
  <c r="V302"/>
  <c r="AT303"/>
  <c r="F303" s="1"/>
  <c r="G303" s="1"/>
  <c r="H303"/>
  <c r="I303"/>
  <c r="J303"/>
  <c r="K303"/>
  <c r="L303"/>
  <c r="S303"/>
  <c r="T303"/>
  <c r="V303"/>
  <c r="AT304"/>
  <c r="F304"/>
  <c r="G304" s="1"/>
  <c r="H304"/>
  <c r="I304"/>
  <c r="J304"/>
  <c r="K304"/>
  <c r="L304"/>
  <c r="S304"/>
  <c r="T304"/>
  <c r="V304"/>
  <c r="AT305"/>
  <c r="F305" s="1"/>
  <c r="G305" s="1"/>
  <c r="M305" s="1"/>
  <c r="H305"/>
  <c r="I305"/>
  <c r="J305"/>
  <c r="K305"/>
  <c r="L305"/>
  <c r="S305"/>
  <c r="T305"/>
  <c r="V305"/>
  <c r="AT306"/>
  <c r="F306" s="1"/>
  <c r="G306" s="1"/>
  <c r="H306"/>
  <c r="I306"/>
  <c r="J306"/>
  <c r="K306"/>
  <c r="L306"/>
  <c r="S306"/>
  <c r="T306"/>
  <c r="V306"/>
  <c r="AT307"/>
  <c r="F307"/>
  <c r="G307" s="1"/>
  <c r="M307" s="1"/>
  <c r="H307"/>
  <c r="I307"/>
  <c r="J307"/>
  <c r="K307"/>
  <c r="L307"/>
  <c r="S307"/>
  <c r="T307"/>
  <c r="V307"/>
  <c r="AT308"/>
  <c r="F308" s="1"/>
  <c r="G308" s="1"/>
  <c r="H308"/>
  <c r="I308"/>
  <c r="J308"/>
  <c r="K308"/>
  <c r="L308"/>
  <c r="S308"/>
  <c r="T308"/>
  <c r="V308"/>
  <c r="AT309"/>
  <c r="F309"/>
  <c r="G309" s="1"/>
  <c r="M309" s="1"/>
  <c r="H309"/>
  <c r="I309"/>
  <c r="J309"/>
  <c r="K309"/>
  <c r="L309"/>
  <c r="S309"/>
  <c r="T309"/>
  <c r="V309"/>
  <c r="AT310"/>
  <c r="F310"/>
  <c r="G310" s="1"/>
  <c r="H310"/>
  <c r="I310"/>
  <c r="J310"/>
  <c r="K310"/>
  <c r="L310"/>
  <c r="S310"/>
  <c r="T310"/>
  <c r="V310"/>
  <c r="AT311"/>
  <c r="F311" s="1"/>
  <c r="G311" s="1"/>
  <c r="M311" s="1"/>
  <c r="H311"/>
  <c r="I311"/>
  <c r="J311"/>
  <c r="K311"/>
  <c r="L311"/>
  <c r="S311"/>
  <c r="T311"/>
  <c r="V311"/>
  <c r="AT312"/>
  <c r="F312"/>
  <c r="G312" s="1"/>
  <c r="H312"/>
  <c r="I312"/>
  <c r="J312"/>
  <c r="K312"/>
  <c r="L312"/>
  <c r="S312"/>
  <c r="T312"/>
  <c r="V312"/>
  <c r="AT313"/>
  <c r="F313" s="1"/>
  <c r="G313" s="1"/>
  <c r="M313" s="1"/>
  <c r="H313"/>
  <c r="I313"/>
  <c r="J313"/>
  <c r="K313"/>
  <c r="L313"/>
  <c r="S313"/>
  <c r="T313"/>
  <c r="V313"/>
  <c r="AT314"/>
  <c r="F314" s="1"/>
  <c r="G314" s="1"/>
  <c r="H314"/>
  <c r="I314"/>
  <c r="J314"/>
  <c r="K314"/>
  <c r="L314"/>
  <c r="S314"/>
  <c r="T314"/>
  <c r="V314"/>
  <c r="AT315"/>
  <c r="F315"/>
  <c r="G315" s="1"/>
  <c r="M315" s="1"/>
  <c r="H315"/>
  <c r="I315"/>
  <c r="J315"/>
  <c r="K315"/>
  <c r="L315"/>
  <c r="S315"/>
  <c r="T315"/>
  <c r="V315"/>
  <c r="AT316"/>
  <c r="F316" s="1"/>
  <c r="G316" s="1"/>
  <c r="H316"/>
  <c r="I316"/>
  <c r="J316"/>
  <c r="K316"/>
  <c r="L316"/>
  <c r="S316"/>
  <c r="T316"/>
  <c r="V316"/>
  <c r="AD14"/>
  <c r="AD15"/>
  <c r="AD16"/>
  <c r="AD17"/>
  <c r="AD18"/>
  <c r="AD19"/>
  <c r="AD20"/>
  <c r="AD21"/>
  <c r="AD22"/>
  <c r="AD23"/>
  <c r="AD24"/>
  <c r="AD25"/>
  <c r="AD26"/>
  <c r="AD27"/>
  <c r="AD28"/>
  <c r="AD29"/>
  <c r="AD38"/>
  <c r="AD39"/>
  <c r="AD40"/>
  <c r="AD41"/>
  <c r="AD42"/>
  <c r="AD43"/>
  <c r="AD44"/>
  <c r="AD45"/>
  <c r="AD46"/>
  <c r="AD47"/>
  <c r="AD48"/>
  <c r="AD49"/>
  <c r="AD50"/>
  <c r="AD51"/>
  <c r="AD53"/>
  <c r="AD57"/>
  <c r="AD66"/>
  <c r="AD67"/>
  <c r="AD68"/>
  <c r="AD71"/>
  <c r="AD89"/>
  <c r="AD110"/>
  <c r="AD111"/>
  <c r="AD112"/>
  <c r="AD113"/>
  <c r="AD116"/>
  <c r="AD117"/>
  <c r="AD118"/>
  <c r="AD119"/>
  <c r="AD120"/>
  <c r="AD123"/>
  <c r="AD124"/>
  <c r="AD125"/>
  <c r="AD126"/>
  <c r="AD127"/>
  <c r="AD130"/>
  <c r="AD131"/>
  <c r="AD132"/>
  <c r="AD133"/>
  <c r="AD134"/>
  <c r="AD137"/>
  <c r="AD138"/>
  <c r="AD139"/>
  <c r="AD140"/>
  <c r="AD141"/>
  <c r="AD144"/>
  <c r="AD145"/>
  <c r="AD146"/>
  <c r="AD147"/>
  <c r="AD148"/>
  <c r="AD151"/>
  <c r="AD152"/>
  <c r="AD153"/>
  <c r="AD154"/>
  <c r="AD155"/>
  <c r="AD158"/>
  <c r="AD159"/>
  <c r="AD160"/>
  <c r="AD161"/>
  <c r="AD162"/>
  <c r="AD165"/>
  <c r="AD166"/>
  <c r="AD167"/>
  <c r="AD168"/>
  <c r="AD169"/>
  <c r="AD172"/>
  <c r="AD173"/>
  <c r="AD174"/>
  <c r="AD175"/>
  <c r="AD176"/>
  <c r="AD179"/>
  <c r="AD180"/>
  <c r="AD181"/>
  <c r="AD182"/>
  <c r="AD183"/>
  <c r="AD186"/>
  <c r="AD187"/>
  <c r="AD188"/>
  <c r="AD189"/>
  <c r="AD190"/>
  <c r="AD193"/>
  <c r="AD194"/>
  <c r="AD195"/>
  <c r="AD196"/>
  <c r="AD197"/>
  <c r="AD200"/>
  <c r="AD201"/>
  <c r="AD202"/>
  <c r="AD203"/>
  <c r="AD204"/>
  <c r="AD207"/>
  <c r="AD208"/>
  <c r="AD209"/>
  <c r="AD210"/>
  <c r="AD211"/>
  <c r="AD214"/>
  <c r="AD215"/>
  <c r="AD216"/>
  <c r="AD217"/>
  <c r="AD218"/>
  <c r="AD221"/>
  <c r="AD222"/>
  <c r="AD223"/>
  <c r="AD224"/>
  <c r="AD225"/>
  <c r="AD228"/>
  <c r="AD229"/>
  <c r="AD230"/>
  <c r="AD231"/>
  <c r="AD232"/>
  <c r="AD235"/>
  <c r="AD236"/>
  <c r="AD237"/>
  <c r="AD238"/>
  <c r="AD239"/>
  <c r="AD242"/>
  <c r="AD243"/>
  <c r="AD244"/>
  <c r="AD245"/>
  <c r="AD246"/>
  <c r="AD249"/>
  <c r="AD250"/>
  <c r="AD251"/>
  <c r="AD252"/>
  <c r="AD253"/>
  <c r="AD256"/>
  <c r="AD257"/>
  <c r="AD258"/>
  <c r="AD259"/>
  <c r="AD260"/>
  <c r="AD263"/>
  <c r="AD264"/>
  <c r="AD265"/>
  <c r="AD266"/>
  <c r="AD267"/>
  <c r="AD270"/>
  <c r="AD271"/>
  <c r="AD272"/>
  <c r="AD273"/>
  <c r="AD274"/>
  <c r="AD277"/>
  <c r="AD278"/>
  <c r="AD279"/>
  <c r="AD280"/>
  <c r="AD281"/>
  <c r="AD285"/>
  <c r="AD286"/>
  <c r="AD287"/>
  <c r="AD288"/>
  <c r="AD289"/>
  <c r="AD290"/>
  <c r="AD291"/>
  <c r="AD292"/>
  <c r="AD293"/>
  <c r="AD294"/>
  <c r="AD295"/>
  <c r="AD296"/>
  <c r="AD297"/>
  <c r="AD298"/>
  <c r="AD299"/>
  <c r="AD300"/>
  <c r="AD301"/>
  <c r="AD302"/>
  <c r="AD303"/>
  <c r="AD304"/>
  <c r="AD305"/>
  <c r="AD306"/>
  <c r="AD307"/>
  <c r="AD308"/>
  <c r="AD309"/>
  <c r="AD310"/>
  <c r="AD311"/>
  <c r="AD312"/>
  <c r="AD313"/>
  <c r="AD314"/>
  <c r="AD315"/>
  <c r="AD316"/>
  <c r="AJ216" i="30"/>
  <c r="AD216"/>
  <c r="AJ214"/>
  <c r="AD214"/>
  <c r="AJ213"/>
  <c r="AD213"/>
  <c r="AJ212"/>
  <c r="AD212"/>
  <c r="AJ211"/>
  <c r="AD211"/>
  <c r="AJ210"/>
  <c r="AD210"/>
  <c r="G12" i="56"/>
  <c r="G13"/>
  <c r="AC13"/>
  <c r="G14"/>
  <c r="AE13"/>
  <c r="AE14"/>
  <c r="AC14"/>
  <c r="AF14" s="1"/>
  <c r="AJ166"/>
  <c r="AJ163"/>
  <c r="AJ162"/>
  <c r="F106" i="33"/>
  <c r="F105"/>
  <c r="F104"/>
  <c r="F88"/>
  <c r="F87"/>
  <c r="F70"/>
  <c r="F69"/>
  <c r="F65"/>
  <c r="F64"/>
  <c r="F63"/>
  <c r="F62"/>
  <c r="F60"/>
  <c r="F59"/>
  <c r="F58"/>
  <c r="F56"/>
  <c r="F55"/>
  <c r="F54"/>
  <c r="AS269"/>
  <c r="AT269"/>
  <c r="AS248"/>
  <c r="AT248"/>
  <c r="AS227"/>
  <c r="AT227"/>
  <c r="AS185"/>
  <c r="AT185"/>
  <c r="AS122"/>
  <c r="AT122"/>
  <c r="AS115"/>
  <c r="AT115"/>
  <c r="AS109"/>
  <c r="AT109"/>
  <c r="AT37"/>
  <c r="AS167" i="30"/>
  <c r="AT167" s="1"/>
  <c r="F167" s="1"/>
  <c r="G167" s="1"/>
  <c r="AC167" s="1"/>
  <c r="AS137"/>
  <c r="AT137" s="1"/>
  <c r="AS133"/>
  <c r="AT133" s="1"/>
  <c r="AS129"/>
  <c r="AT129" s="1"/>
  <c r="AS125"/>
  <c r="AT125" s="1"/>
  <c r="AS121"/>
  <c r="AT121" s="1"/>
  <c r="AS117"/>
  <c r="AT117" s="1"/>
  <c r="AS113"/>
  <c r="AT113" s="1"/>
  <c r="AS109"/>
  <c r="AT109" s="1"/>
  <c r="AS97"/>
  <c r="AT97" s="1"/>
  <c r="AS43"/>
  <c r="AT43" s="1"/>
  <c r="AS37"/>
  <c r="AT37" s="1"/>
  <c r="AS27"/>
  <c r="AT27" s="1"/>
  <c r="AS18"/>
  <c r="AT18" s="1"/>
  <c r="AS15"/>
  <c r="AT15" s="1"/>
  <c r="AS90"/>
  <c r="AT90" s="1"/>
  <c r="E13" i="74"/>
  <c r="G31" i="30"/>
  <c r="M31"/>
  <c r="N31" s="1"/>
  <c r="T31"/>
  <c r="V31"/>
  <c r="T167"/>
  <c r="U167"/>
  <c r="V167"/>
  <c r="AJ181"/>
  <c r="AD181"/>
  <c r="AJ35" i="33"/>
  <c r="AJ34"/>
  <c r="AJ33"/>
  <c r="AJ32"/>
  <c r="M37"/>
  <c r="F72" i="97"/>
  <c r="G72" s="1"/>
  <c r="F9"/>
  <c r="F11"/>
  <c r="F13"/>
  <c r="F14"/>
  <c r="F16"/>
  <c r="F17"/>
  <c r="F19"/>
  <c r="F20"/>
  <c r="F21"/>
  <c r="F22"/>
  <c r="F23"/>
  <c r="F24"/>
  <c r="F25"/>
  <c r="F26"/>
  <c r="F27"/>
  <c r="F28"/>
  <c r="F29"/>
  <c r="F30"/>
  <c r="F31"/>
  <c r="F32"/>
  <c r="F33"/>
  <c r="F34"/>
  <c r="F35"/>
  <c r="F36"/>
  <c r="F37"/>
  <c r="F38"/>
  <c r="F39"/>
  <c r="F40"/>
  <c r="F41"/>
  <c r="F42"/>
  <c r="F43"/>
  <c r="F45"/>
  <c r="F46"/>
  <c r="F47"/>
  <c r="F48"/>
  <c r="F49"/>
  <c r="F50"/>
  <c r="F51"/>
  <c r="F52"/>
  <c r="F53"/>
  <c r="F54"/>
  <c r="F55"/>
  <c r="F56"/>
  <c r="F57"/>
  <c r="F59"/>
  <c r="F60"/>
  <c r="F61"/>
  <c r="F62"/>
  <c r="F63"/>
  <c r="F64"/>
  <c r="F65"/>
  <c r="F66"/>
  <c r="F67"/>
  <c r="F68"/>
  <c r="F69"/>
  <c r="F70"/>
  <c r="F71"/>
  <c r="F73"/>
  <c r="F74"/>
  <c r="F75"/>
  <c r="F76"/>
  <c r="F77"/>
  <c r="F78"/>
  <c r="F79"/>
  <c r="F80"/>
  <c r="F81"/>
  <c r="F82"/>
  <c r="F83"/>
  <c r="F84"/>
  <c r="F85"/>
  <c r="F86"/>
  <c r="F87"/>
  <c r="F88"/>
  <c r="F89"/>
  <c r="F90"/>
  <c r="F91"/>
  <c r="F92"/>
  <c r="F93"/>
  <c r="F94"/>
  <c r="F95"/>
  <c r="F96"/>
  <c r="F8"/>
  <c r="F10"/>
  <c r="F12"/>
  <c r="F15"/>
  <c r="F18"/>
  <c r="F44"/>
  <c r="F58"/>
  <c r="BB70" i="78"/>
  <c r="AZ70"/>
  <c r="AY70"/>
  <c r="AX70"/>
  <c r="AL70"/>
  <c r="AG70"/>
  <c r="AF70"/>
  <c r="AE70"/>
  <c r="AD70"/>
  <c r="AC70"/>
  <c r="AB70"/>
  <c r="AA70"/>
  <c r="Z70"/>
  <c r="Y70"/>
  <c r="X70"/>
  <c r="W70"/>
  <c r="V70"/>
  <c r="U70"/>
  <c r="T70"/>
  <c r="S70"/>
  <c r="R70"/>
  <c r="Q70"/>
  <c r="P70"/>
  <c r="O70"/>
  <c r="N70"/>
  <c r="M70"/>
  <c r="L70"/>
  <c r="K70"/>
  <c r="J70"/>
  <c r="I70"/>
  <c r="H70"/>
  <c r="G70"/>
  <c r="BB64"/>
  <c r="BA64"/>
  <c r="AZ64"/>
  <c r="AY64"/>
  <c r="AX64"/>
  <c r="AW64"/>
  <c r="AV64"/>
  <c r="AU64"/>
  <c r="AT64"/>
  <c r="AS64"/>
  <c r="AR64"/>
  <c r="AQ64"/>
  <c r="AP64"/>
  <c r="AO64"/>
  <c r="AN64"/>
  <c r="AM64"/>
  <c r="AL64"/>
  <c r="AK64"/>
  <c r="AJ64"/>
  <c r="AI64"/>
  <c r="AH64"/>
  <c r="AG64"/>
  <c r="AF64"/>
  <c r="AE64"/>
  <c r="AD64"/>
  <c r="AC64"/>
  <c r="AB64"/>
  <c r="AA64"/>
  <c r="Z64"/>
  <c r="Y64"/>
  <c r="X64"/>
  <c r="W64"/>
  <c r="V64"/>
  <c r="U64"/>
  <c r="T64"/>
  <c r="S64"/>
  <c r="R64"/>
  <c r="Q64"/>
  <c r="P64"/>
  <c r="O64"/>
  <c r="N64"/>
  <c r="M64"/>
  <c r="L64"/>
  <c r="K64"/>
  <c r="J64"/>
  <c r="I64"/>
  <c r="H64"/>
  <c r="G64"/>
  <c r="F64"/>
  <c r="E64"/>
  <c r="D64"/>
  <c r="AO53"/>
  <c r="AN53"/>
  <c r="AM53"/>
  <c r="AK53"/>
  <c r="AJ53"/>
  <c r="AI53"/>
  <c r="AH53"/>
  <c r="AG53"/>
  <c r="AF53"/>
  <c r="AE53"/>
  <c r="AD53"/>
  <c r="AC53"/>
  <c r="AB53"/>
  <c r="AA53"/>
  <c r="Z53"/>
  <c r="Y53"/>
  <c r="X53"/>
  <c r="W53"/>
  <c r="V53"/>
  <c r="U53"/>
  <c r="T53"/>
  <c r="S53"/>
  <c r="R53"/>
  <c r="Q53"/>
  <c r="P53"/>
  <c r="O53"/>
  <c r="N53"/>
  <c r="M53"/>
  <c r="L53"/>
  <c r="K53"/>
  <c r="J53"/>
  <c r="I53"/>
  <c r="H53"/>
  <c r="G53"/>
  <c r="F53"/>
  <c r="E53"/>
  <c r="D53"/>
  <c r="BB47"/>
  <c r="BA47"/>
  <c r="AZ47"/>
  <c r="AY47"/>
  <c r="AX47"/>
  <c r="AW47"/>
  <c r="AV47"/>
  <c r="AU47"/>
  <c r="AT47"/>
  <c r="AS47"/>
  <c r="AR47"/>
  <c r="AQ47"/>
  <c r="AP47"/>
  <c r="AO47"/>
  <c r="AN47"/>
  <c r="AM47"/>
  <c r="AL47"/>
  <c r="AK47"/>
  <c r="AJ47"/>
  <c r="AI47"/>
  <c r="AH47"/>
  <c r="AG47"/>
  <c r="AF47"/>
  <c r="AE47"/>
  <c r="AD47"/>
  <c r="AC47"/>
  <c r="AB47"/>
  <c r="AA47"/>
  <c r="Z47"/>
  <c r="Y47"/>
  <c r="X47"/>
  <c r="W47"/>
  <c r="V47"/>
  <c r="U47"/>
  <c r="T47"/>
  <c r="S47"/>
  <c r="R47"/>
  <c r="Q47"/>
  <c r="P47"/>
  <c r="O47"/>
  <c r="N47"/>
  <c r="M47"/>
  <c r="L47"/>
  <c r="K47"/>
  <c r="J47"/>
  <c r="I47"/>
  <c r="H47"/>
  <c r="G47"/>
  <c r="F47"/>
  <c r="E47"/>
  <c r="D47"/>
  <c r="BB36"/>
  <c r="BA36"/>
  <c r="AZ36"/>
  <c r="AY36"/>
  <c r="AX36"/>
  <c r="AW36"/>
  <c r="AV36"/>
  <c r="AU36"/>
  <c r="AT36"/>
  <c r="AS36"/>
  <c r="AR36"/>
  <c r="AQ36"/>
  <c r="AP36"/>
  <c r="AO36"/>
  <c r="AN36"/>
  <c r="AM36"/>
  <c r="AL36"/>
  <c r="AK36"/>
  <c r="AJ36"/>
  <c r="AI36"/>
  <c r="AH36"/>
  <c r="AG36"/>
  <c r="AF36"/>
  <c r="AE36"/>
  <c r="AD36"/>
  <c r="AC36"/>
  <c r="AB36"/>
  <c r="AA36"/>
  <c r="Z36"/>
  <c r="Y36"/>
  <c r="X36"/>
  <c r="W36"/>
  <c r="V36"/>
  <c r="U36"/>
  <c r="T36"/>
  <c r="S36"/>
  <c r="R36"/>
  <c r="Q36"/>
  <c r="P36"/>
  <c r="O36"/>
  <c r="N36"/>
  <c r="M36"/>
  <c r="L36"/>
  <c r="K36"/>
  <c r="J36"/>
  <c r="I36"/>
  <c r="H36"/>
  <c r="G36"/>
  <c r="F36"/>
  <c r="E36"/>
  <c r="D36"/>
  <c r="BB30"/>
  <c r="BA30"/>
  <c r="AZ30"/>
  <c r="AY30"/>
  <c r="AX30"/>
  <c r="AW30"/>
  <c r="AV30"/>
  <c r="AU30"/>
  <c r="AT30"/>
  <c r="AS30"/>
  <c r="AR30"/>
  <c r="AQ30"/>
  <c r="AP30"/>
  <c r="AO30"/>
  <c r="AN30"/>
  <c r="AM30"/>
  <c r="AL30"/>
  <c r="AK30"/>
  <c r="AJ30"/>
  <c r="AI30"/>
  <c r="AH30"/>
  <c r="AG30"/>
  <c r="AF30"/>
  <c r="AE30"/>
  <c r="AD30"/>
  <c r="AC30"/>
  <c r="AB30"/>
  <c r="AA30"/>
  <c r="Z30"/>
  <c r="Y30"/>
  <c r="X30"/>
  <c r="W30"/>
  <c r="V30"/>
  <c r="U30"/>
  <c r="T30"/>
  <c r="S30"/>
  <c r="R30"/>
  <c r="Q30"/>
  <c r="P30"/>
  <c r="O30"/>
  <c r="N30"/>
  <c r="M30"/>
  <c r="L30"/>
  <c r="K30"/>
  <c r="J30"/>
  <c r="I30"/>
  <c r="H30"/>
  <c r="G30"/>
  <c r="F30"/>
  <c r="E30"/>
  <c r="D30"/>
  <c r="BB24"/>
  <c r="BB26" s="1"/>
  <c r="BA24"/>
  <c r="BA26" s="1"/>
  <c r="AZ24"/>
  <c r="AZ26" s="1"/>
  <c r="AY24"/>
  <c r="AY26" s="1"/>
  <c r="AX24"/>
  <c r="AX26" s="1"/>
  <c r="AW24"/>
  <c r="AW26" s="1"/>
  <c r="AV24"/>
  <c r="AV26" s="1"/>
  <c r="AU24"/>
  <c r="AU26" s="1"/>
  <c r="AT24"/>
  <c r="AT26" s="1"/>
  <c r="AS24"/>
  <c r="AS26" s="1"/>
  <c r="AR24"/>
  <c r="AR26" s="1"/>
  <c r="AQ24"/>
  <c r="AQ26" s="1"/>
  <c r="AP24"/>
  <c r="AP26" s="1"/>
  <c r="AO24"/>
  <c r="AO26" s="1"/>
  <c r="AN24"/>
  <c r="AN26" s="1"/>
  <c r="AM24"/>
  <c r="AM26" s="1"/>
  <c r="AL24"/>
  <c r="AL26" s="1"/>
  <c r="AK24"/>
  <c r="AK26" s="1"/>
  <c r="AJ24"/>
  <c r="AJ26" s="1"/>
  <c r="AI24"/>
  <c r="AI26" s="1"/>
  <c r="AH24"/>
  <c r="AH26" s="1"/>
  <c r="AG24"/>
  <c r="AG26" s="1"/>
  <c r="AF24"/>
  <c r="AF26" s="1"/>
  <c r="AE24"/>
  <c r="AE26" s="1"/>
  <c r="AD24"/>
  <c r="AD26" s="1"/>
  <c r="AC24"/>
  <c r="AC26" s="1"/>
  <c r="AB24"/>
  <c r="AB26" s="1"/>
  <c r="AA24"/>
  <c r="AA26" s="1"/>
  <c r="Z24"/>
  <c r="Z26" s="1"/>
  <c r="Y24"/>
  <c r="Y26" s="1"/>
  <c r="X24"/>
  <c r="X26" s="1"/>
  <c r="W24"/>
  <c r="W26" s="1"/>
  <c r="V24"/>
  <c r="V26" s="1"/>
  <c r="U24"/>
  <c r="U26" s="1"/>
  <c r="T24"/>
  <c r="T26" s="1"/>
  <c r="S24"/>
  <c r="S26" s="1"/>
  <c r="R24"/>
  <c r="R26" s="1"/>
  <c r="Q24"/>
  <c r="Q26" s="1"/>
  <c r="P24"/>
  <c r="P26" s="1"/>
  <c r="O24"/>
  <c r="O26" s="1"/>
  <c r="N24"/>
  <c r="N26" s="1"/>
  <c r="M24"/>
  <c r="M26" s="1"/>
  <c r="L24"/>
  <c r="L26" s="1"/>
  <c r="K24"/>
  <c r="K26" s="1"/>
  <c r="J24"/>
  <c r="J26" s="1"/>
  <c r="I24"/>
  <c r="I26" s="1"/>
  <c r="H24"/>
  <c r="H26" s="1"/>
  <c r="G24"/>
  <c r="G26" s="1"/>
  <c r="F26"/>
  <c r="E26"/>
  <c r="D24"/>
  <c r="D26" s="1"/>
  <c r="BB18"/>
  <c r="BA18"/>
  <c r="AZ18"/>
  <c r="AY18"/>
  <c r="AX18"/>
  <c r="AW18"/>
  <c r="AV18"/>
  <c r="AU18"/>
  <c r="AT18"/>
  <c r="AS18"/>
  <c r="AR18"/>
  <c r="AQ18"/>
  <c r="AP18"/>
  <c r="AO18"/>
  <c r="AN18"/>
  <c r="AM18"/>
  <c r="AL18"/>
  <c r="AK18"/>
  <c r="AJ18"/>
  <c r="AI18"/>
  <c r="AH18"/>
  <c r="AG18"/>
  <c r="AF18"/>
  <c r="AE18"/>
  <c r="AD18"/>
  <c r="AC18"/>
  <c r="AB18"/>
  <c r="AA18"/>
  <c r="Z18"/>
  <c r="Y18"/>
  <c r="X18"/>
  <c r="W18"/>
  <c r="V18"/>
  <c r="U18"/>
  <c r="T18"/>
  <c r="S18"/>
  <c r="R18"/>
  <c r="Q18"/>
  <c r="P18"/>
  <c r="O18"/>
  <c r="N18"/>
  <c r="M18"/>
  <c r="L18"/>
  <c r="K18"/>
  <c r="J18"/>
  <c r="I18"/>
  <c r="H18"/>
  <c r="G18"/>
  <c r="F18"/>
  <c r="E18"/>
  <c r="D18"/>
  <c r="BB12"/>
  <c r="BA12"/>
  <c r="AZ12"/>
  <c r="AY12"/>
  <c r="AX12"/>
  <c r="AW12"/>
  <c r="AV12"/>
  <c r="AU12"/>
  <c r="AT12"/>
  <c r="AS12"/>
  <c r="AR12"/>
  <c r="AQ12"/>
  <c r="AP12"/>
  <c r="AO12"/>
  <c r="AN12"/>
  <c r="AM12"/>
  <c r="AL12"/>
  <c r="AK12"/>
  <c r="AJ12"/>
  <c r="AI12"/>
  <c r="AH12"/>
  <c r="AG12"/>
  <c r="AF12"/>
  <c r="AE12"/>
  <c r="AD12"/>
  <c r="AC12"/>
  <c r="AB12"/>
  <c r="AA12"/>
  <c r="Z12"/>
  <c r="Y12"/>
  <c r="X12"/>
  <c r="W12"/>
  <c r="V12"/>
  <c r="U12"/>
  <c r="T12"/>
  <c r="S12"/>
  <c r="R12"/>
  <c r="Q12"/>
  <c r="P12"/>
  <c r="O12"/>
  <c r="N12"/>
  <c r="M12"/>
  <c r="L12"/>
  <c r="K12"/>
  <c r="J12"/>
  <c r="I12"/>
  <c r="D44"/>
  <c r="E43"/>
  <c r="E44" s="1"/>
  <c r="BA82" i="95"/>
  <c r="D50" i="78"/>
  <c r="BA83" i="95"/>
  <c r="C16" i="78"/>
  <c r="D15"/>
  <c r="E15"/>
  <c r="BA79" i="95"/>
  <c r="BA80"/>
  <c r="C34" i="78"/>
  <c r="D33"/>
  <c r="E33"/>
  <c r="C28"/>
  <c r="D28" s="1"/>
  <c r="D27"/>
  <c r="E27"/>
  <c r="BA77" i="95"/>
  <c r="BA76"/>
  <c r="D67" i="78"/>
  <c r="E60"/>
  <c r="E67"/>
  <c r="BA74" i="95"/>
  <c r="D61" i="78"/>
  <c r="BA73" i="95"/>
  <c r="BA86"/>
  <c r="AY85"/>
  <c r="AY90"/>
  <c r="AX85"/>
  <c r="AX90"/>
  <c r="AW85"/>
  <c r="AW90"/>
  <c r="AV85"/>
  <c r="AV90"/>
  <c r="AU85"/>
  <c r="AU90"/>
  <c r="AT85"/>
  <c r="AT90"/>
  <c r="AS85"/>
  <c r="AS90"/>
  <c r="AR85"/>
  <c r="AR90"/>
  <c r="AQ85"/>
  <c r="AQ90"/>
  <c r="AP85"/>
  <c r="AP90"/>
  <c r="AO85"/>
  <c r="AO90"/>
  <c r="AN85"/>
  <c r="AN90"/>
  <c r="AM85"/>
  <c r="AM90"/>
  <c r="AL85"/>
  <c r="AL90"/>
  <c r="AK85"/>
  <c r="AK90"/>
  <c r="AJ85"/>
  <c r="AJ90"/>
  <c r="AI85"/>
  <c r="AI90"/>
  <c r="AH85"/>
  <c r="AH90"/>
  <c r="AG85"/>
  <c r="AG90"/>
  <c r="AF85"/>
  <c r="AF90"/>
  <c r="AK14" i="91"/>
  <c r="AP14"/>
  <c r="AL14"/>
  <c r="G15"/>
  <c r="AK15" s="1"/>
  <c r="AL15"/>
  <c r="AK16"/>
  <c r="AP16"/>
  <c r="AL16"/>
  <c r="AK17"/>
  <c r="AP17" s="1"/>
  <c r="AL17"/>
  <c r="AK18"/>
  <c r="AL18"/>
  <c r="AP18" s="1"/>
  <c r="AK19"/>
  <c r="AP19"/>
  <c r="AL19"/>
  <c r="AK20"/>
  <c r="AP20" s="1"/>
  <c r="AL20"/>
  <c r="AK21"/>
  <c r="AP21"/>
  <c r="AL21"/>
  <c r="W22"/>
  <c r="AK22" s="1"/>
  <c r="AP22" s="1"/>
  <c r="AL22"/>
  <c r="AK23"/>
  <c r="AL23"/>
  <c r="AM23"/>
  <c r="AO23" s="1"/>
  <c r="AN23"/>
  <c r="W24"/>
  <c r="AK24" s="1"/>
  <c r="AL24"/>
  <c r="AM24"/>
  <c r="AN24"/>
  <c r="AK25"/>
  <c r="AL25"/>
  <c r="AP25" s="1"/>
  <c r="AM25"/>
  <c r="AN25"/>
  <c r="W26"/>
  <c r="AK26" s="1"/>
  <c r="AL26"/>
  <c r="AM26"/>
  <c r="AN26"/>
  <c r="AK27"/>
  <c r="AL27"/>
  <c r="AM27"/>
  <c r="AO27" s="1"/>
  <c r="AN27"/>
  <c r="AK28"/>
  <c r="AP28" s="1"/>
  <c r="AL28"/>
  <c r="AM28"/>
  <c r="AN28"/>
  <c r="W29"/>
  <c r="AK29"/>
  <c r="AL29"/>
  <c r="AM29"/>
  <c r="AN29"/>
  <c r="AK30"/>
  <c r="AL30"/>
  <c r="AM30"/>
  <c r="AN30"/>
  <c r="AP30"/>
  <c r="T81" i="78" s="1"/>
  <c r="W31" i="91"/>
  <c r="AK31" s="1"/>
  <c r="AL31"/>
  <c r="AM31"/>
  <c r="AN31"/>
  <c r="W32"/>
  <c r="AK32"/>
  <c r="AL32"/>
  <c r="AM32"/>
  <c r="AN32"/>
  <c r="AK33"/>
  <c r="AP33" s="1"/>
  <c r="AL33"/>
  <c r="AM33"/>
  <c r="AN33"/>
  <c r="AK34"/>
  <c r="AP34" s="1"/>
  <c r="AL34"/>
  <c r="AM34"/>
  <c r="AN34"/>
  <c r="AK35"/>
  <c r="AL35"/>
  <c r="AP35" s="1"/>
  <c r="AM35"/>
  <c r="AN35"/>
  <c r="AK36"/>
  <c r="AL36"/>
  <c r="AM36"/>
  <c r="AN36"/>
  <c r="AO36" s="1"/>
  <c r="AK37"/>
  <c r="AL37"/>
  <c r="AM37"/>
  <c r="AP37" s="1"/>
  <c r="AN37"/>
  <c r="AK38"/>
  <c r="AL38"/>
  <c r="AM38"/>
  <c r="AN38"/>
  <c r="AK39"/>
  <c r="AL39"/>
  <c r="AM39"/>
  <c r="AN39"/>
  <c r="AP39" s="1"/>
  <c r="AK40"/>
  <c r="AL40"/>
  <c r="AM40"/>
  <c r="AN40"/>
  <c r="AK41"/>
  <c r="AL41"/>
  <c r="AM41"/>
  <c r="AN41"/>
  <c r="AK42"/>
  <c r="AL42"/>
  <c r="AM42"/>
  <c r="AP42" s="1"/>
  <c r="AN42"/>
  <c r="AK43"/>
  <c r="AL43"/>
  <c r="AM43"/>
  <c r="AN43"/>
  <c r="AP43" s="1"/>
  <c r="AK44"/>
  <c r="AL44"/>
  <c r="AM44"/>
  <c r="AN44"/>
  <c r="W45"/>
  <c r="AK45"/>
  <c r="AL45"/>
  <c r="AM45"/>
  <c r="AN45"/>
  <c r="W46"/>
  <c r="AK46" s="1"/>
  <c r="AO46" s="1"/>
  <c r="AL46"/>
  <c r="AM46"/>
  <c r="AN46"/>
  <c r="AK47"/>
  <c r="AO47" s="1"/>
  <c r="AL47"/>
  <c r="AM47"/>
  <c r="AN47"/>
  <c r="O48"/>
  <c r="AK48"/>
  <c r="AL48"/>
  <c r="AM48"/>
  <c r="AN48"/>
  <c r="AK49"/>
  <c r="AP49" s="1"/>
  <c r="AM81" i="78" s="1"/>
  <c r="AL49" i="91"/>
  <c r="AM49"/>
  <c r="AN49"/>
  <c r="AK50"/>
  <c r="AL50"/>
  <c r="AM50"/>
  <c r="AN50"/>
  <c r="AP50" s="1"/>
  <c r="AK51"/>
  <c r="AL51"/>
  <c r="AM51"/>
  <c r="AO51" s="1"/>
  <c r="AN51"/>
  <c r="AK52"/>
  <c r="H52"/>
  <c r="AL52"/>
  <c r="AM52"/>
  <c r="AN52"/>
  <c r="AK53"/>
  <c r="H53"/>
  <c r="AL53" s="1"/>
  <c r="AM53"/>
  <c r="AN53"/>
  <c r="AK54"/>
  <c r="AP54" s="1"/>
  <c r="AL54"/>
  <c r="AM54"/>
  <c r="AN54"/>
  <c r="AK55"/>
  <c r="AL55"/>
  <c r="AM55"/>
  <c r="AN55"/>
  <c r="AP55" s="1"/>
  <c r="AS81" i="78" s="1"/>
  <c r="AK56" i="91"/>
  <c r="AL56"/>
  <c r="AM56"/>
  <c r="AN56"/>
  <c r="AK57"/>
  <c r="AL57"/>
  <c r="AM57"/>
  <c r="AN57"/>
  <c r="AP57" s="1"/>
  <c r="AK58"/>
  <c r="AL58"/>
  <c r="AM58"/>
  <c r="AN58"/>
  <c r="AK59"/>
  <c r="AL59"/>
  <c r="AM59"/>
  <c r="AP59" s="1"/>
  <c r="AN59"/>
  <c r="AK60"/>
  <c r="AL60"/>
  <c r="AP60"/>
  <c r="AM60"/>
  <c r="AO60"/>
  <c r="AN60"/>
  <c r="AK61"/>
  <c r="AL61"/>
  <c r="AM61"/>
  <c r="AN61"/>
  <c r="AK62"/>
  <c r="AO62" s="1"/>
  <c r="AL62"/>
  <c r="AM62"/>
  <c r="AP62"/>
  <c r="AN62"/>
  <c r="AK63"/>
  <c r="AO63" s="1"/>
  <c r="AL63"/>
  <c r="AM63"/>
  <c r="AN63"/>
  <c r="B15"/>
  <c r="B16"/>
  <c r="B17" s="1"/>
  <c r="B18" s="1"/>
  <c r="B19" s="1"/>
  <c r="B20" s="1"/>
  <c r="B21" s="1"/>
  <c r="B22" s="1"/>
  <c r="B23" s="1"/>
  <c r="B24" s="1"/>
  <c r="B25" s="1"/>
  <c r="B26" s="1"/>
  <c r="B27" s="1"/>
  <c r="B28" s="1"/>
  <c r="B29" s="1"/>
  <c r="B30" s="1"/>
  <c r="B31" s="1"/>
  <c r="B32" s="1"/>
  <c r="B33" s="1"/>
  <c r="B34" s="1"/>
  <c r="B35" s="1"/>
  <c r="B36" s="1"/>
  <c r="B37" s="1"/>
  <c r="B38" s="1"/>
  <c r="B39" s="1"/>
  <c r="B40" s="1"/>
  <c r="B41" s="1"/>
  <c r="B42" s="1"/>
  <c r="B43" s="1"/>
  <c r="B44" s="1"/>
  <c r="B45" s="1"/>
  <c r="B46" s="1"/>
  <c r="B47" s="1"/>
  <c r="B48" s="1"/>
  <c r="B49" s="1"/>
  <c r="B50" s="1"/>
  <c r="B51" s="1"/>
  <c r="B52" s="1"/>
  <c r="B53" s="1"/>
  <c r="B54" s="1"/>
  <c r="B55" s="1"/>
  <c r="B56" s="1"/>
  <c r="B57" s="1"/>
  <c r="B58" s="1"/>
  <c r="B59" s="1"/>
  <c r="B60" s="1"/>
  <c r="B61" s="1"/>
  <c r="B62" s="1"/>
  <c r="B63" s="1"/>
  <c r="AJ102" i="33"/>
  <c r="AJ101"/>
  <c r="AJ100"/>
  <c r="AJ99"/>
  <c r="AJ98"/>
  <c r="AJ204" i="30"/>
  <c r="AD204"/>
  <c r="AJ203"/>
  <c r="AD203"/>
  <c r="AJ202"/>
  <c r="AD202"/>
  <c r="AJ156"/>
  <c r="AJ154"/>
  <c r="AJ151"/>
  <c r="AJ148"/>
  <c r="AJ145"/>
  <c r="AJ142"/>
  <c r="AJ138"/>
  <c r="AJ137"/>
  <c r="AJ136"/>
  <c r="AJ134"/>
  <c r="AJ133"/>
  <c r="AJ132"/>
  <c r="AJ130"/>
  <c r="AJ129"/>
  <c r="AJ128"/>
  <c r="AJ126"/>
  <c r="AJ125"/>
  <c r="AJ124"/>
  <c r="AJ122"/>
  <c r="AJ121"/>
  <c r="AJ120"/>
  <c r="AJ118"/>
  <c r="AJ117"/>
  <c r="AJ116"/>
  <c r="AJ114"/>
  <c r="AJ113"/>
  <c r="AJ112"/>
  <c r="AJ110"/>
  <c r="AJ109"/>
  <c r="AJ108"/>
  <c r="AJ106"/>
  <c r="AJ105"/>
  <c r="AJ104"/>
  <c r="AJ102"/>
  <c r="AJ101"/>
  <c r="AJ100"/>
  <c r="AJ98"/>
  <c r="AJ97"/>
  <c r="AJ96"/>
  <c r="AJ94"/>
  <c r="AJ93"/>
  <c r="AJ92"/>
  <c r="AJ89"/>
  <c r="AJ88"/>
  <c r="AJ87"/>
  <c r="AJ167"/>
  <c r="AD177"/>
  <c r="AD85"/>
  <c r="AD90"/>
  <c r="AJ122" i="56"/>
  <c r="AJ121"/>
  <c r="AJ120"/>
  <c r="H11" i="74"/>
  <c r="H14" s="1"/>
  <c r="N37" s="1"/>
  <c r="N36"/>
  <c r="O35"/>
  <c r="AC90" i="30"/>
  <c r="G183"/>
  <c r="G184"/>
  <c r="G218"/>
  <c r="G219"/>
  <c r="G234"/>
  <c r="G235"/>
  <c r="G13" i="33"/>
  <c r="O12" i="74"/>
  <c r="O11"/>
  <c r="O14"/>
  <c r="O13"/>
  <c r="M31" i="33"/>
  <c r="N31"/>
  <c r="O31" s="1"/>
  <c r="AJ85" i="30"/>
  <c r="W155"/>
  <c r="T155"/>
  <c r="X155" s="1"/>
  <c r="Y155"/>
  <c r="V155"/>
  <c r="G141"/>
  <c r="R141" s="1"/>
  <c r="T141"/>
  <c r="V141"/>
  <c r="C24" i="65"/>
  <c r="AJ79" i="56"/>
  <c r="AJ78"/>
  <c r="B11" i="62"/>
  <c r="G11"/>
  <c r="B12"/>
  <c r="G12"/>
  <c r="L12" s="1"/>
  <c r="H62"/>
  <c r="I62" s="1"/>
  <c r="B11" i="64"/>
  <c r="G11" s="1"/>
  <c r="H11" s="1"/>
  <c r="H64" s="1"/>
  <c r="H62"/>
  <c r="I62" s="1"/>
  <c r="B11" i="48"/>
  <c r="B12" s="1"/>
  <c r="H62"/>
  <c r="I62" s="1"/>
  <c r="AJ63" i="91"/>
  <c r="AJ62"/>
  <c r="AJ61"/>
  <c r="AJ60"/>
  <c r="AJ59"/>
  <c r="AJ58"/>
  <c r="AJ57"/>
  <c r="AJ56"/>
  <c r="AJ55"/>
  <c r="AJ54"/>
  <c r="AJ53"/>
  <c r="AJ52"/>
  <c r="AJ51"/>
  <c r="AJ50"/>
  <c r="AJ49"/>
  <c r="AJ48"/>
  <c r="AJ47"/>
  <c r="AJ46"/>
  <c r="AJ45"/>
  <c r="AJ44"/>
  <c r="AO43"/>
  <c r="AJ43"/>
  <c r="AJ42"/>
  <c r="AJ41"/>
  <c r="AJ40"/>
  <c r="AO39"/>
  <c r="AJ39"/>
  <c r="AJ38"/>
  <c r="AJ37"/>
  <c r="AJ36"/>
  <c r="AO35"/>
  <c r="AJ35"/>
  <c r="AJ34"/>
  <c r="AJ33"/>
  <c r="AJ32"/>
  <c r="AJ31"/>
  <c r="AO30"/>
  <c r="AJ30"/>
  <c r="AJ29"/>
  <c r="AO28"/>
  <c r="AJ28"/>
  <c r="AJ27"/>
  <c r="AJ26"/>
  <c r="AJ25"/>
  <c r="AJ24"/>
  <c r="AJ23"/>
  <c r="AJ22"/>
  <c r="AJ21"/>
  <c r="AJ20"/>
  <c r="AJ19"/>
  <c r="AJ18"/>
  <c r="AJ17"/>
  <c r="AJ16"/>
  <c r="AJ15"/>
  <c r="AJ14"/>
  <c r="AJ65" s="1"/>
  <c r="AM22"/>
  <c r="AN22"/>
  <c r="AM21"/>
  <c r="AN21"/>
  <c r="AO21"/>
  <c r="AM20"/>
  <c r="AN20"/>
  <c r="AO20" s="1"/>
  <c r="AM19"/>
  <c r="AN19"/>
  <c r="AM18"/>
  <c r="AO18" s="1"/>
  <c r="AN18"/>
  <c r="AM17"/>
  <c r="AN17"/>
  <c r="AO17" s="1"/>
  <c r="AM16"/>
  <c r="AN16"/>
  <c r="AO16"/>
  <c r="AM15"/>
  <c r="AN15"/>
  <c r="AM14"/>
  <c r="AM65" s="1"/>
  <c r="AN14"/>
  <c r="AJ9" i="55"/>
  <c r="B11" i="66"/>
  <c r="B12" s="1"/>
  <c r="B13" s="1"/>
  <c r="B14" s="1"/>
  <c r="B15" s="1"/>
  <c r="B16" s="1"/>
  <c r="H62"/>
  <c r="I62" s="1"/>
  <c r="E4" i="65"/>
  <c r="F4" s="1"/>
  <c r="E5"/>
  <c r="B11" i="68"/>
  <c r="B12" s="1"/>
  <c r="B13" s="1"/>
  <c r="B14" s="1"/>
  <c r="B15" s="1"/>
  <c r="B16" s="1"/>
  <c r="H62"/>
  <c r="I62" s="1"/>
  <c r="D12" i="65"/>
  <c r="E11"/>
  <c r="F11" s="1"/>
  <c r="G11" s="1"/>
  <c r="H11" s="1"/>
  <c r="E12"/>
  <c r="AJ75" i="56"/>
  <c r="AJ74"/>
  <c r="AJ76"/>
  <c r="C171"/>
  <c r="AB171"/>
  <c r="AJ157"/>
  <c r="AJ156"/>
  <c r="AJ155"/>
  <c r="AJ154"/>
  <c r="AJ153"/>
  <c r="AJ152"/>
  <c r="AJ151"/>
  <c r="AJ150"/>
  <c r="AJ149"/>
  <c r="AJ148"/>
  <c r="AJ147"/>
  <c r="AJ146"/>
  <c r="AJ145"/>
  <c r="AJ144"/>
  <c r="AJ143"/>
  <c r="AJ142"/>
  <c r="AJ141"/>
  <c r="AJ140"/>
  <c r="AJ139"/>
  <c r="AJ138"/>
  <c r="AJ137"/>
  <c r="AJ134"/>
  <c r="AJ133"/>
  <c r="AJ132"/>
  <c r="AJ131"/>
  <c r="AJ130"/>
  <c r="AJ125"/>
  <c r="AJ124"/>
  <c r="AJ123"/>
  <c r="AJ119"/>
  <c r="AJ118"/>
  <c r="AJ114"/>
  <c r="AJ113"/>
  <c r="AJ112"/>
  <c r="AJ111"/>
  <c r="AJ110"/>
  <c r="AJ109"/>
  <c r="AJ108"/>
  <c r="AJ107"/>
  <c r="AJ106"/>
  <c r="AJ105"/>
  <c r="AJ104"/>
  <c r="AJ103"/>
  <c r="AJ102"/>
  <c r="AJ101"/>
  <c r="AJ100"/>
  <c r="AJ99"/>
  <c r="AJ98"/>
  <c r="AJ97"/>
  <c r="AJ96"/>
  <c r="AJ95"/>
  <c r="AJ94"/>
  <c r="AJ93"/>
  <c r="AJ92"/>
  <c r="AJ91"/>
  <c r="AJ90"/>
  <c r="AJ89"/>
  <c r="AJ88"/>
  <c r="AJ87"/>
  <c r="AJ86"/>
  <c r="AJ85"/>
  <c r="AJ84"/>
  <c r="AJ83"/>
  <c r="AJ82"/>
  <c r="AJ81"/>
  <c r="AJ80"/>
  <c r="AJ129"/>
  <c r="AJ128"/>
  <c r="AJ127"/>
  <c r="AJ126"/>
  <c r="AJ72"/>
  <c r="AJ71"/>
  <c r="AJ70"/>
  <c r="AJ69"/>
  <c r="AJ68"/>
  <c r="AJ67"/>
  <c r="AJ66"/>
  <c r="AJ65"/>
  <c r="AJ64"/>
  <c r="AJ63"/>
  <c r="AJ62"/>
  <c r="AJ61"/>
  <c r="AJ116"/>
  <c r="AJ59"/>
  <c r="AJ58"/>
  <c r="AJ57"/>
  <c r="AJ56"/>
  <c r="AJ55"/>
  <c r="AJ54"/>
  <c r="AJ53"/>
  <c r="AJ52"/>
  <c r="AJ51"/>
  <c r="AJ50"/>
  <c r="AJ49"/>
  <c r="AJ48"/>
  <c r="AJ47"/>
  <c r="AJ46"/>
  <c r="AJ45"/>
  <c r="AJ44"/>
  <c r="AJ43"/>
  <c r="AJ42"/>
  <c r="AJ41"/>
  <c r="AJ40"/>
  <c r="AJ39"/>
  <c r="AJ38"/>
  <c r="AJ37"/>
  <c r="AJ36"/>
  <c r="AJ35"/>
  <c r="AJ34"/>
  <c r="AJ33"/>
  <c r="AJ32"/>
  <c r="AJ31"/>
  <c r="AJ30"/>
  <c r="AJ29"/>
  <c r="AJ28"/>
  <c r="AJ27"/>
  <c r="AJ26"/>
  <c r="AJ25"/>
  <c r="AJ24"/>
  <c r="AJ23"/>
  <c r="AJ22"/>
  <c r="AJ21"/>
  <c r="AJ15"/>
  <c r="G11"/>
  <c r="J12" i="74"/>
  <c r="J13"/>
  <c r="C26"/>
  <c r="C27" s="1"/>
  <c r="AB252" i="30"/>
  <c r="AG252" s="1"/>
  <c r="O18" i="74" s="1"/>
  <c r="G252" i="30"/>
  <c r="AB343" i="33"/>
  <c r="AG343" s="1"/>
  <c r="O20" i="74" s="1"/>
  <c r="C343" i="33"/>
  <c r="B11" i="50"/>
  <c r="B12" s="1"/>
  <c r="B13" s="1"/>
  <c r="B14" s="1"/>
  <c r="B15" s="1"/>
  <c r="B16" s="1"/>
  <c r="H62"/>
  <c r="E16" i="65"/>
  <c r="E17" s="1"/>
  <c r="F16"/>
  <c r="G16" s="1"/>
  <c r="AJ172" i="30"/>
  <c r="AJ90"/>
  <c r="AJ199"/>
  <c r="AJ198"/>
  <c r="AJ197"/>
  <c r="AJ196"/>
  <c r="V162"/>
  <c r="T162"/>
  <c r="V161"/>
  <c r="U161"/>
  <c r="T161"/>
  <c r="AJ244"/>
  <c r="AJ243"/>
  <c r="AJ242"/>
  <c r="AJ241"/>
  <c r="AJ240"/>
  <c r="AJ239"/>
  <c r="AJ238"/>
  <c r="AJ237"/>
  <c r="AJ236"/>
  <c r="AJ233"/>
  <c r="AJ232"/>
  <c r="AJ231"/>
  <c r="AJ230"/>
  <c r="AJ229"/>
  <c r="AJ228"/>
  <c r="AJ227"/>
  <c r="AJ226"/>
  <c r="AJ225"/>
  <c r="AJ224"/>
  <c r="AJ223"/>
  <c r="AJ222"/>
  <c r="AJ221"/>
  <c r="AJ220"/>
  <c r="AJ193"/>
  <c r="AJ192"/>
  <c r="AJ186"/>
  <c r="AJ176"/>
  <c r="AJ175"/>
  <c r="AJ177"/>
  <c r="AJ171"/>
  <c r="AJ170"/>
  <c r="AJ169"/>
  <c r="AJ168"/>
  <c r="AJ162"/>
  <c r="AJ161"/>
  <c r="AJ160"/>
  <c r="AJ84"/>
  <c r="AJ83"/>
  <c r="AJ82"/>
  <c r="AJ80"/>
  <c r="AJ79"/>
  <c r="AJ78"/>
  <c r="AJ76"/>
  <c r="AJ75"/>
  <c r="AJ74"/>
  <c r="AJ72"/>
  <c r="AJ71"/>
  <c r="AJ70"/>
  <c r="AJ68"/>
  <c r="AJ67"/>
  <c r="AJ66"/>
  <c r="AJ64"/>
  <c r="AJ63"/>
  <c r="AJ62"/>
  <c r="AJ60"/>
  <c r="AJ59"/>
  <c r="AJ58"/>
  <c r="AJ55"/>
  <c r="AJ54"/>
  <c r="AJ52"/>
  <c r="AJ51"/>
  <c r="AJ53"/>
  <c r="AJ49"/>
  <c r="AJ48"/>
  <c r="AJ47"/>
  <c r="AJ46"/>
  <c r="AJ44"/>
  <c r="AJ43"/>
  <c r="AJ42"/>
  <c r="AJ39"/>
  <c r="AJ38"/>
  <c r="AJ37"/>
  <c r="AJ36"/>
  <c r="AJ40"/>
  <c r="AJ34"/>
  <c r="AJ33"/>
  <c r="AJ32"/>
  <c r="AJ29"/>
  <c r="AJ28"/>
  <c r="AJ27"/>
  <c r="AJ26"/>
  <c r="AJ24"/>
  <c r="AJ23"/>
  <c r="AJ22"/>
  <c r="AJ21"/>
  <c r="AJ19"/>
  <c r="AJ18"/>
  <c r="AJ16"/>
  <c r="AJ15"/>
  <c r="AJ14"/>
  <c r="B11" i="51"/>
  <c r="B12" s="1"/>
  <c r="B13" s="1"/>
  <c r="B14" s="1"/>
  <c r="B15" s="1"/>
  <c r="B16" s="1"/>
  <c r="H62"/>
  <c r="I62" s="1"/>
  <c r="E23" i="65"/>
  <c r="F23"/>
  <c r="E24"/>
  <c r="D24"/>
  <c r="AJ20" i="33"/>
  <c r="AJ49"/>
  <c r="AJ47"/>
  <c r="AJ281"/>
  <c r="AJ280"/>
  <c r="AJ279"/>
  <c r="AJ278"/>
  <c r="AJ277"/>
  <c r="AJ274"/>
  <c r="AJ273"/>
  <c r="AJ272"/>
  <c r="AJ271"/>
  <c r="AJ270"/>
  <c r="AJ267"/>
  <c r="AJ266"/>
  <c r="AJ265"/>
  <c r="AJ264"/>
  <c r="AJ263"/>
  <c r="AJ260"/>
  <c r="AJ259"/>
  <c r="AJ258"/>
  <c r="AJ257"/>
  <c r="AJ256"/>
  <c r="AJ253"/>
  <c r="AJ252"/>
  <c r="AJ251"/>
  <c r="AJ250"/>
  <c r="AJ249"/>
  <c r="AJ246"/>
  <c r="AJ245"/>
  <c r="AJ244"/>
  <c r="AJ243"/>
  <c r="AJ242"/>
  <c r="AJ239"/>
  <c r="AJ238"/>
  <c r="AJ237"/>
  <c r="AJ236"/>
  <c r="AJ235"/>
  <c r="AJ232"/>
  <c r="AJ231"/>
  <c r="AJ230"/>
  <c r="AJ229"/>
  <c r="AJ228"/>
  <c r="AJ225"/>
  <c r="AJ224"/>
  <c r="AJ223"/>
  <c r="AJ222"/>
  <c r="AJ221"/>
  <c r="AJ218"/>
  <c r="AJ217"/>
  <c r="AJ216"/>
  <c r="AJ215"/>
  <c r="AJ214"/>
  <c r="AJ211"/>
  <c r="AJ210"/>
  <c r="AJ209"/>
  <c r="AJ208"/>
  <c r="AJ207"/>
  <c r="AJ204"/>
  <c r="AJ203"/>
  <c r="AJ202"/>
  <c r="AJ201"/>
  <c r="AJ200"/>
  <c r="AJ197"/>
  <c r="AJ196"/>
  <c r="AJ195"/>
  <c r="AJ194"/>
  <c r="AJ193"/>
  <c r="AJ190"/>
  <c r="AJ189"/>
  <c r="AJ188"/>
  <c r="AJ187"/>
  <c r="AJ186"/>
  <c r="AJ183"/>
  <c r="AJ182"/>
  <c r="AJ181"/>
  <c r="AJ180"/>
  <c r="AJ179"/>
  <c r="AJ176"/>
  <c r="AJ175"/>
  <c r="AJ174"/>
  <c r="AJ173"/>
  <c r="AJ172"/>
  <c r="AJ169"/>
  <c r="AJ168"/>
  <c r="AJ167"/>
  <c r="AJ166"/>
  <c r="AJ165"/>
  <c r="AJ162"/>
  <c r="AJ161"/>
  <c r="AJ160"/>
  <c r="AJ159"/>
  <c r="AJ158"/>
  <c r="AJ155"/>
  <c r="AJ154"/>
  <c r="AJ153"/>
  <c r="AJ152"/>
  <c r="AJ151"/>
  <c r="AJ148"/>
  <c r="AJ147"/>
  <c r="AJ146"/>
  <c r="AJ145"/>
  <c r="AJ144"/>
  <c r="AJ141"/>
  <c r="AJ140"/>
  <c r="AJ139"/>
  <c r="AJ138"/>
  <c r="AJ137"/>
  <c r="AJ134"/>
  <c r="AJ133"/>
  <c r="AJ132"/>
  <c r="AJ131"/>
  <c r="AJ130"/>
  <c r="AJ127"/>
  <c r="AJ126"/>
  <c r="AJ125"/>
  <c r="AJ124"/>
  <c r="AJ123"/>
  <c r="AJ120"/>
  <c r="AJ119"/>
  <c r="AJ118"/>
  <c r="AJ117"/>
  <c r="AJ116"/>
  <c r="AJ113"/>
  <c r="AJ112"/>
  <c r="AJ111"/>
  <c r="AJ110"/>
  <c r="AJ103"/>
  <c r="AJ97"/>
  <c r="AJ96"/>
  <c r="AJ95"/>
  <c r="AJ94"/>
  <c r="AJ93"/>
  <c r="AJ92"/>
  <c r="AJ91"/>
  <c r="AJ90"/>
  <c r="AJ89"/>
  <c r="AJ88"/>
  <c r="AJ68"/>
  <c r="AJ67"/>
  <c r="AJ66"/>
  <c r="AJ51"/>
  <c r="AJ50"/>
  <c r="AJ48"/>
  <c r="AJ46"/>
  <c r="AJ45"/>
  <c r="AJ44"/>
  <c r="AJ43"/>
  <c r="AJ42"/>
  <c r="AJ41"/>
  <c r="AJ40"/>
  <c r="AJ39"/>
  <c r="AJ38"/>
  <c r="AJ29"/>
  <c r="AJ28"/>
  <c r="AJ27"/>
  <c r="AJ26"/>
  <c r="AJ25"/>
  <c r="AJ24"/>
  <c r="AJ23"/>
  <c r="AJ22"/>
  <c r="AJ21"/>
  <c r="AJ19"/>
  <c r="AJ18"/>
  <c r="AJ17"/>
  <c r="AJ16"/>
  <c r="AJ15"/>
  <c r="AJ14"/>
  <c r="D5" i="90"/>
  <c r="D24"/>
  <c r="D12"/>
  <c r="D13" s="1"/>
  <c r="E4"/>
  <c r="E16"/>
  <c r="E17"/>
  <c r="E23"/>
  <c r="F23"/>
  <c r="E11"/>
  <c r="E12"/>
  <c r="E13" s="1"/>
  <c r="F16"/>
  <c r="F11"/>
  <c r="C12"/>
  <c r="C13" s="1"/>
  <c r="D46" i="78"/>
  <c r="E46"/>
  <c r="D52"/>
  <c r="E52"/>
  <c r="E56" s="1"/>
  <c r="E18" i="65" s="1"/>
  <c r="E19" s="1"/>
  <c r="D63" i="78"/>
  <c r="E63"/>
  <c r="C65"/>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D69"/>
  <c r="D73" s="1"/>
  <c r="D25" i="65" s="1"/>
  <c r="D26" s="1"/>
  <c r="E69" i="78"/>
  <c r="D17"/>
  <c r="E17"/>
  <c r="F17"/>
  <c r="D29"/>
  <c r="E29"/>
  <c r="F29"/>
  <c r="D35"/>
  <c r="E35"/>
  <c r="F35"/>
  <c r="C26"/>
  <c r="C30" i="65"/>
  <c r="BB30"/>
  <c r="D30"/>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C56" i="78"/>
  <c r="C18" i="65" s="1"/>
  <c r="C19" s="1"/>
  <c r="D23" i="78"/>
  <c r="F23"/>
  <c r="E23"/>
  <c r="C39"/>
  <c r="C6" i="65" s="1"/>
  <c r="C7" s="1"/>
  <c r="C13" i="78"/>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C48"/>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C54"/>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C7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C19"/>
  <c r="D19"/>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C3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C37"/>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C22"/>
  <c r="D21"/>
  <c r="E21"/>
  <c r="F21"/>
  <c r="C25"/>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AJ14" i="95"/>
  <c r="AK14"/>
  <c r="AP14" s="1"/>
  <c r="AQ14" s="1"/>
  <c r="AL14"/>
  <c r="AM14"/>
  <c r="AN14"/>
  <c r="AO14" s="1"/>
  <c r="B15"/>
  <c r="G15"/>
  <c r="AK15" s="1"/>
  <c r="AJ15"/>
  <c r="AL15"/>
  <c r="AM15"/>
  <c r="AN15"/>
  <c r="B16"/>
  <c r="B17" s="1"/>
  <c r="B18" s="1"/>
  <c r="B19" s="1"/>
  <c r="B20" s="1"/>
  <c r="B21" s="1"/>
  <c r="B22" s="1"/>
  <c r="B23" s="1"/>
  <c r="B24" s="1"/>
  <c r="B25" s="1"/>
  <c r="B26" s="1"/>
  <c r="B27" s="1"/>
  <c r="B28" s="1"/>
  <c r="B29" s="1"/>
  <c r="B30" s="1"/>
  <c r="B31" s="1"/>
  <c r="B32" s="1"/>
  <c r="B33" s="1"/>
  <c r="B34" s="1"/>
  <c r="B35" s="1"/>
  <c r="B36" s="1"/>
  <c r="B37" s="1"/>
  <c r="B38" s="1"/>
  <c r="B39" s="1"/>
  <c r="B40" s="1"/>
  <c r="B41" s="1"/>
  <c r="B42" s="1"/>
  <c r="B43" s="1"/>
  <c r="B44" s="1"/>
  <c r="B45" s="1"/>
  <c r="B46" s="1"/>
  <c r="B47" s="1"/>
  <c r="B48" s="1"/>
  <c r="B49" s="1"/>
  <c r="B50" s="1"/>
  <c r="B51" s="1"/>
  <c r="B52" s="1"/>
  <c r="B53" s="1"/>
  <c r="B54" s="1"/>
  <c r="B55" s="1"/>
  <c r="B56" s="1"/>
  <c r="B57" s="1"/>
  <c r="B58" s="1"/>
  <c r="B59" s="1"/>
  <c r="B60" s="1"/>
  <c r="B61" s="1"/>
  <c r="B62" s="1"/>
  <c r="B63" s="1"/>
  <c r="AJ16"/>
  <c r="AK16"/>
  <c r="AL16"/>
  <c r="AP16" s="1"/>
  <c r="AQ16" s="1"/>
  <c r="AM16"/>
  <c r="AN16"/>
  <c r="AJ17"/>
  <c r="AK17"/>
  <c r="AP17" s="1"/>
  <c r="AQ17"/>
  <c r="AL17"/>
  <c r="AM17"/>
  <c r="AN17"/>
  <c r="AJ18"/>
  <c r="AK18"/>
  <c r="AP18"/>
  <c r="AQ18" s="1"/>
  <c r="AL18"/>
  <c r="AM18"/>
  <c r="AN18"/>
  <c r="AJ19"/>
  <c r="AK19"/>
  <c r="AL19"/>
  <c r="AM19"/>
  <c r="AN19"/>
  <c r="AJ20"/>
  <c r="AK20"/>
  <c r="AP20" s="1"/>
  <c r="AQ20"/>
  <c r="AL20"/>
  <c r="AM20"/>
  <c r="AN20"/>
  <c r="AJ21"/>
  <c r="AK21"/>
  <c r="AL21"/>
  <c r="AO21" s="1"/>
  <c r="AM21"/>
  <c r="AN21"/>
  <c r="W22"/>
  <c r="AJ22"/>
  <c r="AK22"/>
  <c r="AP22" s="1"/>
  <c r="AQ22" s="1"/>
  <c r="AL22"/>
  <c r="AM22"/>
  <c r="AN22"/>
  <c r="AJ23"/>
  <c r="AK23"/>
  <c r="AL23"/>
  <c r="AM23"/>
  <c r="AN23"/>
  <c r="W24"/>
  <c r="AJ24"/>
  <c r="AK24"/>
  <c r="AP24"/>
  <c r="AQ24" s="1"/>
  <c r="AL24"/>
  <c r="AM24"/>
  <c r="AN24"/>
  <c r="AJ25"/>
  <c r="AK25"/>
  <c r="AL25"/>
  <c r="AM25"/>
  <c r="AN25"/>
  <c r="W26"/>
  <c r="AJ26"/>
  <c r="AK26"/>
  <c r="AL26"/>
  <c r="AP26" s="1"/>
  <c r="AQ26" s="1"/>
  <c r="AM26"/>
  <c r="AN26"/>
  <c r="AJ27"/>
  <c r="AK27"/>
  <c r="AP27" s="1"/>
  <c r="AQ27" s="1"/>
  <c r="AL27"/>
  <c r="AM27"/>
  <c r="AN27"/>
  <c r="AJ28"/>
  <c r="AK28"/>
  <c r="AL28"/>
  <c r="AM28"/>
  <c r="AO28" s="1"/>
  <c r="AN28"/>
  <c r="W29"/>
  <c r="AJ29"/>
  <c r="AK29"/>
  <c r="AO29" s="1"/>
  <c r="AL29"/>
  <c r="AM29"/>
  <c r="AN29"/>
  <c r="AJ30"/>
  <c r="AK30"/>
  <c r="AL30"/>
  <c r="AM30"/>
  <c r="AN30"/>
  <c r="W31"/>
  <c r="AJ31"/>
  <c r="AK31"/>
  <c r="AP31" s="1"/>
  <c r="AQ31" s="1"/>
  <c r="AL31"/>
  <c r="AM31"/>
  <c r="AN31"/>
  <c r="W32"/>
  <c r="AJ32"/>
  <c r="AK32"/>
  <c r="AL32"/>
  <c r="AM32"/>
  <c r="AN32"/>
  <c r="AJ33"/>
  <c r="AK33"/>
  <c r="AL33"/>
  <c r="AM33"/>
  <c r="AN33"/>
  <c r="AO33" s="1"/>
  <c r="AJ34"/>
  <c r="AK34"/>
  <c r="AL34"/>
  <c r="AM34"/>
  <c r="AN34"/>
  <c r="AO34"/>
  <c r="AJ35"/>
  <c r="AK35"/>
  <c r="AO35" s="1"/>
  <c r="AL35"/>
  <c r="AM35"/>
  <c r="AN35"/>
  <c r="AJ36"/>
  <c r="AK36"/>
  <c r="AL36"/>
  <c r="AM36"/>
  <c r="AN36"/>
  <c r="AJ37"/>
  <c r="AK37"/>
  <c r="AL37"/>
  <c r="AM37"/>
  <c r="AN37"/>
  <c r="AO37" s="1"/>
  <c r="AJ38"/>
  <c r="AK38"/>
  <c r="AL38"/>
  <c r="AM38"/>
  <c r="AN38"/>
  <c r="AO38"/>
  <c r="AJ39"/>
  <c r="AK39"/>
  <c r="AO39" s="1"/>
  <c r="AL39"/>
  <c r="AM39"/>
  <c r="AN39"/>
  <c r="AJ40"/>
  <c r="AK40"/>
  <c r="AL40"/>
  <c r="AM40"/>
  <c r="AN40"/>
  <c r="AJ41"/>
  <c r="AK41"/>
  <c r="AL41"/>
  <c r="AM41"/>
  <c r="AN41"/>
  <c r="AO41" s="1"/>
  <c r="AJ42"/>
  <c r="AK42"/>
  <c r="AL42"/>
  <c r="AM42"/>
  <c r="AN42"/>
  <c r="AO42"/>
  <c r="AJ43"/>
  <c r="AK43"/>
  <c r="AO43" s="1"/>
  <c r="AL43"/>
  <c r="AM43"/>
  <c r="AN43"/>
  <c r="AJ44"/>
  <c r="AK44"/>
  <c r="AL44"/>
  <c r="AM44"/>
  <c r="AN44"/>
  <c r="W45"/>
  <c r="AJ45"/>
  <c r="AK45"/>
  <c r="AL45"/>
  <c r="AM45"/>
  <c r="AN45"/>
  <c r="W46"/>
  <c r="AJ46"/>
  <c r="AK46"/>
  <c r="AL46"/>
  <c r="AM46"/>
  <c r="AN46"/>
  <c r="AJ47"/>
  <c r="AK47"/>
  <c r="AL47"/>
  <c r="AM47"/>
  <c r="AN47"/>
  <c r="AO47" s="1"/>
  <c r="O48"/>
  <c r="AK48"/>
  <c r="AO48" s="1"/>
  <c r="AJ48"/>
  <c r="AL48"/>
  <c r="AM48"/>
  <c r="AN48"/>
  <c r="AJ49"/>
  <c r="AK49"/>
  <c r="AL49"/>
  <c r="AM49"/>
  <c r="AN49"/>
  <c r="AJ50"/>
  <c r="AK50"/>
  <c r="AL50"/>
  <c r="AM50"/>
  <c r="AN50"/>
  <c r="AO50" s="1"/>
  <c r="AJ51"/>
  <c r="AK51"/>
  <c r="AP51" s="1"/>
  <c r="AQ51" s="1"/>
  <c r="AL51"/>
  <c r="AM51"/>
  <c r="AN51"/>
  <c r="H52"/>
  <c r="AL52" s="1"/>
  <c r="AJ52"/>
  <c r="AK52"/>
  <c r="AM52"/>
  <c r="AN52"/>
  <c r="H53"/>
  <c r="AL53" s="1"/>
  <c r="AP53" s="1"/>
  <c r="AQ53" s="1"/>
  <c r="AJ53"/>
  <c r="AK53"/>
  <c r="AM53"/>
  <c r="AN53"/>
  <c r="AJ54"/>
  <c r="AK54"/>
  <c r="AP54"/>
  <c r="AQ54" s="1"/>
  <c r="AL54"/>
  <c r="AM54"/>
  <c r="AN54"/>
  <c r="AJ55"/>
  <c r="AK55"/>
  <c r="AL55"/>
  <c r="AM55"/>
  <c r="AN55"/>
  <c r="AJ56"/>
  <c r="AK56"/>
  <c r="AP56"/>
  <c r="AQ56" s="1"/>
  <c r="AL56"/>
  <c r="AM56"/>
  <c r="AN56"/>
  <c r="AJ57"/>
  <c r="AK57"/>
  <c r="AL57"/>
  <c r="AM57"/>
  <c r="AP57" s="1"/>
  <c r="AQ57" s="1"/>
  <c r="AN57"/>
  <c r="AJ58"/>
  <c r="AK58"/>
  <c r="AL58"/>
  <c r="AP58" s="1"/>
  <c r="AQ58" s="1"/>
  <c r="AM58"/>
  <c r="AN58"/>
  <c r="AJ59"/>
  <c r="AK59"/>
  <c r="AL59"/>
  <c r="AM59"/>
  <c r="AN59"/>
  <c r="AJ60"/>
  <c r="AK60"/>
  <c r="AL60"/>
  <c r="AP60" s="1"/>
  <c r="AQ60" s="1"/>
  <c r="AM60"/>
  <c r="AN60"/>
  <c r="AJ61"/>
  <c r="AK61"/>
  <c r="AL61"/>
  <c r="AM61"/>
  <c r="AP61" s="1"/>
  <c r="AQ61" s="1"/>
  <c r="AN61"/>
  <c r="AJ62"/>
  <c r="AK62"/>
  <c r="AP62"/>
  <c r="AQ62" s="1"/>
  <c r="AL62"/>
  <c r="AM62"/>
  <c r="AN62"/>
  <c r="AJ63"/>
  <c r="AK63"/>
  <c r="AL63"/>
  <c r="AM63"/>
  <c r="AN63"/>
  <c r="C70"/>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BA71"/>
  <c r="BA87"/>
  <c r="BA88"/>
  <c r="B12" i="64"/>
  <c r="B13" s="1"/>
  <c r="B13" i="62"/>
  <c r="G12" i="65"/>
  <c r="F12" i="90"/>
  <c r="F13" s="1"/>
  <c r="G11"/>
  <c r="F17"/>
  <c r="G16"/>
  <c r="F24" i="65"/>
  <c r="G23"/>
  <c r="G24"/>
  <c r="B13" i="48"/>
  <c r="G12"/>
  <c r="K12" s="1"/>
  <c r="J62" i="62"/>
  <c r="K62" s="1"/>
  <c r="I11"/>
  <c r="I64" s="1"/>
  <c r="K11"/>
  <c r="K64" s="1"/>
  <c r="M11"/>
  <c r="M64" s="1"/>
  <c r="H11"/>
  <c r="H64" s="1"/>
  <c r="J11"/>
  <c r="J64" s="1"/>
  <c r="L11"/>
  <c r="L64" s="1"/>
  <c r="G64"/>
  <c r="AQ55" i="91"/>
  <c r="D81" i="78"/>
  <c r="AQ14" i="91"/>
  <c r="M277" i="33"/>
  <c r="N265"/>
  <c r="AN65" i="91"/>
  <c r="J62" i="64"/>
  <c r="K62" s="1"/>
  <c r="I11"/>
  <c r="I64" s="1"/>
  <c r="K11"/>
  <c r="J11"/>
  <c r="J64" s="1"/>
  <c r="L11"/>
  <c r="L64" s="1"/>
  <c r="G64"/>
  <c r="K12" i="62"/>
  <c r="M12"/>
  <c r="R12" s="1"/>
  <c r="H12"/>
  <c r="J12"/>
  <c r="AQ49" i="91"/>
  <c r="AO22"/>
  <c r="L81" i="78"/>
  <c r="G36" i="97"/>
  <c r="G67"/>
  <c r="H67" s="1"/>
  <c r="I67" s="1"/>
  <c r="G71"/>
  <c r="H71" s="1"/>
  <c r="I71"/>
  <c r="G76"/>
  <c r="H76" s="1"/>
  <c r="I76" s="1"/>
  <c r="G95"/>
  <c r="G96" s="1"/>
  <c r="H96"/>
  <c r="I96" s="1"/>
  <c r="O31" i="30"/>
  <c r="N273" i="33"/>
  <c r="M257"/>
  <c r="M316"/>
  <c r="M312"/>
  <c r="M308"/>
  <c r="N307"/>
  <c r="M304"/>
  <c r="M303"/>
  <c r="M300"/>
  <c r="M299"/>
  <c r="M296"/>
  <c r="M295"/>
  <c r="M292"/>
  <c r="M291"/>
  <c r="N291"/>
  <c r="M288"/>
  <c r="M287"/>
  <c r="M250"/>
  <c r="M244"/>
  <c r="M238"/>
  <c r="M232"/>
  <c r="M228"/>
  <c r="M222"/>
  <c r="M215"/>
  <c r="M209"/>
  <c r="M203"/>
  <c r="M197"/>
  <c r="M193"/>
  <c r="M189"/>
  <c r="M183"/>
  <c r="M179"/>
  <c r="M173"/>
  <c r="M167"/>
  <c r="M161"/>
  <c r="M155"/>
  <c r="M151"/>
  <c r="M145"/>
  <c r="M139"/>
  <c r="M131"/>
  <c r="M125"/>
  <c r="N125"/>
  <c r="M124"/>
  <c r="M68"/>
  <c r="N68" s="1"/>
  <c r="M67"/>
  <c r="M50"/>
  <c r="N50"/>
  <c r="N47"/>
  <c r="M44"/>
  <c r="M41"/>
  <c r="N41"/>
  <c r="M40"/>
  <c r="N40"/>
  <c r="M29"/>
  <c r="M28"/>
  <c r="M25"/>
  <c r="N25"/>
  <c r="O25" s="1"/>
  <c r="M24"/>
  <c r="N21"/>
  <c r="M17"/>
  <c r="N17" s="1"/>
  <c r="M15"/>
  <c r="N15"/>
  <c r="O330"/>
  <c r="N328"/>
  <c r="O328" s="1"/>
  <c r="O327"/>
  <c r="N324"/>
  <c r="O324" s="1"/>
  <c r="M117"/>
  <c r="N117"/>
  <c r="M112"/>
  <c r="N112"/>
  <c r="O112" s="1"/>
  <c r="M111"/>
  <c r="M110"/>
  <c r="N110"/>
  <c r="P110" s="1"/>
  <c r="Q110" s="1"/>
  <c r="O110"/>
  <c r="M33"/>
  <c r="N33"/>
  <c r="M32"/>
  <c r="N32"/>
  <c r="P212" i="30"/>
  <c r="M85"/>
  <c r="N85" s="1"/>
  <c r="P31" i="33"/>
  <c r="Q31" s="1"/>
  <c r="R31" s="1"/>
  <c r="W31" s="1"/>
  <c r="F60" i="78"/>
  <c r="F43"/>
  <c r="G43"/>
  <c r="M246" i="33"/>
  <c r="M245"/>
  <c r="M242"/>
  <c r="M239"/>
  <c r="M236"/>
  <c r="M235"/>
  <c r="M231"/>
  <c r="M230"/>
  <c r="M225"/>
  <c r="M224"/>
  <c r="M221"/>
  <c r="M218"/>
  <c r="M217"/>
  <c r="M214"/>
  <c r="M211"/>
  <c r="M208"/>
  <c r="M207"/>
  <c r="M202"/>
  <c r="M201"/>
  <c r="M195"/>
  <c r="M194"/>
  <c r="M188"/>
  <c r="M187"/>
  <c r="M182"/>
  <c r="M181"/>
  <c r="M176"/>
  <c r="M175"/>
  <c r="M172"/>
  <c r="M169"/>
  <c r="M166"/>
  <c r="M165"/>
  <c r="M160"/>
  <c r="M159"/>
  <c r="M154"/>
  <c r="M153"/>
  <c r="M148"/>
  <c r="M147"/>
  <c r="M144"/>
  <c r="M141"/>
  <c r="M138"/>
  <c r="M137"/>
  <c r="M133"/>
  <c r="M132"/>
  <c r="M127"/>
  <c r="N127" s="1"/>
  <c r="O127" s="1"/>
  <c r="M126"/>
  <c r="M123"/>
  <c r="N123"/>
  <c r="M120"/>
  <c r="M66"/>
  <c r="N66" s="1"/>
  <c r="M51"/>
  <c r="M49"/>
  <c r="M48"/>
  <c r="M46"/>
  <c r="N46"/>
  <c r="O46" s="1"/>
  <c r="M45"/>
  <c r="M43"/>
  <c r="M39"/>
  <c r="M38"/>
  <c r="M27"/>
  <c r="O27" s="1"/>
  <c r="P27" s="1"/>
  <c r="N27"/>
  <c r="M26"/>
  <c r="M23"/>
  <c r="M22"/>
  <c r="M19"/>
  <c r="N19" s="1"/>
  <c r="M18"/>
  <c r="M16"/>
  <c r="M14"/>
  <c r="N326"/>
  <c r="M119"/>
  <c r="O119" s="1"/>
  <c r="N119"/>
  <c r="M118"/>
  <c r="M116"/>
  <c r="O116" s="1"/>
  <c r="N116"/>
  <c r="M113"/>
  <c r="M89"/>
  <c r="N89" s="1"/>
  <c r="M71"/>
  <c r="M35"/>
  <c r="N35"/>
  <c r="M34"/>
  <c r="N34"/>
  <c r="M20"/>
  <c r="N20"/>
  <c r="O331"/>
  <c r="P214" i="30"/>
  <c r="O213"/>
  <c r="G11" i="48"/>
  <c r="L11" s="1"/>
  <c r="L64" s="1"/>
  <c r="N210" i="30"/>
  <c r="N204"/>
  <c r="O203"/>
  <c r="N202"/>
  <c r="M90"/>
  <c r="N216"/>
  <c r="O164" i="56"/>
  <c r="O162"/>
  <c r="P162" s="1"/>
  <c r="M136"/>
  <c r="N122"/>
  <c r="O120"/>
  <c r="O119"/>
  <c r="P119"/>
  <c r="N114"/>
  <c r="N112"/>
  <c r="O112" s="1"/>
  <c r="N107"/>
  <c r="O107"/>
  <c r="N98"/>
  <c r="O98"/>
  <c r="N95"/>
  <c r="N90"/>
  <c r="O90" s="1"/>
  <c r="N79"/>
  <c r="O79" s="1"/>
  <c r="N72"/>
  <c r="N70"/>
  <c r="O70" s="1"/>
  <c r="N68"/>
  <c r="N66"/>
  <c r="O66" s="1"/>
  <c r="N64"/>
  <c r="O64"/>
  <c r="O63"/>
  <c r="N51"/>
  <c r="N47"/>
  <c r="O47"/>
  <c r="N36"/>
  <c r="N32"/>
  <c r="O32" s="1"/>
  <c r="N27"/>
  <c r="N25"/>
  <c r="M20"/>
  <c r="N20" s="1"/>
  <c r="O20" s="1"/>
  <c r="M18"/>
  <c r="N18" s="1"/>
  <c r="M17"/>
  <c r="N17" s="1"/>
  <c r="AC244" i="30"/>
  <c r="M244"/>
  <c r="AC241"/>
  <c r="M241"/>
  <c r="AC240"/>
  <c r="M240"/>
  <c r="AC233"/>
  <c r="M233"/>
  <c r="AC232"/>
  <c r="M232"/>
  <c r="N232"/>
  <c r="AC229"/>
  <c r="M229"/>
  <c r="AC228"/>
  <c r="M228"/>
  <c r="AC225"/>
  <c r="M225"/>
  <c r="AC224"/>
  <c r="M224"/>
  <c r="AC223"/>
  <c r="M223"/>
  <c r="N223" s="1"/>
  <c r="N208"/>
  <c r="AC198"/>
  <c r="M198"/>
  <c r="AC196"/>
  <c r="M196"/>
  <c r="N196"/>
  <c r="O47" i="33"/>
  <c r="O21"/>
  <c r="P327"/>
  <c r="P331"/>
  <c r="P213" i="30"/>
  <c r="Q213" s="1"/>
  <c r="R213" s="1"/>
  <c r="Q212"/>
  <c r="R212" s="1"/>
  <c r="X212" s="1"/>
  <c r="AF150" i="56"/>
  <c r="O211" i="30"/>
  <c r="M177"/>
  <c r="N135" i="56"/>
  <c r="O135" s="1"/>
  <c r="M134"/>
  <c r="N134"/>
  <c r="O134" s="1"/>
  <c r="N116"/>
  <c r="N113"/>
  <c r="O113"/>
  <c r="N108"/>
  <c r="N106"/>
  <c r="O106" s="1"/>
  <c r="N96"/>
  <c r="N93"/>
  <c r="O93" s="1"/>
  <c r="N86"/>
  <c r="N78"/>
  <c r="M76"/>
  <c r="N71"/>
  <c r="N69"/>
  <c r="O69" s="1"/>
  <c r="P69" s="1"/>
  <c r="N67"/>
  <c r="N65"/>
  <c r="N57"/>
  <c r="O57"/>
  <c r="M55"/>
  <c r="N55"/>
  <c r="O55" s="1"/>
  <c r="P55" s="1"/>
  <c r="N49"/>
  <c r="N46"/>
  <c r="N34"/>
  <c r="N28"/>
  <c r="O28"/>
  <c r="N26"/>
  <c r="O26"/>
  <c r="N15"/>
  <c r="O166"/>
  <c r="Q166" s="1"/>
  <c r="R166" s="1"/>
  <c r="O73"/>
  <c r="AC243" i="30"/>
  <c r="M243"/>
  <c r="N243"/>
  <c r="O243" s="1"/>
  <c r="AC242"/>
  <c r="M242"/>
  <c r="O242"/>
  <c r="N242"/>
  <c r="AC239"/>
  <c r="M239"/>
  <c r="N239"/>
  <c r="O239" s="1"/>
  <c r="AC238"/>
  <c r="M238"/>
  <c r="N238"/>
  <c r="P238" s="1"/>
  <c r="Q238" s="1"/>
  <c r="AC237"/>
  <c r="M237"/>
  <c r="AC236"/>
  <c r="M236"/>
  <c r="N236"/>
  <c r="AC231"/>
  <c r="M231"/>
  <c r="N231" s="1"/>
  <c r="AC230"/>
  <c r="M230"/>
  <c r="N230"/>
  <c r="AC227"/>
  <c r="M227"/>
  <c r="N227" s="1"/>
  <c r="O227" s="1"/>
  <c r="AC226"/>
  <c r="M226"/>
  <c r="N226" s="1"/>
  <c r="AC222"/>
  <c r="M222"/>
  <c r="N222"/>
  <c r="AC221"/>
  <c r="M221"/>
  <c r="AC220"/>
  <c r="M220"/>
  <c r="N220" s="1"/>
  <c r="AC199"/>
  <c r="M199"/>
  <c r="AC197"/>
  <c r="M197"/>
  <c r="N197"/>
  <c r="AC189"/>
  <c r="M189"/>
  <c r="AF156" i="56"/>
  <c r="AF144"/>
  <c r="AC171" i="30"/>
  <c r="M171"/>
  <c r="M170"/>
  <c r="AC170"/>
  <c r="AC162"/>
  <c r="M162"/>
  <c r="N162" s="1"/>
  <c r="M161"/>
  <c r="O161" s="1"/>
  <c r="AC161"/>
  <c r="N161"/>
  <c r="AC160"/>
  <c r="M160"/>
  <c r="N160"/>
  <c r="R154"/>
  <c r="AC154"/>
  <c r="R148"/>
  <c r="AC148"/>
  <c r="R142"/>
  <c r="AC142"/>
  <c r="R136"/>
  <c r="X136"/>
  <c r="AC136"/>
  <c r="R132"/>
  <c r="X132" s="1"/>
  <c r="AC132"/>
  <c r="R128"/>
  <c r="Y128" s="1"/>
  <c r="AA128" s="1"/>
  <c r="AE128" s="1"/>
  <c r="AC128"/>
  <c r="M82"/>
  <c r="AC82"/>
  <c r="AC80"/>
  <c r="M80"/>
  <c r="N80"/>
  <c r="M74"/>
  <c r="AC74"/>
  <c r="N74"/>
  <c r="O74"/>
  <c r="AC72"/>
  <c r="M72"/>
  <c r="N72" s="1"/>
  <c r="M66"/>
  <c r="AC66"/>
  <c r="M64"/>
  <c r="N64" s="1"/>
  <c r="AC64"/>
  <c r="M60"/>
  <c r="AC60"/>
  <c r="M55"/>
  <c r="N55"/>
  <c r="O55" s="1"/>
  <c r="AC55"/>
  <c r="AC54"/>
  <c r="M54"/>
  <c r="N54" s="1"/>
  <c r="P164" i="56"/>
  <c r="P120"/>
  <c r="O78"/>
  <c r="P78"/>
  <c r="O72"/>
  <c r="O71"/>
  <c r="P71" s="1"/>
  <c r="O67"/>
  <c r="P67" s="1"/>
  <c r="O65"/>
  <c r="P65" s="1"/>
  <c r="P63"/>
  <c r="P166"/>
  <c r="O208" i="30"/>
  <c r="P208" s="1"/>
  <c r="G190"/>
  <c r="M190" s="1"/>
  <c r="M193"/>
  <c r="N193"/>
  <c r="M188"/>
  <c r="M187"/>
  <c r="O187" s="1"/>
  <c r="AC187"/>
  <c r="N187"/>
  <c r="AC186"/>
  <c r="M186"/>
  <c r="N186"/>
  <c r="M176"/>
  <c r="AC176"/>
  <c r="M175"/>
  <c r="N175"/>
  <c r="AC175"/>
  <c r="M172"/>
  <c r="AC172"/>
  <c r="N172"/>
  <c r="AC169"/>
  <c r="M169"/>
  <c r="N169" s="1"/>
  <c r="M168"/>
  <c r="AC168"/>
  <c r="M166"/>
  <c r="AC166"/>
  <c r="M165"/>
  <c r="AC165"/>
  <c r="M164"/>
  <c r="AC164"/>
  <c r="M163"/>
  <c r="AC163"/>
  <c r="R156"/>
  <c r="Y156"/>
  <c r="AC156"/>
  <c r="R151"/>
  <c r="W151" s="1"/>
  <c r="AC151"/>
  <c r="R145"/>
  <c r="X145" s="1"/>
  <c r="AC145"/>
  <c r="R138"/>
  <c r="AC138"/>
  <c r="R134"/>
  <c r="W134"/>
  <c r="AC134"/>
  <c r="R130"/>
  <c r="W130" s="1"/>
  <c r="AC130"/>
  <c r="R126"/>
  <c r="X126" s="1"/>
  <c r="AC126"/>
  <c r="R124"/>
  <c r="AC124"/>
  <c r="R122"/>
  <c r="W122"/>
  <c r="AA122" s="1"/>
  <c r="AE122" s="1"/>
  <c r="AC122"/>
  <c r="R120"/>
  <c r="W120" s="1"/>
  <c r="AC120"/>
  <c r="R118"/>
  <c r="W118" s="1"/>
  <c r="AC118"/>
  <c r="R116"/>
  <c r="Y116"/>
  <c r="AC116"/>
  <c r="R114"/>
  <c r="W114" s="1"/>
  <c r="Z114" s="1"/>
  <c r="AC114"/>
  <c r="R112"/>
  <c r="AC112"/>
  <c r="R110"/>
  <c r="W110"/>
  <c r="AC110"/>
  <c r="R108"/>
  <c r="W108" s="1"/>
  <c r="AC108"/>
  <c r="R106"/>
  <c r="X106" s="1"/>
  <c r="AC106"/>
  <c r="R104"/>
  <c r="W104" s="1"/>
  <c r="AC104"/>
  <c r="R102"/>
  <c r="W102" s="1"/>
  <c r="AC102"/>
  <c r="R100"/>
  <c r="Y100"/>
  <c r="AC100"/>
  <c r="R98"/>
  <c r="W98" s="1"/>
  <c r="AC98"/>
  <c r="R96"/>
  <c r="W96" s="1"/>
  <c r="AC96"/>
  <c r="R94"/>
  <c r="X94" s="1"/>
  <c r="AC94"/>
  <c r="R92"/>
  <c r="Y92" s="1"/>
  <c r="AC92"/>
  <c r="R89"/>
  <c r="AC89"/>
  <c r="R87"/>
  <c r="AC87"/>
  <c r="AC84"/>
  <c r="M84"/>
  <c r="N84" s="1"/>
  <c r="O84" s="1"/>
  <c r="M78"/>
  <c r="AC78"/>
  <c r="AC76"/>
  <c r="M76"/>
  <c r="N76" s="1"/>
  <c r="O76" s="1"/>
  <c r="M70"/>
  <c r="O70" s="1"/>
  <c r="AC70"/>
  <c r="N70"/>
  <c r="AC68"/>
  <c r="M68"/>
  <c r="N68"/>
  <c r="O68" s="1"/>
  <c r="P68" s="1"/>
  <c r="M48"/>
  <c r="AC48"/>
  <c r="M44"/>
  <c r="N44" s="1"/>
  <c r="AC44"/>
  <c r="AC42"/>
  <c r="M42"/>
  <c r="M38"/>
  <c r="N38"/>
  <c r="O38" s="1"/>
  <c r="AC38"/>
  <c r="AC36"/>
  <c r="M36"/>
  <c r="N36" s="1"/>
  <c r="AC32"/>
  <c r="M32"/>
  <c r="M26"/>
  <c r="AC26"/>
  <c r="AC24"/>
  <c r="M24"/>
  <c r="AC21"/>
  <c r="M21"/>
  <c r="N21"/>
  <c r="AC62"/>
  <c r="AC58"/>
  <c r="M51"/>
  <c r="AC49"/>
  <c r="AC46"/>
  <c r="M40"/>
  <c r="O40" s="1"/>
  <c r="P40" s="1"/>
  <c r="AC39"/>
  <c r="M34"/>
  <c r="N34" s="1"/>
  <c r="M29"/>
  <c r="N29" s="1"/>
  <c r="AC28"/>
  <c r="M23"/>
  <c r="M19"/>
  <c r="AC16"/>
  <c r="N321" i="33"/>
  <c r="M61"/>
  <c r="O61" s="1"/>
  <c r="P61" s="1"/>
  <c r="N61"/>
  <c r="M22" i="30"/>
  <c r="O43"/>
  <c r="P43" s="1"/>
  <c r="M47"/>
  <c r="N47" s="1"/>
  <c r="O47" s="1"/>
  <c r="M52"/>
  <c r="AC52"/>
  <c r="M59"/>
  <c r="N59" s="1"/>
  <c r="M63"/>
  <c r="N63" s="1"/>
  <c r="O63" s="1"/>
  <c r="M67"/>
  <c r="N67" s="1"/>
  <c r="M71"/>
  <c r="N71" s="1"/>
  <c r="M75"/>
  <c r="N75" s="1"/>
  <c r="M79"/>
  <c r="M83"/>
  <c r="N83"/>
  <c r="M73" i="33"/>
  <c r="AC14" i="30"/>
  <c r="M14"/>
  <c r="N14"/>
  <c r="AE53"/>
  <c r="G53"/>
  <c r="M53" s="1"/>
  <c r="N18"/>
  <c r="O27"/>
  <c r="M33"/>
  <c r="N37"/>
  <c r="M62"/>
  <c r="N62" s="1"/>
  <c r="M58"/>
  <c r="AC51"/>
  <c r="M49"/>
  <c r="N49" s="1"/>
  <c r="M46"/>
  <c r="N46" s="1"/>
  <c r="AC40"/>
  <c r="M39"/>
  <c r="AC34"/>
  <c r="AC29"/>
  <c r="M28"/>
  <c r="AC23"/>
  <c r="AC19"/>
  <c r="M16"/>
  <c r="M75" i="33"/>
  <c r="N75"/>
  <c r="O75" s="1"/>
  <c r="M78"/>
  <c r="N78" s="1"/>
  <c r="M79"/>
  <c r="M82"/>
  <c r="N82"/>
  <c r="O82" s="1"/>
  <c r="M83"/>
  <c r="N83" s="1"/>
  <c r="M86"/>
  <c r="N86" s="1"/>
  <c r="M90"/>
  <c r="N90" s="1"/>
  <c r="M91"/>
  <c r="M92"/>
  <c r="M93"/>
  <c r="M94"/>
  <c r="N94"/>
  <c r="M95"/>
  <c r="N95"/>
  <c r="M96"/>
  <c r="M97"/>
  <c r="M101"/>
  <c r="N101"/>
  <c r="F9" i="78"/>
  <c r="F11"/>
  <c r="F39" s="1"/>
  <c r="F6" i="65" s="1"/>
  <c r="F7" s="1"/>
  <c r="O37" i="30"/>
  <c r="P37"/>
  <c r="X97"/>
  <c r="X109"/>
  <c r="X113"/>
  <c r="X117"/>
  <c r="M72" i="33"/>
  <c r="N72"/>
  <c r="M74"/>
  <c r="M76"/>
  <c r="N76" s="1"/>
  <c r="M77"/>
  <c r="M80"/>
  <c r="N80"/>
  <c r="M81"/>
  <c r="N81"/>
  <c r="M84"/>
  <c r="M85"/>
  <c r="M99"/>
  <c r="M103"/>
  <c r="N103" s="1"/>
  <c r="M100"/>
  <c r="M102"/>
  <c r="N75" i="56"/>
  <c r="N74"/>
  <c r="P74" s="1"/>
  <c r="O75"/>
  <c r="O74"/>
  <c r="G13" i="62"/>
  <c r="I13" s="1"/>
  <c r="B14"/>
  <c r="B15" s="1"/>
  <c r="G12" i="64"/>
  <c r="M12" s="1"/>
  <c r="O123" i="33"/>
  <c r="P123" s="1"/>
  <c r="Q123" s="1"/>
  <c r="O238" i="30"/>
  <c r="O273" i="33"/>
  <c r="O265"/>
  <c r="N51" i="30"/>
  <c r="AC190"/>
  <c r="W128"/>
  <c r="Z128" s="1"/>
  <c r="X128"/>
  <c r="Y136"/>
  <c r="W136"/>
  <c r="AA136" s="1"/>
  <c r="AE136" s="1"/>
  <c r="AF136" s="1"/>
  <c r="Z136"/>
  <c r="Y148"/>
  <c r="W148"/>
  <c r="Z148" s="1"/>
  <c r="X148"/>
  <c r="X154"/>
  <c r="N90"/>
  <c r="O204"/>
  <c r="F44" i="78"/>
  <c r="F50"/>
  <c r="F46"/>
  <c r="H36" i="97"/>
  <c r="I36"/>
  <c r="G37"/>
  <c r="H37"/>
  <c r="I37" s="1"/>
  <c r="G38"/>
  <c r="H38" s="1"/>
  <c r="I38" s="1"/>
  <c r="G39"/>
  <c r="H39"/>
  <c r="I39" s="1"/>
  <c r="G40"/>
  <c r="H40" s="1"/>
  <c r="I40" s="1"/>
  <c r="G41"/>
  <c r="H41"/>
  <c r="I41" s="1"/>
  <c r="G42"/>
  <c r="H42" s="1"/>
  <c r="I42" s="1"/>
  <c r="G43"/>
  <c r="H43"/>
  <c r="I43" s="1"/>
  <c r="AQ22" i="91"/>
  <c r="O12" i="62"/>
  <c r="N12"/>
  <c r="P12"/>
  <c r="U12"/>
  <c r="K64" i="64"/>
  <c r="L12" i="48"/>
  <c r="I12"/>
  <c r="M12"/>
  <c r="U12" s="1"/>
  <c r="H23" i="65"/>
  <c r="N24" i="30"/>
  <c r="N32"/>
  <c r="O197"/>
  <c r="O222"/>
  <c r="P222"/>
  <c r="N237"/>
  <c r="N224"/>
  <c r="N228"/>
  <c r="O228"/>
  <c r="N240"/>
  <c r="N244"/>
  <c r="Q63" i="56"/>
  <c r="R63"/>
  <c r="Q119"/>
  <c r="R119"/>
  <c r="Q120"/>
  <c r="O34" i="33"/>
  <c r="P47"/>
  <c r="N23" i="30"/>
  <c r="N40"/>
  <c r="Y87"/>
  <c r="W87"/>
  <c r="Z87" s="1"/>
  <c r="AA87" s="1"/>
  <c r="X87"/>
  <c r="Y89"/>
  <c r="W89"/>
  <c r="X89"/>
  <c r="Z89"/>
  <c r="X92"/>
  <c r="Y94"/>
  <c r="Y96"/>
  <c r="Y98"/>
  <c r="W100"/>
  <c r="X102"/>
  <c r="Y104"/>
  <c r="Y106"/>
  <c r="Y108"/>
  <c r="X108"/>
  <c r="Y110"/>
  <c r="Z110"/>
  <c r="AA110" s="1"/>
  <c r="AE110" s="1"/>
  <c r="AF110" s="1"/>
  <c r="X110"/>
  <c r="Y112"/>
  <c r="W112"/>
  <c r="Z112"/>
  <c r="X112"/>
  <c r="AA112"/>
  <c r="AE112" s="1"/>
  <c r="Y114"/>
  <c r="X114"/>
  <c r="W116"/>
  <c r="X116"/>
  <c r="Y120"/>
  <c r="Y122"/>
  <c r="X122"/>
  <c r="Z122"/>
  <c r="Y124"/>
  <c r="W124"/>
  <c r="Z124" s="1"/>
  <c r="AA124" s="1"/>
  <c r="X124"/>
  <c r="W126"/>
  <c r="Z126" s="1"/>
  <c r="Y130"/>
  <c r="Y134"/>
  <c r="X134"/>
  <c r="Z134"/>
  <c r="Y138"/>
  <c r="W138"/>
  <c r="Z138" s="1"/>
  <c r="X138"/>
  <c r="W145"/>
  <c r="Z145" s="1"/>
  <c r="Y151"/>
  <c r="X156"/>
  <c r="W156"/>
  <c r="Z156"/>
  <c r="AA156" s="1"/>
  <c r="AE156" s="1"/>
  <c r="O216"/>
  <c r="O202"/>
  <c r="P202" s="1"/>
  <c r="P203"/>
  <c r="Q203" s="1"/>
  <c r="O210"/>
  <c r="H11" i="48"/>
  <c r="H64"/>
  <c r="F67" i="78"/>
  <c r="G60"/>
  <c r="H60" s="1"/>
  <c r="F61"/>
  <c r="F63"/>
  <c r="F69"/>
  <c r="O11" i="62"/>
  <c r="O64"/>
  <c r="N11"/>
  <c r="N64"/>
  <c r="P11"/>
  <c r="P64"/>
  <c r="R11"/>
  <c r="R64"/>
  <c r="B14" i="48"/>
  <c r="B15"/>
  <c r="G13"/>
  <c r="K13"/>
  <c r="G17" i="90"/>
  <c r="H16"/>
  <c r="G12"/>
  <c r="G13" s="1"/>
  <c r="H11"/>
  <c r="H12"/>
  <c r="H13" s="1"/>
  <c r="I11" i="65"/>
  <c r="J11"/>
  <c r="H12"/>
  <c r="N85" i="33"/>
  <c r="O85" s="1"/>
  <c r="N77"/>
  <c r="N74"/>
  <c r="O18" i="30"/>
  <c r="O321" i="33"/>
  <c r="N96"/>
  <c r="O96"/>
  <c r="N79"/>
  <c r="P79" s="1"/>
  <c r="O14" i="30"/>
  <c r="P14"/>
  <c r="O83"/>
  <c r="P83"/>
  <c r="Q83" s="1"/>
  <c r="N22"/>
  <c r="O22" s="1"/>
  <c r="N16"/>
  <c r="O16" s="1"/>
  <c r="N28"/>
  <c r="O28" s="1"/>
  <c r="N39"/>
  <c r="N58"/>
  <c r="N26"/>
  <c r="N48"/>
  <c r="Q78" i="56"/>
  <c r="R78" s="1"/>
  <c r="N60" i="30"/>
  <c r="P74"/>
  <c r="Q74"/>
  <c r="P197"/>
  <c r="N199"/>
  <c r="O237"/>
  <c r="O15" i="56"/>
  <c r="O46"/>
  <c r="P46"/>
  <c r="Q46" s="1"/>
  <c r="R46" s="1"/>
  <c r="O86"/>
  <c r="O96"/>
  <c r="O108"/>
  <c r="P108" s="1"/>
  <c r="O116"/>
  <c r="P116" s="1"/>
  <c r="O326" i="33"/>
  <c r="Q47"/>
  <c r="R47" s="1"/>
  <c r="N198" i="30"/>
  <c r="O198" s="1"/>
  <c r="N225"/>
  <c r="O225" s="1"/>
  <c r="N229"/>
  <c r="O229"/>
  <c r="R229" s="1"/>
  <c r="W229" s="1"/>
  <c r="O232"/>
  <c r="N233"/>
  <c r="O233" s="1"/>
  <c r="N241"/>
  <c r="O241" s="1"/>
  <c r="O27" i="56"/>
  <c r="P27" s="1"/>
  <c r="Q27" s="1"/>
  <c r="O36"/>
  <c r="P36" s="1"/>
  <c r="O51"/>
  <c r="P51" s="1"/>
  <c r="Q51" s="1"/>
  <c r="O95"/>
  <c r="P95"/>
  <c r="O114"/>
  <c r="P114"/>
  <c r="N136"/>
  <c r="O90" i="30"/>
  <c r="P90" s="1"/>
  <c r="P204"/>
  <c r="Q204" s="1"/>
  <c r="R204" s="1"/>
  <c r="W204" s="1"/>
  <c r="O20" i="33"/>
  <c r="O35"/>
  <c r="N71"/>
  <c r="O71"/>
  <c r="N113"/>
  <c r="O113"/>
  <c r="N118"/>
  <c r="P118" s="1"/>
  <c r="N18"/>
  <c r="N22"/>
  <c r="N26"/>
  <c r="N38"/>
  <c r="O38" s="1"/>
  <c r="N45"/>
  <c r="O45" s="1"/>
  <c r="N48"/>
  <c r="O48" s="1"/>
  <c r="N49"/>
  <c r="O49" s="1"/>
  <c r="N51"/>
  <c r="N177" i="30"/>
  <c r="O177" s="1"/>
  <c r="O33" i="33"/>
  <c r="P33" s="1"/>
  <c r="N111"/>
  <c r="O111"/>
  <c r="O15"/>
  <c r="N24"/>
  <c r="N28"/>
  <c r="O28"/>
  <c r="O50"/>
  <c r="N67"/>
  <c r="P67" s="1"/>
  <c r="N124"/>
  <c r="O124"/>
  <c r="N139"/>
  <c r="O139"/>
  <c r="N145"/>
  <c r="N151"/>
  <c r="P151" s="1"/>
  <c r="N155"/>
  <c r="N161"/>
  <c r="O161" s="1"/>
  <c r="N167"/>
  <c r="O167" s="1"/>
  <c r="N173"/>
  <c r="O173" s="1"/>
  <c r="N179"/>
  <c r="N183"/>
  <c r="O183" s="1"/>
  <c r="N189"/>
  <c r="N190"/>
  <c r="N196"/>
  <c r="O196" s="1"/>
  <c r="P196" s="1"/>
  <c r="N197"/>
  <c r="O197"/>
  <c r="N203"/>
  <c r="N209"/>
  <c r="P209" s="1"/>
  <c r="N215"/>
  <c r="O215"/>
  <c r="N222"/>
  <c r="N228"/>
  <c r="N237"/>
  <c r="N243"/>
  <c r="O243"/>
  <c r="P243" s="1"/>
  <c r="N249"/>
  <c r="O249" s="1"/>
  <c r="P249" s="1"/>
  <c r="N285"/>
  <c r="N287"/>
  <c r="O287" s="1"/>
  <c r="P287" s="1"/>
  <c r="N289"/>
  <c r="N293"/>
  <c r="O293" s="1"/>
  <c r="P293" s="1"/>
  <c r="N295"/>
  <c r="O295"/>
  <c r="P295" s="1"/>
  <c r="N297"/>
  <c r="Q297" s="1"/>
  <c r="N299"/>
  <c r="N301"/>
  <c r="N303"/>
  <c r="O303" s="1"/>
  <c r="N305"/>
  <c r="N309"/>
  <c r="O309" s="1"/>
  <c r="N311"/>
  <c r="N313"/>
  <c r="P313"/>
  <c r="R313" s="1"/>
  <c r="N315"/>
  <c r="H95" i="97"/>
  <c r="I95" s="1"/>
  <c r="P273" i="33"/>
  <c r="Q273"/>
  <c r="L12" i="64"/>
  <c r="I12"/>
  <c r="J12"/>
  <c r="G14" i="62"/>
  <c r="M14" s="1"/>
  <c r="G13" i="64"/>
  <c r="I13" s="1"/>
  <c r="B14"/>
  <c r="G14" s="1"/>
  <c r="H13" i="62"/>
  <c r="O237" i="33"/>
  <c r="O228"/>
  <c r="O203"/>
  <c r="O190"/>
  <c r="O189"/>
  <c r="O145"/>
  <c r="O79"/>
  <c r="O94"/>
  <c r="P242" i="30"/>
  <c r="O179" i="33"/>
  <c r="R179" s="1"/>
  <c r="O155"/>
  <c r="Q155" s="1"/>
  <c r="O74"/>
  <c r="N12" i="48"/>
  <c r="T12" s="1"/>
  <c r="P12"/>
  <c r="O12"/>
  <c r="O315" i="33"/>
  <c r="Q315" s="1"/>
  <c r="O313"/>
  <c r="Q313"/>
  <c r="O311"/>
  <c r="O307"/>
  <c r="O305"/>
  <c r="O301"/>
  <c r="O299"/>
  <c r="O297"/>
  <c r="P297"/>
  <c r="O291"/>
  <c r="O285"/>
  <c r="P285" s="1"/>
  <c r="O222"/>
  <c r="O209"/>
  <c r="P197"/>
  <c r="O151"/>
  <c r="O67"/>
  <c r="O118"/>
  <c r="P229" i="30"/>
  <c r="Q229"/>
  <c r="O77" i="33"/>
  <c r="P77" s="1"/>
  <c r="I12" i="65"/>
  <c r="I11" i="90"/>
  <c r="I12"/>
  <c r="I13" s="1"/>
  <c r="H17"/>
  <c r="I16"/>
  <c r="J16" s="1"/>
  <c r="H13" i="48"/>
  <c r="L13"/>
  <c r="M13"/>
  <c r="R13" s="1"/>
  <c r="T11" i="62"/>
  <c r="G61" i="78"/>
  <c r="G67"/>
  <c r="G69"/>
  <c r="G63"/>
  <c r="P210" i="30"/>
  <c r="P216"/>
  <c r="I23" i="65"/>
  <c r="J23"/>
  <c r="H24"/>
  <c r="Q12" i="62"/>
  <c r="V12" s="1"/>
  <c r="T12"/>
  <c r="G50" i="78"/>
  <c r="G44"/>
  <c r="H43"/>
  <c r="I43" s="1"/>
  <c r="G46"/>
  <c r="G52"/>
  <c r="P50" i="33"/>
  <c r="Q50" s="1"/>
  <c r="R50" s="1"/>
  <c r="P15"/>
  <c r="Q15"/>
  <c r="R15" s="1"/>
  <c r="P237"/>
  <c r="Q237" s="1"/>
  <c r="P203"/>
  <c r="Q203" s="1"/>
  <c r="R203" s="1"/>
  <c r="P190"/>
  <c r="P179"/>
  <c r="Q179"/>
  <c r="P155"/>
  <c r="P145"/>
  <c r="Q145" s="1"/>
  <c r="P124"/>
  <c r="Q124"/>
  <c r="R124" s="1"/>
  <c r="P34"/>
  <c r="Q34" s="1"/>
  <c r="R34" s="1"/>
  <c r="Q114" i="56"/>
  <c r="R114"/>
  <c r="O193" i="30"/>
  <c r="O51"/>
  <c r="P51"/>
  <c r="O23"/>
  <c r="P23"/>
  <c r="O58"/>
  <c r="P58"/>
  <c r="P94" i="33"/>
  <c r="Q94" s="1"/>
  <c r="R94" s="1"/>
  <c r="P74"/>
  <c r="P35"/>
  <c r="Q35" s="1"/>
  <c r="R35" s="1"/>
  <c r="P326"/>
  <c r="Q326"/>
  <c r="P232" i="30"/>
  <c r="P237"/>
  <c r="Q237" s="1"/>
  <c r="R237" s="1"/>
  <c r="X237" s="1"/>
  <c r="Q197"/>
  <c r="R197" s="1"/>
  <c r="O40" i="33"/>
  <c r="P40" s="1"/>
  <c r="Q40" s="1"/>
  <c r="O24"/>
  <c r="O51"/>
  <c r="O26"/>
  <c r="P26"/>
  <c r="O18"/>
  <c r="P18"/>
  <c r="O136" i="56"/>
  <c r="P136"/>
  <c r="O199" i="30"/>
  <c r="O48"/>
  <c r="P48" s="1"/>
  <c r="Q48" s="1"/>
  <c r="O26"/>
  <c r="P18"/>
  <c r="R18" s="1"/>
  <c r="X18" s="1"/>
  <c r="K13" i="64"/>
  <c r="H13"/>
  <c r="L13"/>
  <c r="K14" i="62"/>
  <c r="L14"/>
  <c r="J14"/>
  <c r="P291" i="33"/>
  <c r="Q291" s="1"/>
  <c r="P299"/>
  <c r="Q299" s="1"/>
  <c r="R299" s="1"/>
  <c r="P307"/>
  <c r="Q307" s="1"/>
  <c r="P311"/>
  <c r="P315"/>
  <c r="Q18" i="30"/>
  <c r="X114" i="56"/>
  <c r="H44" i="78"/>
  <c r="H46"/>
  <c r="I17" i="90"/>
  <c r="J11"/>
  <c r="K11" i="65"/>
  <c r="L11" s="1"/>
  <c r="J12"/>
  <c r="Q12" i="48"/>
  <c r="V12" s="1"/>
  <c r="Q232" i="30"/>
  <c r="R232" s="1"/>
  <c r="P199"/>
  <c r="Q199" s="1"/>
  <c r="P24" i="33"/>
  <c r="Q242" i="30"/>
  <c r="R242"/>
  <c r="Y242" s="1"/>
  <c r="J12" i="90"/>
  <c r="J13" s="1"/>
  <c r="K11"/>
  <c r="K12" s="1"/>
  <c r="K13" s="1"/>
  <c r="D5" i="65"/>
  <c r="G12" i="55"/>
  <c r="AF58" i="33"/>
  <c r="AF152" i="56"/>
  <c r="AF148"/>
  <c r="AF142"/>
  <c r="L62" i="62"/>
  <c r="M62" s="1"/>
  <c r="U62" s="1"/>
  <c r="D34" i="78"/>
  <c r="E34" s="1"/>
  <c r="J62" i="51"/>
  <c r="K62" s="1"/>
  <c r="L62" s="1"/>
  <c r="J62" i="66"/>
  <c r="K62" s="1"/>
  <c r="L62" s="1"/>
  <c r="B17" i="51"/>
  <c r="C17" s="1"/>
  <c r="C16"/>
  <c r="C16" i="66"/>
  <c r="B17"/>
  <c r="B18" s="1"/>
  <c r="U13" i="48"/>
  <c r="D56" i="78"/>
  <c r="D18" i="65" s="1"/>
  <c r="D16" i="78"/>
  <c r="E16" s="1"/>
  <c r="AF55" i="33"/>
  <c r="X242" i="30"/>
  <c r="Q18" i="33"/>
  <c r="R18"/>
  <c r="X18" s="1"/>
  <c r="W114" i="56"/>
  <c r="Y114"/>
  <c r="Q136"/>
  <c r="R136"/>
  <c r="Q26" i="33"/>
  <c r="R26" s="1"/>
  <c r="Q23" i="30"/>
  <c r="R23" s="1"/>
  <c r="P28" i="33"/>
  <c r="O95"/>
  <c r="P95" s="1"/>
  <c r="O186" i="30"/>
  <c r="Q186"/>
  <c r="P186"/>
  <c r="O162"/>
  <c r="O236"/>
  <c r="P236"/>
  <c r="P113" i="56"/>
  <c r="W212" i="30"/>
  <c r="P90" i="56"/>
  <c r="Q311" i="33"/>
  <c r="R311"/>
  <c r="Q216" i="30"/>
  <c r="R216"/>
  <c r="Q210"/>
  <c r="R210"/>
  <c r="R273" i="33"/>
  <c r="P107" i="56"/>
  <c r="Q107" s="1"/>
  <c r="P96"/>
  <c r="P28"/>
  <c r="Q28"/>
  <c r="AA134" i="30"/>
  <c r="AE134" s="1"/>
  <c r="AF134" s="1"/>
  <c r="AE124"/>
  <c r="AF124" s="1"/>
  <c r="AA114"/>
  <c r="AE114" s="1"/>
  <c r="AF114"/>
  <c r="AE87"/>
  <c r="AF87" s="1"/>
  <c r="R123" i="33"/>
  <c r="X123" s="1"/>
  <c r="Q37" i="30"/>
  <c r="R37"/>
  <c r="P47"/>
  <c r="O80"/>
  <c r="O160"/>
  <c r="P160"/>
  <c r="O230"/>
  <c r="P230"/>
  <c r="Q230" s="1"/>
  <c r="P26" i="56"/>
  <c r="P57"/>
  <c r="P93"/>
  <c r="O196" i="30"/>
  <c r="P20" i="56"/>
  <c r="P47"/>
  <c r="P98"/>
  <c r="N120" i="33"/>
  <c r="N141"/>
  <c r="N153"/>
  <c r="N165"/>
  <c r="O165" s="1"/>
  <c r="N175"/>
  <c r="N187"/>
  <c r="N44"/>
  <c r="W141" i="30"/>
  <c r="Y141"/>
  <c r="X141"/>
  <c r="AX81" i="78"/>
  <c r="AQ60" i="91"/>
  <c r="AP52"/>
  <c r="AQ52" s="1"/>
  <c r="AO52"/>
  <c r="AL65"/>
  <c r="AG81" i="78"/>
  <c r="AQ43" i="91"/>
  <c r="AF81" i="78"/>
  <c r="AQ42" i="91"/>
  <c r="AC81" i="78"/>
  <c r="AQ39" i="91"/>
  <c r="AA81" i="78"/>
  <c r="AQ37" i="91"/>
  <c r="Y81" i="78"/>
  <c r="AQ35" i="91"/>
  <c r="X81" i="78"/>
  <c r="AQ34" i="91"/>
  <c r="W81" i="78"/>
  <c r="AQ33" i="91"/>
  <c r="O81" i="78"/>
  <c r="AQ25" i="91"/>
  <c r="G8" i="97"/>
  <c r="G17"/>
  <c r="G20" s="1"/>
  <c r="H20" s="1"/>
  <c r="I20" s="1"/>
  <c r="G55"/>
  <c r="G66"/>
  <c r="H66" s="1"/>
  <c r="I66" s="1"/>
  <c r="G68"/>
  <c r="H68"/>
  <c r="I68" s="1"/>
  <c r="G70"/>
  <c r="H70" s="1"/>
  <c r="I70" s="1"/>
  <c r="G73"/>
  <c r="H73"/>
  <c r="I73" s="1"/>
  <c r="G75"/>
  <c r="H75" s="1"/>
  <c r="I75" s="1"/>
  <c r="G77"/>
  <c r="H77"/>
  <c r="I77" s="1"/>
  <c r="G82"/>
  <c r="G80" s="1"/>
  <c r="H80" s="1"/>
  <c r="I80" s="1"/>
  <c r="P31" i="30"/>
  <c r="Q31" s="1"/>
  <c r="M167"/>
  <c r="M314" i="33"/>
  <c r="M310"/>
  <c r="M306"/>
  <c r="M302"/>
  <c r="M298"/>
  <c r="M294"/>
  <c r="M290"/>
  <c r="M286"/>
  <c r="M280"/>
  <c r="N280" s="1"/>
  <c r="M278"/>
  <c r="M274"/>
  <c r="M272"/>
  <c r="N272" s="1"/>
  <c r="M270"/>
  <c r="N270" s="1"/>
  <c r="M267"/>
  <c r="N267" s="1"/>
  <c r="M266"/>
  <c r="N266"/>
  <c r="M264"/>
  <c r="N264"/>
  <c r="M260"/>
  <c r="M258"/>
  <c r="N258" s="1"/>
  <c r="M256"/>
  <c r="N256"/>
  <c r="M252"/>
  <c r="N252"/>
  <c r="O252" s="1"/>
  <c r="N245"/>
  <c r="O245"/>
  <c r="N239"/>
  <c r="N235"/>
  <c r="N230"/>
  <c r="N224"/>
  <c r="O224" s="1"/>
  <c r="N218"/>
  <c r="N217"/>
  <c r="M216"/>
  <c r="N211"/>
  <c r="O211"/>
  <c r="M210"/>
  <c r="N207"/>
  <c r="M204"/>
  <c r="N201"/>
  <c r="M200"/>
  <c r="AA148" i="30"/>
  <c r="AE148" s="1"/>
  <c r="AF148" s="1"/>
  <c r="O80" i="33"/>
  <c r="Q68" i="30"/>
  <c r="N78"/>
  <c r="P84"/>
  <c r="Q84" s="1"/>
  <c r="O175"/>
  <c r="N171"/>
  <c r="O171" s="1"/>
  <c r="N189"/>
  <c r="P64" i="56"/>
  <c r="Q64" s="1"/>
  <c r="P72"/>
  <c r="Q72" s="1"/>
  <c r="Q331" i="33"/>
  <c r="R331" s="1"/>
  <c r="X331" s="1"/>
  <c r="Z331" s="1"/>
  <c r="P21"/>
  <c r="Q21" s="1"/>
  <c r="AO62" i="95"/>
  <c r="AO60"/>
  <c r="AO58"/>
  <c r="AO56"/>
  <c r="AO54"/>
  <c r="AO53"/>
  <c r="AP52"/>
  <c r="AQ52" s="1"/>
  <c r="AO52"/>
  <c r="AO51"/>
  <c r="AP50"/>
  <c r="AQ50" s="1"/>
  <c r="AO49"/>
  <c r="AP48"/>
  <c r="AQ48" s="1"/>
  <c r="AP47"/>
  <c r="AQ47" s="1"/>
  <c r="AO46"/>
  <c r="AO45"/>
  <c r="AP44"/>
  <c r="AQ44" s="1"/>
  <c r="AP42"/>
  <c r="AQ42" s="1"/>
  <c r="AP40"/>
  <c r="AQ40" s="1"/>
  <c r="AP38"/>
  <c r="AQ38" s="1"/>
  <c r="AP36"/>
  <c r="AQ36" s="1"/>
  <c r="AP34"/>
  <c r="AQ34" s="1"/>
  <c r="AP32"/>
  <c r="AQ32" s="1"/>
  <c r="AO30"/>
  <c r="AJ65"/>
  <c r="N279" i="33"/>
  <c r="N263"/>
  <c r="O263"/>
  <c r="N257"/>
  <c r="N250"/>
  <c r="N246"/>
  <c r="N244"/>
  <c r="N242"/>
  <c r="N238"/>
  <c r="N236"/>
  <c r="N232"/>
  <c r="N214"/>
  <c r="N208"/>
  <c r="N202"/>
  <c r="N195"/>
  <c r="N193"/>
  <c r="N188"/>
  <c r="N182"/>
  <c r="N176"/>
  <c r="O176" s="1"/>
  <c r="N172"/>
  <c r="N166"/>
  <c r="O166"/>
  <c r="N160"/>
  <c r="N154"/>
  <c r="O154" s="1"/>
  <c r="N148"/>
  <c r="N144"/>
  <c r="O144" s="1"/>
  <c r="N138"/>
  <c r="N133"/>
  <c r="N131"/>
  <c r="O131"/>
  <c r="N126"/>
  <c r="N137"/>
  <c r="O137" s="1"/>
  <c r="N147"/>
  <c r="N159"/>
  <c r="N169"/>
  <c r="N181"/>
  <c r="Z155" i="30"/>
  <c r="AA155"/>
  <c r="AQ62" i="91"/>
  <c r="AZ81" i="78"/>
  <c r="AQ54" i="91"/>
  <c r="AR81" i="78"/>
  <c r="AQ50" i="91"/>
  <c r="AN81" i="78"/>
  <c r="AP48" i="91"/>
  <c r="AO48"/>
  <c r="AP32"/>
  <c r="AO32"/>
  <c r="AP31"/>
  <c r="AO31"/>
  <c r="R81" i="78"/>
  <c r="AQ28" i="91"/>
  <c r="AP24"/>
  <c r="AO24"/>
  <c r="N316" i="33"/>
  <c r="N312"/>
  <c r="N308"/>
  <c r="N304"/>
  <c r="N300"/>
  <c r="N296"/>
  <c r="O296" s="1"/>
  <c r="N292"/>
  <c r="O292" s="1"/>
  <c r="N288"/>
  <c r="O288" s="1"/>
  <c r="M281"/>
  <c r="M259"/>
  <c r="M229"/>
  <c r="M223"/>
  <c r="N194"/>
  <c r="M186"/>
  <c r="M180"/>
  <c r="M174"/>
  <c r="N174" s="1"/>
  <c r="M168"/>
  <c r="N168"/>
  <c r="P168" s="1"/>
  <c r="M162"/>
  <c r="M158"/>
  <c r="N158" s="1"/>
  <c r="M152"/>
  <c r="M146"/>
  <c r="M140"/>
  <c r="M134"/>
  <c r="P134" s="1"/>
  <c r="N132"/>
  <c r="O132"/>
  <c r="P132" s="1"/>
  <c r="Q132" s="1"/>
  <c r="G335"/>
  <c r="M130"/>
  <c r="O130" s="1"/>
  <c r="N163" i="30"/>
  <c r="N164"/>
  <c r="O164"/>
  <c r="N165"/>
  <c r="O165"/>
  <c r="N166"/>
  <c r="N168"/>
  <c r="N66"/>
  <c r="O66"/>
  <c r="N82"/>
  <c r="P162"/>
  <c r="N170"/>
  <c r="P171"/>
  <c r="Q171" s="1"/>
  <c r="Q57" i="56"/>
  <c r="Q98"/>
  <c r="R98" s="1"/>
  <c r="Y98" s="1"/>
  <c r="Q162"/>
  <c r="Q164"/>
  <c r="R164" s="1"/>
  <c r="W164" s="1"/>
  <c r="N16" i="33"/>
  <c r="Q27"/>
  <c r="N39"/>
  <c r="N43"/>
  <c r="O141"/>
  <c r="O153"/>
  <c r="P165"/>
  <c r="O187"/>
  <c r="P187"/>
  <c r="Q327"/>
  <c r="R327"/>
  <c r="Y327" s="1"/>
  <c r="P25"/>
  <c r="O29"/>
  <c r="N29"/>
  <c r="O44"/>
  <c r="O125"/>
  <c r="P125"/>
  <c r="AO63" i="95"/>
  <c r="AO61"/>
  <c r="AO59"/>
  <c r="AO57"/>
  <c r="AO55"/>
  <c r="AP43"/>
  <c r="AQ43" s="1"/>
  <c r="AP41"/>
  <c r="AQ41" s="1"/>
  <c r="AP39"/>
  <c r="AQ39" s="1"/>
  <c r="AP37"/>
  <c r="AQ37" s="1"/>
  <c r="AP35"/>
  <c r="AQ35" s="1"/>
  <c r="AP33"/>
  <c r="AQ33" s="1"/>
  <c r="AO31"/>
  <c r="AM65"/>
  <c r="AP53" i="91"/>
  <c r="AQ81" i="78" s="1"/>
  <c r="AK65" i="91"/>
  <c r="N277" i="33"/>
  <c r="O277"/>
  <c r="P277" s="1"/>
  <c r="N271"/>
  <c r="O271" s="1"/>
  <c r="N253"/>
  <c r="N231"/>
  <c r="N225"/>
  <c r="N221"/>
  <c r="X329"/>
  <c r="W329"/>
  <c r="Y329"/>
  <c r="M87" i="56"/>
  <c r="N87"/>
  <c r="M16"/>
  <c r="N16"/>
  <c r="AC181" i="30"/>
  <c r="AF181"/>
  <c r="M181"/>
  <c r="N181"/>
  <c r="AL65" i="95"/>
  <c r="AO27"/>
  <c r="AO20"/>
  <c r="AO18"/>
  <c r="AO16"/>
  <c r="AN65"/>
  <c r="F17" i="65"/>
  <c r="F12"/>
  <c r="E61" i="78"/>
  <c r="E50"/>
  <c r="AF140" i="56"/>
  <c r="M111"/>
  <c r="N111"/>
  <c r="M84"/>
  <c r="C61" i="78"/>
  <c r="C62" s="1"/>
  <c r="D62" s="1"/>
  <c r="C63"/>
  <c r="C73" s="1"/>
  <c r="C67"/>
  <c r="C68"/>
  <c r="D68" s="1"/>
  <c r="E68" s="1"/>
  <c r="C69"/>
  <c r="W97" i="30"/>
  <c r="Z97" s="1"/>
  <c r="AA97" s="1"/>
  <c r="Y97"/>
  <c r="W109"/>
  <c r="Z109"/>
  <c r="Y109"/>
  <c r="W117"/>
  <c r="Z117" s="1"/>
  <c r="AA117" s="1"/>
  <c r="AK117" s="1"/>
  <c r="Y117"/>
  <c r="Y133"/>
  <c r="W133"/>
  <c r="X133"/>
  <c r="Z133" s="1"/>
  <c r="M98" i="33"/>
  <c r="N98"/>
  <c r="M130" i="56"/>
  <c r="M128"/>
  <c r="N128" s="1"/>
  <c r="M126"/>
  <c r="O126" s="1"/>
  <c r="M105"/>
  <c r="N105" s="1"/>
  <c r="M103"/>
  <c r="N101"/>
  <c r="M101"/>
  <c r="M94"/>
  <c r="N94" s="1"/>
  <c r="M85"/>
  <c r="N85" s="1"/>
  <c r="M83"/>
  <c r="M56"/>
  <c r="N56" s="1"/>
  <c r="O56" s="1"/>
  <c r="M52"/>
  <c r="N52"/>
  <c r="O52" s="1"/>
  <c r="M48"/>
  <c r="N48"/>
  <c r="P48" s="1"/>
  <c r="M44"/>
  <c r="N42"/>
  <c r="O42" s="1"/>
  <c r="M42"/>
  <c r="M40"/>
  <c r="N40" s="1"/>
  <c r="M35"/>
  <c r="N35" s="1"/>
  <c r="M31"/>
  <c r="N31" s="1"/>
  <c r="M23"/>
  <c r="N23" s="1"/>
  <c r="M19"/>
  <c r="C50" i="78"/>
  <c r="C51" s="1"/>
  <c r="D51" s="1"/>
  <c r="W113" i="30"/>
  <c r="Y113"/>
  <c r="Y125"/>
  <c r="W125"/>
  <c r="Z125" s="1"/>
  <c r="X125"/>
  <c r="AA125" s="1"/>
  <c r="B18" i="51"/>
  <c r="C18" s="1"/>
  <c r="W331" i="33"/>
  <c r="Y331"/>
  <c r="Y123"/>
  <c r="W123"/>
  <c r="W327"/>
  <c r="W98" i="56"/>
  <c r="Z98" s="1"/>
  <c r="X98"/>
  <c r="O270" i="33"/>
  <c r="O280"/>
  <c r="X210" i="30"/>
  <c r="Y210"/>
  <c r="W210"/>
  <c r="Z210" s="1"/>
  <c r="W311" i="33"/>
  <c r="Y311"/>
  <c r="X311"/>
  <c r="Z311" s="1"/>
  <c r="AA311" s="1"/>
  <c r="Y18"/>
  <c r="W18"/>
  <c r="Z18"/>
  <c r="O221"/>
  <c r="Q221"/>
  <c r="P221"/>
  <c r="N134"/>
  <c r="N180"/>
  <c r="P180" s="1"/>
  <c r="O194"/>
  <c r="N229"/>
  <c r="O181" i="30"/>
  <c r="O225" i="33"/>
  <c r="O253"/>
  <c r="P253"/>
  <c r="Q253" s="1"/>
  <c r="AQ53" i="91"/>
  <c r="N130" i="33"/>
  <c r="O188"/>
  <c r="O195"/>
  <c r="P195"/>
  <c r="O208"/>
  <c r="P208"/>
  <c r="G83" i="97"/>
  <c r="H83" s="1"/>
  <c r="I83" s="1"/>
  <c r="G87"/>
  <c r="H87" s="1"/>
  <c r="I87" s="1"/>
  <c r="G91"/>
  <c r="H91" s="1"/>
  <c r="I91" s="1"/>
  <c r="G79"/>
  <c r="H79" s="1"/>
  <c r="I79" s="1"/>
  <c r="G84"/>
  <c r="H84" s="1"/>
  <c r="I84" s="1"/>
  <c r="G88"/>
  <c r="H88" s="1"/>
  <c r="I88" s="1"/>
  <c r="G92"/>
  <c r="H92" s="1"/>
  <c r="I92" s="1"/>
  <c r="H82"/>
  <c r="I82" s="1"/>
  <c r="G18"/>
  <c r="H18" s="1"/>
  <c r="I18" s="1"/>
  <c r="G22"/>
  <c r="H22" s="1"/>
  <c r="I22" s="1"/>
  <c r="G26"/>
  <c r="H26" s="1"/>
  <c r="I26" s="1"/>
  <c r="G30"/>
  <c r="H30" s="1"/>
  <c r="I30" s="1"/>
  <c r="G34"/>
  <c r="H34" s="1"/>
  <c r="I34" s="1"/>
  <c r="G21"/>
  <c r="H21" s="1"/>
  <c r="I21" s="1"/>
  <c r="G25"/>
  <c r="H25" s="1"/>
  <c r="I25" s="1"/>
  <c r="G29"/>
  <c r="H29" s="1"/>
  <c r="I29" s="1"/>
  <c r="G33"/>
  <c r="H33" s="1"/>
  <c r="I33" s="1"/>
  <c r="AP81" i="78"/>
  <c r="Q165" i="33"/>
  <c r="P196" i="30"/>
  <c r="Q196"/>
  <c r="R196" s="1"/>
  <c r="X94" i="33"/>
  <c r="W94"/>
  <c r="Y94"/>
  <c r="Z212" i="30"/>
  <c r="W46" i="56"/>
  <c r="X46"/>
  <c r="Z46" s="1"/>
  <c r="Y46"/>
  <c r="Z114"/>
  <c r="AA114" s="1"/>
  <c r="AE114" s="1"/>
  <c r="N19"/>
  <c r="N44"/>
  <c r="O48"/>
  <c r="N83"/>
  <c r="O101"/>
  <c r="N103"/>
  <c r="O103"/>
  <c r="P103" s="1"/>
  <c r="N126"/>
  <c r="N130"/>
  <c r="O98" i="33"/>
  <c r="N84" i="56"/>
  <c r="O16"/>
  <c r="O87"/>
  <c r="P87" s="1"/>
  <c r="O43" i="33"/>
  <c r="O39"/>
  <c r="P39"/>
  <c r="Q39" s="1"/>
  <c r="R27"/>
  <c r="X27" s="1"/>
  <c r="O16"/>
  <c r="Q90" i="56"/>
  <c r="R90" s="1"/>
  <c r="Q113"/>
  <c r="R113" s="1"/>
  <c r="Q26"/>
  <c r="R26" s="1"/>
  <c r="O134" i="33"/>
  <c r="Q134" s="1"/>
  <c r="O168"/>
  <c r="Q168" s="1"/>
  <c r="O180"/>
  <c r="P194"/>
  <c r="P292"/>
  <c r="Q292" s="1"/>
  <c r="P296"/>
  <c r="R64" i="56"/>
  <c r="W64" s="1"/>
  <c r="R84" i="30"/>
  <c r="P76"/>
  <c r="Q61" i="33"/>
  <c r="R61" s="1"/>
  <c r="P211"/>
  <c r="Q211" s="1"/>
  <c r="P224"/>
  <c r="Q224"/>
  <c r="P245"/>
  <c r="P280"/>
  <c r="R31" i="30"/>
  <c r="O308" i="33"/>
  <c r="P308" s="1"/>
  <c r="O238"/>
  <c r="O168" i="30"/>
  <c r="P168" s="1"/>
  <c r="O163"/>
  <c r="Q20" i="56"/>
  <c r="R20" s="1"/>
  <c r="O244" i="33"/>
  <c r="P244"/>
  <c r="Q244" s="1"/>
  <c r="R171" i="30"/>
  <c r="R28" i="56"/>
  <c r="R107"/>
  <c r="Z113" i="30"/>
  <c r="AA133"/>
  <c r="AE133" s="1"/>
  <c r="AF133" s="1"/>
  <c r="Z329" i="33"/>
  <c r="AA329"/>
  <c r="AC329" s="1"/>
  <c r="AF329" s="1"/>
  <c r="O231"/>
  <c r="P231" s="1"/>
  <c r="Y164" i="56"/>
  <c r="Q55"/>
  <c r="R55" s="1"/>
  <c r="W55" s="1"/>
  <c r="P66" i="30"/>
  <c r="N140" i="33"/>
  <c r="N152"/>
  <c r="N162"/>
  <c r="O162"/>
  <c r="N186"/>
  <c r="N223"/>
  <c r="N259"/>
  <c r="O259" s="1"/>
  <c r="P259"/>
  <c r="N281"/>
  <c r="O281"/>
  <c r="P281" s="1"/>
  <c r="O304"/>
  <c r="O312"/>
  <c r="P312"/>
  <c r="Q312" s="1"/>
  <c r="N81" i="78"/>
  <c r="AQ24" i="91"/>
  <c r="AQ31"/>
  <c r="U81" i="78"/>
  <c r="V81"/>
  <c r="AQ32" i="91"/>
  <c r="AL81" i="78"/>
  <c r="AQ48" i="91"/>
  <c r="O181" i="33"/>
  <c r="P181"/>
  <c r="Q181" s="1"/>
  <c r="O169"/>
  <c r="O159"/>
  <c r="P159" s="1"/>
  <c r="O147"/>
  <c r="O126"/>
  <c r="P126" s="1"/>
  <c r="P131"/>
  <c r="Q131" s="1"/>
  <c r="O138"/>
  <c r="P138"/>
  <c r="Q138" s="1"/>
  <c r="O148"/>
  <c r="O160"/>
  <c r="P160"/>
  <c r="O172"/>
  <c r="O182"/>
  <c r="P182"/>
  <c r="Q182" s="1"/>
  <c r="O202"/>
  <c r="P202" s="1"/>
  <c r="O214"/>
  <c r="O236"/>
  <c r="O242"/>
  <c r="P242" s="1"/>
  <c r="O246"/>
  <c r="O257"/>
  <c r="P257"/>
  <c r="Q257" s="1"/>
  <c r="P175" i="30"/>
  <c r="W37"/>
  <c r="Y37"/>
  <c r="X37"/>
  <c r="P80" i="33"/>
  <c r="N200"/>
  <c r="O200"/>
  <c r="N204"/>
  <c r="O204"/>
  <c r="P204" s="1"/>
  <c r="O207"/>
  <c r="P207"/>
  <c r="N210"/>
  <c r="O210"/>
  <c r="R211"/>
  <c r="W211" s="1"/>
  <c r="N216"/>
  <c r="O216"/>
  <c r="P216" s="1"/>
  <c r="Q216"/>
  <c r="O217"/>
  <c r="P217"/>
  <c r="O218"/>
  <c r="P218"/>
  <c r="Q218" s="1"/>
  <c r="O230"/>
  <c r="P230"/>
  <c r="Q230" s="1"/>
  <c r="O239"/>
  <c r="P239"/>
  <c r="Q245"/>
  <c r="R245"/>
  <c r="N286"/>
  <c r="N290"/>
  <c r="N294"/>
  <c r="N298"/>
  <c r="N302"/>
  <c r="N306"/>
  <c r="N310"/>
  <c r="O310" s="1"/>
  <c r="N314"/>
  <c r="N167" i="30"/>
  <c r="O167"/>
  <c r="G45" i="97"/>
  <c r="H45" s="1"/>
  <c r="I45" s="1"/>
  <c r="G47"/>
  <c r="H47"/>
  <c r="I47" s="1"/>
  <c r="G49"/>
  <c r="H49" s="1"/>
  <c r="I49" s="1"/>
  <c r="G51"/>
  <c r="H51"/>
  <c r="I51" s="1"/>
  <c r="G53"/>
  <c r="H53" s="1"/>
  <c r="I53" s="1"/>
  <c r="G44"/>
  <c r="H44"/>
  <c r="I44" s="1"/>
  <c r="G57"/>
  <c r="H57" s="1"/>
  <c r="I57" s="1"/>
  <c r="G60"/>
  <c r="H60"/>
  <c r="I60" s="1"/>
  <c r="G62"/>
  <c r="H62" s="1"/>
  <c r="I62" s="1"/>
  <c r="G64"/>
  <c r="H64"/>
  <c r="I64" s="1"/>
  <c r="G46"/>
  <c r="H46" s="1"/>
  <c r="I46" s="1"/>
  <c r="G48"/>
  <c r="H48"/>
  <c r="I48" s="1"/>
  <c r="G50"/>
  <c r="H50" s="1"/>
  <c r="I50" s="1"/>
  <c r="G52"/>
  <c r="H52"/>
  <c r="I52" s="1"/>
  <c r="G54"/>
  <c r="H54" s="1"/>
  <c r="I54" s="1"/>
  <c r="H55"/>
  <c r="I55"/>
  <c r="G56"/>
  <c r="H56"/>
  <c r="I56" s="1"/>
  <c r="G59"/>
  <c r="H59" s="1"/>
  <c r="I59" s="1"/>
  <c r="G61"/>
  <c r="H61"/>
  <c r="I61" s="1"/>
  <c r="G63"/>
  <c r="H63" s="1"/>
  <c r="I63" s="1"/>
  <c r="G58"/>
  <c r="H58"/>
  <c r="I58" s="1"/>
  <c r="H8"/>
  <c r="I8" s="1"/>
  <c r="G10"/>
  <c r="H10" s="1"/>
  <c r="I10"/>
  <c r="G15"/>
  <c r="H15"/>
  <c r="I15" s="1"/>
  <c r="G11"/>
  <c r="H11" s="1"/>
  <c r="I11"/>
  <c r="G14"/>
  <c r="H14"/>
  <c r="I14" s="1"/>
  <c r="G12"/>
  <c r="H12" s="1"/>
  <c r="I12"/>
  <c r="G9"/>
  <c r="H9"/>
  <c r="I9" s="1"/>
  <c r="G13"/>
  <c r="H13" s="1"/>
  <c r="I13"/>
  <c r="G16"/>
  <c r="H16"/>
  <c r="I16" s="1"/>
  <c r="Z141" i="30"/>
  <c r="AA141" s="1"/>
  <c r="W273" i="33"/>
  <c r="Z273" s="1"/>
  <c r="X273"/>
  <c r="AA273"/>
  <c r="Y273"/>
  <c r="Q236" i="30"/>
  <c r="R236"/>
  <c r="W216"/>
  <c r="X216"/>
  <c r="Y216"/>
  <c r="AA216" s="1"/>
  <c r="W23"/>
  <c r="X23"/>
  <c r="Y23"/>
  <c r="Y26" i="33"/>
  <c r="W26"/>
  <c r="X26"/>
  <c r="Z26"/>
  <c r="W136" i="56"/>
  <c r="Y136"/>
  <c r="X136"/>
  <c r="Z136"/>
  <c r="O19"/>
  <c r="O40"/>
  <c r="O44"/>
  <c r="P44" s="1"/>
  <c r="O83"/>
  <c r="O94"/>
  <c r="P101"/>
  <c r="P126"/>
  <c r="O130"/>
  <c r="P16"/>
  <c r="R16"/>
  <c r="R21" i="33"/>
  <c r="R72" i="56"/>
  <c r="O316" i="33"/>
  <c r="O300"/>
  <c r="P300" s="1"/>
  <c r="O193"/>
  <c r="P193"/>
  <c r="Q193" s="1"/>
  <c r="O235"/>
  <c r="P235"/>
  <c r="O170" i="30"/>
  <c r="O166"/>
  <c r="P166" s="1"/>
  <c r="O78"/>
  <c r="P78" s="1"/>
  <c r="Q160"/>
  <c r="R160" s="1"/>
  <c r="O279" i="33"/>
  <c r="O201"/>
  <c r="O189" i="30"/>
  <c r="Q95" i="33"/>
  <c r="R95" s="1"/>
  <c r="Q96" i="56"/>
  <c r="R96" s="1"/>
  <c r="W96" s="1"/>
  <c r="X245" i="33"/>
  <c r="R230"/>
  <c r="Q207"/>
  <c r="P200"/>
  <c r="Q281"/>
  <c r="W20" i="56"/>
  <c r="Y113"/>
  <c r="AC114"/>
  <c r="AF114" s="1"/>
  <c r="AE97" i="30"/>
  <c r="AF97" s="1"/>
  <c r="AK97"/>
  <c r="X171"/>
  <c r="Y61" i="33"/>
  <c r="W84" i="30"/>
  <c r="W26" i="56"/>
  <c r="Y26"/>
  <c r="X90"/>
  <c r="AE117" i="30"/>
  <c r="AF117" s="1"/>
  <c r="Y72" i="56"/>
  <c r="W107"/>
  <c r="Y107"/>
  <c r="X107"/>
  <c r="X64"/>
  <c r="Y64"/>
  <c r="W27" i="33"/>
  <c r="Z27" s="1"/>
  <c r="Y27"/>
  <c r="O111" i="56"/>
  <c r="Q111"/>
  <c r="R111" s="1"/>
  <c r="P111"/>
  <c r="O84"/>
  <c r="AA136"/>
  <c r="Z23" i="30"/>
  <c r="Z216"/>
  <c r="Q235" i="33"/>
  <c r="P246"/>
  <c r="R182"/>
  <c r="R138"/>
  <c r="P162"/>
  <c r="P170" i="30"/>
  <c r="Q170" s="1"/>
  <c r="P16" i="33"/>
  <c r="R39"/>
  <c r="Q300"/>
  <c r="Q16" i="56"/>
  <c r="Q103"/>
  <c r="Q48"/>
  <c r="AA46"/>
  <c r="P263" i="33"/>
  <c r="Q263"/>
  <c r="P238"/>
  <c r="P188"/>
  <c r="Q188" s="1"/>
  <c r="P166"/>
  <c r="Q166" s="1"/>
  <c r="P144"/>
  <c r="P163" i="30"/>
  <c r="Q163"/>
  <c r="R253" i="33"/>
  <c r="W253" s="1"/>
  <c r="P225"/>
  <c r="P181" i="30"/>
  <c r="Q181" s="1"/>
  <c r="X111" i="56"/>
  <c r="AA18" i="33"/>
  <c r="AE311"/>
  <c r="AA210" i="30"/>
  <c r="AA98" i="56"/>
  <c r="AE98" s="1"/>
  <c r="Z123" i="33"/>
  <c r="AA331"/>
  <c r="AC331" s="1"/>
  <c r="AF331" s="1"/>
  <c r="Y236" i="30"/>
  <c r="Y211" i="33"/>
  <c r="X211"/>
  <c r="Y55" i="56"/>
  <c r="X55"/>
  <c r="AK133" i="30"/>
  <c r="W28" i="56"/>
  <c r="W31" i="30"/>
  <c r="X31"/>
  <c r="Y31"/>
  <c r="X196"/>
  <c r="Z37"/>
  <c r="AA37"/>
  <c r="P189"/>
  <c r="Q189"/>
  <c r="R193" i="33"/>
  <c r="X193" s="1"/>
  <c r="Q308"/>
  <c r="R244"/>
  <c r="X244" s="1"/>
  <c r="R168"/>
  <c r="R134"/>
  <c r="W193"/>
  <c r="AC98" i="56"/>
  <c r="AF98" s="1"/>
  <c r="AC311" i="33"/>
  <c r="Y253"/>
  <c r="X253"/>
  <c r="Z253" s="1"/>
  <c r="AA253" s="1"/>
  <c r="W39"/>
  <c r="Y39"/>
  <c r="X39"/>
  <c r="R308"/>
  <c r="Z107" i="56"/>
  <c r="AA107" s="1"/>
  <c r="R166" i="33"/>
  <c r="W166" s="1"/>
  <c r="Q246"/>
  <c r="R246" s="1"/>
  <c r="R263"/>
  <c r="Y263" s="1"/>
  <c r="AC18"/>
  <c r="AE18"/>
  <c r="W111" i="56"/>
  <c r="Z111" s="1"/>
  <c r="Y111"/>
  <c r="Y138" i="33"/>
  <c r="W138"/>
  <c r="Z138" s="1"/>
  <c r="AA138" s="1"/>
  <c r="X138"/>
  <c r="Y182"/>
  <c r="W182"/>
  <c r="X182"/>
  <c r="Z31" i="30"/>
  <c r="Z55" i="56"/>
  <c r="AA55" s="1"/>
  <c r="R300" i="33"/>
  <c r="X300" s="1"/>
  <c r="R170" i="30"/>
  <c r="Y170" s="1"/>
  <c r="AA170" s="1"/>
  <c r="AE170" s="1"/>
  <c r="AF170" s="1"/>
  <c r="Q162" i="33"/>
  <c r="R162" s="1"/>
  <c r="Q277"/>
  <c r="R277" s="1"/>
  <c r="Q225"/>
  <c r="R225" s="1"/>
  <c r="R188"/>
  <c r="Q16"/>
  <c r="R16" s="1"/>
  <c r="AA111" i="56"/>
  <c r="AC111"/>
  <c r="Z39" i="33"/>
  <c r="AA39" s="1"/>
  <c r="W188"/>
  <c r="Y188"/>
  <c r="X188"/>
  <c r="X170" i="30"/>
  <c r="W300" i="33"/>
  <c r="Z300" s="1"/>
  <c r="Y300"/>
  <c r="W263"/>
  <c r="X263"/>
  <c r="Y166"/>
  <c r="X166"/>
  <c r="W308"/>
  <c r="Z308" s="1"/>
  <c r="X308"/>
  <c r="Y308"/>
  <c r="AA308" s="1"/>
  <c r="AE111" i="56"/>
  <c r="Z188" i="33"/>
  <c r="G15" i="48"/>
  <c r="B16"/>
  <c r="R14" i="62"/>
  <c r="P14"/>
  <c r="N14"/>
  <c r="Q14"/>
  <c r="C16" i="50"/>
  <c r="B17"/>
  <c r="C17" s="1"/>
  <c r="J62" i="48"/>
  <c r="K62"/>
  <c r="H14" i="62"/>
  <c r="J13" i="48"/>
  <c r="G64"/>
  <c r="I11"/>
  <c r="I64" s="1"/>
  <c r="N13"/>
  <c r="I14" i="62"/>
  <c r="I13" i="48"/>
  <c r="R12"/>
  <c r="M13" i="62"/>
  <c r="K12" i="64"/>
  <c r="U11" i="62"/>
  <c r="H12" i="48"/>
  <c r="M11" i="64"/>
  <c r="AF54" i="33"/>
  <c r="J13" i="64"/>
  <c r="K13" i="62"/>
  <c r="H12" i="64"/>
  <c r="K11" i="48"/>
  <c r="K64" s="1"/>
  <c r="J12"/>
  <c r="P13"/>
  <c r="G14"/>
  <c r="M11"/>
  <c r="J11"/>
  <c r="J64"/>
  <c r="Y160" i="30"/>
  <c r="X160"/>
  <c r="W160"/>
  <c r="X134" i="33"/>
  <c r="Y134"/>
  <c r="W134"/>
  <c r="Q126" i="56"/>
  <c r="R126" s="1"/>
  <c r="R217" i="33"/>
  <c r="Q217"/>
  <c r="AE46" i="56"/>
  <c r="AC46"/>
  <c r="AC273" i="33"/>
  <c r="AE273"/>
  <c r="R126"/>
  <c r="Q126"/>
  <c r="X230"/>
  <c r="W230"/>
  <c r="Y230"/>
  <c r="W95"/>
  <c r="Z95" s="1"/>
  <c r="AA95" s="1"/>
  <c r="Y95"/>
  <c r="X95"/>
  <c r="X16" i="56"/>
  <c r="Y16"/>
  <c r="W16"/>
  <c r="R166" i="30"/>
  <c r="Q166"/>
  <c r="X168" i="33"/>
  <c r="Y168"/>
  <c r="W168"/>
  <c r="Q259"/>
  <c r="R259" s="1"/>
  <c r="AA188"/>
  <c r="W90" i="56"/>
  <c r="Y90"/>
  <c r="Q47" i="30"/>
  <c r="R47"/>
  <c r="R181"/>
  <c r="AA26" i="33"/>
  <c r="AA27"/>
  <c r="Z64" i="56"/>
  <c r="AA64"/>
  <c r="Y21" i="33"/>
  <c r="P310"/>
  <c r="P19" i="56"/>
  <c r="Q19"/>
  <c r="R221" i="33"/>
  <c r="O272"/>
  <c r="R216"/>
  <c r="O286"/>
  <c r="P286" s="1"/>
  <c r="P172"/>
  <c r="O128" i="56"/>
  <c r="P128" s="1"/>
  <c r="Q128" s="1"/>
  <c r="Q125" i="33"/>
  <c r="R125" s="1"/>
  <c r="Q204"/>
  <c r="R204"/>
  <c r="X72" i="56"/>
  <c r="W72"/>
  <c r="O314" i="33"/>
  <c r="P314" s="1"/>
  <c r="O290"/>
  <c r="Q242"/>
  <c r="R242"/>
  <c r="P169"/>
  <c r="Q169" s="1"/>
  <c r="R169" s="1"/>
  <c r="P165" i="30"/>
  <c r="O152" i="33"/>
  <c r="P152" s="1"/>
  <c r="Q152" s="1"/>
  <c r="Q238"/>
  <c r="R238"/>
  <c r="P316"/>
  <c r="Q316"/>
  <c r="P271"/>
  <c r="R271"/>
  <c r="Q271"/>
  <c r="Q187"/>
  <c r="R187" s="1"/>
  <c r="W170" i="30"/>
  <c r="Y193" i="33"/>
  <c r="Y244"/>
  <c r="P130" i="56"/>
  <c r="Q130" s="1"/>
  <c r="R218" i="33"/>
  <c r="Q159"/>
  <c r="R159"/>
  <c r="Q44" i="56"/>
  <c r="R44"/>
  <c r="Q168" i="30"/>
  <c r="R168"/>
  <c r="P83" i="56"/>
  <c r="Q83"/>
  <c r="R83" s="1"/>
  <c r="Y83" s="1"/>
  <c r="O174" i="33"/>
  <c r="R80"/>
  <c r="R48" i="56"/>
  <c r="O298" i="33"/>
  <c r="P304"/>
  <c r="Q304"/>
  <c r="O264"/>
  <c r="Q78" i="30"/>
  <c r="R78" s="1"/>
  <c r="R281" i="33"/>
  <c r="X96" i="56"/>
  <c r="Q80" i="33"/>
  <c r="Q202"/>
  <c r="R202" s="1"/>
  <c r="P148"/>
  <c r="O302"/>
  <c r="P302" s="1"/>
  <c r="Q239"/>
  <c r="R239" s="1"/>
  <c r="R257"/>
  <c r="N146"/>
  <c r="P43"/>
  <c r="Q43"/>
  <c r="R224"/>
  <c r="P176"/>
  <c r="AA109" i="30"/>
  <c r="P29" i="33"/>
  <c r="Q194"/>
  <c r="R194"/>
  <c r="P44"/>
  <c r="R186" i="30"/>
  <c r="Q195" i="33"/>
  <c r="R195"/>
  <c r="O82" i="30"/>
  <c r="P82" s="1"/>
  <c r="N260" i="33"/>
  <c r="Q101" i="56"/>
  <c r="R101" s="1"/>
  <c r="P137" i="33"/>
  <c r="O23" i="56"/>
  <c r="R230" i="30"/>
  <c r="O232" i="33"/>
  <c r="P232" s="1"/>
  <c r="Q162" i="30"/>
  <c r="R162"/>
  <c r="AA162" s="1"/>
  <c r="AE162" s="1"/>
  <c r="AF162" s="1"/>
  <c r="Q280" i="33"/>
  <c r="R280" s="1"/>
  <c r="P153"/>
  <c r="Q153" s="1"/>
  <c r="R153" s="1"/>
  <c r="O133"/>
  <c r="O278"/>
  <c r="Q28"/>
  <c r="R28"/>
  <c r="O266"/>
  <c r="P266" s="1"/>
  <c r="O175"/>
  <c r="P175" s="1"/>
  <c r="Q175" s="1"/>
  <c r="Q176"/>
  <c r="R68" i="30"/>
  <c r="N278" i="33"/>
  <c r="O250"/>
  <c r="N274"/>
  <c r="Q208"/>
  <c r="R208"/>
  <c r="P264"/>
  <c r="R57" i="56"/>
  <c r="Q79" i="33"/>
  <c r="R79"/>
  <c r="Y63" i="56"/>
  <c r="X63"/>
  <c r="W63"/>
  <c r="Z63"/>
  <c r="Q222" i="30"/>
  <c r="R222" s="1"/>
  <c r="O72" i="33"/>
  <c r="Q72" s="1"/>
  <c r="P72"/>
  <c r="O34" i="30"/>
  <c r="Q177"/>
  <c r="P177"/>
  <c r="R177"/>
  <c r="Y204"/>
  <c r="X204"/>
  <c r="P70"/>
  <c r="Q70"/>
  <c r="R70" s="1"/>
  <c r="R24" i="33"/>
  <c r="Q24"/>
  <c r="X34"/>
  <c r="W34"/>
  <c r="AA34" s="1"/>
  <c r="AF34" s="1"/>
  <c r="Z34"/>
  <c r="Y34"/>
  <c r="Q74" i="56"/>
  <c r="R74" s="1"/>
  <c r="P55" i="30"/>
  <c r="X232"/>
  <c r="Q196" i="33"/>
  <c r="R196" s="1"/>
  <c r="N62" i="62"/>
  <c r="O62"/>
  <c r="W313" i="33"/>
  <c r="Z313" s="1"/>
  <c r="AA313" s="1"/>
  <c r="X313"/>
  <c r="Y313"/>
  <c r="H69" i="78"/>
  <c r="H63"/>
  <c r="H61"/>
  <c r="I60"/>
  <c r="H67"/>
  <c r="W119" i="56"/>
  <c r="Z119" s="1"/>
  <c r="AA119" s="1"/>
  <c r="X119"/>
  <c r="Y119"/>
  <c r="P187" i="30"/>
  <c r="Q187"/>
  <c r="R187" s="1"/>
  <c r="R199"/>
  <c r="Y237"/>
  <c r="W237"/>
  <c r="Q293" i="33"/>
  <c r="R293"/>
  <c r="P167"/>
  <c r="Q167" s="1"/>
  <c r="Q95" i="56"/>
  <c r="R95"/>
  <c r="P233" i="30"/>
  <c r="Q233"/>
  <c r="R233" s="1"/>
  <c r="I52" i="78"/>
  <c r="J43"/>
  <c r="J14" i="64"/>
  <c r="M14"/>
  <c r="I14"/>
  <c r="H14"/>
  <c r="K14"/>
  <c r="Q85" i="33"/>
  <c r="P85"/>
  <c r="R85"/>
  <c r="P228" i="30"/>
  <c r="Q228" s="1"/>
  <c r="R228" s="1"/>
  <c r="O90" i="33"/>
  <c r="O71" i="30"/>
  <c r="P71" s="1"/>
  <c r="Q69" i="56"/>
  <c r="R69"/>
  <c r="P62" i="62"/>
  <c r="W18" i="30"/>
  <c r="Z18"/>
  <c r="Y18"/>
  <c r="Q77" i="33"/>
  <c r="R77"/>
  <c r="X229" i="30"/>
  <c r="Y229"/>
  <c r="P309" i="33"/>
  <c r="Q309" s="1"/>
  <c r="R309" s="1"/>
  <c r="P215"/>
  <c r="Q215"/>
  <c r="R215" s="1"/>
  <c r="P111"/>
  <c r="P49"/>
  <c r="Q49"/>
  <c r="R49" s="1"/>
  <c r="L11" i="90"/>
  <c r="Y35" i="33"/>
  <c r="L14" i="64"/>
  <c r="R40" i="33"/>
  <c r="R237"/>
  <c r="Q58" i="30"/>
  <c r="R58" s="1"/>
  <c r="K23" i="65"/>
  <c r="J24"/>
  <c r="P139" i="33"/>
  <c r="Q139" s="1"/>
  <c r="O44" i="30"/>
  <c r="P44" s="1"/>
  <c r="Q40"/>
  <c r="R40" s="1"/>
  <c r="O100" i="33"/>
  <c r="N100"/>
  <c r="N99"/>
  <c r="F24" i="90"/>
  <c r="G23"/>
  <c r="W50" i="33"/>
  <c r="O14" i="62"/>
  <c r="O13" i="48"/>
  <c r="I24" i="65"/>
  <c r="Q51" i="30"/>
  <c r="R51" s="1"/>
  <c r="R326" i="33"/>
  <c r="R307"/>
  <c r="R291"/>
  <c r="B15" i="64"/>
  <c r="M13"/>
  <c r="P198" i="30"/>
  <c r="P45" i="33"/>
  <c r="Q45" s="1"/>
  <c r="P113"/>
  <c r="Q113" s="1"/>
  <c r="R113" s="1"/>
  <c r="R155"/>
  <c r="P96"/>
  <c r="R96" s="1"/>
  <c r="Q243"/>
  <c r="R243" s="1"/>
  <c r="R297"/>
  <c r="Q14" i="30"/>
  <c r="R14"/>
  <c r="R74"/>
  <c r="AA138"/>
  <c r="AE138"/>
  <c r="AF138" s="1"/>
  <c r="P161"/>
  <c r="N33"/>
  <c r="O33" s="1"/>
  <c r="W142"/>
  <c r="Y142"/>
  <c r="AP15" i="95"/>
  <c r="AQ15" s="1"/>
  <c r="AO15"/>
  <c r="P71" i="33"/>
  <c r="O102"/>
  <c r="P102" s="1"/>
  <c r="N102"/>
  <c r="N97"/>
  <c r="O97" s="1"/>
  <c r="O91"/>
  <c r="N91"/>
  <c r="O78"/>
  <c r="P78" s="1"/>
  <c r="AC53" i="30"/>
  <c r="AF53" s="1"/>
  <c r="D17" i="90"/>
  <c r="D17" i="65"/>
  <c r="O24" i="30"/>
  <c r="O60"/>
  <c r="R110" i="33"/>
  <c r="P68"/>
  <c r="N92"/>
  <c r="O52" i="30"/>
  <c r="N52"/>
  <c r="W106"/>
  <c r="Z106" s="1"/>
  <c r="AA106" s="1"/>
  <c r="AE106" s="1"/>
  <c r="AF106" s="1"/>
  <c r="O122" i="56"/>
  <c r="P122" s="1"/>
  <c r="Q122" s="1"/>
  <c r="P26" i="30"/>
  <c r="Q26"/>
  <c r="Q108" i="56"/>
  <c r="R108" s="1"/>
  <c r="Q202" i="30"/>
  <c r="R202" s="1"/>
  <c r="P11" i="48"/>
  <c r="P64" s="1"/>
  <c r="Q11" i="62"/>
  <c r="P241" i="30"/>
  <c r="Q190" i="33"/>
  <c r="R190" s="1"/>
  <c r="O22"/>
  <c r="P22" s="1"/>
  <c r="Q22" s="1"/>
  <c r="R51" i="56"/>
  <c r="Z108" i="30"/>
  <c r="AA108"/>
  <c r="AE108" s="1"/>
  <c r="AF108" s="1"/>
  <c r="N19"/>
  <c r="O19" s="1"/>
  <c r="O103" i="33"/>
  <c r="P103" s="1"/>
  <c r="Q103" s="1"/>
  <c r="O101"/>
  <c r="AA89" i="30"/>
  <c r="AE89"/>
  <c r="AF89" s="1"/>
  <c r="O72"/>
  <c r="P86" i="56"/>
  <c r="Q86" s="1"/>
  <c r="R86" s="1"/>
  <c r="O240" i="30"/>
  <c r="P66" i="56"/>
  <c r="P46" i="33"/>
  <c r="Q33"/>
  <c r="R33"/>
  <c r="P265"/>
  <c r="AK65" i="95"/>
  <c r="P75" i="56"/>
  <c r="Q75" s="1"/>
  <c r="R75" s="1"/>
  <c r="N93" i="33"/>
  <c r="O93"/>
  <c r="O172" i="30"/>
  <c r="P172" s="1"/>
  <c r="N221"/>
  <c r="O221" s="1"/>
  <c r="P221" s="1"/>
  <c r="P73" i="56"/>
  <c r="Q73" s="1"/>
  <c r="Q211" i="30"/>
  <c r="P211"/>
  <c r="R211"/>
  <c r="P20" i="33"/>
  <c r="AW81" i="78"/>
  <c r="AQ59" i="91"/>
  <c r="AF122" i="30"/>
  <c r="AF156"/>
  <c r="P227"/>
  <c r="Q227"/>
  <c r="O89" i="33"/>
  <c r="O32"/>
  <c r="O21" i="30"/>
  <c r="P21"/>
  <c r="Q21" s="1"/>
  <c r="R21" s="1"/>
  <c r="W132"/>
  <c r="Z132" s="1"/>
  <c r="Y132"/>
  <c r="W154"/>
  <c r="Y154"/>
  <c r="O34" i="56"/>
  <c r="P34" s="1"/>
  <c r="O23" i="33"/>
  <c r="N23"/>
  <c r="Q287"/>
  <c r="R287"/>
  <c r="P51"/>
  <c r="Q51"/>
  <c r="P193" i="30"/>
  <c r="Q67" i="33"/>
  <c r="R67" s="1"/>
  <c r="Q285"/>
  <c r="R285" s="1"/>
  <c r="P305"/>
  <c r="Q305" s="1"/>
  <c r="Q111"/>
  <c r="R111" s="1"/>
  <c r="P15" i="56"/>
  <c r="Q15" s="1"/>
  <c r="R15" s="1"/>
  <c r="J13" i="62"/>
  <c r="L13"/>
  <c r="N84" i="33"/>
  <c r="O84" s="1"/>
  <c r="N73"/>
  <c r="O73"/>
  <c r="N176" i="30"/>
  <c r="O176"/>
  <c r="O25" i="56"/>
  <c r="P25"/>
  <c r="Q214" i="30"/>
  <c r="R214" s="1"/>
  <c r="H16" i="65"/>
  <c r="G17"/>
  <c r="Q74" i="33"/>
  <c r="R74"/>
  <c r="N53" i="30"/>
  <c r="O32"/>
  <c r="R120" i="56"/>
  <c r="N76"/>
  <c r="W94" i="30"/>
  <c r="Z94"/>
  <c r="AA94" s="1"/>
  <c r="AE94" s="1"/>
  <c r="AF94" s="1"/>
  <c r="O49" i="56"/>
  <c r="P49" s="1"/>
  <c r="Q96" i="33"/>
  <c r="R27" i="56"/>
  <c r="P189" i="33"/>
  <c r="Q189" s="1"/>
  <c r="P228"/>
  <c r="Q228" s="1"/>
  <c r="R228" s="1"/>
  <c r="Q197"/>
  <c r="R197" s="1"/>
  <c r="X197" s="1"/>
  <c r="O289"/>
  <c r="P289" s="1"/>
  <c r="O81"/>
  <c r="P301"/>
  <c r="Q301"/>
  <c r="Q249"/>
  <c r="R249"/>
  <c r="R203" i="30"/>
  <c r="X142"/>
  <c r="G246"/>
  <c r="P75" i="33"/>
  <c r="O39" i="30"/>
  <c r="N79"/>
  <c r="P63"/>
  <c r="N42"/>
  <c r="N188"/>
  <c r="O64"/>
  <c r="O224"/>
  <c r="O244"/>
  <c r="P19" i="33"/>
  <c r="P127"/>
  <c r="N104" i="56"/>
  <c r="O104" s="1"/>
  <c r="M57" i="33"/>
  <c r="R93" i="30"/>
  <c r="AC93"/>
  <c r="X129"/>
  <c r="W129"/>
  <c r="Y129"/>
  <c r="X100"/>
  <c r="Z100" s="1"/>
  <c r="AA100" s="1"/>
  <c r="F52" i="78"/>
  <c r="F56" s="1"/>
  <c r="F18" i="65" s="1"/>
  <c r="F19" s="1"/>
  <c r="O36" i="30"/>
  <c r="O19" i="33"/>
  <c r="O41"/>
  <c r="O68"/>
  <c r="I12" i="62"/>
  <c r="AP29" i="95"/>
  <c r="AQ29"/>
  <c r="E24" i="90"/>
  <c r="AG171" i="56"/>
  <c r="O16" i="74"/>
  <c r="AO59" i="91"/>
  <c r="AP46"/>
  <c r="AP56"/>
  <c r="AO56"/>
  <c r="N129" i="56"/>
  <c r="O129" s="1"/>
  <c r="P129" s="1"/>
  <c r="N97"/>
  <c r="O97" s="1"/>
  <c r="N41"/>
  <c r="O41"/>
  <c r="AO26" i="95"/>
  <c r="AO17"/>
  <c r="AP63" i="91"/>
  <c r="AP61"/>
  <c r="AP47"/>
  <c r="AP38"/>
  <c r="AP29"/>
  <c r="AO29"/>
  <c r="I81" i="78"/>
  <c r="AQ19" i="91"/>
  <c r="AO15"/>
  <c r="AP15"/>
  <c r="AQ15" s="1"/>
  <c r="M53" i="33"/>
  <c r="N53" s="1"/>
  <c r="R101" i="30"/>
  <c r="AC101"/>
  <c r="AO58" i="91"/>
  <c r="AP58"/>
  <c r="AO40"/>
  <c r="AP40"/>
  <c r="N58" i="56"/>
  <c r="N43"/>
  <c r="P43"/>
  <c r="O43"/>
  <c r="O24"/>
  <c r="N24"/>
  <c r="F15" i="78"/>
  <c r="F16" s="1"/>
  <c r="F33"/>
  <c r="F27"/>
  <c r="G8"/>
  <c r="E5" i="90"/>
  <c r="F4"/>
  <c r="AO44" i="91"/>
  <c r="AP44"/>
  <c r="AQ20"/>
  <c r="J81" i="78"/>
  <c r="AQ16" i="91"/>
  <c r="F81" i="78"/>
  <c r="R88" i="30"/>
  <c r="AC88"/>
  <c r="P119" i="33"/>
  <c r="P330"/>
  <c r="O17" i="56"/>
  <c r="N14" i="33"/>
  <c r="O14"/>
  <c r="O117"/>
  <c r="N125" i="56"/>
  <c r="N45"/>
  <c r="O45" s="1"/>
  <c r="P45" s="1"/>
  <c r="Q127" i="33"/>
  <c r="O67" i="30"/>
  <c r="P67" s="1"/>
  <c r="I62" i="50"/>
  <c r="AO50" i="91"/>
  <c r="AO61"/>
  <c r="AO53"/>
  <c r="AO41"/>
  <c r="AP41"/>
  <c r="AQ41" s="1"/>
  <c r="AP26"/>
  <c r="AO26"/>
  <c r="K81" i="78"/>
  <c r="AQ21" i="91"/>
  <c r="AQ17"/>
  <c r="G81" i="78"/>
  <c r="N102" i="56"/>
  <c r="O102"/>
  <c r="P102"/>
  <c r="N33"/>
  <c r="O33"/>
  <c r="R105" i="30"/>
  <c r="AC105"/>
  <c r="AO55" i="91"/>
  <c r="AP51"/>
  <c r="AP45"/>
  <c r="AO45"/>
  <c r="N127" i="56"/>
  <c r="O127" s="1"/>
  <c r="N50"/>
  <c r="O50" s="1"/>
  <c r="N39"/>
  <c r="O39" s="1"/>
  <c r="G167"/>
  <c r="C44" i="78"/>
  <c r="C45" s="1"/>
  <c r="D45" s="1"/>
  <c r="E45" s="1"/>
  <c r="F45" s="1"/>
  <c r="G45" s="1"/>
  <c r="H45" s="1"/>
  <c r="AQ30" i="91"/>
  <c r="AP36"/>
  <c r="Z81" i="78" s="1"/>
  <c r="M42" i="33"/>
  <c r="E11" i="78"/>
  <c r="E39" s="1"/>
  <c r="C5" i="65"/>
  <c r="Y137" i="30"/>
  <c r="AP23" i="91"/>
  <c r="N37" i="33"/>
  <c r="E9" i="78"/>
  <c r="W137" i="30"/>
  <c r="AA137" s="1"/>
  <c r="AO14" i="91"/>
  <c r="AO19"/>
  <c r="AO25"/>
  <c r="AO34"/>
  <c r="AO38"/>
  <c r="AO42"/>
  <c r="AO37"/>
  <c r="M325" i="33"/>
  <c r="M163" i="56"/>
  <c r="M15" i="30"/>
  <c r="O11" i="48"/>
  <c r="O64"/>
  <c r="M64"/>
  <c r="U11"/>
  <c r="R11"/>
  <c r="R64"/>
  <c r="N11"/>
  <c r="P11" i="64"/>
  <c r="P64" s="1"/>
  <c r="N11"/>
  <c r="O11"/>
  <c r="O64" s="1"/>
  <c r="M64"/>
  <c r="U11"/>
  <c r="R11"/>
  <c r="R64" s="1"/>
  <c r="L15" i="48"/>
  <c r="K15"/>
  <c r="M15"/>
  <c r="I15"/>
  <c r="H15"/>
  <c r="J15"/>
  <c r="B18" i="50"/>
  <c r="C18" s="1"/>
  <c r="G16" i="48"/>
  <c r="C16"/>
  <c r="B17"/>
  <c r="L62"/>
  <c r="M62" s="1"/>
  <c r="R13" i="62"/>
  <c r="U13"/>
  <c r="P13"/>
  <c r="O13"/>
  <c r="N13"/>
  <c r="I14" i="48"/>
  <c r="L14"/>
  <c r="H14"/>
  <c r="M14"/>
  <c r="K14"/>
  <c r="J14"/>
  <c r="Q13"/>
  <c r="V13" s="1"/>
  <c r="T13"/>
  <c r="Y249" i="33"/>
  <c r="W249"/>
  <c r="Z249"/>
  <c r="X249"/>
  <c r="Y287"/>
  <c r="X287"/>
  <c r="W287"/>
  <c r="AC64" i="56"/>
  <c r="AE64"/>
  <c r="Y271" i="33"/>
  <c r="W271"/>
  <c r="X271"/>
  <c r="Y77"/>
  <c r="W77"/>
  <c r="Z77"/>
  <c r="X77"/>
  <c r="X293"/>
  <c r="W293"/>
  <c r="Y293"/>
  <c r="Y47" i="30"/>
  <c r="X47"/>
  <c r="W47"/>
  <c r="Z47"/>
  <c r="Y211"/>
  <c r="W211"/>
  <c r="X211"/>
  <c r="Y14"/>
  <c r="W14"/>
  <c r="Z14"/>
  <c r="X14"/>
  <c r="Y177"/>
  <c r="W177"/>
  <c r="Z177" s="1"/>
  <c r="X177"/>
  <c r="Y69" i="56"/>
  <c r="W69"/>
  <c r="Z69"/>
  <c r="X69"/>
  <c r="Y85" i="33"/>
  <c r="X85"/>
  <c r="W85"/>
  <c r="Z85" s="1"/>
  <c r="AA85" s="1"/>
  <c r="X79"/>
  <c r="W79"/>
  <c r="Z79" s="1"/>
  <c r="Y79"/>
  <c r="W44" i="56"/>
  <c r="X44"/>
  <c r="Y44"/>
  <c r="W242" i="33"/>
  <c r="Y242"/>
  <c r="X242"/>
  <c r="W28"/>
  <c r="Z28" s="1"/>
  <c r="AA28" s="1"/>
  <c r="AC28" s="1"/>
  <c r="X28"/>
  <c r="Y28"/>
  <c r="E81" i="78"/>
  <c r="Z137" i="30"/>
  <c r="AQ36" i="91"/>
  <c r="AE81" i="78"/>
  <c r="X101" i="30"/>
  <c r="W101"/>
  <c r="Y101"/>
  <c r="S81" i="78"/>
  <c r="AQ29" i="91"/>
  <c r="AK81" i="78"/>
  <c r="AQ47" i="91"/>
  <c r="Q63" i="30"/>
  <c r="R63" s="1"/>
  <c r="I16" i="65"/>
  <c r="H17"/>
  <c r="P89" i="33"/>
  <c r="X326"/>
  <c r="Y326"/>
  <c r="W326"/>
  <c r="X237"/>
  <c r="Y237"/>
  <c r="W237"/>
  <c r="Z237"/>
  <c r="L12" i="90"/>
  <c r="L13" s="1"/>
  <c r="M11"/>
  <c r="Y95" i="56"/>
  <c r="X95"/>
  <c r="W95"/>
  <c r="I69" i="78"/>
  <c r="I67"/>
  <c r="I63"/>
  <c r="I73" s="1"/>
  <c r="I25" i="65" s="1"/>
  <c r="J60" i="78"/>
  <c r="I61"/>
  <c r="Q62" i="62"/>
  <c r="T62" s="1"/>
  <c r="R62"/>
  <c r="X24" i="33"/>
  <c r="Y24"/>
  <c r="W24"/>
  <c r="X218"/>
  <c r="W218"/>
  <c r="Y218"/>
  <c r="Z170" i="30"/>
  <c r="AC27" i="33"/>
  <c r="AE27"/>
  <c r="Z168"/>
  <c r="AA168" s="1"/>
  <c r="P24" i="56"/>
  <c r="Q24" s="1"/>
  <c r="AA18" i="30"/>
  <c r="P90" i="33"/>
  <c r="Q90" s="1"/>
  <c r="R90" s="1"/>
  <c r="X90" s="1"/>
  <c r="AQ58" i="91"/>
  <c r="AV81" i="78"/>
  <c r="AQ38" i="91"/>
  <c r="AB81" i="78"/>
  <c r="AQ46" i="91"/>
  <c r="AJ81" i="78"/>
  <c r="Q19" i="33"/>
  <c r="R19" s="1"/>
  <c r="X203" i="30"/>
  <c r="Y203"/>
  <c r="W203"/>
  <c r="Q32" i="33"/>
  <c r="P32"/>
  <c r="R32"/>
  <c r="P52" i="30"/>
  <c r="Q52"/>
  <c r="P24"/>
  <c r="R24"/>
  <c r="Q24"/>
  <c r="Z142"/>
  <c r="AA142"/>
  <c r="AE142" s="1"/>
  <c r="AF142" s="1"/>
  <c r="X307" i="33"/>
  <c r="W307"/>
  <c r="Z307" s="1"/>
  <c r="Y307"/>
  <c r="P250"/>
  <c r="Q250" s="1"/>
  <c r="W194"/>
  <c r="X194"/>
  <c r="Y194"/>
  <c r="P298"/>
  <c r="Q298"/>
  <c r="Z90" i="56"/>
  <c r="AA90" s="1"/>
  <c r="Y166" i="30"/>
  <c r="X166"/>
  <c r="W166"/>
  <c r="W126" i="33"/>
  <c r="X126"/>
  <c r="Y126"/>
  <c r="R26" i="30"/>
  <c r="Q66" i="56"/>
  <c r="R66"/>
  <c r="R51" i="33"/>
  <c r="AA63" i="56"/>
  <c r="R43" i="33"/>
  <c r="P174"/>
  <c r="Q174" s="1"/>
  <c r="Z230"/>
  <c r="AA230" s="1"/>
  <c r="AQ26" i="91"/>
  <c r="P81" i="78"/>
  <c r="Q119" i="33"/>
  <c r="R119"/>
  <c r="Z129" i="30"/>
  <c r="AA129" s="1"/>
  <c r="O188"/>
  <c r="Y120" i="56"/>
  <c r="X120"/>
  <c r="AA120" s="1"/>
  <c r="W120"/>
  <c r="Z120"/>
  <c r="P176" i="30"/>
  <c r="P93" i="33"/>
  <c r="Q93" s="1"/>
  <c r="Q46"/>
  <c r="R46" s="1"/>
  <c r="Q60" i="30"/>
  <c r="P60"/>
  <c r="R60"/>
  <c r="W74"/>
  <c r="Z74"/>
  <c r="X74"/>
  <c r="Y74"/>
  <c r="W155" i="33"/>
  <c r="Z155"/>
  <c r="X155"/>
  <c r="Y155"/>
  <c r="Y291"/>
  <c r="W291"/>
  <c r="X291"/>
  <c r="P23" i="56"/>
  <c r="Q23" s="1"/>
  <c r="R23" s="1"/>
  <c r="Q44" i="33"/>
  <c r="R44" s="1"/>
  <c r="X159"/>
  <c r="Y159"/>
  <c r="W159"/>
  <c r="Y221"/>
  <c r="X221"/>
  <c r="W221"/>
  <c r="Z221"/>
  <c r="W181" i="30"/>
  <c r="X181"/>
  <c r="Y181"/>
  <c r="AE188" i="33"/>
  <c r="AC188"/>
  <c r="AF188" s="1"/>
  <c r="O125" i="56"/>
  <c r="Q241" i="30"/>
  <c r="R241" s="1"/>
  <c r="Y241" s="1"/>
  <c r="P290" i="33"/>
  <c r="R19" i="56"/>
  <c r="Z16"/>
  <c r="AI81" i="78"/>
  <c r="AQ45" i="91"/>
  <c r="AQ40"/>
  <c r="AD81" i="78"/>
  <c r="AQ56" i="91"/>
  <c r="AT81" i="78"/>
  <c r="Q64" i="30"/>
  <c r="P64"/>
  <c r="R64" s="1"/>
  <c r="W74" i="33"/>
  <c r="Z74" s="1"/>
  <c r="Y74"/>
  <c r="X74"/>
  <c r="Y33"/>
  <c r="X33"/>
  <c r="W33"/>
  <c r="P101"/>
  <c r="Q101" s="1"/>
  <c r="Y110"/>
  <c r="W110"/>
  <c r="X110"/>
  <c r="Z110" s="1"/>
  <c r="P100"/>
  <c r="Q100"/>
  <c r="R100" s="1"/>
  <c r="X100" s="1"/>
  <c r="Y199" i="30"/>
  <c r="X199"/>
  <c r="W199"/>
  <c r="Z199" s="1"/>
  <c r="AA199" s="1"/>
  <c r="AE199" s="1"/>
  <c r="AF199" s="1"/>
  <c r="Z204"/>
  <c r="AA204"/>
  <c r="X230"/>
  <c r="W230"/>
  <c r="Z230" s="1"/>
  <c r="Y230"/>
  <c r="Y186"/>
  <c r="X186"/>
  <c r="W186"/>
  <c r="Y224" i="33"/>
  <c r="W224"/>
  <c r="Z224" s="1"/>
  <c r="X224"/>
  <c r="W257"/>
  <c r="Z257"/>
  <c r="X257"/>
  <c r="Y257"/>
  <c r="N42"/>
  <c r="O37"/>
  <c r="P36" i="30"/>
  <c r="Q36" s="1"/>
  <c r="R227"/>
  <c r="R301" i="33"/>
  <c r="P133"/>
  <c r="Q133"/>
  <c r="R304"/>
  <c r="R316"/>
  <c r="P272"/>
  <c r="Q310"/>
  <c r="R310" s="1"/>
  <c r="Y310" s="1"/>
  <c r="AA16" i="56"/>
  <c r="Z160" i="30"/>
  <c r="F5" i="90"/>
  <c r="G4"/>
  <c r="X105" i="30"/>
  <c r="Y105"/>
  <c r="W105"/>
  <c r="Z105"/>
  <c r="X88"/>
  <c r="W88"/>
  <c r="AA88" s="1"/>
  <c r="Z88"/>
  <c r="Y88"/>
  <c r="Q224"/>
  <c r="P224"/>
  <c r="R224"/>
  <c r="P81" i="33"/>
  <c r="Q81" s="1"/>
  <c r="O53" i="30"/>
  <c r="P53" s="1"/>
  <c r="Q53" s="1"/>
  <c r="Q71" i="33"/>
  <c r="R71"/>
  <c r="G15" i="64"/>
  <c r="B16"/>
  <c r="K43" i="78"/>
  <c r="J50"/>
  <c r="J44"/>
  <c r="J52"/>
  <c r="J46"/>
  <c r="X195" i="33"/>
  <c r="W195"/>
  <c r="Y195"/>
  <c r="X281"/>
  <c r="Y281"/>
  <c r="W281"/>
  <c r="Z281"/>
  <c r="Q43" i="56"/>
  <c r="R43" s="1"/>
  <c r="X43" s="1"/>
  <c r="N325" i="33"/>
  <c r="O58" i="56"/>
  <c r="P58" s="1"/>
  <c r="N163"/>
  <c r="Q89" i="33"/>
  <c r="R89" s="1"/>
  <c r="Q330"/>
  <c r="R330" s="1"/>
  <c r="O76" i="56"/>
  <c r="P76" s="1"/>
  <c r="Q68" i="33"/>
  <c r="R68" s="1"/>
  <c r="R305"/>
  <c r="Q193" i="30"/>
  <c r="R193"/>
  <c r="Y193" s="1"/>
  <c r="R22" i="33"/>
  <c r="Q148"/>
  <c r="R148"/>
  <c r="R130" i="56"/>
  <c r="O274" i="33"/>
  <c r="P274"/>
  <c r="Z134"/>
  <c r="AA134"/>
  <c r="AA160" i="30"/>
  <c r="AE160"/>
  <c r="AF160" s="1"/>
  <c r="P14" i="33"/>
  <c r="Q14" s="1"/>
  <c r="P244" i="30"/>
  <c r="Q244" s="1"/>
  <c r="R244"/>
  <c r="Q75" i="33"/>
  <c r="R75"/>
  <c r="Q25" i="56"/>
  <c r="R25" s="1"/>
  <c r="P73" i="33"/>
  <c r="Q265"/>
  <c r="R265" s="1"/>
  <c r="R72" i="30"/>
  <c r="P72"/>
  <c r="Q72" s="1"/>
  <c r="X51" i="56"/>
  <c r="W51"/>
  <c r="Y51"/>
  <c r="W202" i="30"/>
  <c r="R122" i="56"/>
  <c r="W197" i="33"/>
  <c r="Y197"/>
  <c r="R13" i="64"/>
  <c r="N13"/>
  <c r="U13"/>
  <c r="P13"/>
  <c r="O13"/>
  <c r="O99" i="33"/>
  <c r="P99" s="1"/>
  <c r="W40"/>
  <c r="X40"/>
  <c r="Y40"/>
  <c r="Y96"/>
  <c r="Y108" i="56"/>
  <c r="Y208" i="33"/>
  <c r="X208"/>
  <c r="W208"/>
  <c r="Q137"/>
  <c r="R137"/>
  <c r="Z96" i="56"/>
  <c r="X80" i="33"/>
  <c r="Y80"/>
  <c r="W80"/>
  <c r="Z80"/>
  <c r="Y168" i="30"/>
  <c r="W168"/>
  <c r="X168"/>
  <c r="Z72" i="56"/>
  <c r="AA72" s="1"/>
  <c r="AC72" s="1"/>
  <c r="W217" i="33"/>
  <c r="Z217" s="1"/>
  <c r="X217"/>
  <c r="Y217"/>
  <c r="R189"/>
  <c r="Q29"/>
  <c r="R29"/>
  <c r="M81" i="78"/>
  <c r="AQ23" i="91"/>
  <c r="G15" i="78"/>
  <c r="G33"/>
  <c r="G27"/>
  <c r="G17"/>
  <c r="G35"/>
  <c r="G29"/>
  <c r="G23"/>
  <c r="G21"/>
  <c r="G11"/>
  <c r="G9"/>
  <c r="H8"/>
  <c r="BA81"/>
  <c r="AQ63" i="91"/>
  <c r="P39" i="30"/>
  <c r="Q39"/>
  <c r="X214"/>
  <c r="P23" i="33"/>
  <c r="R23"/>
  <c r="Q23"/>
  <c r="Q221" i="30"/>
  <c r="R221" s="1"/>
  <c r="P91" i="33"/>
  <c r="Q91"/>
  <c r="Q161" i="30"/>
  <c r="R161"/>
  <c r="AA161" s="1"/>
  <c r="AE161"/>
  <c r="AF161" s="1"/>
  <c r="W243" i="33"/>
  <c r="L23" i="65"/>
  <c r="K24"/>
  <c r="R14" i="64"/>
  <c r="P14"/>
  <c r="O14"/>
  <c r="N14"/>
  <c r="Q14" s="1"/>
  <c r="Y68" i="30"/>
  <c r="W68"/>
  <c r="X68"/>
  <c r="Q82"/>
  <c r="O146" i="33"/>
  <c r="R152"/>
  <c r="N15" i="30"/>
  <c r="O15" s="1"/>
  <c r="P15"/>
  <c r="N57" i="33"/>
  <c r="Q73"/>
  <c r="R73" s="1"/>
  <c r="Q20"/>
  <c r="R20"/>
  <c r="Z229" i="30"/>
  <c r="AA229" s="1"/>
  <c r="AE229" s="1"/>
  <c r="AF229" s="1"/>
  <c r="R167" i="33"/>
  <c r="R175"/>
  <c r="R176"/>
  <c r="Q302"/>
  <c r="Q314"/>
  <c r="R128" i="56"/>
  <c r="Q165" i="30"/>
  <c r="R165"/>
  <c r="Y27" i="56"/>
  <c r="W27"/>
  <c r="X27"/>
  <c r="AO81" i="78"/>
  <c r="AQ51" i="91"/>
  <c r="AQ44"/>
  <c r="AH81" i="78"/>
  <c r="AY81"/>
  <c r="AQ61" i="91"/>
  <c r="X93" i="30"/>
  <c r="Y93"/>
  <c r="W93"/>
  <c r="P32"/>
  <c r="Q32"/>
  <c r="Z154"/>
  <c r="AA154"/>
  <c r="AE154" s="1"/>
  <c r="AF154" s="1"/>
  <c r="P240"/>
  <c r="V11" i="62"/>
  <c r="Q64"/>
  <c r="O92" i="33"/>
  <c r="Q78"/>
  <c r="W297"/>
  <c r="X297"/>
  <c r="Y297"/>
  <c r="H23" i="90"/>
  <c r="G24"/>
  <c r="Y57" i="56"/>
  <c r="X57"/>
  <c r="W57"/>
  <c r="P278" i="33"/>
  <c r="Q278" s="1"/>
  <c r="O260"/>
  <c r="P260"/>
  <c r="AK109" i="30"/>
  <c r="AE109"/>
  <c r="AF109" s="1"/>
  <c r="Y48" i="56"/>
  <c r="X48"/>
  <c r="W48"/>
  <c r="X83"/>
  <c r="W83"/>
  <c r="X238" i="33"/>
  <c r="Y238"/>
  <c r="W238"/>
  <c r="W204"/>
  <c r="X204"/>
  <c r="Y204"/>
  <c r="W216"/>
  <c r="Z216" s="1"/>
  <c r="X216"/>
  <c r="Y216"/>
  <c r="AE26"/>
  <c r="AC26"/>
  <c r="J62" i="50"/>
  <c r="K62" s="1"/>
  <c r="L62" s="1"/>
  <c r="P117" i="33"/>
  <c r="R127"/>
  <c r="O79" i="30"/>
  <c r="O42"/>
  <c r="P17" i="56"/>
  <c r="Q17"/>
  <c r="P41" i="33"/>
  <c r="R45"/>
  <c r="Q198" i="30"/>
  <c r="R198"/>
  <c r="R103" i="33"/>
  <c r="AE100" i="30"/>
  <c r="AF100" s="1"/>
  <c r="P84" i="33"/>
  <c r="Q264"/>
  <c r="R264"/>
  <c r="AF273"/>
  <c r="Q13" i="62"/>
  <c r="V13" s="1"/>
  <c r="T13"/>
  <c r="U62" i="48"/>
  <c r="N62"/>
  <c r="B19" i="50"/>
  <c r="B20" s="1"/>
  <c r="N64" i="48"/>
  <c r="T11"/>
  <c r="Q11"/>
  <c r="O14"/>
  <c r="P14"/>
  <c r="N14"/>
  <c r="Q14" s="1"/>
  <c r="R14"/>
  <c r="H16"/>
  <c r="M16"/>
  <c r="K16"/>
  <c r="J16"/>
  <c r="L16"/>
  <c r="I16"/>
  <c r="R15"/>
  <c r="N15"/>
  <c r="Q15" s="1"/>
  <c r="P15"/>
  <c r="O15"/>
  <c r="Q11" i="64"/>
  <c r="T11"/>
  <c r="N64"/>
  <c r="B18" i="48"/>
  <c r="C17"/>
  <c r="G17"/>
  <c r="X75" i="33"/>
  <c r="Y60" i="30"/>
  <c r="W60"/>
  <c r="Z60" s="1"/>
  <c r="X60"/>
  <c r="W66" i="56"/>
  <c r="Z66"/>
  <c r="X66"/>
  <c r="Y66"/>
  <c r="X32" i="33"/>
  <c r="W32"/>
  <c r="Z32" s="1"/>
  <c r="Y32"/>
  <c r="W19"/>
  <c r="Y68"/>
  <c r="AE28"/>
  <c r="X165" i="30"/>
  <c r="W165"/>
  <c r="Z165" s="1"/>
  <c r="Y72"/>
  <c r="X193"/>
  <c r="W193"/>
  <c r="Z193" s="1"/>
  <c r="Y43" i="56"/>
  <c r="W43"/>
  <c r="Z43" s="1"/>
  <c r="W241" i="30"/>
  <c r="X241"/>
  <c r="Y152" i="33"/>
  <c r="X29"/>
  <c r="W310"/>
  <c r="X310"/>
  <c r="W100"/>
  <c r="Y100"/>
  <c r="W198" i="30"/>
  <c r="AE72" i="56"/>
  <c r="AF72" s="1"/>
  <c r="W23"/>
  <c r="W90" i="33"/>
  <c r="Y90"/>
  <c r="Y24" i="30"/>
  <c r="X24"/>
  <c r="W24"/>
  <c r="W103" i="33"/>
  <c r="Z103" s="1"/>
  <c r="X103"/>
  <c r="Y103"/>
  <c r="X175"/>
  <c r="W175"/>
  <c r="Z175" s="1"/>
  <c r="AA175" s="1"/>
  <c r="Y175"/>
  <c r="Y20"/>
  <c r="X20"/>
  <c r="W20"/>
  <c r="X244" i="30"/>
  <c r="AA244" s="1"/>
  <c r="AE244" s="1"/>
  <c r="AF244" s="1"/>
  <c r="W244"/>
  <c r="Z244"/>
  <c r="Y244"/>
  <c r="X148" i="33"/>
  <c r="W148"/>
  <c r="Y148"/>
  <c r="Y224" i="30"/>
  <c r="W224"/>
  <c r="X224"/>
  <c r="Y119" i="33"/>
  <c r="X119"/>
  <c r="W119"/>
  <c r="AE230"/>
  <c r="AC230"/>
  <c r="AF230" s="1"/>
  <c r="AE90" i="56"/>
  <c r="AC90"/>
  <c r="Y89" i="33"/>
  <c r="W89"/>
  <c r="X89"/>
  <c r="AE137" i="30"/>
  <c r="AF137" s="1"/>
  <c r="AK137"/>
  <c r="Y176" i="33"/>
  <c r="X176"/>
  <c r="W176"/>
  <c r="X265"/>
  <c r="W265"/>
  <c r="Y265"/>
  <c r="Y22"/>
  <c r="W22"/>
  <c r="X22"/>
  <c r="Y330"/>
  <c r="X330"/>
  <c r="W330"/>
  <c r="I15" i="64"/>
  <c r="K15"/>
  <c r="M15"/>
  <c r="J15"/>
  <c r="L15"/>
  <c r="H15"/>
  <c r="AE88" i="30"/>
  <c r="AF88" s="1"/>
  <c r="AK88"/>
  <c r="X46" i="33"/>
  <c r="Y46"/>
  <c r="W46"/>
  <c r="AC120" i="56"/>
  <c r="AF120" s="1"/>
  <c r="AE120"/>
  <c r="AE129" i="30"/>
  <c r="AF129" s="1"/>
  <c r="AK129"/>
  <c r="O163" i="56"/>
  <c r="Q84" i="33"/>
  <c r="R84"/>
  <c r="Z242"/>
  <c r="AA242" s="1"/>
  <c r="AA177" i="30"/>
  <c r="AA14"/>
  <c r="AE14"/>
  <c r="AF14" s="1"/>
  <c r="R133" i="33"/>
  <c r="AA77"/>
  <c r="Z271"/>
  <c r="G16" i="64"/>
  <c r="C16"/>
  <c r="B17"/>
  <c r="Y304" i="33"/>
  <c r="X304"/>
  <c r="W304"/>
  <c r="Z304" s="1"/>
  <c r="AA304" s="1"/>
  <c r="X51"/>
  <c r="Y51"/>
  <c r="W51"/>
  <c r="Z51"/>
  <c r="AE18" i="30"/>
  <c r="AF18" s="1"/>
  <c r="AK18"/>
  <c r="AE85" i="33"/>
  <c r="AC85"/>
  <c r="Q240" i="30"/>
  <c r="R240" s="1"/>
  <c r="R91" i="33"/>
  <c r="Z195"/>
  <c r="AA195"/>
  <c r="AA105" i="30"/>
  <c r="AA224" i="33"/>
  <c r="Q176" i="30"/>
  <c r="R176" s="1"/>
  <c r="P37" i="33"/>
  <c r="Q37" s="1"/>
  <c r="R37" s="1"/>
  <c r="W37" s="1"/>
  <c r="Z194"/>
  <c r="AA194" s="1"/>
  <c r="R250"/>
  <c r="Z218"/>
  <c r="AA218"/>
  <c r="AA237"/>
  <c r="W45"/>
  <c r="Z45"/>
  <c r="X45"/>
  <c r="Y45"/>
  <c r="I23" i="90"/>
  <c r="H24"/>
  <c r="W169" i="33"/>
  <c r="X169"/>
  <c r="Y169"/>
  <c r="W23"/>
  <c r="X23"/>
  <c r="Y23"/>
  <c r="X316"/>
  <c r="W316"/>
  <c r="Y316"/>
  <c r="AC313"/>
  <c r="AE313"/>
  <c r="AE63" i="56"/>
  <c r="AC63"/>
  <c r="AF63" s="1"/>
  <c r="Q99" i="33"/>
  <c r="R99"/>
  <c r="Q76" i="56"/>
  <c r="R76" s="1"/>
  <c r="O42" i="33"/>
  <c r="Q42" s="1"/>
  <c r="P42" i="30"/>
  <c r="Q42" s="1"/>
  <c r="R42" s="1"/>
  <c r="Z44" i="56"/>
  <c r="AA44"/>
  <c r="AA47" i="30"/>
  <c r="Z293" i="33"/>
  <c r="AA249"/>
  <c r="Y167"/>
  <c r="X167"/>
  <c r="W167"/>
  <c r="X153"/>
  <c r="W153"/>
  <c r="Y153"/>
  <c r="W228"/>
  <c r="X228"/>
  <c r="Y228"/>
  <c r="K60" i="78"/>
  <c r="J63"/>
  <c r="J61"/>
  <c r="J67"/>
  <c r="J69"/>
  <c r="N11" i="90"/>
  <c r="M12"/>
  <c r="M13" s="1"/>
  <c r="Z27" i="56"/>
  <c r="AA27"/>
  <c r="R39" i="30"/>
  <c r="Z40" i="33"/>
  <c r="R14"/>
  <c r="R81"/>
  <c r="AA257"/>
  <c r="Z33"/>
  <c r="AA33"/>
  <c r="AF33" s="1"/>
  <c r="P42"/>
  <c r="Z181" i="30"/>
  <c r="AA181" s="1"/>
  <c r="AA155" i="33"/>
  <c r="Q290"/>
  <c r="R290"/>
  <c r="R24" i="56"/>
  <c r="R36" i="30"/>
  <c r="Q58" i="56"/>
  <c r="R58" s="1"/>
  <c r="T13" i="64"/>
  <c r="Q13"/>
  <c r="V13" s="1"/>
  <c r="K52" i="78"/>
  <c r="L43"/>
  <c r="K44"/>
  <c r="K50"/>
  <c r="K46"/>
  <c r="K56" s="1"/>
  <c r="K18" i="65" s="1"/>
  <c r="Y64" i="30"/>
  <c r="X64"/>
  <c r="W64"/>
  <c r="X19" i="56"/>
  <c r="Y19"/>
  <c r="W19"/>
  <c r="Z19" s="1"/>
  <c r="AA19" s="1"/>
  <c r="Z48"/>
  <c r="O325" i="33"/>
  <c r="Z24"/>
  <c r="Z101" i="30"/>
  <c r="AA293" i="33"/>
  <c r="Z287"/>
  <c r="AA287" s="1"/>
  <c r="X128" i="56"/>
  <c r="W128"/>
  <c r="Z128" s="1"/>
  <c r="AA128" s="1"/>
  <c r="Y128"/>
  <c r="W25"/>
  <c r="X25"/>
  <c r="Y25"/>
  <c r="W122"/>
  <c r="Y122"/>
  <c r="X122"/>
  <c r="X130"/>
  <c r="W130"/>
  <c r="Z130" s="1"/>
  <c r="AA130" s="1"/>
  <c r="Y130"/>
  <c r="G5" i="90"/>
  <c r="H4"/>
  <c r="W227" i="30"/>
  <c r="Y227"/>
  <c r="X227"/>
  <c r="Z227" s="1"/>
  <c r="Y44" i="33"/>
  <c r="X44"/>
  <c r="W44"/>
  <c r="Z44" s="1"/>
  <c r="AA44" s="1"/>
  <c r="W43"/>
  <c r="X43"/>
  <c r="Y43"/>
  <c r="X63" i="30"/>
  <c r="Y63"/>
  <c r="W63"/>
  <c r="Z63" s="1"/>
  <c r="AA63" s="1"/>
  <c r="Z57" i="56"/>
  <c r="AA57"/>
  <c r="AA217" i="33"/>
  <c r="AA80"/>
  <c r="O57"/>
  <c r="Q129" i="56"/>
  <c r="R129" s="1"/>
  <c r="AA24" i="33"/>
  <c r="Z326"/>
  <c r="AA326" s="1"/>
  <c r="AC326" s="1"/>
  <c r="AF326" s="1"/>
  <c r="Q117"/>
  <c r="R117"/>
  <c r="AA79"/>
  <c r="AA69" i="56"/>
  <c r="Q272" i="33"/>
  <c r="R272" s="1"/>
  <c r="Y127"/>
  <c r="X127"/>
  <c r="W127"/>
  <c r="W86" i="56"/>
  <c r="Y86"/>
  <c r="X86"/>
  <c r="H17" i="78"/>
  <c r="H11"/>
  <c r="H21"/>
  <c r="H15"/>
  <c r="H27"/>
  <c r="H33"/>
  <c r="H9"/>
  <c r="I8"/>
  <c r="H23"/>
  <c r="H35"/>
  <c r="H29"/>
  <c r="M23" i="65"/>
  <c r="L24"/>
  <c r="X189" i="33"/>
  <c r="Y189"/>
  <c r="W189"/>
  <c r="W305"/>
  <c r="Y305"/>
  <c r="X305"/>
  <c r="Y301"/>
  <c r="X301"/>
  <c r="AA301" s="1"/>
  <c r="W301"/>
  <c r="Z301"/>
  <c r="P125" i="56"/>
  <c r="Q125" s="1"/>
  <c r="R125" s="1"/>
  <c r="X113" i="33"/>
  <c r="Y113"/>
  <c r="W113"/>
  <c r="Z238"/>
  <c r="AA238"/>
  <c r="AA216"/>
  <c r="AA48" i="56"/>
  <c r="R278" i="33"/>
  <c r="R32" i="30"/>
  <c r="Z93"/>
  <c r="AA93"/>
  <c r="Z208" i="33"/>
  <c r="AA208"/>
  <c r="Z204"/>
  <c r="AA204" s="1"/>
  <c r="Q260"/>
  <c r="R260" s="1"/>
  <c r="Z297"/>
  <c r="AA297"/>
  <c r="Z68" i="30"/>
  <c r="AA68"/>
  <c r="AE68" s="1"/>
  <c r="AF68" s="1"/>
  <c r="AA40" i="33"/>
  <c r="Z51" i="56"/>
  <c r="AA51" s="1"/>
  <c r="P57" i="33"/>
  <c r="Q57" s="1"/>
  <c r="R57" s="1"/>
  <c r="AA281"/>
  <c r="R17" i="56"/>
  <c r="Q15" i="30"/>
  <c r="R15" s="1"/>
  <c r="Z186"/>
  <c r="AA186"/>
  <c r="AE186" s="1"/>
  <c r="AF186" s="1"/>
  <c r="AA230"/>
  <c r="AE230" s="1"/>
  <c r="AF230" s="1"/>
  <c r="Q274" i="33"/>
  <c r="R274"/>
  <c r="AA74"/>
  <c r="Z291"/>
  <c r="AA291"/>
  <c r="Q41"/>
  <c r="R41"/>
  <c r="Z166" i="30"/>
  <c r="AA166"/>
  <c r="AE166" s="1"/>
  <c r="AF166" s="1"/>
  <c r="R52"/>
  <c r="Z203"/>
  <c r="AA203"/>
  <c r="AF27" i="33"/>
  <c r="R174"/>
  <c r="AA101" i="30"/>
  <c r="AE95" i="33"/>
  <c r="AC95"/>
  <c r="W137"/>
  <c r="Z137"/>
  <c r="X137"/>
  <c r="Y137"/>
  <c r="AC134"/>
  <c r="AE134"/>
  <c r="AF134" s="1"/>
  <c r="Y71"/>
  <c r="X71"/>
  <c r="AA71" s="1"/>
  <c r="W71"/>
  <c r="Z71"/>
  <c r="AE16" i="56"/>
  <c r="AC16"/>
  <c r="W21" i="30"/>
  <c r="Y21"/>
  <c r="X21"/>
  <c r="W228"/>
  <c r="Z228" s="1"/>
  <c r="AA228" s="1"/>
  <c r="AE228" s="1"/>
  <c r="AF228" s="1"/>
  <c r="X228"/>
  <c r="Y228"/>
  <c r="Y26"/>
  <c r="X26"/>
  <c r="W26"/>
  <c r="X75" i="56"/>
  <c r="W75"/>
  <c r="Y75"/>
  <c r="I17" i="65"/>
  <c r="J16"/>
  <c r="Z168" i="30"/>
  <c r="AA168"/>
  <c r="AE168" s="1"/>
  <c r="AF168" s="1"/>
  <c r="Z197" i="33"/>
  <c r="AA197"/>
  <c r="AE197" s="1"/>
  <c r="AA221"/>
  <c r="Z159"/>
  <c r="AA159" s="1"/>
  <c r="AA74" i="30"/>
  <c r="AE74" s="1"/>
  <c r="AF74" s="1"/>
  <c r="Z126" i="33"/>
  <c r="AA126"/>
  <c r="R298"/>
  <c r="Z211" i="30"/>
  <c r="AA211" s="1"/>
  <c r="AA271" i="33"/>
  <c r="AE271" s="1"/>
  <c r="C19" i="50"/>
  <c r="C18" i="48"/>
  <c r="G18"/>
  <c r="B19"/>
  <c r="L17"/>
  <c r="I17"/>
  <c r="J17"/>
  <c r="M17"/>
  <c r="K17"/>
  <c r="H17"/>
  <c r="N16"/>
  <c r="Q16" s="1"/>
  <c r="P16"/>
  <c r="R16"/>
  <c r="O16"/>
  <c r="V11"/>
  <c r="Q64"/>
  <c r="V11" i="64"/>
  <c r="Q64"/>
  <c r="AF313" i="33"/>
  <c r="X274"/>
  <c r="W274"/>
  <c r="Y274"/>
  <c r="AC297"/>
  <c r="AE297"/>
  <c r="AC238"/>
  <c r="AF238" s="1"/>
  <c r="AE238"/>
  <c r="AE44" i="56"/>
  <c r="AC44"/>
  <c r="AC57"/>
  <c r="AE57"/>
  <c r="Y99" i="33"/>
  <c r="X99"/>
  <c r="W99"/>
  <c r="AE27" i="56"/>
  <c r="AF27" s="1"/>
  <c r="AC27"/>
  <c r="AE218" i="33"/>
  <c r="AC218"/>
  <c r="W84"/>
  <c r="Z84" s="1"/>
  <c r="AA84" s="1"/>
  <c r="X84"/>
  <c r="Y84"/>
  <c r="Y117"/>
  <c r="X117"/>
  <c r="W117"/>
  <c r="AE291"/>
  <c r="AC291"/>
  <c r="W290"/>
  <c r="Z290" s="1"/>
  <c r="AA290" s="1"/>
  <c r="Y290"/>
  <c r="X290"/>
  <c r="W41"/>
  <c r="Y41"/>
  <c r="X41"/>
  <c r="AE93" i="30"/>
  <c r="AF93" s="1"/>
  <c r="AK93"/>
  <c r="AC197" i="33"/>
  <c r="AC271"/>
  <c r="X174"/>
  <c r="Y174"/>
  <c r="W174"/>
  <c r="AC69" i="56"/>
  <c r="AE69"/>
  <c r="AC77" i="33"/>
  <c r="AE77"/>
  <c r="Z86" i="56"/>
  <c r="AA86"/>
  <c r="P325" i="33"/>
  <c r="Q325"/>
  <c r="R325" s="1"/>
  <c r="Z122" i="56"/>
  <c r="AA122"/>
  <c r="Z153" i="33"/>
  <c r="AA153"/>
  <c r="Z23"/>
  <c r="AA23" s="1"/>
  <c r="P163" i="56"/>
  <c r="Q163" s="1"/>
  <c r="R163" s="1"/>
  <c r="AA51" i="33"/>
  <c r="Z330"/>
  <c r="AA330"/>
  <c r="AC330" s="1"/>
  <c r="AF330" s="1"/>
  <c r="Z89"/>
  <c r="AA89" s="1"/>
  <c r="Z148"/>
  <c r="AA148"/>
  <c r="Z90"/>
  <c r="AA90"/>
  <c r="AA193" i="30"/>
  <c r="AE193"/>
  <c r="AF193" s="1"/>
  <c r="AE101"/>
  <c r="AF101" s="1"/>
  <c r="AK101"/>
  <c r="AC281" i="33"/>
  <c r="AE281"/>
  <c r="AC208"/>
  <c r="AF208" s="1"/>
  <c r="AE208"/>
  <c r="Y32" i="30"/>
  <c r="X32"/>
  <c r="W32"/>
  <c r="Z32"/>
  <c r="AE217" i="33"/>
  <c r="AC217"/>
  <c r="AF217"/>
  <c r="X36" i="30"/>
  <c r="W36"/>
  <c r="Z36"/>
  <c r="Y36"/>
  <c r="O11" i="90"/>
  <c r="N12"/>
  <c r="N13" s="1"/>
  <c r="AK47" i="30"/>
  <c r="AE47"/>
  <c r="AF47" s="1"/>
  <c r="AE105"/>
  <c r="AF105" s="1"/>
  <c r="AK105"/>
  <c r="B18" i="64"/>
  <c r="C17"/>
  <c r="G17"/>
  <c r="Z305" i="33"/>
  <c r="AC80"/>
  <c r="AE80"/>
  <c r="AE293"/>
  <c r="AC293"/>
  <c r="AF293" s="1"/>
  <c r="Z228"/>
  <c r="AA228"/>
  <c r="AA45"/>
  <c r="AF90" i="56"/>
  <c r="Z20" i="33"/>
  <c r="AA20" s="1"/>
  <c r="AF28"/>
  <c r="Y17" i="56"/>
  <c r="W17"/>
  <c r="X17"/>
  <c r="AC74" i="33"/>
  <c r="AF74" s="1"/>
  <c r="AE74"/>
  <c r="AE40"/>
  <c r="AF40" s="1"/>
  <c r="AC40"/>
  <c r="M24" i="65"/>
  <c r="N23"/>
  <c r="I17" i="78"/>
  <c r="I35"/>
  <c r="I29"/>
  <c r="I15"/>
  <c r="I27"/>
  <c r="I33"/>
  <c r="I9"/>
  <c r="I11"/>
  <c r="I21"/>
  <c r="J8"/>
  <c r="I23"/>
  <c r="AC24" i="33"/>
  <c r="AE24"/>
  <c r="AF24" s="1"/>
  <c r="I4" i="90"/>
  <c r="H5"/>
  <c r="AC155" i="33"/>
  <c r="AE155"/>
  <c r="X81"/>
  <c r="Y81"/>
  <c r="W81"/>
  <c r="Z81"/>
  <c r="X39" i="30"/>
  <c r="W39"/>
  <c r="Y39"/>
  <c r="AC237" i="33"/>
  <c r="AF237" s="1"/>
  <c r="AE237"/>
  <c r="AC224"/>
  <c r="AF224" s="1"/>
  <c r="AE224"/>
  <c r="X91"/>
  <c r="W91"/>
  <c r="Y91"/>
  <c r="AA305"/>
  <c r="Z169"/>
  <c r="AA169"/>
  <c r="Z224" i="30"/>
  <c r="AA224" s="1"/>
  <c r="AE224" s="1"/>
  <c r="AF224" s="1"/>
  <c r="AA32" i="33"/>
  <c r="K63" i="78"/>
  <c r="K61"/>
  <c r="K69"/>
  <c r="L60"/>
  <c r="K67"/>
  <c r="Z127" i="33"/>
  <c r="AA127" s="1"/>
  <c r="Z43"/>
  <c r="AA43" s="1"/>
  <c r="Z25" i="56"/>
  <c r="Z100" i="33"/>
  <c r="AA43" i="56"/>
  <c r="AC221" i="33"/>
  <c r="AE221"/>
  <c r="AF221" s="1"/>
  <c r="X52" i="30"/>
  <c r="Y52"/>
  <c r="W52"/>
  <c r="Z52"/>
  <c r="L46" i="78"/>
  <c r="L52"/>
  <c r="M43"/>
  <c r="L50"/>
  <c r="L44"/>
  <c r="J23" i="90"/>
  <c r="I24"/>
  <c r="W250" i="33"/>
  <c r="Y250"/>
  <c r="X250"/>
  <c r="J17" i="65"/>
  <c r="K16"/>
  <c r="X298" i="33"/>
  <c r="W298"/>
  <c r="Y298"/>
  <c r="AC48" i="56"/>
  <c r="AE48"/>
  <c r="Y24"/>
  <c r="X24"/>
  <c r="W24"/>
  <c r="AE257" i="33"/>
  <c r="AC257"/>
  <c r="AE195"/>
  <c r="AC195"/>
  <c r="Y133"/>
  <c r="X133"/>
  <c r="W133"/>
  <c r="Z21" i="30"/>
  <c r="AA21" s="1"/>
  <c r="AE21" s="1"/>
  <c r="AF21" s="1"/>
  <c r="Z64"/>
  <c r="AA64"/>
  <c r="AE64" s="1"/>
  <c r="AF64" s="1"/>
  <c r="Z167" i="33"/>
  <c r="Z316"/>
  <c r="AA316" s="1"/>
  <c r="Z46"/>
  <c r="AA46" s="1"/>
  <c r="Z265"/>
  <c r="AA265" s="1"/>
  <c r="Z176"/>
  <c r="AA176" s="1"/>
  <c r="Z119"/>
  <c r="AA119" s="1"/>
  <c r="AA100"/>
  <c r="Z310"/>
  <c r="AA310" s="1"/>
  <c r="AC216"/>
  <c r="AE216"/>
  <c r="AC126"/>
  <c r="AE126"/>
  <c r="X278"/>
  <c r="Y278"/>
  <c r="W278"/>
  <c r="Z278" s="1"/>
  <c r="AA278" s="1"/>
  <c r="AE79"/>
  <c r="AC79"/>
  <c r="W14"/>
  <c r="Y14"/>
  <c r="X14"/>
  <c r="AC249"/>
  <c r="AE249"/>
  <c r="I16" i="64"/>
  <c r="L16"/>
  <c r="M16"/>
  <c r="R16" s="1"/>
  <c r="K16"/>
  <c r="H16"/>
  <c r="J16"/>
  <c r="N15"/>
  <c r="Q15" s="1"/>
  <c r="P15"/>
  <c r="R15"/>
  <c r="O15"/>
  <c r="Z26" i="30"/>
  <c r="AA26" s="1"/>
  <c r="AE26" s="1"/>
  <c r="AF26" s="1"/>
  <c r="AF95" i="33"/>
  <c r="Z75" i="56"/>
  <c r="AA75"/>
  <c r="AA137" i="33"/>
  <c r="Z113"/>
  <c r="AA113"/>
  <c r="AC113" s="1"/>
  <c r="Z189"/>
  <c r="AA189"/>
  <c r="AA25" i="56"/>
  <c r="AA167" i="33"/>
  <c r="Z241" i="30"/>
  <c r="AA241" s="1"/>
  <c r="AE241" s="1"/>
  <c r="AF241" s="1"/>
  <c r="AA66" i="56"/>
  <c r="AF57"/>
  <c r="R17" i="48"/>
  <c r="N17"/>
  <c r="Q17" s="1"/>
  <c r="P17"/>
  <c r="O17"/>
  <c r="I18"/>
  <c r="L18"/>
  <c r="H18"/>
  <c r="K18"/>
  <c r="M18"/>
  <c r="P18" s="1"/>
  <c r="J18"/>
  <c r="G19"/>
  <c r="C19"/>
  <c r="B20"/>
  <c r="AE113" i="33"/>
  <c r="AC148"/>
  <c r="AE148"/>
  <c r="AC90"/>
  <c r="AE90"/>
  <c r="AE122" i="56"/>
  <c r="AC122"/>
  <c r="AF122" s="1"/>
  <c r="AC169" i="33"/>
  <c r="AE169"/>
  <c r="AF169" s="1"/>
  <c r="AC153"/>
  <c r="AF153"/>
  <c r="AE153"/>
  <c r="AE86" i="56"/>
  <c r="AC86"/>
  <c r="AF86"/>
  <c r="AC189" i="33"/>
  <c r="AE189"/>
  <c r="AC228"/>
  <c r="AE228"/>
  <c r="AF228" s="1"/>
  <c r="L16" i="65"/>
  <c r="K17"/>
  <c r="AE45" i="33"/>
  <c r="AC45"/>
  <c r="AF45" s="1"/>
  <c r="AC51"/>
  <c r="AE51"/>
  <c r="Z17" i="56"/>
  <c r="AA32" i="30"/>
  <c r="AE32"/>
  <c r="AF32" s="1"/>
  <c r="AE167" i="33"/>
  <c r="AC167"/>
  <c r="AE25" i="56"/>
  <c r="AF25" s="1"/>
  <c r="AC25"/>
  <c r="AC75"/>
  <c r="AF75" s="1"/>
  <c r="AE75"/>
  <c r="L67" i="78"/>
  <c r="L61"/>
  <c r="L63"/>
  <c r="L69"/>
  <c r="M60"/>
  <c r="AE305" i="33"/>
  <c r="AC305"/>
  <c r="Z14"/>
  <c r="Z39" i="30"/>
  <c r="AE137" i="33"/>
  <c r="AC137"/>
  <c r="M44" i="78"/>
  <c r="M50"/>
  <c r="M46"/>
  <c r="M52"/>
  <c r="N43"/>
  <c r="Z91" i="33"/>
  <c r="AA36" i="30"/>
  <c r="AE36" s="1"/>
  <c r="AF36" s="1"/>
  <c r="AF218" i="33"/>
  <c r="AC66" i="56"/>
  <c r="AE66"/>
  <c r="P16" i="64"/>
  <c r="O16"/>
  <c r="J4" i="90"/>
  <c r="I5"/>
  <c r="J29" i="78"/>
  <c r="J17"/>
  <c r="J15"/>
  <c r="J27"/>
  <c r="J33"/>
  <c r="J9"/>
  <c r="J23"/>
  <c r="J11"/>
  <c r="J21"/>
  <c r="K8"/>
  <c r="J35"/>
  <c r="B19" i="64"/>
  <c r="G19" s="1"/>
  <c r="G18"/>
  <c r="C18"/>
  <c r="P11" i="90"/>
  <c r="O12"/>
  <c r="O13" s="1"/>
  <c r="AA14" i="33"/>
  <c r="AF126"/>
  <c r="Z133"/>
  <c r="AA133" s="1"/>
  <c r="Z24" i="56"/>
  <c r="AA24" s="1"/>
  <c r="Z298" i="33"/>
  <c r="AA298" s="1"/>
  <c r="AA91"/>
  <c r="Z174"/>
  <c r="AA174"/>
  <c r="AE174" s="1"/>
  <c r="Z99"/>
  <c r="AA99" s="1"/>
  <c r="AE43" i="56"/>
  <c r="AC43"/>
  <c r="AF43" s="1"/>
  <c r="J24" i="90"/>
  <c r="K23"/>
  <c r="N24" i="65"/>
  <c r="O23"/>
  <c r="L17" i="64"/>
  <c r="M17"/>
  <c r="K17"/>
  <c r="I17"/>
  <c r="H17"/>
  <c r="J17"/>
  <c r="AA52" i="30"/>
  <c r="Z274" i="33"/>
  <c r="AF32"/>
  <c r="K73" i="78"/>
  <c r="K25" i="65" s="1"/>
  <c r="K26" s="1"/>
  <c r="AA81" i="33"/>
  <c r="AA17" i="56"/>
  <c r="Z41" i="33"/>
  <c r="AA41" s="1"/>
  <c r="AF44" i="56"/>
  <c r="AA274" i="33"/>
  <c r="AC274" s="1"/>
  <c r="AC100"/>
  <c r="AE100"/>
  <c r="Z250"/>
  <c r="AA250" s="1"/>
  <c r="AA39" i="30"/>
  <c r="AE39" s="1"/>
  <c r="AF39" s="1"/>
  <c r="I19" i="48"/>
  <c r="M19"/>
  <c r="N19" s="1"/>
  <c r="Q19" s="1"/>
  <c r="K19"/>
  <c r="J19"/>
  <c r="L19"/>
  <c r="H19"/>
  <c r="AF90" i="33"/>
  <c r="B21" i="48"/>
  <c r="C21" s="1"/>
  <c r="C20"/>
  <c r="G20"/>
  <c r="L20" s="1"/>
  <c r="O18"/>
  <c r="N18"/>
  <c r="Q18" s="1"/>
  <c r="AC174" i="33"/>
  <c r="AE81"/>
  <c r="AC81"/>
  <c r="K11" i="78"/>
  <c r="K23"/>
  <c r="L8"/>
  <c r="L17" s="1"/>
  <c r="K29"/>
  <c r="K15"/>
  <c r="K9"/>
  <c r="K21"/>
  <c r="K17"/>
  <c r="K27"/>
  <c r="K33"/>
  <c r="K35"/>
  <c r="L23" i="90"/>
  <c r="L24" s="1"/>
  <c r="K24"/>
  <c r="L17" i="65"/>
  <c r="M16"/>
  <c r="AE274" i="33"/>
  <c r="AE91"/>
  <c r="AC91"/>
  <c r="AC14"/>
  <c r="AE14"/>
  <c r="C19" i="64"/>
  <c r="H18"/>
  <c r="K18"/>
  <c r="M18"/>
  <c r="N18" s="1"/>
  <c r="Q18" s="1"/>
  <c r="L18"/>
  <c r="I18"/>
  <c r="J18"/>
  <c r="J5" i="90"/>
  <c r="K4"/>
  <c r="K5" s="1"/>
  <c r="N52" i="78"/>
  <c r="N50"/>
  <c r="N44"/>
  <c r="N46"/>
  <c r="O43"/>
  <c r="O44" s="1"/>
  <c r="P23" i="65"/>
  <c r="O24"/>
  <c r="AE17" i="56"/>
  <c r="AC17"/>
  <c r="AE52" i="30"/>
  <c r="AF52" s="1"/>
  <c r="AK52"/>
  <c r="P17" i="64"/>
  <c r="R17"/>
  <c r="N17"/>
  <c r="Q17" s="1"/>
  <c r="O17"/>
  <c r="AF189" i="33"/>
  <c r="P12" i="90"/>
  <c r="P13" s="1"/>
  <c r="Q11"/>
  <c r="M61" i="78"/>
  <c r="N60"/>
  <c r="N63" s="1"/>
  <c r="M63"/>
  <c r="M69"/>
  <c r="M67"/>
  <c r="H20" i="48"/>
  <c r="K20"/>
  <c r="I20"/>
  <c r="R19"/>
  <c r="AF81" i="33"/>
  <c r="G21" i="48"/>
  <c r="H21" s="1"/>
  <c r="O18" i="64"/>
  <c r="R18"/>
  <c r="O46" i="78"/>
  <c r="P43"/>
  <c r="P44" s="1"/>
  <c r="P24" i="65"/>
  <c r="Q23"/>
  <c r="N69" i="78"/>
  <c r="N61"/>
  <c r="M23" i="90"/>
  <c r="N23" s="1"/>
  <c r="L27" i="78"/>
  <c r="M8"/>
  <c r="M29" s="1"/>
  <c r="L29"/>
  <c r="L23"/>
  <c r="L35"/>
  <c r="L21"/>
  <c r="Q12" i="90"/>
  <c r="Q13"/>
  <c r="R11"/>
  <c r="AF17" i="56"/>
  <c r="L4" i="90"/>
  <c r="L5" s="1"/>
  <c r="N16" i="65"/>
  <c r="M17"/>
  <c r="I21" i="48"/>
  <c r="L21"/>
  <c r="J21"/>
  <c r="N17" i="65"/>
  <c r="O16"/>
  <c r="P52" i="78"/>
  <c r="P46"/>
  <c r="P50"/>
  <c r="M4" i="90"/>
  <c r="N4" s="1"/>
  <c r="Q24" i="65"/>
  <c r="R23"/>
  <c r="S23" s="1"/>
  <c r="M24" i="90"/>
  <c r="M27" i="78"/>
  <c r="M35"/>
  <c r="M33"/>
  <c r="N8"/>
  <c r="O8" s="1"/>
  <c r="M17"/>
  <c r="R12" i="90"/>
  <c r="R13" s="1"/>
  <c r="S11"/>
  <c r="S12"/>
  <c r="S13" s="1"/>
  <c r="T11"/>
  <c r="U11" s="1"/>
  <c r="M5"/>
  <c r="N21" i="78"/>
  <c r="N23"/>
  <c r="N15"/>
  <c r="N9"/>
  <c r="N11"/>
  <c r="N29"/>
  <c r="P16" i="65"/>
  <c r="O17"/>
  <c r="R24"/>
  <c r="Q16"/>
  <c r="R16" s="1"/>
  <c r="P17"/>
  <c r="T12" i="90"/>
  <c r="T13" s="1"/>
  <c r="Q17" i="65"/>
  <c r="M9" i="55" l="1"/>
  <c r="F73" i="78"/>
  <c r="F25" i="65" s="1"/>
  <c r="F26" s="1"/>
  <c r="F29" s="1"/>
  <c r="F32" s="1"/>
  <c r="J39" i="78"/>
  <c r="J6" i="65" s="1"/>
  <c r="J7" s="1"/>
  <c r="B21" i="50"/>
  <c r="C20"/>
  <c r="AF77" i="33"/>
  <c r="AF69" i="56"/>
  <c r="I26" i="65"/>
  <c r="AF311" i="33"/>
  <c r="C25" i="65"/>
  <c r="C26" s="1"/>
  <c r="C76" i="78"/>
  <c r="AF85" i="33"/>
  <c r="AF26"/>
  <c r="AF66" i="56"/>
  <c r="AF137" i="33"/>
  <c r="AF148"/>
  <c r="AF113"/>
  <c r="AF249"/>
  <c r="AF79"/>
  <c r="AF297"/>
  <c r="AF46" i="56"/>
  <c r="B19" i="51"/>
  <c r="AF111" i="56"/>
  <c r="E51" i="78"/>
  <c r="F51" s="1"/>
  <c r="G51" s="1"/>
  <c r="G56"/>
  <c r="G73"/>
  <c r="G25" i="65" s="1"/>
  <c r="G26" s="1"/>
  <c r="AF128" i="30"/>
  <c r="H73" i="78"/>
  <c r="H25" i="65" s="1"/>
  <c r="H26" s="1"/>
  <c r="E28" i="78"/>
  <c r="F28" s="1"/>
  <c r="G28" s="1"/>
  <c r="H28" s="1"/>
  <c r="I28" s="1"/>
  <c r="J28" s="1"/>
  <c r="K28" s="1"/>
  <c r="L28" s="1"/>
  <c r="M28" s="1"/>
  <c r="I39"/>
  <c r="I6" i="65" s="1"/>
  <c r="I7" s="1"/>
  <c r="H39" i="78"/>
  <c r="H6" i="65" s="1"/>
  <c r="H7" s="1"/>
  <c r="D39" i="78"/>
  <c r="D6" i="65" s="1"/>
  <c r="D7" s="1"/>
  <c r="J14" i="74"/>
  <c r="F76" i="78"/>
  <c r="F68"/>
  <c r="G68" s="1"/>
  <c r="H68" s="1"/>
  <c r="I68" s="1"/>
  <c r="J68" s="1"/>
  <c r="K68" s="1"/>
  <c r="L68" s="1"/>
  <c r="M68" s="1"/>
  <c r="E62"/>
  <c r="F62" s="1"/>
  <c r="G62" s="1"/>
  <c r="H62" s="1"/>
  <c r="I62" s="1"/>
  <c r="J62" s="1"/>
  <c r="K62" s="1"/>
  <c r="L62" s="1"/>
  <c r="M62" s="1"/>
  <c r="N62" s="1"/>
  <c r="G39"/>
  <c r="G6" i="65" s="1"/>
  <c r="G7" s="1"/>
  <c r="P56" i="78"/>
  <c r="P18" i="65" s="1"/>
  <c r="M73" i="78"/>
  <c r="M25" i="65" s="1"/>
  <c r="M26" s="1"/>
  <c r="M56" i="78"/>
  <c r="M18" i="65" s="1"/>
  <c r="J56" i="78"/>
  <c r="N9" i="55"/>
  <c r="O9" s="1"/>
  <c r="D22" i="78"/>
  <c r="N10" i="55"/>
  <c r="F34" i="78"/>
  <c r="E73"/>
  <c r="E25" i="65" s="1"/>
  <c r="E26" s="1"/>
  <c r="J73" i="78"/>
  <c r="J25" i="65" s="1"/>
  <c r="J26" s="1"/>
  <c r="E22" i="78"/>
  <c r="F22" s="1"/>
  <c r="G22" s="1"/>
  <c r="H22" s="1"/>
  <c r="I22" s="1"/>
  <c r="J22" s="1"/>
  <c r="K22" s="1"/>
  <c r="L22" s="1"/>
  <c r="B17" i="68"/>
  <c r="C17" s="1"/>
  <c r="C16"/>
  <c r="G18" i="65"/>
  <c r="G19" s="1"/>
  <c r="J62" i="68"/>
  <c r="K62" s="1"/>
  <c r="N73" i="78"/>
  <c r="N25" i="65" s="1"/>
  <c r="N26" s="1"/>
  <c r="AF174" i="33"/>
  <c r="AF291"/>
  <c r="AF197"/>
  <c r="D10" i="78"/>
  <c r="N56"/>
  <c r="N18" i="65" s="1"/>
  <c r="N19" s="1"/>
  <c r="AF91" i="33"/>
  <c r="AF100"/>
  <c r="AF274"/>
  <c r="AF305"/>
  <c r="L73" i="78"/>
  <c r="L25" i="65" s="1"/>
  <c r="L26" s="1"/>
  <c r="AF216" i="33"/>
  <c r="AF195"/>
  <c r="AF257"/>
  <c r="AF271"/>
  <c r="AF16" i="56"/>
  <c r="E10" i="78"/>
  <c r="F10" s="1"/>
  <c r="G10" s="1"/>
  <c r="D19" i="65"/>
  <c r="D29" s="1"/>
  <c r="D32" s="1"/>
  <c r="M62" i="51"/>
  <c r="AF18" i="33"/>
  <c r="M62" i="66"/>
  <c r="U12" i="90"/>
  <c r="U13" s="1"/>
  <c r="V11"/>
  <c r="T23" i="65"/>
  <c r="S24"/>
  <c r="N5" i="90"/>
  <c r="O4"/>
  <c r="O23"/>
  <c r="N24"/>
  <c r="AE250" i="33"/>
  <c r="AC250"/>
  <c r="AC41"/>
  <c r="AE41"/>
  <c r="AE24" i="56"/>
  <c r="AC24"/>
  <c r="AE278" i="33"/>
  <c r="AC278"/>
  <c r="AE119"/>
  <c r="AC119"/>
  <c r="AC265"/>
  <c r="AE265"/>
  <c r="AC316"/>
  <c r="AE316"/>
  <c r="AE127"/>
  <c r="AC127"/>
  <c r="AE89"/>
  <c r="AC89"/>
  <c r="AC23"/>
  <c r="AE23"/>
  <c r="X325"/>
  <c r="W325"/>
  <c r="Z325" s="1"/>
  <c r="Y325"/>
  <c r="AA325"/>
  <c r="AC325" s="1"/>
  <c r="AF325" s="1"/>
  <c r="AE159"/>
  <c r="AC159"/>
  <c r="AE71"/>
  <c r="AC71"/>
  <c r="Y15" i="30"/>
  <c r="X15"/>
  <c r="W15"/>
  <c r="Y57" i="33"/>
  <c r="X57"/>
  <c r="W57"/>
  <c r="X260"/>
  <c r="Y260"/>
  <c r="W260"/>
  <c r="Z260" s="1"/>
  <c r="X125" i="56"/>
  <c r="W125"/>
  <c r="Y125"/>
  <c r="W272" i="33"/>
  <c r="X272"/>
  <c r="Y272"/>
  <c r="AE130" i="56"/>
  <c r="AC130"/>
  <c r="AC19"/>
  <c r="AE19"/>
  <c r="Y42" i="30"/>
  <c r="W42"/>
  <c r="X42"/>
  <c r="W76" i="56"/>
  <c r="Y76"/>
  <c r="X76"/>
  <c r="Y176" i="30"/>
  <c r="W176"/>
  <c r="Z176" s="1"/>
  <c r="X176"/>
  <c r="AA176"/>
  <c r="X240"/>
  <c r="W240"/>
  <c r="Y240"/>
  <c r="AE175" i="33"/>
  <c r="AC175"/>
  <c r="Y73"/>
  <c r="W73"/>
  <c r="X73"/>
  <c r="R42"/>
  <c r="R17" i="65"/>
  <c r="S16"/>
  <c r="O33" i="78"/>
  <c r="O35"/>
  <c r="O15"/>
  <c r="O23"/>
  <c r="O11"/>
  <c r="P8"/>
  <c r="O9"/>
  <c r="O17"/>
  <c r="O21"/>
  <c r="O27"/>
  <c r="O29"/>
  <c r="AE99" i="33"/>
  <c r="AC99"/>
  <c r="AC298"/>
  <c r="AE298"/>
  <c r="AC133"/>
  <c r="AE133"/>
  <c r="AE310"/>
  <c r="AC310"/>
  <c r="AF310" s="1"/>
  <c r="AE176"/>
  <c r="AC176"/>
  <c r="AC46"/>
  <c r="AE46"/>
  <c r="AE43"/>
  <c r="AC43"/>
  <c r="AC20"/>
  <c r="AE20"/>
  <c r="Y163" i="56"/>
  <c r="X163"/>
  <c r="W163"/>
  <c r="Z163" s="1"/>
  <c r="AC290" i="33"/>
  <c r="AE290"/>
  <c r="AE84"/>
  <c r="AC84"/>
  <c r="AC51" i="56"/>
  <c r="AE51"/>
  <c r="AC204" i="33"/>
  <c r="AE204"/>
  <c r="AE301"/>
  <c r="AC301"/>
  <c r="AF301" s="1"/>
  <c r="X129" i="56"/>
  <c r="Y129"/>
  <c r="W129"/>
  <c r="Z129" s="1"/>
  <c r="AA129"/>
  <c r="AK63" i="30"/>
  <c r="AE63"/>
  <c r="AF63" s="1"/>
  <c r="AC44" i="33"/>
  <c r="AE44"/>
  <c r="AE128" i="56"/>
  <c r="AC128"/>
  <c r="AF128" s="1"/>
  <c r="AC287" i="33"/>
  <c r="AE287"/>
  <c r="W58" i="56"/>
  <c r="X58"/>
  <c r="Y58"/>
  <c r="AE194" i="33"/>
  <c r="AC194"/>
  <c r="AC304"/>
  <c r="AE304"/>
  <c r="AC242"/>
  <c r="AE242"/>
  <c r="X221" i="30"/>
  <c r="Y221"/>
  <c r="W221"/>
  <c r="Z221" s="1"/>
  <c r="X198"/>
  <c r="Y198"/>
  <c r="P92" i="33"/>
  <c r="Q92"/>
  <c r="R92" s="1"/>
  <c r="Y165" i="30"/>
  <c r="AA165" s="1"/>
  <c r="AE165" s="1"/>
  <c r="AF165" s="1"/>
  <c r="X152" i="33"/>
  <c r="W152"/>
  <c r="P146"/>
  <c r="Q146"/>
  <c r="R146" s="1"/>
  <c r="W68"/>
  <c r="X68"/>
  <c r="X19"/>
  <c r="Y19"/>
  <c r="P62" i="48"/>
  <c r="O62"/>
  <c r="E6" i="65"/>
  <c r="E7" s="1"/>
  <c r="E29" s="1"/>
  <c r="E32" s="1"/>
  <c r="E76" i="78"/>
  <c r="Q67" i="30"/>
  <c r="R67" s="1"/>
  <c r="O53" i="33"/>
  <c r="P97" i="56"/>
  <c r="R97"/>
  <c r="Q97"/>
  <c r="P104"/>
  <c r="Q104"/>
  <c r="R104" s="1"/>
  <c r="Q49"/>
  <c r="R49"/>
  <c r="X111" i="33"/>
  <c r="W111"/>
  <c r="Y111"/>
  <c r="Y285"/>
  <c r="X285"/>
  <c r="W285"/>
  <c r="Q172" i="30"/>
  <c r="R172"/>
  <c r="W190" i="33"/>
  <c r="X190"/>
  <c r="Y190"/>
  <c r="Y202" i="30"/>
  <c r="X202"/>
  <c r="X96" i="33"/>
  <c r="W96"/>
  <c r="Y51" i="30"/>
  <c r="W51"/>
  <c r="X51"/>
  <c r="Y40"/>
  <c r="W40"/>
  <c r="X40"/>
  <c r="Y215" i="33"/>
  <c r="X215"/>
  <c r="W215"/>
  <c r="X309"/>
  <c r="W309"/>
  <c r="Y309"/>
  <c r="Y196"/>
  <c r="X196"/>
  <c r="W196"/>
  <c r="Y222" i="30"/>
  <c r="X222"/>
  <c r="W222"/>
  <c r="R266" i="33"/>
  <c r="Q266"/>
  <c r="Q232"/>
  <c r="R232" s="1"/>
  <c r="X202"/>
  <c r="Y202"/>
  <c r="W202"/>
  <c r="Y78" i="30"/>
  <c r="W78"/>
  <c r="X78"/>
  <c r="X125" i="33"/>
  <c r="Y125"/>
  <c r="W125"/>
  <c r="Y126" i="56"/>
  <c r="W126"/>
  <c r="X126"/>
  <c r="AE308" i="33"/>
  <c r="AC308"/>
  <c r="Y16"/>
  <c r="W16"/>
  <c r="X16"/>
  <c r="W225"/>
  <c r="X225"/>
  <c r="Y225"/>
  <c r="Y162"/>
  <c r="X162"/>
  <c r="W162"/>
  <c r="Z166"/>
  <c r="AA166"/>
  <c r="N17" i="78"/>
  <c r="N35"/>
  <c r="N27"/>
  <c r="N33"/>
  <c r="M21"/>
  <c r="M23"/>
  <c r="M9"/>
  <c r="M15"/>
  <c r="M11"/>
  <c r="Q43"/>
  <c r="L9"/>
  <c r="L33"/>
  <c r="L11"/>
  <c r="L39" s="1"/>
  <c r="L6" i="65" s="1"/>
  <c r="L7" s="1"/>
  <c r="L15" i="78"/>
  <c r="N67"/>
  <c r="O60"/>
  <c r="O50"/>
  <c r="O52"/>
  <c r="O56" s="1"/>
  <c r="O18" i="65" s="1"/>
  <c r="O19" s="1"/>
  <c r="AF14" i="33"/>
  <c r="K39" i="78"/>
  <c r="AF167" i="33"/>
  <c r="AF51"/>
  <c r="AF48" i="56"/>
  <c r="AA227" i="30"/>
  <c r="AE227" s="1"/>
  <c r="AF227" s="1"/>
  <c r="Z202"/>
  <c r="R78" i="33"/>
  <c r="R72"/>
  <c r="R302"/>
  <c r="AA263"/>
  <c r="AA300"/>
  <c r="Z24" i="30"/>
  <c r="AA24" s="1"/>
  <c r="AE24" s="1"/>
  <c r="AF24" s="1"/>
  <c r="W264" i="33"/>
  <c r="Y264"/>
  <c r="X264"/>
  <c r="Q79" i="30"/>
  <c r="P79"/>
  <c r="W29" i="33"/>
  <c r="Y29"/>
  <c r="W72" i="30"/>
  <c r="Z72" s="1"/>
  <c r="X72"/>
  <c r="AA72"/>
  <c r="AE72" s="1"/>
  <c r="AF72" s="1"/>
  <c r="Y75" i="33"/>
  <c r="W75"/>
  <c r="X23" i="56"/>
  <c r="Y23"/>
  <c r="AC168" i="33"/>
  <c r="AE168"/>
  <c r="P39" i="56"/>
  <c r="P127"/>
  <c r="Y214" i="30"/>
  <c r="W214"/>
  <c r="W15" i="56"/>
  <c r="Z15" s="1"/>
  <c r="Y15"/>
  <c r="X15"/>
  <c r="W67" i="33"/>
  <c r="X67"/>
  <c r="Y67"/>
  <c r="Q34" i="56"/>
  <c r="R34" s="1"/>
  <c r="P19" i="30"/>
  <c r="Q19" s="1"/>
  <c r="R19"/>
  <c r="W108" i="56"/>
  <c r="X108"/>
  <c r="P97" i="33"/>
  <c r="R97"/>
  <c r="Q97"/>
  <c r="R102"/>
  <c r="Q102"/>
  <c r="P33" i="30"/>
  <c r="Q33"/>
  <c r="R33" s="1"/>
  <c r="X243" i="33"/>
  <c r="Y243"/>
  <c r="Q44" i="30"/>
  <c r="R44"/>
  <c r="X58"/>
  <c r="Y58"/>
  <c r="W58"/>
  <c r="X49" i="33"/>
  <c r="W49"/>
  <c r="Y49"/>
  <c r="Q71" i="30"/>
  <c r="R71" s="1"/>
  <c r="Y233"/>
  <c r="W233"/>
  <c r="X233"/>
  <c r="Y187"/>
  <c r="X187"/>
  <c r="W187"/>
  <c r="AC119" i="56"/>
  <c r="AE119"/>
  <c r="Y74"/>
  <c r="X74"/>
  <c r="W74"/>
  <c r="W70" i="30"/>
  <c r="X70"/>
  <c r="Y70"/>
  <c r="X280" i="33"/>
  <c r="Y280"/>
  <c r="W280"/>
  <c r="W101" i="56"/>
  <c r="Y101"/>
  <c r="X101"/>
  <c r="W239" i="33"/>
  <c r="X239"/>
  <c r="Y239"/>
  <c r="X187"/>
  <c r="Y187"/>
  <c r="W187"/>
  <c r="Q286"/>
  <c r="R286" s="1"/>
  <c r="Y259"/>
  <c r="W259"/>
  <c r="X259"/>
  <c r="AE39"/>
  <c r="AC39"/>
  <c r="X277"/>
  <c r="W277"/>
  <c r="Y277"/>
  <c r="AC55" i="56"/>
  <c r="AE55"/>
  <c r="AC138" i="33"/>
  <c r="AE138"/>
  <c r="W246"/>
  <c r="Z246" s="1"/>
  <c r="X246"/>
  <c r="Y246"/>
  <c r="AC107" i="56"/>
  <c r="AE107"/>
  <c r="AE253" i="33"/>
  <c r="AC253"/>
  <c r="M19" i="65"/>
  <c r="L56" i="78"/>
  <c r="L18" i="65" s="1"/>
  <c r="L19" s="1"/>
  <c r="AF155" i="33"/>
  <c r="AF80"/>
  <c r="AF281"/>
  <c r="K19" i="65"/>
  <c r="Z117" i="33"/>
  <c r="AA117" s="1"/>
  <c r="Z22"/>
  <c r="AA22" s="1"/>
  <c r="AA103"/>
  <c r="AA60" i="30"/>
  <c r="AE60" s="1"/>
  <c r="AF60" s="1"/>
  <c r="Z83" i="56"/>
  <c r="AA83" s="1"/>
  <c r="R79" i="30"/>
  <c r="H10" i="78"/>
  <c r="I10" s="1"/>
  <c r="J10" s="1"/>
  <c r="K10" s="1"/>
  <c r="L10" s="1"/>
  <c r="M10" s="1"/>
  <c r="Q33" i="56"/>
  <c r="R33" s="1"/>
  <c r="Q34" i="30"/>
  <c r="R82"/>
  <c r="R314" i="33"/>
  <c r="AE136" i="56"/>
  <c r="AC136"/>
  <c r="P201" i="33"/>
  <c r="Q201" s="1"/>
  <c r="W236" i="30"/>
  <c r="X236"/>
  <c r="P167"/>
  <c r="O306" i="33"/>
  <c r="O294"/>
  <c r="R175" i="30"/>
  <c r="Q175"/>
  <c r="P214" i="33"/>
  <c r="Q214" s="1"/>
  <c r="O140"/>
  <c r="Y171" i="30"/>
  <c r="W171"/>
  <c r="Y20" i="56"/>
  <c r="X20"/>
  <c r="Q76" i="30"/>
  <c r="R76"/>
  <c r="W113" i="56"/>
  <c r="X113"/>
  <c r="P35"/>
  <c r="O35"/>
  <c r="Y203" i="33"/>
  <c r="W203"/>
  <c r="X203"/>
  <c r="R53" i="30"/>
  <c r="AA110" i="33"/>
  <c r="R101"/>
  <c r="R93"/>
  <c r="P188" i="30"/>
  <c r="Q188" s="1"/>
  <c r="AA307" i="33"/>
  <c r="V62" i="62"/>
  <c r="Z95" i="56"/>
  <c r="AA95" s="1"/>
  <c r="AF64"/>
  <c r="P50"/>
  <c r="P33"/>
  <c r="Q102"/>
  <c r="R102" s="1"/>
  <c r="Q45"/>
  <c r="R45" s="1"/>
  <c r="G34" i="78"/>
  <c r="H34" s="1"/>
  <c r="I34" s="1"/>
  <c r="J34" s="1"/>
  <c r="K34" s="1"/>
  <c r="L34" s="1"/>
  <c r="M34" s="1"/>
  <c r="N34" s="1"/>
  <c r="O34" s="1"/>
  <c r="P41" i="56"/>
  <c r="Q41" s="1"/>
  <c r="Q289" i="33"/>
  <c r="R289" s="1"/>
  <c r="AA132" i="30"/>
  <c r="AE132" s="1"/>
  <c r="AF132" s="1"/>
  <c r="R73" i="56"/>
  <c r="Z237" i="30"/>
  <c r="AA237" s="1"/>
  <c r="AE237" s="1"/>
  <c r="AF237" s="1"/>
  <c r="Q55"/>
  <c r="R55" s="1"/>
  <c r="P34"/>
  <c r="R34"/>
  <c r="Q172" i="33"/>
  <c r="R172" s="1"/>
  <c r="Z263"/>
  <c r="Z182"/>
  <c r="AA182" s="1"/>
  <c r="W244"/>
  <c r="AA31" i="30"/>
  <c r="R163"/>
  <c r="Y96" i="56"/>
  <c r="AA96" s="1"/>
  <c r="R235" i="33"/>
  <c r="Z211"/>
  <c r="AA211" s="1"/>
  <c r="R181"/>
  <c r="Q231"/>
  <c r="R231" s="1"/>
  <c r="Q180"/>
  <c r="R180" s="1"/>
  <c r="AA113" i="30"/>
  <c r="Q66"/>
  <c r="AA123" i="33"/>
  <c r="AE37" i="30"/>
  <c r="AF37" s="1"/>
  <c r="AK37"/>
  <c r="P279" i="33"/>
  <c r="Q279" s="1"/>
  <c r="R279"/>
  <c r="X21"/>
  <c r="W21"/>
  <c r="W245"/>
  <c r="Y245"/>
  <c r="P210"/>
  <c r="Q210" s="1"/>
  <c r="R210"/>
  <c r="P236"/>
  <c r="Q236"/>
  <c r="Q160"/>
  <c r="R160"/>
  <c r="P147"/>
  <c r="Q147" s="1"/>
  <c r="R147"/>
  <c r="Y28" i="56"/>
  <c r="X28"/>
  <c r="W61" i="33"/>
  <c r="X61"/>
  <c r="Y84" i="30"/>
  <c r="X84"/>
  <c r="X26" i="56"/>
  <c r="W196" i="30"/>
  <c r="Z196" s="1"/>
  <c r="AA196"/>
  <c r="AE196" s="1"/>
  <c r="AF196" s="1"/>
  <c r="Y196"/>
  <c r="AE125"/>
  <c r="AF125" s="1"/>
  <c r="AK125"/>
  <c r="P42" i="56"/>
  <c r="P52"/>
  <c r="Q52" s="1"/>
  <c r="R52"/>
  <c r="O85"/>
  <c r="P130" i="33"/>
  <c r="Q130" s="1"/>
  <c r="O158"/>
  <c r="P288"/>
  <c r="P267"/>
  <c r="Q267" s="1"/>
  <c r="O267"/>
  <c r="G16" i="78"/>
  <c r="H16" s="1"/>
  <c r="I16" s="1"/>
  <c r="J16" s="1"/>
  <c r="K16" s="1"/>
  <c r="L16" s="1"/>
  <c r="M16" s="1"/>
  <c r="R139" i="33"/>
  <c r="Z193"/>
  <c r="AA193" s="1"/>
  <c r="R189" i="30"/>
  <c r="AA23"/>
  <c r="AE23" s="1"/>
  <c r="AF23" s="1"/>
  <c r="R207" i="33"/>
  <c r="Q200"/>
  <c r="R200" s="1"/>
  <c r="R131"/>
  <c r="R312"/>
  <c r="R66" i="30"/>
  <c r="P84" i="56"/>
  <c r="Q98" i="33"/>
  <c r="O186"/>
  <c r="O223"/>
  <c r="Q144"/>
  <c r="R144" s="1"/>
  <c r="O120"/>
  <c r="Y232" i="30"/>
  <c r="W232"/>
  <c r="W197"/>
  <c r="X197"/>
  <c r="Y197"/>
  <c r="W15" i="33"/>
  <c r="Y15"/>
  <c r="X15"/>
  <c r="X50"/>
  <c r="Y50"/>
  <c r="Y179"/>
  <c r="W179"/>
  <c r="X179"/>
  <c r="P303"/>
  <c r="Q303"/>
  <c r="Q209"/>
  <c r="R209" s="1"/>
  <c r="Q36" i="56"/>
  <c r="R36" s="1"/>
  <c r="X78"/>
  <c r="W78"/>
  <c r="Y78"/>
  <c r="P16" i="30"/>
  <c r="R16" s="1"/>
  <c r="Q16"/>
  <c r="O12" i="64"/>
  <c r="U12"/>
  <c r="R12"/>
  <c r="P12"/>
  <c r="N12"/>
  <c r="Q12" s="1"/>
  <c r="V12" s="1"/>
  <c r="O76" i="33"/>
  <c r="Q76" s="1"/>
  <c r="O86"/>
  <c r="Q86" s="1"/>
  <c r="R86" s="1"/>
  <c r="P86"/>
  <c r="P82"/>
  <c r="Q82" s="1"/>
  <c r="O46" i="30"/>
  <c r="O62"/>
  <c r="P62"/>
  <c r="O75"/>
  <c r="P75" s="1"/>
  <c r="O59"/>
  <c r="P59" s="1"/>
  <c r="Q43"/>
  <c r="R43"/>
  <c r="P38"/>
  <c r="Z102"/>
  <c r="Q67" i="56"/>
  <c r="R67"/>
  <c r="O226" i="30"/>
  <c r="P243"/>
  <c r="Y166" i="56"/>
  <c r="X166"/>
  <c r="W166"/>
  <c r="Z166" s="1"/>
  <c r="P106"/>
  <c r="Q106" s="1"/>
  <c r="O223" i="30"/>
  <c r="P223"/>
  <c r="O18" i="56"/>
  <c r="P32"/>
  <c r="Q32"/>
  <c r="P70"/>
  <c r="Q70" s="1"/>
  <c r="P79"/>
  <c r="Q79" s="1"/>
  <c r="R79" s="1"/>
  <c r="P116" i="33"/>
  <c r="Q116"/>
  <c r="O85" i="30"/>
  <c r="P85" s="1"/>
  <c r="P112" i="33"/>
  <c r="R112"/>
  <c r="Q112"/>
  <c r="P324"/>
  <c r="Q328"/>
  <c r="P328"/>
  <c r="R328"/>
  <c r="O17"/>
  <c r="P17"/>
  <c r="Q17"/>
  <c r="R17" s="1"/>
  <c r="P164" i="30"/>
  <c r="P141" i="33"/>
  <c r="Q141" s="1"/>
  <c r="Q93" i="56"/>
  <c r="R93" s="1"/>
  <c r="R162"/>
  <c r="R47"/>
  <c r="Q47"/>
  <c r="M11" i="65"/>
  <c r="L12"/>
  <c r="Y299" i="33"/>
  <c r="X299"/>
  <c r="W299"/>
  <c r="Z299" s="1"/>
  <c r="W35"/>
  <c r="X35"/>
  <c r="Y124"/>
  <c r="W124"/>
  <c r="X124"/>
  <c r="I50" i="78"/>
  <c r="I46"/>
  <c r="I56" s="1"/>
  <c r="I18" i="65" s="1"/>
  <c r="I19" s="1"/>
  <c r="I29" s="1"/>
  <c r="I32" s="1"/>
  <c r="I44" i="78"/>
  <c r="I45" s="1"/>
  <c r="J45" s="1"/>
  <c r="K45" s="1"/>
  <c r="L45" s="1"/>
  <c r="M45" s="1"/>
  <c r="N45" s="1"/>
  <c r="O45" s="1"/>
  <c r="P45" s="1"/>
  <c r="J17" i="90"/>
  <c r="K16"/>
  <c r="P173" i="33"/>
  <c r="P161"/>
  <c r="R151"/>
  <c r="Q151"/>
  <c r="P48"/>
  <c r="R48" s="1"/>
  <c r="Q38"/>
  <c r="P38"/>
  <c r="R118"/>
  <c r="Q118"/>
  <c r="Q90" i="30"/>
  <c r="R90" s="1"/>
  <c r="X47" i="33"/>
  <c r="W47"/>
  <c r="Y47"/>
  <c r="Q116" i="56"/>
  <c r="R116"/>
  <c r="P28" i="30"/>
  <c r="Q28" s="1"/>
  <c r="G15" i="62"/>
  <c r="B16"/>
  <c r="O83" i="33"/>
  <c r="P83"/>
  <c r="O49" i="30"/>
  <c r="P49"/>
  <c r="O29"/>
  <c r="N190"/>
  <c r="R65" i="56"/>
  <c r="Q65"/>
  <c r="O54" i="30"/>
  <c r="O220"/>
  <c r="P220"/>
  <c r="P231"/>
  <c r="R231" s="1"/>
  <c r="O231"/>
  <c r="Q231"/>
  <c r="P239"/>
  <c r="R239" s="1"/>
  <c r="Q239"/>
  <c r="P134" i="56"/>
  <c r="Q134"/>
  <c r="R134" s="1"/>
  <c r="P135"/>
  <c r="Q135" s="1"/>
  <c r="R135" s="1"/>
  <c r="X213" i="30"/>
  <c r="Y213"/>
  <c r="W213"/>
  <c r="Z213" s="1"/>
  <c r="P112" i="56"/>
  <c r="Q112" s="1"/>
  <c r="R112"/>
  <c r="O66" i="33"/>
  <c r="Q66"/>
  <c r="P66"/>
  <c r="R66"/>
  <c r="R103" i="56"/>
  <c r="Q87"/>
  <c r="R87" s="1"/>
  <c r="N62" i="66"/>
  <c r="P94" i="56"/>
  <c r="P40"/>
  <c r="O31"/>
  <c r="R292" i="33"/>
  <c r="X164" i="56"/>
  <c r="P270" i="33"/>
  <c r="Q296"/>
  <c r="R296" s="1"/>
  <c r="O229"/>
  <c r="R132"/>
  <c r="P98"/>
  <c r="O105" i="56"/>
  <c r="P56"/>
  <c r="Z94" i="33"/>
  <c r="AA94" s="1"/>
  <c r="R165"/>
  <c r="G35" i="97"/>
  <c r="H35" s="1"/>
  <c r="I35" s="1"/>
  <c r="G31"/>
  <c r="H31" s="1"/>
  <c r="I31" s="1"/>
  <c r="G27"/>
  <c r="H27" s="1"/>
  <c r="I27" s="1"/>
  <c r="G23"/>
  <c r="H23" s="1"/>
  <c r="I23" s="1"/>
  <c r="G19"/>
  <c r="H19" s="1"/>
  <c r="I19" s="1"/>
  <c r="H17"/>
  <c r="I17" s="1"/>
  <c r="G32"/>
  <c r="H32" s="1"/>
  <c r="I32" s="1"/>
  <c r="G28"/>
  <c r="H28" s="1"/>
  <c r="I28" s="1"/>
  <c r="G24"/>
  <c r="H24" s="1"/>
  <c r="I24" s="1"/>
  <c r="G94"/>
  <c r="H94" s="1"/>
  <c r="I94" s="1"/>
  <c r="G90"/>
  <c r="H90" s="1"/>
  <c r="I90" s="1"/>
  <c r="G86"/>
  <c r="H86" s="1"/>
  <c r="I86" s="1"/>
  <c r="G81"/>
  <c r="H81" s="1"/>
  <c r="I81" s="1"/>
  <c r="G93"/>
  <c r="H93" s="1"/>
  <c r="I93" s="1"/>
  <c r="G89"/>
  <c r="H89" s="1"/>
  <c r="I89" s="1"/>
  <c r="G85"/>
  <c r="H85" s="1"/>
  <c r="I85" s="1"/>
  <c r="P154" i="33"/>
  <c r="Q154" s="1"/>
  <c r="X327"/>
  <c r="O258"/>
  <c r="R32" i="56"/>
  <c r="R238" i="30"/>
  <c r="P252" i="33"/>
  <c r="O256"/>
  <c r="R116"/>
  <c r="P80" i="30"/>
  <c r="Q208"/>
  <c r="R208" s="1"/>
  <c r="P169"/>
  <c r="Q295" i="33"/>
  <c r="R295" s="1"/>
  <c r="Y212" i="30"/>
  <c r="AA212" s="1"/>
  <c r="P226"/>
  <c r="Q226" s="1"/>
  <c r="R321" i="33"/>
  <c r="Q25"/>
  <c r="R25" s="1"/>
  <c r="AO25" i="95"/>
  <c r="AP25"/>
  <c r="AQ25" s="1"/>
  <c r="AO19"/>
  <c r="AP19"/>
  <c r="AQ19" s="1"/>
  <c r="AU81" i="78"/>
  <c r="AQ57" i="91"/>
  <c r="AQ66" s="1"/>
  <c r="AQ18"/>
  <c r="H81" i="78"/>
  <c r="H72" i="97"/>
  <c r="G65"/>
  <c r="H65" s="1"/>
  <c r="I65" s="1"/>
  <c r="G69"/>
  <c r="H69" s="1"/>
  <c r="I69" s="1"/>
  <c r="G74"/>
  <c r="H74" s="1"/>
  <c r="I74" s="1"/>
  <c r="G78"/>
  <c r="H78" s="1"/>
  <c r="I78" s="1"/>
  <c r="C17" i="66"/>
  <c r="W242" i="30"/>
  <c r="K12" i="65"/>
  <c r="R48" i="30"/>
  <c r="H52" i="78"/>
  <c r="H56" s="1"/>
  <c r="H50"/>
  <c r="H51" s="1"/>
  <c r="I51" s="1"/>
  <c r="J51" s="1"/>
  <c r="K51" s="1"/>
  <c r="L51" s="1"/>
  <c r="M51" s="1"/>
  <c r="N51" s="1"/>
  <c r="Q173" i="33"/>
  <c r="R173" s="1"/>
  <c r="P183"/>
  <c r="P222"/>
  <c r="P22" i="30"/>
  <c r="Q48" i="33"/>
  <c r="P321"/>
  <c r="Q321" s="1"/>
  <c r="P225" i="30"/>
  <c r="Q225" s="1"/>
  <c r="R145" i="33"/>
  <c r="R315"/>
  <c r="R83" i="30"/>
  <c r="X151"/>
  <c r="Z151" s="1"/>
  <c r="Y145"/>
  <c r="AA145" s="1"/>
  <c r="AE145" s="1"/>
  <c r="AF145" s="1"/>
  <c r="X130"/>
  <c r="Y126"/>
  <c r="AA126" s="1"/>
  <c r="AE126" s="1"/>
  <c r="AF126" s="1"/>
  <c r="X120"/>
  <c r="Z120" s="1"/>
  <c r="X118"/>
  <c r="Y118"/>
  <c r="Z116"/>
  <c r="AA116" s="1"/>
  <c r="AE116" s="1"/>
  <c r="AF116" s="1"/>
  <c r="X104"/>
  <c r="Z104" s="1"/>
  <c r="Y102"/>
  <c r="AA102" s="1"/>
  <c r="AE102" s="1"/>
  <c r="AF102" s="1"/>
  <c r="X98"/>
  <c r="X96"/>
  <c r="Z96" s="1"/>
  <c r="AA96" s="1"/>
  <c r="AE96" s="1"/>
  <c r="AF96" s="1"/>
  <c r="W92"/>
  <c r="P76" i="33"/>
  <c r="P27" i="30"/>
  <c r="O169"/>
  <c r="Q169" s="1"/>
  <c r="O68" i="56"/>
  <c r="Q71"/>
  <c r="R71" s="1"/>
  <c r="AP63" i="95"/>
  <c r="AQ63" s="1"/>
  <c r="AP59"/>
  <c r="AQ59" s="1"/>
  <c r="AP55"/>
  <c r="AQ55" s="1"/>
  <c r="AP49"/>
  <c r="AQ49" s="1"/>
  <c r="AP46"/>
  <c r="AQ46" s="1"/>
  <c r="AO44"/>
  <c r="AO40"/>
  <c r="AO36"/>
  <c r="AO32"/>
  <c r="AP30"/>
  <c r="AQ30" s="1"/>
  <c r="AP28"/>
  <c r="AQ28" s="1"/>
  <c r="AO24"/>
  <c r="AP21"/>
  <c r="AQ21" s="1"/>
  <c r="AO23"/>
  <c r="AP23"/>
  <c r="AQ23" s="1"/>
  <c r="AQ65" s="1"/>
  <c r="F5" i="65"/>
  <c r="G4"/>
  <c r="M251" i="33"/>
  <c r="N251"/>
  <c r="AF112" i="30"/>
  <c r="AP45" i="95"/>
  <c r="AQ45" s="1"/>
  <c r="AQ66" s="1"/>
  <c r="AO22"/>
  <c r="Y121" i="30"/>
  <c r="W121"/>
  <c r="X121"/>
  <c r="AO49" i="91"/>
  <c r="AO54"/>
  <c r="AO57"/>
  <c r="AO33"/>
  <c r="AP27"/>
  <c r="N160" i="56"/>
  <c r="N121"/>
  <c r="AF13"/>
  <c r="AF157"/>
  <c r="AF155"/>
  <c r="AF153"/>
  <c r="AF151"/>
  <c r="AF149"/>
  <c r="AF147"/>
  <c r="AF145"/>
  <c r="AF143"/>
  <c r="AF141"/>
  <c r="AF139"/>
  <c r="AF137"/>
  <c r="K6" i="65"/>
  <c r="K7" s="1"/>
  <c r="K76" i="78"/>
  <c r="M62" i="50"/>
  <c r="D33" i="65"/>
  <c r="D34"/>
  <c r="D36"/>
  <c r="D38"/>
  <c r="D37"/>
  <c r="D35"/>
  <c r="N10" i="78"/>
  <c r="O10" s="1"/>
  <c r="M19" i="64"/>
  <c r="I19"/>
  <c r="L19"/>
  <c r="K19"/>
  <c r="H19"/>
  <c r="J19"/>
  <c r="J18" i="65"/>
  <c r="J19" s="1"/>
  <c r="J29" s="1"/>
  <c r="J32" s="1"/>
  <c r="J76" i="78"/>
  <c r="E37" i="65"/>
  <c r="E38"/>
  <c r="E36"/>
  <c r="E34"/>
  <c r="E35"/>
  <c r="E33"/>
  <c r="P19"/>
  <c r="N16" i="78"/>
  <c r="O16" s="1"/>
  <c r="B19" i="66"/>
  <c r="C18"/>
  <c r="L62" i="64"/>
  <c r="M62"/>
  <c r="L76" i="78"/>
  <c r="M21" i="48"/>
  <c r="K21"/>
  <c r="P18" i="64"/>
  <c r="B22" i="48"/>
  <c r="O19"/>
  <c r="P19"/>
  <c r="J20"/>
  <c r="M20"/>
  <c r="B20" i="64"/>
  <c r="R18" i="48"/>
  <c r="N16" i="64"/>
  <c r="Q16" s="1"/>
  <c r="C29" i="65"/>
  <c r="C32" s="1"/>
  <c r="D76" i="78"/>
  <c r="B18" i="68"/>
  <c r="T12" i="64"/>
  <c r="F34" i="65" l="1"/>
  <c r="F33"/>
  <c r="F36"/>
  <c r="F35"/>
  <c r="F38"/>
  <c r="F37"/>
  <c r="N28" i="78"/>
  <c r="O28" s="1"/>
  <c r="B22" i="50"/>
  <c r="C21"/>
  <c r="AF119" i="56"/>
  <c r="AF250" i="33"/>
  <c r="G76" i="78"/>
  <c r="C19" i="51"/>
  <c r="B20"/>
  <c r="O51" i="78"/>
  <c r="P51" s="1"/>
  <c r="AF84" i="33"/>
  <c r="AF175"/>
  <c r="AF130" i="56"/>
  <c r="P9" i="55"/>
  <c r="Q9" s="1"/>
  <c r="G29" i="65"/>
  <c r="G32" s="1"/>
  <c r="G37" s="1"/>
  <c r="G35"/>
  <c r="O10" i="55"/>
  <c r="P10" s="1"/>
  <c r="M39" i="78"/>
  <c r="N39"/>
  <c r="N68"/>
  <c r="L62" i="68"/>
  <c r="M62" s="1"/>
  <c r="U62" i="66"/>
  <c r="O62"/>
  <c r="P62"/>
  <c r="AF138" i="33"/>
  <c r="AF55" i="56"/>
  <c r="AF242" i="33"/>
  <c r="AF194"/>
  <c r="AF46"/>
  <c r="AF176"/>
  <c r="P62" i="51"/>
  <c r="O62"/>
  <c r="N62"/>
  <c r="U62"/>
  <c r="K29" i="65"/>
  <c r="K32" s="1"/>
  <c r="AF71" i="33"/>
  <c r="AF159"/>
  <c r="AF127"/>
  <c r="AF278"/>
  <c r="X173"/>
  <c r="W173"/>
  <c r="Z173" s="1"/>
  <c r="Y173"/>
  <c r="AA173"/>
  <c r="H18" i="65"/>
  <c r="H19" s="1"/>
  <c r="H29" s="1"/>
  <c r="H32" s="1"/>
  <c r="H76" i="78"/>
  <c r="X295" i="33"/>
  <c r="W295"/>
  <c r="Y295"/>
  <c r="Y208" i="30"/>
  <c r="X208"/>
  <c r="W208"/>
  <c r="Z208" s="1"/>
  <c r="AE94" i="33"/>
  <c r="AC94"/>
  <c r="X135" i="56"/>
  <c r="W135"/>
  <c r="Z135" s="1"/>
  <c r="Y135"/>
  <c r="AA135"/>
  <c r="W239" i="30"/>
  <c r="Y239"/>
  <c r="X239"/>
  <c r="W48" i="33"/>
  <c r="X48"/>
  <c r="Y48"/>
  <c r="I35" i="65"/>
  <c r="I34"/>
  <c r="I38"/>
  <c r="I37"/>
  <c r="I33"/>
  <c r="I36"/>
  <c r="X17" i="33"/>
  <c r="Y17"/>
  <c r="W17"/>
  <c r="Z17" s="1"/>
  <c r="AA17"/>
  <c r="Q85" i="30"/>
  <c r="R85"/>
  <c r="Q59"/>
  <c r="R59"/>
  <c r="Y209" i="33"/>
  <c r="X209"/>
  <c r="W209"/>
  <c r="Z209" s="1"/>
  <c r="AE211"/>
  <c r="AC211"/>
  <c r="AC182"/>
  <c r="AE182"/>
  <c r="X55" i="30"/>
  <c r="W55"/>
  <c r="Z55" s="1"/>
  <c r="Y55"/>
  <c r="AA55"/>
  <c r="AE55" s="1"/>
  <c r="AF55" s="1"/>
  <c r="Y289" i="33"/>
  <c r="W289"/>
  <c r="Z289" s="1"/>
  <c r="X289"/>
  <c r="AA289"/>
  <c r="X45" i="56"/>
  <c r="Y45"/>
  <c r="W45"/>
  <c r="Z45" s="1"/>
  <c r="AA45"/>
  <c r="X102"/>
  <c r="W102"/>
  <c r="Z102" s="1"/>
  <c r="Y102"/>
  <c r="AA102"/>
  <c r="Y33"/>
  <c r="W33"/>
  <c r="Z33" s="1"/>
  <c r="X33"/>
  <c r="AA33"/>
  <c r="AC22" i="33"/>
  <c r="AE22"/>
  <c r="W286"/>
  <c r="Y286"/>
  <c r="X286"/>
  <c r="Y33" i="30"/>
  <c r="X33"/>
  <c r="W33"/>
  <c r="Z33" s="1"/>
  <c r="Y232" i="33"/>
  <c r="X232"/>
  <c r="W232"/>
  <c r="Y104" i="56"/>
  <c r="X104"/>
  <c r="W104"/>
  <c r="Z104" s="1"/>
  <c r="Y67" i="30"/>
  <c r="X67"/>
  <c r="W67"/>
  <c r="Z67" s="1"/>
  <c r="Y92" i="33"/>
  <c r="W92"/>
  <c r="Z92" s="1"/>
  <c r="X92"/>
  <c r="AA92"/>
  <c r="R267"/>
  <c r="Y71" i="56"/>
  <c r="X71"/>
  <c r="W71"/>
  <c r="W134"/>
  <c r="X134"/>
  <c r="Y134"/>
  <c r="W231" i="30"/>
  <c r="X231"/>
  <c r="Y231"/>
  <c r="Y90"/>
  <c r="X90"/>
  <c r="W90"/>
  <c r="Z90" s="1"/>
  <c r="Y93" i="56"/>
  <c r="W93"/>
  <c r="Z93" s="1"/>
  <c r="X93"/>
  <c r="AA93"/>
  <c r="X79"/>
  <c r="Y79"/>
  <c r="W79"/>
  <c r="Z79" s="1"/>
  <c r="AA79"/>
  <c r="W86" i="33"/>
  <c r="Y86"/>
  <c r="X86"/>
  <c r="Y16" i="30"/>
  <c r="X16"/>
  <c r="W16"/>
  <c r="W36" i="56"/>
  <c r="X36"/>
  <c r="Y36"/>
  <c r="AC193" i="33"/>
  <c r="AE193"/>
  <c r="X172"/>
  <c r="Y172"/>
  <c r="W172"/>
  <c r="Z172" s="1"/>
  <c r="AA172"/>
  <c r="AE95" i="56"/>
  <c r="AC95"/>
  <c r="AE117" i="33"/>
  <c r="AC117"/>
  <c r="W71" i="30"/>
  <c r="X71"/>
  <c r="Y71"/>
  <c r="Y34" i="56"/>
  <c r="X34"/>
  <c r="W34"/>
  <c r="Z34" s="1"/>
  <c r="X146" i="33"/>
  <c r="W146"/>
  <c r="Z146" s="1"/>
  <c r="Y146"/>
  <c r="AA146"/>
  <c r="O160" i="56"/>
  <c r="P160"/>
  <c r="Q160"/>
  <c r="R160" s="1"/>
  <c r="H4" i="65"/>
  <c r="G5"/>
  <c r="Z92" i="30"/>
  <c r="AA92" s="1"/>
  <c r="AE92" s="1"/>
  <c r="AF92" s="1"/>
  <c r="Y315" i="33"/>
  <c r="W315"/>
  <c r="Z315" s="1"/>
  <c r="X315"/>
  <c r="Y48" i="30"/>
  <c r="W48"/>
  <c r="X48"/>
  <c r="AA242"/>
  <c r="AE242" s="1"/>
  <c r="AF242" s="1"/>
  <c r="Z242"/>
  <c r="X321" i="33"/>
  <c r="W321"/>
  <c r="Y321"/>
  <c r="Y116"/>
  <c r="X116"/>
  <c r="W116"/>
  <c r="R252"/>
  <c r="Q252"/>
  <c r="Y32" i="56"/>
  <c r="X32"/>
  <c r="W32"/>
  <c r="Y165" i="33"/>
  <c r="X165"/>
  <c r="W165"/>
  <c r="Z165" s="1"/>
  <c r="W132"/>
  <c r="Z132" s="1"/>
  <c r="Y132"/>
  <c r="AA132"/>
  <c r="X132"/>
  <c r="X296"/>
  <c r="W296"/>
  <c r="Y296"/>
  <c r="P31" i="56"/>
  <c r="R94"/>
  <c r="Q94"/>
  <c r="Y87"/>
  <c r="W87"/>
  <c r="X87"/>
  <c r="W66" i="33"/>
  <c r="Y66"/>
  <c r="X66"/>
  <c r="Y112" i="56"/>
  <c r="W112"/>
  <c r="Z112" s="1"/>
  <c r="X112"/>
  <c r="Y65"/>
  <c r="X65"/>
  <c r="W65"/>
  <c r="Z65" s="1"/>
  <c r="K15" i="62"/>
  <c r="H15"/>
  <c r="J15"/>
  <c r="L15"/>
  <c r="M15"/>
  <c r="I15"/>
  <c r="Y116" i="56"/>
  <c r="W116"/>
  <c r="X116"/>
  <c r="W118" i="33"/>
  <c r="Y118"/>
  <c r="X118"/>
  <c r="Y151"/>
  <c r="X151"/>
  <c r="AA151"/>
  <c r="W151"/>
  <c r="Z151" s="1"/>
  <c r="Z35"/>
  <c r="AA35" s="1"/>
  <c r="M12" i="65"/>
  <c r="N11"/>
  <c r="X47" i="56"/>
  <c r="W47"/>
  <c r="Z47" s="1"/>
  <c r="Y47"/>
  <c r="AA47" s="1"/>
  <c r="Y328" i="33"/>
  <c r="W328"/>
  <c r="Z328" s="1"/>
  <c r="X328"/>
  <c r="AA328"/>
  <c r="AC328" s="1"/>
  <c r="AF328" s="1"/>
  <c r="Y112"/>
  <c r="W112"/>
  <c r="Z112" s="1"/>
  <c r="X112"/>
  <c r="AA112"/>
  <c r="Y67" i="56"/>
  <c r="W67"/>
  <c r="Z67" s="1"/>
  <c r="X67"/>
  <c r="AA67"/>
  <c r="X43" i="30"/>
  <c r="Y43"/>
  <c r="W43"/>
  <c r="Z43" s="1"/>
  <c r="Z78" i="56"/>
  <c r="AA78"/>
  <c r="Z50" i="33"/>
  <c r="AA50"/>
  <c r="Z197" i="30"/>
  <c r="AA197"/>
  <c r="AE197" s="1"/>
  <c r="AF197" s="1"/>
  <c r="W144" i="33"/>
  <c r="Y144"/>
  <c r="X144"/>
  <c r="Y66" i="30"/>
  <c r="W66"/>
  <c r="X66"/>
  <c r="Y131" i="33"/>
  <c r="W131"/>
  <c r="X131"/>
  <c r="X207"/>
  <c r="W207"/>
  <c r="Z207" s="1"/>
  <c r="Y207"/>
  <c r="AA207"/>
  <c r="W189" i="30"/>
  <c r="Y189"/>
  <c r="X189"/>
  <c r="X52" i="56"/>
  <c r="W52"/>
  <c r="Z52" s="1"/>
  <c r="Y52"/>
  <c r="AA52"/>
  <c r="Z84" i="30"/>
  <c r="AA84" s="1"/>
  <c r="AE84" s="1"/>
  <c r="AF84" s="1"/>
  <c r="Z28" i="56"/>
  <c r="AA28" s="1"/>
  <c r="W147" i="33"/>
  <c r="Y147"/>
  <c r="X147"/>
  <c r="Y160"/>
  <c r="W160"/>
  <c r="X160"/>
  <c r="X210"/>
  <c r="Y210"/>
  <c r="W210"/>
  <c r="Z210" s="1"/>
  <c r="AA210"/>
  <c r="Z21"/>
  <c r="AA21" s="1"/>
  <c r="W279"/>
  <c r="Y279"/>
  <c r="X279"/>
  <c r="AK113" i="30"/>
  <c r="AE113"/>
  <c r="AF113" s="1"/>
  <c r="X180" i="33"/>
  <c r="W180"/>
  <c r="Z180" s="1"/>
  <c r="Y180"/>
  <c r="Y181"/>
  <c r="X181"/>
  <c r="W181"/>
  <c r="Y235"/>
  <c r="X235"/>
  <c r="W235"/>
  <c r="Y34" i="30"/>
  <c r="W34"/>
  <c r="Z34" s="1"/>
  <c r="X34"/>
  <c r="AA34"/>
  <c r="AE34" s="1"/>
  <c r="AF34" s="1"/>
  <c r="X73" i="56"/>
  <c r="Y73"/>
  <c r="W73"/>
  <c r="Z73" s="1"/>
  <c r="AA73"/>
  <c r="Y101" i="33"/>
  <c r="X101"/>
  <c r="W101"/>
  <c r="Z101" s="1"/>
  <c r="W53" i="30"/>
  <c r="Y53"/>
  <c r="X53"/>
  <c r="Y76"/>
  <c r="W76"/>
  <c r="X76"/>
  <c r="Z20" i="56"/>
  <c r="AA20"/>
  <c r="Z171" i="30"/>
  <c r="AA171"/>
  <c r="AE171" s="1"/>
  <c r="AF171" s="1"/>
  <c r="Y175"/>
  <c r="W175"/>
  <c r="X175"/>
  <c r="Z236"/>
  <c r="AA236"/>
  <c r="AE236" s="1"/>
  <c r="AF236" s="1"/>
  <c r="X314" i="33"/>
  <c r="W314"/>
  <c r="Z314" s="1"/>
  <c r="Y314"/>
  <c r="AA314"/>
  <c r="Y79" i="30"/>
  <c r="W79"/>
  <c r="Z79" s="1"/>
  <c r="X79"/>
  <c r="AA79"/>
  <c r="AE83" i="56"/>
  <c r="AC83"/>
  <c r="AE103" i="33"/>
  <c r="AC103"/>
  <c r="Z259"/>
  <c r="AA259"/>
  <c r="Z187"/>
  <c r="AA187"/>
  <c r="Z280"/>
  <c r="AA280" s="1"/>
  <c r="Z74" i="56"/>
  <c r="AA74" s="1"/>
  <c r="AE74" s="1"/>
  <c r="AF74" s="1"/>
  <c r="W44" i="30"/>
  <c r="X44"/>
  <c r="Y44"/>
  <c r="X102" i="33"/>
  <c r="Y102"/>
  <c r="W102"/>
  <c r="Z102" s="1"/>
  <c r="AA102"/>
  <c r="Y97"/>
  <c r="W97"/>
  <c r="Z97" s="1"/>
  <c r="X97"/>
  <c r="AA97"/>
  <c r="X19" i="30"/>
  <c r="W19"/>
  <c r="Z19" s="1"/>
  <c r="Y19"/>
  <c r="Z67" i="33"/>
  <c r="AA67"/>
  <c r="Z75"/>
  <c r="AA75"/>
  <c r="Z29"/>
  <c r="AA29"/>
  <c r="AC263"/>
  <c r="AE263"/>
  <c r="X302"/>
  <c r="W302"/>
  <c r="Z302" s="1"/>
  <c r="Y302"/>
  <c r="AA302" s="1"/>
  <c r="W78"/>
  <c r="Y78"/>
  <c r="X78"/>
  <c r="M6" i="65"/>
  <c r="M7" s="1"/>
  <c r="M76" i="78"/>
  <c r="N76"/>
  <c r="N6" i="65"/>
  <c r="N7" s="1"/>
  <c r="AE166" i="33"/>
  <c r="AC166"/>
  <c r="Z126" i="56"/>
  <c r="AA126" s="1"/>
  <c r="Z125" i="33"/>
  <c r="AA125" s="1"/>
  <c r="Z78" i="30"/>
  <c r="AA78" s="1"/>
  <c r="AE78" s="1"/>
  <c r="AF78" s="1"/>
  <c r="Z202" i="33"/>
  <c r="AA202"/>
  <c r="X266"/>
  <c r="W266"/>
  <c r="Z266" s="1"/>
  <c r="Y266"/>
  <c r="Z196"/>
  <c r="AA196"/>
  <c r="Z309"/>
  <c r="AA309"/>
  <c r="Z215"/>
  <c r="AA215"/>
  <c r="Z40" i="30"/>
  <c r="AA40"/>
  <c r="AE40" s="1"/>
  <c r="AF40" s="1"/>
  <c r="X172"/>
  <c r="W172"/>
  <c r="Z172" s="1"/>
  <c r="Y172"/>
  <c r="AA172"/>
  <c r="AE172" s="1"/>
  <c r="AF172" s="1"/>
  <c r="Z285" i="33"/>
  <c r="AA285" s="1"/>
  <c r="Z111"/>
  <c r="AA111"/>
  <c r="W49" i="56"/>
  <c r="X49"/>
  <c r="Y49"/>
  <c r="Y97"/>
  <c r="W97"/>
  <c r="X97"/>
  <c r="Q62" i="48"/>
  <c r="V62" s="1"/>
  <c r="Z152" i="33"/>
  <c r="AA152" s="1"/>
  <c r="AC129" i="56"/>
  <c r="AE129"/>
  <c r="Y42" i="33"/>
  <c r="W42"/>
  <c r="X42"/>
  <c r="AE176" i="30"/>
  <c r="AF176" s="1"/>
  <c r="AF24" i="56"/>
  <c r="P4" i="90"/>
  <c r="O5"/>
  <c r="U23" i="65"/>
  <c r="T24"/>
  <c r="AA130" i="30"/>
  <c r="AE130" s="1"/>
  <c r="AF130" s="1"/>
  <c r="P68" i="56"/>
  <c r="Q68" s="1"/>
  <c r="Z130" i="30"/>
  <c r="Z98"/>
  <c r="AA98" s="1"/>
  <c r="AE98" s="1"/>
  <c r="AF98" s="1"/>
  <c r="AA164" i="56"/>
  <c r="AC164" s="1"/>
  <c r="AF164" s="1"/>
  <c r="AA213" i="30"/>
  <c r="O190"/>
  <c r="R190" s="1"/>
  <c r="P29"/>
  <c r="Q29" s="1"/>
  <c r="R29" s="1"/>
  <c r="Q83" i="33"/>
  <c r="R83" s="1"/>
  <c r="R225" i="30"/>
  <c r="Q222" i="33"/>
  <c r="R222" s="1"/>
  <c r="Q80" i="30"/>
  <c r="R80" s="1"/>
  <c r="AA151"/>
  <c r="AE151" s="1"/>
  <c r="AF151" s="1"/>
  <c r="AA120"/>
  <c r="AE120" s="1"/>
  <c r="AF120" s="1"/>
  <c r="AA104"/>
  <c r="AE104" s="1"/>
  <c r="AF104" s="1"/>
  <c r="P46"/>
  <c r="Q46" s="1"/>
  <c r="R46" s="1"/>
  <c r="P229" i="33"/>
  <c r="R154"/>
  <c r="Q164" i="30"/>
  <c r="R164" s="1"/>
  <c r="Z164" i="56"/>
  <c r="Z26"/>
  <c r="AA26" s="1"/>
  <c r="P186" i="33"/>
  <c r="Q186" s="1"/>
  <c r="R186" s="1"/>
  <c r="Z101" i="56"/>
  <c r="Q40"/>
  <c r="R40" s="1"/>
  <c r="R188" i="30"/>
  <c r="L29" i="65"/>
  <c r="L32" s="1"/>
  <c r="Q50" i="56"/>
  <c r="R50" s="1"/>
  <c r="AA163"/>
  <c r="AC163" s="1"/>
  <c r="AF163" s="1"/>
  <c r="O39" i="78"/>
  <c r="Z73" i="33"/>
  <c r="Z42" i="30"/>
  <c r="AA260" i="33"/>
  <c r="O121" i="56"/>
  <c r="P121"/>
  <c r="Q121" s="1"/>
  <c r="AQ27" i="91"/>
  <c r="AQ65" s="1"/>
  <c r="Q81" i="78"/>
  <c r="Z121" i="30"/>
  <c r="AA121" s="1"/>
  <c r="O251" i="33"/>
  <c r="P251" s="1"/>
  <c r="Q251" s="1"/>
  <c r="W83" i="30"/>
  <c r="Y83"/>
  <c r="X83"/>
  <c r="X145" i="33"/>
  <c r="Y145"/>
  <c r="W145"/>
  <c r="Z145" s="1"/>
  <c r="Q22" i="30"/>
  <c r="R22" s="1"/>
  <c r="W25" i="33"/>
  <c r="Z25" s="1"/>
  <c r="X25"/>
  <c r="AA25"/>
  <c r="Y25"/>
  <c r="Q256"/>
  <c r="P256"/>
  <c r="R256"/>
  <c r="X238" i="30"/>
  <c r="Y238"/>
  <c r="W238"/>
  <c r="Z238" s="1"/>
  <c r="P258" i="33"/>
  <c r="Q258" s="1"/>
  <c r="R258"/>
  <c r="Z327"/>
  <c r="AA327"/>
  <c r="AC327" s="1"/>
  <c r="AF327" s="1"/>
  <c r="Q56" i="56"/>
  <c r="R56"/>
  <c r="X292" i="33"/>
  <c r="W292"/>
  <c r="Z292" s="1"/>
  <c r="Y292"/>
  <c r="Q62" i="66"/>
  <c r="V62" s="1"/>
  <c r="T62"/>
  <c r="Y103" i="56"/>
  <c r="X103"/>
  <c r="W103"/>
  <c r="Z103" s="1"/>
  <c r="B17" i="62"/>
  <c r="G16"/>
  <c r="C16"/>
  <c r="Z47" i="33"/>
  <c r="AA47"/>
  <c r="L16" i="90"/>
  <c r="K17"/>
  <c r="Z124" i="33"/>
  <c r="AA124"/>
  <c r="Y162" i="56"/>
  <c r="W162"/>
  <c r="Z162" s="1"/>
  <c r="X162"/>
  <c r="AA162"/>
  <c r="AC162" s="1"/>
  <c r="AF162" s="1"/>
  <c r="Z179" i="33"/>
  <c r="AA179" s="1"/>
  <c r="Z15"/>
  <c r="AA15" s="1"/>
  <c r="Z232" i="30"/>
  <c r="AA232"/>
  <c r="AE232" s="1"/>
  <c r="AF232" s="1"/>
  <c r="P223" i="33"/>
  <c r="Q223" s="1"/>
  <c r="R223" s="1"/>
  <c r="R84" i="56"/>
  <c r="Q84"/>
  <c r="Y312" i="33"/>
  <c r="W312"/>
  <c r="X312"/>
  <c r="X200"/>
  <c r="Y200"/>
  <c r="W200"/>
  <c r="Z200" s="1"/>
  <c r="Y139"/>
  <c r="X139"/>
  <c r="W139"/>
  <c r="Z139" s="1"/>
  <c r="AA61"/>
  <c r="AC61" s="1"/>
  <c r="Z61"/>
  <c r="AA245"/>
  <c r="Z245"/>
  <c r="AE123"/>
  <c r="AC123"/>
  <c r="Y231"/>
  <c r="W231"/>
  <c r="X231"/>
  <c r="AC96" i="56"/>
  <c r="AF96" s="1"/>
  <c r="AE96"/>
  <c r="X163" i="30"/>
  <c r="W163"/>
  <c r="Y163"/>
  <c r="Z244" i="33"/>
  <c r="AA244" s="1"/>
  <c r="AC307"/>
  <c r="AE307"/>
  <c r="Y93"/>
  <c r="W93"/>
  <c r="X93"/>
  <c r="AE110"/>
  <c r="AC110"/>
  <c r="Z203"/>
  <c r="AA203" s="1"/>
  <c r="Q35" i="56"/>
  <c r="R35" s="1"/>
  <c r="R294" i="33"/>
  <c r="P294"/>
  <c r="Q294" s="1"/>
  <c r="X82" i="30"/>
  <c r="Y82"/>
  <c r="W82"/>
  <c r="Z82" s="1"/>
  <c r="AA239" i="33"/>
  <c r="Z239"/>
  <c r="Z70" i="30"/>
  <c r="AA70" s="1"/>
  <c r="AE70" s="1"/>
  <c r="AF70" s="1"/>
  <c r="Z187"/>
  <c r="AA187" s="1"/>
  <c r="Z233"/>
  <c r="AA233" s="1"/>
  <c r="AE233" s="1"/>
  <c r="AF233" s="1"/>
  <c r="AA58"/>
  <c r="AE58" s="1"/>
  <c r="AF58" s="1"/>
  <c r="Z58"/>
  <c r="AA243" i="33"/>
  <c r="Z243"/>
  <c r="Z108" i="56"/>
  <c r="AA108" s="1"/>
  <c r="Z214" i="30"/>
  <c r="AA214" s="1"/>
  <c r="Z23" i="56"/>
  <c r="AA23" s="1"/>
  <c r="AA264" i="33"/>
  <c r="Z264"/>
  <c r="AE300"/>
  <c r="AC300"/>
  <c r="W72"/>
  <c r="Y72"/>
  <c r="X72"/>
  <c r="P60" i="78"/>
  <c r="O67"/>
  <c r="O68" s="1"/>
  <c r="O63"/>
  <c r="O61"/>
  <c r="O62" s="1"/>
  <c r="O69"/>
  <c r="R43"/>
  <c r="Q44"/>
  <c r="Q45" s="1"/>
  <c r="Q46"/>
  <c r="Q52"/>
  <c r="Q50"/>
  <c r="Q51" s="1"/>
  <c r="Z16" i="33"/>
  <c r="AA16" s="1"/>
  <c r="Z222" i="30"/>
  <c r="AA222" s="1"/>
  <c r="AE222" s="1"/>
  <c r="AF222" s="1"/>
  <c r="Z51"/>
  <c r="AA51" s="1"/>
  <c r="AE51" s="1"/>
  <c r="AF51" s="1"/>
  <c r="Z96" i="33"/>
  <c r="AA96" s="1"/>
  <c r="Z190"/>
  <c r="AA190" s="1"/>
  <c r="Q53"/>
  <c r="P53"/>
  <c r="Z19"/>
  <c r="AA19" s="1"/>
  <c r="Z68"/>
  <c r="AA68" s="1"/>
  <c r="Z198" i="30"/>
  <c r="AA198" s="1"/>
  <c r="AE198" s="1"/>
  <c r="AF198" s="1"/>
  <c r="P15" i="78"/>
  <c r="P29"/>
  <c r="P11"/>
  <c r="P27"/>
  <c r="P23"/>
  <c r="P33"/>
  <c r="P9"/>
  <c r="P17"/>
  <c r="P35"/>
  <c r="Q8"/>
  <c r="P21"/>
  <c r="S17" i="65"/>
  <c r="T16"/>
  <c r="P23" i="90"/>
  <c r="O24"/>
  <c r="W11"/>
  <c r="V12"/>
  <c r="V13" s="1"/>
  <c r="P28" i="78"/>
  <c r="P16"/>
  <c r="P34"/>
  <c r="P10"/>
  <c r="R169" i="30"/>
  <c r="P54"/>
  <c r="Q54" s="1"/>
  <c r="R54" s="1"/>
  <c r="R183" i="33"/>
  <c r="Q161"/>
  <c r="R161" s="1"/>
  <c r="Q27" i="30"/>
  <c r="R27" s="1"/>
  <c r="Q183" i="33"/>
  <c r="R76"/>
  <c r="P120"/>
  <c r="R120" s="1"/>
  <c r="R98"/>
  <c r="P158"/>
  <c r="R158" s="1"/>
  <c r="Q288"/>
  <c r="R288" s="1"/>
  <c r="Q31" i="56"/>
  <c r="R31" s="1"/>
  <c r="Q220" i="30"/>
  <c r="R220" s="1"/>
  <c r="P190"/>
  <c r="Q190"/>
  <c r="Q49"/>
  <c r="R49" s="1"/>
  <c r="R28"/>
  <c r="R38" i="33"/>
  <c r="AA299"/>
  <c r="Z118" i="30"/>
  <c r="AA118" s="1"/>
  <c r="AE118" s="1"/>
  <c r="AF118" s="1"/>
  <c r="Q324" i="33"/>
  <c r="R324" s="1"/>
  <c r="R70" i="56"/>
  <c r="P18"/>
  <c r="Q18" s="1"/>
  <c r="Q223" i="30"/>
  <c r="R223" s="1"/>
  <c r="R106" i="56"/>
  <c r="AA166"/>
  <c r="AC166" s="1"/>
  <c r="AF166" s="1"/>
  <c r="Q243" i="30"/>
  <c r="R243" s="1"/>
  <c r="R226"/>
  <c r="Q38"/>
  <c r="R38" s="1"/>
  <c r="Q75"/>
  <c r="R75" s="1"/>
  <c r="Q62"/>
  <c r="R62" s="1"/>
  <c r="R82" i="33"/>
  <c r="R303"/>
  <c r="Q120"/>
  <c r="R141"/>
  <c r="Q158"/>
  <c r="R130"/>
  <c r="P85" i="56"/>
  <c r="Q42"/>
  <c r="R42" s="1"/>
  <c r="R236" i="33"/>
  <c r="P105" i="56"/>
  <c r="Q105" s="1"/>
  <c r="Q270" i="33"/>
  <c r="R270" s="1"/>
  <c r="Q39" i="56"/>
  <c r="R39" s="1"/>
  <c r="M22" i="78"/>
  <c r="N22" s="1"/>
  <c r="O22" s="1"/>
  <c r="Z113" i="56"/>
  <c r="AA113" s="1"/>
  <c r="P140" i="33"/>
  <c r="R214"/>
  <c r="P306"/>
  <c r="Q167" i="30"/>
  <c r="R167" s="1"/>
  <c r="R201" i="33"/>
  <c r="AF136" i="56"/>
  <c r="R41"/>
  <c r="I76" i="78"/>
  <c r="AF253" i="33"/>
  <c r="AF107" i="56"/>
  <c r="AA246" i="33"/>
  <c r="Z277"/>
  <c r="AA277" s="1"/>
  <c r="AF39"/>
  <c r="AA101" i="56"/>
  <c r="Z49" i="33"/>
  <c r="AA49" s="1"/>
  <c r="AA15" i="56"/>
  <c r="Q127"/>
  <c r="R127" s="1"/>
  <c r="AF168" i="33"/>
  <c r="Z162"/>
  <c r="AA162" s="1"/>
  <c r="Z225"/>
  <c r="AA225" s="1"/>
  <c r="AF308"/>
  <c r="AA202" i="30"/>
  <c r="AA221"/>
  <c r="AE221" s="1"/>
  <c r="AF221" s="1"/>
  <c r="AF304" i="33"/>
  <c r="Z58" i="56"/>
  <c r="AA58" s="1"/>
  <c r="AF287" i="33"/>
  <c r="AF44"/>
  <c r="AF204"/>
  <c r="AF51" i="56"/>
  <c r="AF290" i="33"/>
  <c r="AF20"/>
  <c r="AF43"/>
  <c r="AF133"/>
  <c r="AF298"/>
  <c r="AF99"/>
  <c r="AA73"/>
  <c r="Z240" i="30"/>
  <c r="AA240"/>
  <c r="AE240" s="1"/>
  <c r="AF240" s="1"/>
  <c r="Z76" i="56"/>
  <c r="AA76" s="1"/>
  <c r="AA42" i="30"/>
  <c r="AE42" s="1"/>
  <c r="AF42" s="1"/>
  <c r="AF19" i="56"/>
  <c r="Z272" i="33"/>
  <c r="AA272" s="1"/>
  <c r="Z125" i="56"/>
  <c r="AA125"/>
  <c r="Z57" i="33"/>
  <c r="AA57" s="1"/>
  <c r="AC57" s="1"/>
  <c r="Z15" i="30"/>
  <c r="AA15" s="1"/>
  <c r="AF23" i="33"/>
  <c r="AF89"/>
  <c r="AF316"/>
  <c r="AF265"/>
  <c r="AF119"/>
  <c r="AF41"/>
  <c r="J35" i="65"/>
  <c r="J38"/>
  <c r="J37"/>
  <c r="J33"/>
  <c r="J34"/>
  <c r="J36"/>
  <c r="C18" i="68"/>
  <c r="B19"/>
  <c r="B21" i="64"/>
  <c r="C20"/>
  <c r="G20"/>
  <c r="N20" i="48"/>
  <c r="Q20" s="1"/>
  <c r="P20"/>
  <c r="R20"/>
  <c r="O20"/>
  <c r="G22"/>
  <c r="B23"/>
  <c r="C22"/>
  <c r="P21"/>
  <c r="O21"/>
  <c r="N21"/>
  <c r="Q21" s="1"/>
  <c r="R21"/>
  <c r="B20" i="66"/>
  <c r="C19"/>
  <c r="O19" i="64"/>
  <c r="R19"/>
  <c r="N19"/>
  <c r="Q19" s="1"/>
  <c r="P19"/>
  <c r="D39" i="65"/>
  <c r="D42" s="1"/>
  <c r="D43"/>
  <c r="D40"/>
  <c r="D41"/>
  <c r="F40"/>
  <c r="F41"/>
  <c r="F39"/>
  <c r="F42" s="1"/>
  <c r="F43"/>
  <c r="C36"/>
  <c r="C34"/>
  <c r="C35"/>
  <c r="C33"/>
  <c r="C38"/>
  <c r="C37"/>
  <c r="P62" i="64"/>
  <c r="U62"/>
  <c r="N62"/>
  <c r="O62"/>
  <c r="E43" i="65"/>
  <c r="E41"/>
  <c r="E40"/>
  <c r="E39"/>
  <c r="E42" s="1"/>
  <c r="I39"/>
  <c r="I42" s="1"/>
  <c r="I43"/>
  <c r="I41"/>
  <c r="I40"/>
  <c r="O62" i="50"/>
  <c r="N62"/>
  <c r="P62"/>
  <c r="U62"/>
  <c r="K38" i="65"/>
  <c r="K33"/>
  <c r="K36"/>
  <c r="K35"/>
  <c r="K37"/>
  <c r="K34"/>
  <c r="R9" i="55" l="1"/>
  <c r="C22" i="50"/>
  <c r="B23"/>
  <c r="AF117" i="33"/>
  <c r="AF95" i="56"/>
  <c r="AF94" i="33"/>
  <c r="G34" i="65"/>
  <c r="B21" i="51"/>
  <c r="C20"/>
  <c r="R62" i="66"/>
  <c r="G38" i="65"/>
  <c r="G33"/>
  <c r="G36"/>
  <c r="P22" i="78"/>
  <c r="Q10" i="55"/>
  <c r="R10" s="1"/>
  <c r="U62" i="68"/>
  <c r="O62"/>
  <c r="P62"/>
  <c r="N62"/>
  <c r="AF307" i="33"/>
  <c r="AF129" i="56"/>
  <c r="AF166" i="33"/>
  <c r="AF103"/>
  <c r="AF83" i="56"/>
  <c r="AF211" i="33"/>
  <c r="Q62" i="51"/>
  <c r="V62" s="1"/>
  <c r="AC76" i="56"/>
  <c r="AE76"/>
  <c r="AC58"/>
  <c r="AE58"/>
  <c r="W127"/>
  <c r="X127"/>
  <c r="Y127"/>
  <c r="AE49" i="33"/>
  <c r="AC49"/>
  <c r="X167" i="30"/>
  <c r="W167"/>
  <c r="Z167" s="1"/>
  <c r="Y167"/>
  <c r="AA167"/>
  <c r="W39" i="56"/>
  <c r="X39"/>
  <c r="Y39"/>
  <c r="X62" i="30"/>
  <c r="W62"/>
  <c r="Z62" s="1"/>
  <c r="Y62"/>
  <c r="AA62"/>
  <c r="AE62" s="1"/>
  <c r="AF62" s="1"/>
  <c r="W38"/>
  <c r="Y38"/>
  <c r="X38"/>
  <c r="W243"/>
  <c r="Y243"/>
  <c r="X243"/>
  <c r="Y324" i="33"/>
  <c r="W324"/>
  <c r="Z324" s="1"/>
  <c r="X324"/>
  <c r="AA324"/>
  <c r="AC324" s="1"/>
  <c r="AF324" s="1"/>
  <c r="X220" i="30"/>
  <c r="W220"/>
  <c r="Z220" s="1"/>
  <c r="Y220"/>
  <c r="AA220"/>
  <c r="AE220" s="1"/>
  <c r="AF220" s="1"/>
  <c r="Y288" i="33"/>
  <c r="W288"/>
  <c r="X288"/>
  <c r="W27" i="30"/>
  <c r="X27"/>
  <c r="Y27"/>
  <c r="AE68" i="33"/>
  <c r="AC68"/>
  <c r="AE96"/>
  <c r="AC96"/>
  <c r="W35" i="56"/>
  <c r="X35"/>
  <c r="Y35"/>
  <c r="AC244" i="33"/>
  <c r="AE244"/>
  <c r="X223"/>
  <c r="W223"/>
  <c r="Z223" s="1"/>
  <c r="Y223"/>
  <c r="AA223"/>
  <c r="AE179"/>
  <c r="AC179"/>
  <c r="X50" i="56"/>
  <c r="W50"/>
  <c r="Z50" s="1"/>
  <c r="Y50"/>
  <c r="X186" i="33"/>
  <c r="W186"/>
  <c r="Z186" s="1"/>
  <c r="Y186"/>
  <c r="AA186" s="1"/>
  <c r="X46" i="30"/>
  <c r="Y46"/>
  <c r="W46"/>
  <c r="Z46" s="1"/>
  <c r="X80"/>
  <c r="Y80"/>
  <c r="W80"/>
  <c r="Z80" s="1"/>
  <c r="W29"/>
  <c r="Z29" s="1"/>
  <c r="X29"/>
  <c r="Y29"/>
  <c r="AE125" i="33"/>
  <c r="AC125"/>
  <c r="AC21"/>
  <c r="AE21"/>
  <c r="AF35"/>
  <c r="Y160" i="56"/>
  <c r="X160"/>
  <c r="W160"/>
  <c r="Z160" s="1"/>
  <c r="AC277" i="33"/>
  <c r="AE277"/>
  <c r="X270"/>
  <c r="Y270"/>
  <c r="W270"/>
  <c r="Z270" s="1"/>
  <c r="W42" i="56"/>
  <c r="Z42" s="1"/>
  <c r="X42"/>
  <c r="AA42"/>
  <c r="Y42"/>
  <c r="X75" i="30"/>
  <c r="W75"/>
  <c r="Y75"/>
  <c r="W223"/>
  <c r="Y223"/>
  <c r="X223"/>
  <c r="W49"/>
  <c r="Z49" s="1"/>
  <c r="Y49"/>
  <c r="AA49"/>
  <c r="AE49" s="1"/>
  <c r="AF49" s="1"/>
  <c r="X49"/>
  <c r="W31" i="56"/>
  <c r="Y31"/>
  <c r="X31"/>
  <c r="X158" i="33"/>
  <c r="W158"/>
  <c r="Y158"/>
  <c r="W120"/>
  <c r="Z120" s="1"/>
  <c r="X120"/>
  <c r="AA120"/>
  <c r="Y120"/>
  <c r="W161"/>
  <c r="Z161" s="1"/>
  <c r="X161"/>
  <c r="Y161"/>
  <c r="Y54" i="30"/>
  <c r="W54"/>
  <c r="X54"/>
  <c r="AE19" i="33"/>
  <c r="AC19"/>
  <c r="AE190"/>
  <c r="AC190"/>
  <c r="AE16"/>
  <c r="AC16"/>
  <c r="AC23" i="56"/>
  <c r="AE23"/>
  <c r="AC108"/>
  <c r="AE108"/>
  <c r="AE187" i="30"/>
  <c r="AF187" s="1"/>
  <c r="AC203" i="33"/>
  <c r="AE203"/>
  <c r="AC15"/>
  <c r="AE15"/>
  <c r="W22" i="30"/>
  <c r="X22"/>
  <c r="Y22"/>
  <c r="AK121"/>
  <c r="AE121"/>
  <c r="AF121" s="1"/>
  <c r="X40" i="56"/>
  <c r="W40"/>
  <c r="Z40" s="1"/>
  <c r="Y40"/>
  <c r="AA40"/>
  <c r="AC26"/>
  <c r="AE26"/>
  <c r="W164" i="30"/>
  <c r="X164"/>
  <c r="Y164"/>
  <c r="W222" i="33"/>
  <c r="X222"/>
  <c r="Y222"/>
  <c r="W83"/>
  <c r="X83"/>
  <c r="Y83"/>
  <c r="Y190" i="30"/>
  <c r="X190"/>
  <c r="W190"/>
  <c r="AC152" i="33"/>
  <c r="AE152"/>
  <c r="AC285"/>
  <c r="AE285"/>
  <c r="AE126" i="56"/>
  <c r="AC126"/>
  <c r="AC302" i="33"/>
  <c r="AE302"/>
  <c r="AE280"/>
  <c r="AC280"/>
  <c r="AC28" i="56"/>
  <c r="AE28"/>
  <c r="AE47"/>
  <c r="AC47"/>
  <c r="AK15" i="30"/>
  <c r="AE15"/>
  <c r="AC125" i="56"/>
  <c r="AF125" s="1"/>
  <c r="AE125"/>
  <c r="AC272" i="33"/>
  <c r="AF272" s="1"/>
  <c r="AE272"/>
  <c r="AE73"/>
  <c r="AC73"/>
  <c r="AE225"/>
  <c r="AC225"/>
  <c r="AC15" i="56"/>
  <c r="AE15"/>
  <c r="AC101"/>
  <c r="AE101"/>
  <c r="AE246" i="33"/>
  <c r="AC246"/>
  <c r="X214"/>
  <c r="W214"/>
  <c r="Y214"/>
  <c r="X236"/>
  <c r="W236"/>
  <c r="Z236" s="1"/>
  <c r="Y236"/>
  <c r="W141"/>
  <c r="Z141" s="1"/>
  <c r="Y141"/>
  <c r="AA141"/>
  <c r="X141"/>
  <c r="W303"/>
  <c r="Z303" s="1"/>
  <c r="Y303"/>
  <c r="AA303"/>
  <c r="X303"/>
  <c r="Y226" i="30"/>
  <c r="X226"/>
  <c r="AA226"/>
  <c r="AE226" s="1"/>
  <c r="AF226" s="1"/>
  <c r="W226"/>
  <c r="Z226" s="1"/>
  <c r="Y70" i="56"/>
  <c r="W70"/>
  <c r="X70"/>
  <c r="X38" i="33"/>
  <c r="Y38"/>
  <c r="W38"/>
  <c r="Z38" s="1"/>
  <c r="Y98"/>
  <c r="W98"/>
  <c r="Z98" s="1"/>
  <c r="X98"/>
  <c r="X76"/>
  <c r="Y76"/>
  <c r="W76"/>
  <c r="Y183"/>
  <c r="W183"/>
  <c r="X183"/>
  <c r="Q33" i="78"/>
  <c r="Q17"/>
  <c r="Q21"/>
  <c r="Q15"/>
  <c r="Q11"/>
  <c r="Q9"/>
  <c r="Q27"/>
  <c r="Q29"/>
  <c r="Q35"/>
  <c r="R8"/>
  <c r="Q23"/>
  <c r="R52"/>
  <c r="R44"/>
  <c r="R45" s="1"/>
  <c r="R46"/>
  <c r="R56" s="1"/>
  <c r="R18" i="65" s="1"/>
  <c r="R19" s="1"/>
  <c r="R50" i="78"/>
  <c r="R51" s="1"/>
  <c r="S43"/>
  <c r="M16" i="90"/>
  <c r="L17"/>
  <c r="J16" i="62"/>
  <c r="L16"/>
  <c r="M16"/>
  <c r="I16"/>
  <c r="H16"/>
  <c r="K16"/>
  <c r="W225" i="30"/>
  <c r="X225"/>
  <c r="Y225"/>
  <c r="N12" i="65"/>
  <c r="O11"/>
  <c r="I4"/>
  <c r="H5"/>
  <c r="H36"/>
  <c r="H35"/>
  <c r="H38"/>
  <c r="H34"/>
  <c r="H33"/>
  <c r="H37"/>
  <c r="Q22" i="78"/>
  <c r="Q10"/>
  <c r="Q16"/>
  <c r="R53" i="33"/>
  <c r="Q56" i="78"/>
  <c r="Q18" i="65" s="1"/>
  <c r="Q19" s="1"/>
  <c r="AF300" i="33"/>
  <c r="AA82" i="30"/>
  <c r="AE82" s="1"/>
  <c r="AF82" s="1"/>
  <c r="AF110" i="33"/>
  <c r="Z93"/>
  <c r="AA93" s="1"/>
  <c r="Z163" i="30"/>
  <c r="AA163" s="1"/>
  <c r="AE163" s="1"/>
  <c r="AF163" s="1"/>
  <c r="Z231" i="33"/>
  <c r="AA231" s="1"/>
  <c r="AF123"/>
  <c r="AA139"/>
  <c r="AA200"/>
  <c r="Z312"/>
  <c r="AA312" s="1"/>
  <c r="AA103" i="56"/>
  <c r="AA292" i="33"/>
  <c r="AA238" i="30"/>
  <c r="AE238" s="1"/>
  <c r="AF238" s="1"/>
  <c r="AA145" i="33"/>
  <c r="R251"/>
  <c r="R121" i="56"/>
  <c r="Q140" i="33"/>
  <c r="R140" s="1"/>
  <c r="Z42"/>
  <c r="AA42" s="1"/>
  <c r="T62" i="48"/>
  <c r="R62"/>
  <c r="Z49" i="56"/>
  <c r="AA49" s="1"/>
  <c r="AA266" i="33"/>
  <c r="M29" i="65"/>
  <c r="M32" s="1"/>
  <c r="Z78" i="33"/>
  <c r="AA78" s="1"/>
  <c r="AF263"/>
  <c r="AA19" i="30"/>
  <c r="AE19" s="1"/>
  <c r="AF19" s="1"/>
  <c r="Z44"/>
  <c r="AA44" s="1"/>
  <c r="AE44" s="1"/>
  <c r="AF44" s="1"/>
  <c r="Q306" i="33"/>
  <c r="R306" s="1"/>
  <c r="Z53" i="30"/>
  <c r="AA53" s="1"/>
  <c r="AA101" i="33"/>
  <c r="Z235"/>
  <c r="AA235" s="1"/>
  <c r="Z181"/>
  <c r="AA181" s="1"/>
  <c r="AA180"/>
  <c r="Z279"/>
  <c r="AA279" s="1"/>
  <c r="Z160"/>
  <c r="AA160" s="1"/>
  <c r="Z147"/>
  <c r="AA147" s="1"/>
  <c r="Q85" i="56"/>
  <c r="R85" s="1"/>
  <c r="Z189" i="30"/>
  <c r="AA189" s="1"/>
  <c r="AE189" s="1"/>
  <c r="AF189" s="1"/>
  <c r="Z144" i="33"/>
  <c r="AA144" s="1"/>
  <c r="AA43" i="30"/>
  <c r="Z116" i="56"/>
  <c r="AA116" s="1"/>
  <c r="AA65"/>
  <c r="AA112"/>
  <c r="Z87"/>
  <c r="AA87" s="1"/>
  <c r="Z296" i="33"/>
  <c r="AA296" s="1"/>
  <c r="Q229"/>
  <c r="R229" s="1"/>
  <c r="R105" i="56"/>
  <c r="AA165" i="33"/>
  <c r="Z32" i="56"/>
  <c r="AA32"/>
  <c r="Z116" i="33"/>
  <c r="AA116" s="1"/>
  <c r="Z321"/>
  <c r="AA321" s="1"/>
  <c r="AC321" s="1"/>
  <c r="AF321" s="1"/>
  <c r="Z48" i="30"/>
  <c r="AA48" s="1"/>
  <c r="AE48" s="1"/>
  <c r="AF48" s="1"/>
  <c r="R68" i="56"/>
  <c r="AA34"/>
  <c r="Z71" i="30"/>
  <c r="AA71" s="1"/>
  <c r="AF193" i="33"/>
  <c r="Z36" i="56"/>
  <c r="AA36" s="1"/>
  <c r="Z16" i="30"/>
  <c r="AA16" s="1"/>
  <c r="Z86" i="33"/>
  <c r="AA86" s="1"/>
  <c r="AA90" i="30"/>
  <c r="Z231"/>
  <c r="AA231" s="1"/>
  <c r="AE231" s="1"/>
  <c r="AF231" s="1"/>
  <c r="Z134" i="56"/>
  <c r="AA134" s="1"/>
  <c r="Z71"/>
  <c r="AA71" s="1"/>
  <c r="AA67" i="30"/>
  <c r="AA104" i="56"/>
  <c r="Z232" i="33"/>
  <c r="AA232" s="1"/>
  <c r="Z286"/>
  <c r="AA286" s="1"/>
  <c r="AF22"/>
  <c r="AF182"/>
  <c r="AA209"/>
  <c r="Z48"/>
  <c r="AA48" s="1"/>
  <c r="Z239" i="30"/>
  <c r="AA239" s="1"/>
  <c r="AE239" s="1"/>
  <c r="AF239" s="1"/>
  <c r="AA208"/>
  <c r="AC208" s="1"/>
  <c r="Z295" i="33"/>
  <c r="AA295"/>
  <c r="AC162"/>
  <c r="AE162"/>
  <c r="X41" i="56"/>
  <c r="Y41"/>
  <c r="W41"/>
  <c r="Z41" s="1"/>
  <c r="AA41"/>
  <c r="Y201" i="33"/>
  <c r="X201"/>
  <c r="W201"/>
  <c r="AC113" i="56"/>
  <c r="AE113"/>
  <c r="Y130" i="33"/>
  <c r="X130"/>
  <c r="W130"/>
  <c r="Z130" s="1"/>
  <c r="W82"/>
  <c r="X82"/>
  <c r="Y82"/>
  <c r="X106" i="56"/>
  <c r="W106"/>
  <c r="Z106" s="1"/>
  <c r="Y106"/>
  <c r="AA106" s="1"/>
  <c r="AC299" i="33"/>
  <c r="AE299"/>
  <c r="Y28" i="30"/>
  <c r="X28"/>
  <c r="W28"/>
  <c r="W169"/>
  <c r="X169"/>
  <c r="Y169"/>
  <c r="X11" i="90"/>
  <c r="W12"/>
  <c r="W13" s="1"/>
  <c r="Q23"/>
  <c r="P24"/>
  <c r="U16" i="65"/>
  <c r="T17"/>
  <c r="P63" i="78"/>
  <c r="P69"/>
  <c r="P67"/>
  <c r="P68" s="1"/>
  <c r="Q60"/>
  <c r="P61"/>
  <c r="P62" s="1"/>
  <c r="AC264" i="33"/>
  <c r="AE264"/>
  <c r="AC243"/>
  <c r="AE243"/>
  <c r="AC239"/>
  <c r="AE239"/>
  <c r="Y294"/>
  <c r="W294"/>
  <c r="X294"/>
  <c r="AC245"/>
  <c r="AE245"/>
  <c r="W84" i="56"/>
  <c r="Y84"/>
  <c r="X84"/>
  <c r="AE124" i="33"/>
  <c r="AC124"/>
  <c r="AC47"/>
  <c r="AE47"/>
  <c r="G17" i="62"/>
  <c r="B18"/>
  <c r="C17"/>
  <c r="Y56" i="56"/>
  <c r="W56"/>
  <c r="X56"/>
  <c r="X258" i="33"/>
  <c r="Y258"/>
  <c r="W258"/>
  <c r="Z258" s="1"/>
  <c r="W256"/>
  <c r="Y256"/>
  <c r="X256"/>
  <c r="AC25"/>
  <c r="AF25" s="1"/>
  <c r="AE25"/>
  <c r="AC260"/>
  <c r="AE260"/>
  <c r="O6" i="65"/>
  <c r="O7" s="1"/>
  <c r="L33"/>
  <c r="L35"/>
  <c r="L38"/>
  <c r="L37"/>
  <c r="L34"/>
  <c r="L36"/>
  <c r="X188" i="30"/>
  <c r="W188"/>
  <c r="Y188"/>
  <c r="W154" i="33"/>
  <c r="Z154" s="1"/>
  <c r="X154"/>
  <c r="Y154"/>
  <c r="U24" i="65"/>
  <c r="V23"/>
  <c r="Q4" i="90"/>
  <c r="P5"/>
  <c r="AC111" i="33"/>
  <c r="AE111"/>
  <c r="AE215"/>
  <c r="AC215"/>
  <c r="AC309"/>
  <c r="AE309"/>
  <c r="AE196"/>
  <c r="AC196"/>
  <c r="AE202"/>
  <c r="AC202"/>
  <c r="AE29"/>
  <c r="AC29"/>
  <c r="AE75"/>
  <c r="AC75"/>
  <c r="AE67"/>
  <c r="AC67"/>
  <c r="AC97"/>
  <c r="AE97"/>
  <c r="AE102"/>
  <c r="AC102"/>
  <c r="AC187"/>
  <c r="AE187"/>
  <c r="AC259"/>
  <c r="AE259"/>
  <c r="AK79" i="30"/>
  <c r="AE79"/>
  <c r="AF79" s="1"/>
  <c r="AC314" i="33"/>
  <c r="AE314"/>
  <c r="AE20" i="56"/>
  <c r="AC20"/>
  <c r="AE210" i="33"/>
  <c r="AC210"/>
  <c r="AC52" i="56"/>
  <c r="AE52"/>
  <c r="AC207" i="33"/>
  <c r="AE207"/>
  <c r="AE50"/>
  <c r="AC50"/>
  <c r="AE78" i="56"/>
  <c r="AC78"/>
  <c r="AC67"/>
  <c r="AE67"/>
  <c r="AE112" i="33"/>
  <c r="AC112"/>
  <c r="AC151"/>
  <c r="AE151"/>
  <c r="N15" i="62"/>
  <c r="Q15" s="1"/>
  <c r="P15"/>
  <c r="O15"/>
  <c r="R15"/>
  <c r="Y94" i="56"/>
  <c r="X94"/>
  <c r="W94"/>
  <c r="Z94" s="1"/>
  <c r="AC132" i="33"/>
  <c r="AE132"/>
  <c r="W252"/>
  <c r="Y252"/>
  <c r="X252"/>
  <c r="AC146"/>
  <c r="AE146"/>
  <c r="AC172"/>
  <c r="AE172"/>
  <c r="AC79" i="56"/>
  <c r="AE79"/>
  <c r="AE93"/>
  <c r="AC93"/>
  <c r="Y267" i="33"/>
  <c r="W267"/>
  <c r="Z267" s="1"/>
  <c r="X267"/>
  <c r="AE92"/>
  <c r="AC92"/>
  <c r="AC33" i="56"/>
  <c r="AE33"/>
  <c r="AE102"/>
  <c r="AC102"/>
  <c r="AE45"/>
  <c r="AC45"/>
  <c r="AE289" i="33"/>
  <c r="AC289"/>
  <c r="W59" i="30"/>
  <c r="Z59" s="1"/>
  <c r="X59"/>
  <c r="Y59"/>
  <c r="Y85"/>
  <c r="X85"/>
  <c r="W85"/>
  <c r="Z85" s="1"/>
  <c r="AE17" i="33"/>
  <c r="AC17"/>
  <c r="AC135" i="56"/>
  <c r="AE135"/>
  <c r="AE173" i="33"/>
  <c r="AC173"/>
  <c r="Q34" i="78"/>
  <c r="Q28"/>
  <c r="P39"/>
  <c r="O73"/>
  <c r="O25" i="65" s="1"/>
  <c r="O26" s="1"/>
  <c r="Z72" i="33"/>
  <c r="AA72" s="1"/>
  <c r="Z83" i="30"/>
  <c r="AA83" s="1"/>
  <c r="R18" i="56"/>
  <c r="Z97"/>
  <c r="AA97" s="1"/>
  <c r="N29" i="65"/>
  <c r="N32" s="1"/>
  <c r="Z175" i="30"/>
  <c r="AA175" s="1"/>
  <c r="AE175" s="1"/>
  <c r="AF175" s="1"/>
  <c r="Z76"/>
  <c r="AA76" s="1"/>
  <c r="AE76" s="1"/>
  <c r="AF76" s="1"/>
  <c r="Z131" i="33"/>
  <c r="AA131" s="1"/>
  <c r="Z66" i="30"/>
  <c r="AA66" s="1"/>
  <c r="AE66" s="1"/>
  <c r="AF66" s="1"/>
  <c r="Z118" i="33"/>
  <c r="AA118" s="1"/>
  <c r="Z66"/>
  <c r="AA66" s="1"/>
  <c r="AA315"/>
  <c r="AA33" i="30"/>
  <c r="K39" i="65"/>
  <c r="K42" s="1"/>
  <c r="K43"/>
  <c r="K41"/>
  <c r="K40"/>
  <c r="Q62" i="50"/>
  <c r="Q62" i="64"/>
  <c r="V62" s="1"/>
  <c r="C43" i="65"/>
  <c r="C41"/>
  <c r="C39"/>
  <c r="C42" s="1"/>
  <c r="C40"/>
  <c r="B21" i="66"/>
  <c r="C20"/>
  <c r="C23" i="48"/>
  <c r="B24"/>
  <c r="G23"/>
  <c r="M20" i="64"/>
  <c r="I20"/>
  <c r="H20"/>
  <c r="K20"/>
  <c r="J20"/>
  <c r="L20"/>
  <c r="C21"/>
  <c r="G21"/>
  <c r="B22"/>
  <c r="C19" i="68"/>
  <c r="B20"/>
  <c r="J22" i="48"/>
  <c r="L22"/>
  <c r="K22"/>
  <c r="I22"/>
  <c r="H22"/>
  <c r="M22"/>
  <c r="J41" i="65"/>
  <c r="J39"/>
  <c r="J42" s="1"/>
  <c r="J43"/>
  <c r="J40"/>
  <c r="W9" i="55" l="1"/>
  <c r="X9"/>
  <c r="Y9"/>
  <c r="AF108" i="56"/>
  <c r="AF23"/>
  <c r="AF96" i="33"/>
  <c r="B24" i="50"/>
  <c r="C23"/>
  <c r="C21" i="51"/>
  <c r="B22"/>
  <c r="AF277" i="33"/>
  <c r="AF21"/>
  <c r="AF58" i="56"/>
  <c r="T62" i="51"/>
  <c r="AF93" i="56"/>
  <c r="AF79"/>
  <c r="AF172" i="33"/>
  <c r="AF146"/>
  <c r="AF151"/>
  <c r="AF67" i="56"/>
  <c r="AF207" i="33"/>
  <c r="AF52" i="56"/>
  <c r="AF314" i="33"/>
  <c r="AF259"/>
  <c r="G40" i="65"/>
  <c r="G39"/>
  <c r="G42" s="1"/>
  <c r="G41"/>
  <c r="G43"/>
  <c r="Y10" i="55"/>
  <c r="W10"/>
  <c r="X10"/>
  <c r="B11" i="74"/>
  <c r="R12" i="55"/>
  <c r="Q62" i="68"/>
  <c r="T62" s="1"/>
  <c r="O76" i="78"/>
  <c r="AF135" i="56"/>
  <c r="AF289" i="33"/>
  <c r="AF33" i="56"/>
  <c r="AF187" i="33"/>
  <c r="AF97"/>
  <c r="AF29"/>
  <c r="AF309"/>
  <c r="AF111"/>
  <c r="AF124"/>
  <c r="P73" i="78"/>
  <c r="P25" i="65" s="1"/>
  <c r="P26" s="1"/>
  <c r="AF101" i="56"/>
  <c r="AF47"/>
  <c r="AF280" i="33"/>
  <c r="AF126" i="56"/>
  <c r="AF203" i="33"/>
  <c r="AF179"/>
  <c r="AF49"/>
  <c r="R62" i="51"/>
  <c r="AC118" i="33"/>
  <c r="AE118"/>
  <c r="AE131"/>
  <c r="AC131"/>
  <c r="AF131" s="1"/>
  <c r="AC97" i="56"/>
  <c r="AE97"/>
  <c r="AC66" i="33"/>
  <c r="AE66"/>
  <c r="AC72"/>
  <c r="AE72"/>
  <c r="AE116"/>
  <c r="AC116"/>
  <c r="AF116" s="1"/>
  <c r="AC296"/>
  <c r="AE296"/>
  <c r="AE116" i="56"/>
  <c r="AC116"/>
  <c r="AF116" s="1"/>
  <c r="X85"/>
  <c r="W85"/>
  <c r="Z85" s="1"/>
  <c r="Y85"/>
  <c r="AA85"/>
  <c r="AC160" i="33"/>
  <c r="AE160"/>
  <c r="W306"/>
  <c r="Z306" s="1"/>
  <c r="X306"/>
  <c r="Y306"/>
  <c r="AC78"/>
  <c r="AE78"/>
  <c r="AC42"/>
  <c r="AE42"/>
  <c r="W140"/>
  <c r="Y140"/>
  <c r="X140"/>
  <c r="AC312"/>
  <c r="AE312"/>
  <c r="AC231"/>
  <c r="AE231"/>
  <c r="AE186"/>
  <c r="AC186"/>
  <c r="AE83" i="30"/>
  <c r="AF83" s="1"/>
  <c r="AK83"/>
  <c r="AC106" i="56"/>
  <c r="AE106"/>
  <c r="AE286" i="33"/>
  <c r="AC286"/>
  <c r="AC134" i="56"/>
  <c r="AE134"/>
  <c r="Y229" i="33"/>
  <c r="W229"/>
  <c r="X229"/>
  <c r="AC87" i="56"/>
  <c r="AE87"/>
  <c r="AC49"/>
  <c r="AE49"/>
  <c r="AE93" i="33"/>
  <c r="AC93"/>
  <c r="E11" i="74"/>
  <c r="Y18" i="56"/>
  <c r="X18"/>
  <c r="W18"/>
  <c r="R168"/>
  <c r="P6" i="65"/>
  <c r="P7" s="1"/>
  <c r="P76" i="78"/>
  <c r="R4" i="90"/>
  <c r="Q5"/>
  <c r="AK33" i="30"/>
  <c r="AE33"/>
  <c r="AF33" s="1"/>
  <c r="AC315" i="33"/>
  <c r="AE315"/>
  <c r="W23" i="65"/>
  <c r="V24"/>
  <c r="L17" i="62"/>
  <c r="K17"/>
  <c r="M17"/>
  <c r="I17"/>
  <c r="H17"/>
  <c r="J17"/>
  <c r="Q69" i="78"/>
  <c r="Q61"/>
  <c r="Q62" s="1"/>
  <c r="Q63"/>
  <c r="Q73" s="1"/>
  <c r="Q25" i="65" s="1"/>
  <c r="Q26" s="1"/>
  <c r="R60" i="78"/>
  <c r="Q67"/>
  <c r="Q68" s="1"/>
  <c r="V16" i="65"/>
  <c r="U17"/>
  <c r="Q24" i="90"/>
  <c r="R23"/>
  <c r="X12"/>
  <c r="X13" s="1"/>
  <c r="Y11"/>
  <c r="AC209" i="33"/>
  <c r="AF209" s="1"/>
  <c r="AE209"/>
  <c r="AC104" i="56"/>
  <c r="AE104"/>
  <c r="AC71"/>
  <c r="AF71" s="1"/>
  <c r="AE71"/>
  <c r="AC86" i="33"/>
  <c r="AF86" s="1"/>
  <c r="AE86"/>
  <c r="AC36" i="56"/>
  <c r="AF36" s="1"/>
  <c r="AE36"/>
  <c r="AK71" i="30"/>
  <c r="AE71"/>
  <c r="AF71" s="1"/>
  <c r="X105" i="56"/>
  <c r="Y105"/>
  <c r="W105"/>
  <c r="Z105" s="1"/>
  <c r="AC112"/>
  <c r="AE112"/>
  <c r="AE144" i="33"/>
  <c r="AC144"/>
  <c r="AE180"/>
  <c r="AC180"/>
  <c r="AE235"/>
  <c r="AC235"/>
  <c r="AE101"/>
  <c r="AC101"/>
  <c r="M38" i="65"/>
  <c r="M36"/>
  <c r="M37"/>
  <c r="M33"/>
  <c r="M34"/>
  <c r="M35"/>
  <c r="W251" i="33"/>
  <c r="Y251"/>
  <c r="X251"/>
  <c r="AC103" i="56"/>
  <c r="AE103"/>
  <c r="AC200" i="33"/>
  <c r="AE200"/>
  <c r="O12" i="65"/>
  <c r="O29" s="1"/>
  <c r="O32" s="1"/>
  <c r="P11"/>
  <c r="S44" i="78"/>
  <c r="S45" s="1"/>
  <c r="T43"/>
  <c r="S52"/>
  <c r="S50"/>
  <c r="S51" s="1"/>
  <c r="S46"/>
  <c r="S56" s="1"/>
  <c r="S18" i="65" s="1"/>
  <c r="S19" s="1"/>
  <c r="R23" i="78"/>
  <c r="R27"/>
  <c r="R28" s="1"/>
  <c r="R33"/>
  <c r="R34" s="1"/>
  <c r="R35"/>
  <c r="R29"/>
  <c r="S8"/>
  <c r="R21"/>
  <c r="R22" s="1"/>
  <c r="R17"/>
  <c r="R9"/>
  <c r="R15"/>
  <c r="R16" s="1"/>
  <c r="R11"/>
  <c r="AF15" i="30"/>
  <c r="Z252" i="33"/>
  <c r="AF173"/>
  <c r="AF17"/>
  <c r="AA85" i="30"/>
  <c r="AA59"/>
  <c r="AF45" i="56"/>
  <c r="AF102"/>
  <c r="AF92" i="33"/>
  <c r="AA267"/>
  <c r="AA252"/>
  <c r="AF132"/>
  <c r="AA94" i="56"/>
  <c r="AF112" i="33"/>
  <c r="AF78" i="56"/>
  <c r="AF50" i="33"/>
  <c r="AF210"/>
  <c r="AF20" i="56"/>
  <c r="AF102" i="33"/>
  <c r="AF67"/>
  <c r="AF75"/>
  <c r="AF202"/>
  <c r="AF196"/>
  <c r="AF215"/>
  <c r="AA154"/>
  <c r="Z188" i="30"/>
  <c r="AA188" s="1"/>
  <c r="AF260" i="33"/>
  <c r="Z256"/>
  <c r="AA256" s="1"/>
  <c r="AA258"/>
  <c r="Z56" i="56"/>
  <c r="AA56" s="1"/>
  <c r="AF47" i="33"/>
  <c r="Z84" i="56"/>
  <c r="AA84" s="1"/>
  <c r="AF245" i="33"/>
  <c r="Z294"/>
  <c r="AA294" s="1"/>
  <c r="AF239"/>
  <c r="AF243"/>
  <c r="AF264"/>
  <c r="Z169" i="30"/>
  <c r="AA169" s="1"/>
  <c r="AE169" s="1"/>
  <c r="AF169" s="1"/>
  <c r="Z28"/>
  <c r="AA28" s="1"/>
  <c r="AE28" s="1"/>
  <c r="AF28" s="1"/>
  <c r="AF299" i="33"/>
  <c r="Z82"/>
  <c r="AA82" s="1"/>
  <c r="AA130"/>
  <c r="AF113" i="56"/>
  <c r="Z201" i="33"/>
  <c r="AA201" s="1"/>
  <c r="AF162"/>
  <c r="Z183"/>
  <c r="AA183" s="1"/>
  <c r="Z76"/>
  <c r="AA76"/>
  <c r="AA98"/>
  <c r="AA38"/>
  <c r="Z70" i="56"/>
  <c r="AA70" s="1"/>
  <c r="Z214" i="33"/>
  <c r="AA214" s="1"/>
  <c r="AF246"/>
  <c r="AF225"/>
  <c r="AF73"/>
  <c r="AF28" i="56"/>
  <c r="AF302" i="33"/>
  <c r="AF285"/>
  <c r="AF152"/>
  <c r="Z190" i="30"/>
  <c r="AA190" s="1"/>
  <c r="AE190" s="1"/>
  <c r="AF190" s="1"/>
  <c r="Z83" i="33"/>
  <c r="AA83" s="1"/>
  <c r="Z222"/>
  <c r="AA222" s="1"/>
  <c r="Z164" i="30"/>
  <c r="AA164" s="1"/>
  <c r="AE164" s="1"/>
  <c r="AF164" s="1"/>
  <c r="AF26" i="56"/>
  <c r="Z22" i="30"/>
  <c r="AA22" s="1"/>
  <c r="AF16" i="33"/>
  <c r="AF190"/>
  <c r="AF19"/>
  <c r="Z54" i="30"/>
  <c r="AA54" s="1"/>
  <c r="AE54" s="1"/>
  <c r="AF54" s="1"/>
  <c r="AA161" i="33"/>
  <c r="Z158"/>
  <c r="AA158" s="1"/>
  <c r="Z75" i="30"/>
  <c r="AA75" s="1"/>
  <c r="AA270" i="33"/>
  <c r="AA160" i="56"/>
  <c r="AC160" s="1"/>
  <c r="AF160" s="1"/>
  <c r="AF125" i="33"/>
  <c r="AA29" i="30"/>
  <c r="AE29" s="1"/>
  <c r="AF29" s="1"/>
  <c r="AA80"/>
  <c r="AE80" s="1"/>
  <c r="AF80" s="1"/>
  <c r="AA46"/>
  <c r="AE46" s="1"/>
  <c r="AF46" s="1"/>
  <c r="AA50" i="56"/>
  <c r="AF244" i="33"/>
  <c r="Z35" i="56"/>
  <c r="AA35" s="1"/>
  <c r="AF68" i="33"/>
  <c r="Z27" i="30"/>
  <c r="AA27" s="1"/>
  <c r="Z243"/>
  <c r="AA243" s="1"/>
  <c r="AE243" s="1"/>
  <c r="AF243" s="1"/>
  <c r="Z38"/>
  <c r="AA38" s="1"/>
  <c r="Z39" i="56"/>
  <c r="AA39" s="1"/>
  <c r="Z127"/>
  <c r="AA127" s="1"/>
  <c r="AF76"/>
  <c r="N33" i="65"/>
  <c r="N38"/>
  <c r="N36"/>
  <c r="N37"/>
  <c r="N34"/>
  <c r="N35"/>
  <c r="L40"/>
  <c r="L39"/>
  <c r="L42" s="1"/>
  <c r="L43"/>
  <c r="L41"/>
  <c r="G18" i="62"/>
  <c r="B19"/>
  <c r="C18"/>
  <c r="AE41" i="56"/>
  <c r="AC41"/>
  <c r="AC295" i="33"/>
  <c r="AE295"/>
  <c r="AF208" i="30"/>
  <c r="AC246"/>
  <c r="G18" i="74" s="1"/>
  <c r="AC48" i="33"/>
  <c r="AE48"/>
  <c r="AC232"/>
  <c r="AE232"/>
  <c r="AE67" i="30"/>
  <c r="AF67" s="1"/>
  <c r="AK67"/>
  <c r="AE16"/>
  <c r="AF16" s="1"/>
  <c r="AE34" i="56"/>
  <c r="AC34"/>
  <c r="X68"/>
  <c r="W68"/>
  <c r="Y68"/>
  <c r="AC32"/>
  <c r="AE32"/>
  <c r="AE165" i="33"/>
  <c r="AC165"/>
  <c r="AE65" i="56"/>
  <c r="AC65"/>
  <c r="AK43" i="30"/>
  <c r="AE43"/>
  <c r="AF43" s="1"/>
  <c r="AE147" i="33"/>
  <c r="AC147"/>
  <c r="AC279"/>
  <c r="AE279"/>
  <c r="AE181"/>
  <c r="AC181"/>
  <c r="AC266"/>
  <c r="AE266"/>
  <c r="X121" i="56"/>
  <c r="Y121"/>
  <c r="W121"/>
  <c r="Z121" s="1"/>
  <c r="AE145" i="33"/>
  <c r="AC145"/>
  <c r="AE292"/>
  <c r="AC292"/>
  <c r="AC139"/>
  <c r="AE139"/>
  <c r="Y53"/>
  <c r="W53"/>
  <c r="X53"/>
  <c r="H40" i="65"/>
  <c r="H43"/>
  <c r="H41"/>
  <c r="H39"/>
  <c r="H42" s="1"/>
  <c r="I5"/>
  <c r="J4"/>
  <c r="R16" i="62"/>
  <c r="N16"/>
  <c r="Q16" s="1"/>
  <c r="P16"/>
  <c r="O16"/>
  <c r="N16" i="90"/>
  <c r="M17"/>
  <c r="AC303" i="33"/>
  <c r="AE303"/>
  <c r="AE141"/>
  <c r="AC141"/>
  <c r="AF15" i="56"/>
  <c r="AE40"/>
  <c r="AC40"/>
  <c r="AF15" i="33"/>
  <c r="AE120"/>
  <c r="AC120"/>
  <c r="AE42" i="56"/>
  <c r="AC42"/>
  <c r="AC223" i="33"/>
  <c r="AE223"/>
  <c r="R10" i="78"/>
  <c r="Z225" i="30"/>
  <c r="AA225" s="1"/>
  <c r="AE225" s="1"/>
  <c r="AF225" s="1"/>
  <c r="Q39" i="78"/>
  <c r="AA236" i="33"/>
  <c r="Z31" i="56"/>
  <c r="AA31" s="1"/>
  <c r="Z223" i="30"/>
  <c r="AA223" s="1"/>
  <c r="AE223" s="1"/>
  <c r="AF223" s="1"/>
  <c r="Z288" i="33"/>
  <c r="AA288" s="1"/>
  <c r="O22" i="48"/>
  <c r="R22"/>
  <c r="N22"/>
  <c r="Q22" s="1"/>
  <c r="P22"/>
  <c r="K21" i="64"/>
  <c r="I21"/>
  <c r="J21"/>
  <c r="M21"/>
  <c r="H21"/>
  <c r="L21"/>
  <c r="M23" i="48"/>
  <c r="K23"/>
  <c r="L23"/>
  <c r="I23"/>
  <c r="H23"/>
  <c r="J23"/>
  <c r="V62" i="50"/>
  <c r="R62"/>
  <c r="B21" i="68"/>
  <c r="C20"/>
  <c r="G22" i="64"/>
  <c r="B23"/>
  <c r="C22"/>
  <c r="O20"/>
  <c r="N20"/>
  <c r="Q20" s="1"/>
  <c r="P20"/>
  <c r="R20"/>
  <c r="C24" i="48"/>
  <c r="G24"/>
  <c r="B25"/>
  <c r="C21" i="66"/>
  <c r="B22"/>
  <c r="T62" i="64"/>
  <c r="T62" i="50"/>
  <c r="R62" i="64"/>
  <c r="Z9" i="55" l="1"/>
  <c r="AA9" s="1"/>
  <c r="AC9" s="1"/>
  <c r="AF9" s="1"/>
  <c r="AF139" i="33"/>
  <c r="AF34" i="56"/>
  <c r="AF232" i="33"/>
  <c r="AF41" i="56"/>
  <c r="AF134"/>
  <c r="AF106"/>
  <c r="B25" i="50"/>
  <c r="C24"/>
  <c r="C22" i="51"/>
  <c r="B23"/>
  <c r="AF315" i="33"/>
  <c r="AF231"/>
  <c r="AF312"/>
  <c r="Z10" i="55"/>
  <c r="AA10" s="1"/>
  <c r="AC10" s="1"/>
  <c r="AF10" s="1"/>
  <c r="Y12"/>
  <c r="B12" i="74"/>
  <c r="C12"/>
  <c r="C11"/>
  <c r="K11"/>
  <c r="M11" s="1"/>
  <c r="N35" s="1"/>
  <c r="G11"/>
  <c r="D11"/>
  <c r="AF49" i="56"/>
  <c r="AF87"/>
  <c r="AF42" i="33"/>
  <c r="AF78"/>
  <c r="V62" i="68"/>
  <c r="R62"/>
  <c r="AF252" i="30"/>
  <c r="AF223" i="33"/>
  <c r="AF141"/>
  <c r="AF303"/>
  <c r="AF266"/>
  <c r="AF279"/>
  <c r="AF32" i="56"/>
  <c r="AF200" i="33"/>
  <c r="AF103" i="56"/>
  <c r="AF112"/>
  <c r="AC39"/>
  <c r="AE39"/>
  <c r="AC288" i="33"/>
  <c r="AE288"/>
  <c r="AE31" i="56"/>
  <c r="AC31"/>
  <c r="AE158" i="33"/>
  <c r="AC158"/>
  <c r="AE83"/>
  <c r="AC83"/>
  <c r="AE188" i="30"/>
  <c r="AF188" s="1"/>
  <c r="AA252"/>
  <c r="AE38"/>
  <c r="AF38" s="1"/>
  <c r="AA247"/>
  <c r="AA250"/>
  <c r="AA253" s="1"/>
  <c r="AC35" i="56"/>
  <c r="AE35"/>
  <c r="AK75" i="30"/>
  <c r="AE75"/>
  <c r="AF75" s="1"/>
  <c r="AC214" i="33"/>
  <c r="AE214"/>
  <c r="AE183"/>
  <c r="AC183"/>
  <c r="AF183" s="1"/>
  <c r="AC294"/>
  <c r="AE294"/>
  <c r="AC56" i="56"/>
  <c r="AE56"/>
  <c r="AC256" i="33"/>
  <c r="AE256"/>
  <c r="O16" i="90"/>
  <c r="N17"/>
  <c r="H18" i="62"/>
  <c r="L18"/>
  <c r="I18"/>
  <c r="J18"/>
  <c r="M18"/>
  <c r="K18"/>
  <c r="AE27" i="30"/>
  <c r="AF27" s="1"/>
  <c r="AK27"/>
  <c r="AE50" i="56"/>
  <c r="AC50"/>
  <c r="AF50" s="1"/>
  <c r="AC270" i="33"/>
  <c r="AE270"/>
  <c r="AF270" s="1"/>
  <c r="AE161"/>
  <c r="AC161"/>
  <c r="AF161" s="1"/>
  <c r="AE22" i="30"/>
  <c r="AK22"/>
  <c r="AC38" i="33"/>
  <c r="AE38"/>
  <c r="AE76"/>
  <c r="AC76"/>
  <c r="AE201"/>
  <c r="AC201"/>
  <c r="AF201" s="1"/>
  <c r="AC130"/>
  <c r="AE130"/>
  <c r="AC84" i="56"/>
  <c r="AE84"/>
  <c r="AF84" s="1"/>
  <c r="O38" i="65"/>
  <c r="O34"/>
  <c r="O33"/>
  <c r="O36"/>
  <c r="O35"/>
  <c r="O37"/>
  <c r="AE267" i="33"/>
  <c r="AC267"/>
  <c r="AF267" s="1"/>
  <c r="AE59" i="30"/>
  <c r="AF59" s="1"/>
  <c r="AK59"/>
  <c r="S33" i="78"/>
  <c r="S29"/>
  <c r="S21"/>
  <c r="S17"/>
  <c r="S35"/>
  <c r="S27"/>
  <c r="T8"/>
  <c r="S23"/>
  <c r="S9"/>
  <c r="S15"/>
  <c r="S16" s="1"/>
  <c r="S11"/>
  <c r="M39" i="65"/>
  <c r="M42" s="1"/>
  <c r="M43"/>
  <c r="M41"/>
  <c r="M40"/>
  <c r="P17" i="62"/>
  <c r="N17"/>
  <c r="Q17" s="1"/>
  <c r="O17"/>
  <c r="R17"/>
  <c r="F11" i="74"/>
  <c r="S22" i="78"/>
  <c r="S28"/>
  <c r="S34"/>
  <c r="Z251" i="33"/>
  <c r="Z18" i="56"/>
  <c r="AA18" s="1"/>
  <c r="AF93" i="33"/>
  <c r="Z229"/>
  <c r="AA229" s="1"/>
  <c r="AF286"/>
  <c r="AF186"/>
  <c r="AA306"/>
  <c r="AF160"/>
  <c r="AF296"/>
  <c r="AF72"/>
  <c r="AF66"/>
  <c r="AF97" i="56"/>
  <c r="AF118" i="33"/>
  <c r="AC236"/>
  <c r="AE236"/>
  <c r="Q6" i="65"/>
  <c r="Q7" s="1"/>
  <c r="Q76" i="78"/>
  <c r="K4" i="65"/>
  <c r="J5"/>
  <c r="B20" i="62"/>
  <c r="G19"/>
  <c r="C19"/>
  <c r="N40" i="65"/>
  <c r="N39"/>
  <c r="N42" s="1"/>
  <c r="N43"/>
  <c r="N41"/>
  <c r="AE127" i="56"/>
  <c r="AC127"/>
  <c r="AC222" i="33"/>
  <c r="AE222"/>
  <c r="AE70" i="56"/>
  <c r="AC70"/>
  <c r="AC98" i="33"/>
  <c r="AE98"/>
  <c r="AE82"/>
  <c r="AC82"/>
  <c r="AC258"/>
  <c r="AE258"/>
  <c r="AE154"/>
  <c r="AC154"/>
  <c r="AE94" i="56"/>
  <c r="AC94"/>
  <c r="AC252" i="33"/>
  <c r="AE252"/>
  <c r="T46" i="78"/>
  <c r="T50"/>
  <c r="T51" s="1"/>
  <c r="T52"/>
  <c r="T44"/>
  <c r="T45" s="1"/>
  <c r="U43"/>
  <c r="P12" i="65"/>
  <c r="Q11"/>
  <c r="Z11" i="90"/>
  <c r="Y12"/>
  <c r="Y13" s="1"/>
  <c r="R24"/>
  <c r="S23"/>
  <c r="W16" i="65"/>
  <c r="V17"/>
  <c r="R63" i="78"/>
  <c r="R69"/>
  <c r="R67"/>
  <c r="R68" s="1"/>
  <c r="S60"/>
  <c r="R61"/>
  <c r="R62" s="1"/>
  <c r="W24" i="65"/>
  <c r="X23"/>
  <c r="S4" i="90"/>
  <c r="R5"/>
  <c r="AC85" i="56"/>
  <c r="AE85"/>
  <c r="S10" i="78"/>
  <c r="AF42" i="56"/>
  <c r="AF120" i="33"/>
  <c r="AF40" i="56"/>
  <c r="Z53" i="33"/>
  <c r="AA53" s="1"/>
  <c r="AF292"/>
  <c r="AF145"/>
  <c r="AA121" i="56"/>
  <c r="AF181" i="33"/>
  <c r="AF147"/>
  <c r="AF65" i="56"/>
  <c r="AF165" i="33"/>
  <c r="Z68" i="56"/>
  <c r="AA68" s="1"/>
  <c r="AF48" i="33"/>
  <c r="AF295"/>
  <c r="R39" i="78"/>
  <c r="AA251" i="33"/>
  <c r="AF101"/>
  <c r="AF235"/>
  <c r="AF180"/>
  <c r="AF144"/>
  <c r="AA105" i="56"/>
  <c r="AF104"/>
  <c r="P29" i="65"/>
  <c r="P32" s="1"/>
  <c r="Z140" i="33"/>
  <c r="AA140" s="1"/>
  <c r="L24" i="48"/>
  <c r="J24"/>
  <c r="K24"/>
  <c r="I24"/>
  <c r="H24"/>
  <c r="M24"/>
  <c r="L22" i="64"/>
  <c r="I22"/>
  <c r="J22"/>
  <c r="K22"/>
  <c r="H22"/>
  <c r="M22"/>
  <c r="R21"/>
  <c r="N21"/>
  <c r="Q21" s="1"/>
  <c r="P21"/>
  <c r="O21"/>
  <c r="B23" i="66"/>
  <c r="C22"/>
  <c r="G25" i="48"/>
  <c r="B26"/>
  <c r="C25"/>
  <c r="B24" i="64"/>
  <c r="G23"/>
  <c r="C23"/>
  <c r="B22" i="68"/>
  <c r="C21"/>
  <c r="O23" i="48"/>
  <c r="N23"/>
  <c r="Q23" s="1"/>
  <c r="R23"/>
  <c r="P23"/>
  <c r="B26" i="50" l="1"/>
  <c r="C25"/>
  <c r="C23" i="51"/>
  <c r="B24"/>
  <c r="G13" i="74"/>
  <c r="B13"/>
  <c r="K13"/>
  <c r="M13" s="1"/>
  <c r="G12"/>
  <c r="K12"/>
  <c r="E12"/>
  <c r="E14" s="1"/>
  <c r="C13"/>
  <c r="C14" s="1"/>
  <c r="B14"/>
  <c r="D12"/>
  <c r="AA12" i="55"/>
  <c r="AF252" i="33"/>
  <c r="AF94" i="56"/>
  <c r="AF154" i="33"/>
  <c r="AF82"/>
  <c r="AF70" i="56"/>
  <c r="AF127"/>
  <c r="S39" i="78"/>
  <c r="AF83" i="33"/>
  <c r="AF158"/>
  <c r="AF31" i="56"/>
  <c r="AE140" i="33"/>
  <c r="AC140"/>
  <c r="AC53"/>
  <c r="AA340"/>
  <c r="AA343"/>
  <c r="AE229"/>
  <c r="AC229"/>
  <c r="AC18" i="56"/>
  <c r="AA168"/>
  <c r="AE18"/>
  <c r="AA171"/>
  <c r="AA167"/>
  <c r="P38" i="65"/>
  <c r="P35"/>
  <c r="P36"/>
  <c r="P34"/>
  <c r="P37"/>
  <c r="P33"/>
  <c r="R6"/>
  <c r="R7" s="1"/>
  <c r="AE121" i="56"/>
  <c r="AC121"/>
  <c r="AC105"/>
  <c r="AE105"/>
  <c r="AE251" i="33"/>
  <c r="AC251"/>
  <c r="AE68" i="56"/>
  <c r="AC68"/>
  <c r="S5" i="90"/>
  <c r="T4"/>
  <c r="Y23" i="65"/>
  <c r="X24"/>
  <c r="X16"/>
  <c r="W17"/>
  <c r="AA11" i="90"/>
  <c r="Z12"/>
  <c r="Z13" s="1"/>
  <c r="Q12" i="65"/>
  <c r="R11"/>
  <c r="U44" i="78"/>
  <c r="U45" s="1"/>
  <c r="U46"/>
  <c r="U52"/>
  <c r="U50"/>
  <c r="U51" s="1"/>
  <c r="V43"/>
  <c r="L19" i="62"/>
  <c r="H19"/>
  <c r="K19"/>
  <c r="M19"/>
  <c r="J19"/>
  <c r="I19"/>
  <c r="K5" i="65"/>
  <c r="L4"/>
  <c r="O40"/>
  <c r="O39"/>
  <c r="O42" s="1"/>
  <c r="O43"/>
  <c r="O41"/>
  <c r="AF38" i="33"/>
  <c r="AF22" i="30"/>
  <c r="AF246" s="1"/>
  <c r="AE246"/>
  <c r="J18" i="74" s="1"/>
  <c r="P18" i="62"/>
  <c r="R18"/>
  <c r="O18"/>
  <c r="N18"/>
  <c r="Q18" s="1"/>
  <c r="P16" i="90"/>
  <c r="O17"/>
  <c r="AA248" i="30"/>
  <c r="B18" i="74"/>
  <c r="AF85" i="56"/>
  <c r="R73" i="78"/>
  <c r="R25" i="65" s="1"/>
  <c r="R26" s="1"/>
  <c r="T56" i="78"/>
  <c r="T18" i="65" s="1"/>
  <c r="T19" s="1"/>
  <c r="AF258" i="33"/>
  <c r="AF98"/>
  <c r="AF222"/>
  <c r="Q29" i="65"/>
  <c r="Q32" s="1"/>
  <c r="AF236" i="33"/>
  <c r="AF130"/>
  <c r="AF76"/>
  <c r="AF256"/>
  <c r="AF56" i="56"/>
  <c r="AF294" i="33"/>
  <c r="AF214"/>
  <c r="AF35" i="56"/>
  <c r="AF288" i="33"/>
  <c r="AF39" i="56"/>
  <c r="S61" i="78"/>
  <c r="S62" s="1"/>
  <c r="S63"/>
  <c r="S69"/>
  <c r="S67"/>
  <c r="S68" s="1"/>
  <c r="T60"/>
  <c r="S24" i="90"/>
  <c r="T23"/>
  <c r="C20" i="62"/>
  <c r="G20"/>
  <c r="B21"/>
  <c r="AC306" i="33"/>
  <c r="AE306"/>
  <c r="AE335" s="1"/>
  <c r="J20" i="74" s="1"/>
  <c r="S6" i="65"/>
  <c r="S7" s="1"/>
  <c r="T21" i="78"/>
  <c r="U8"/>
  <c r="T29"/>
  <c r="T11"/>
  <c r="T35"/>
  <c r="T27"/>
  <c r="T28" s="1"/>
  <c r="T33"/>
  <c r="T34" s="1"/>
  <c r="T17"/>
  <c r="T9"/>
  <c r="T10" s="1"/>
  <c r="T15"/>
  <c r="T16" s="1"/>
  <c r="T23"/>
  <c r="T22"/>
  <c r="AK250" i="30"/>
  <c r="L23" i="64"/>
  <c r="K23"/>
  <c r="H23"/>
  <c r="J23"/>
  <c r="I23"/>
  <c r="M23"/>
  <c r="H25" i="48"/>
  <c r="I25"/>
  <c r="K25"/>
  <c r="M25"/>
  <c r="J25"/>
  <c r="L25"/>
  <c r="C22" i="68"/>
  <c r="B23"/>
  <c r="B25" i="64"/>
  <c r="G24"/>
  <c r="C24"/>
  <c r="B27" i="48"/>
  <c r="G26"/>
  <c r="C26"/>
  <c r="C23" i="66"/>
  <c r="B24"/>
  <c r="O22" i="64"/>
  <c r="P22"/>
  <c r="R22"/>
  <c r="N22"/>
  <c r="Q22" s="1"/>
  <c r="P24" i="48"/>
  <c r="R24"/>
  <c r="N24"/>
  <c r="Q24" s="1"/>
  <c r="O24"/>
  <c r="B27" i="50" l="1"/>
  <c r="C26"/>
  <c r="B25" i="51"/>
  <c r="C24"/>
  <c r="G14" i="74"/>
  <c r="M12"/>
  <c r="M14" s="1"/>
  <c r="M22" s="1"/>
  <c r="K14"/>
  <c r="D13"/>
  <c r="F13" s="1"/>
  <c r="D14"/>
  <c r="F12"/>
  <c r="F14" s="1"/>
  <c r="S73" i="78"/>
  <c r="S25" i="65" s="1"/>
  <c r="S26" s="1"/>
  <c r="AF105" i="56"/>
  <c r="AF140" i="33"/>
  <c r="M20" i="62"/>
  <c r="J20"/>
  <c r="I20"/>
  <c r="K20"/>
  <c r="L20"/>
  <c r="H20"/>
  <c r="T24" i="90"/>
  <c r="U23"/>
  <c r="T67" i="78"/>
  <c r="T68" s="1"/>
  <c r="T63"/>
  <c r="U60"/>
  <c r="T61"/>
  <c r="T62" s="1"/>
  <c r="T69"/>
  <c r="Q35" i="65"/>
  <c r="Q38"/>
  <c r="Q33"/>
  <c r="Q37"/>
  <c r="Q36"/>
  <c r="Q34"/>
  <c r="M4"/>
  <c r="L5"/>
  <c r="N19" i="62"/>
  <c r="Q19" s="1"/>
  <c r="R19"/>
  <c r="P19"/>
  <c r="O19"/>
  <c r="W43" i="78"/>
  <c r="V52"/>
  <c r="V50"/>
  <c r="V51" s="1"/>
  <c r="V46"/>
  <c r="V56" s="1"/>
  <c r="V18" i="65" s="1"/>
  <c r="V19" s="1"/>
  <c r="V44" i="78"/>
  <c r="V45" s="1"/>
  <c r="S11" i="65"/>
  <c r="R12"/>
  <c r="Y16"/>
  <c r="X17"/>
  <c r="U4" i="90"/>
  <c r="T5"/>
  <c r="AF18" i="56"/>
  <c r="AC167"/>
  <c r="G16" i="74" s="1"/>
  <c r="S76" i="78"/>
  <c r="AF306" i="33"/>
  <c r="AC335"/>
  <c r="G20" i="74" s="1"/>
  <c r="U56" i="78"/>
  <c r="U18" i="65" s="1"/>
  <c r="U19" s="1"/>
  <c r="AF68" i="56"/>
  <c r="AF251" i="33"/>
  <c r="AF121" i="56"/>
  <c r="R76" i="78"/>
  <c r="AE167" i="56"/>
  <c r="J16" i="74" s="1"/>
  <c r="J22" s="1"/>
  <c r="U27" i="78"/>
  <c r="U28" s="1"/>
  <c r="U9"/>
  <c r="U23"/>
  <c r="U11"/>
  <c r="U15"/>
  <c r="U16" s="1"/>
  <c r="U33"/>
  <c r="U34" s="1"/>
  <c r="U35"/>
  <c r="U29"/>
  <c r="U21"/>
  <c r="U22" s="1"/>
  <c r="U17"/>
  <c r="V8"/>
  <c r="B22" i="62"/>
  <c r="G21"/>
  <c r="C21"/>
  <c r="AA249" i="30"/>
  <c r="E18" i="74" s="1"/>
  <c r="C18"/>
  <c r="D18" s="1"/>
  <c r="P17" i="90"/>
  <c r="Q16"/>
  <c r="AF253" i="30"/>
  <c r="K18" i="74"/>
  <c r="M18" s="1"/>
  <c r="AB11" i="90"/>
  <c r="AA12"/>
  <c r="AA13" s="1"/>
  <c r="Z23" i="65"/>
  <c r="Y24"/>
  <c r="P39"/>
  <c r="P42" s="1"/>
  <c r="P41"/>
  <c r="P40"/>
  <c r="P43"/>
  <c r="AA169" i="56"/>
  <c r="B16" i="74"/>
  <c r="B20"/>
  <c r="AA341" i="33"/>
  <c r="T39" i="78"/>
  <c r="U10"/>
  <c r="R29" i="65"/>
  <c r="R32" s="1"/>
  <c r="AF229" i="33"/>
  <c r="AF335" s="1"/>
  <c r="K20" i="74" s="1"/>
  <c r="M20" s="1"/>
  <c r="C24" i="66"/>
  <c r="B25"/>
  <c r="G27" i="48"/>
  <c r="C27"/>
  <c r="B28"/>
  <c r="J24" i="64"/>
  <c r="L24"/>
  <c r="K24"/>
  <c r="I24"/>
  <c r="M24"/>
  <c r="H24"/>
  <c r="I26" i="48"/>
  <c r="L26"/>
  <c r="J26"/>
  <c r="K26"/>
  <c r="H26"/>
  <c r="M26"/>
  <c r="B26" i="64"/>
  <c r="G25"/>
  <c r="C25"/>
  <c r="C23" i="68"/>
  <c r="B24"/>
  <c r="O25" i="48"/>
  <c r="P25"/>
  <c r="N25"/>
  <c r="Q25" s="1"/>
  <c r="R25"/>
  <c r="N23" i="64"/>
  <c r="Q23" s="1"/>
  <c r="P23"/>
  <c r="O23"/>
  <c r="R23"/>
  <c r="C27" i="50" l="1"/>
  <c r="B28"/>
  <c r="B26" i="51"/>
  <c r="C25"/>
  <c r="F18" i="74"/>
  <c r="U39" i="78"/>
  <c r="R37" i="65"/>
  <c r="R38"/>
  <c r="R34"/>
  <c r="R35"/>
  <c r="R36"/>
  <c r="R33"/>
  <c r="T6"/>
  <c r="T7" s="1"/>
  <c r="AA170" i="56"/>
  <c r="E16" i="74" s="1"/>
  <c r="C16"/>
  <c r="AA23" i="65"/>
  <c r="Z24"/>
  <c r="AB12" i="90"/>
  <c r="AB13" s="1"/>
  <c r="AC11"/>
  <c r="Q17"/>
  <c r="R16"/>
  <c r="C22" i="62"/>
  <c r="B23"/>
  <c r="G22"/>
  <c r="U6" i="65"/>
  <c r="U7" s="1"/>
  <c r="U5" i="90"/>
  <c r="V4"/>
  <c r="W50" i="78"/>
  <c r="W51" s="1"/>
  <c r="W44"/>
  <c r="W45" s="1"/>
  <c r="W46"/>
  <c r="X43"/>
  <c r="W52"/>
  <c r="Q41" i="65"/>
  <c r="Q39"/>
  <c r="Q42" s="1"/>
  <c r="Q43"/>
  <c r="Q40"/>
  <c r="U69" i="78"/>
  <c r="U67"/>
  <c r="U68" s="1"/>
  <c r="U63"/>
  <c r="V60"/>
  <c r="U61"/>
  <c r="U62" s="1"/>
  <c r="R20" i="62"/>
  <c r="N20"/>
  <c r="Q20" s="1"/>
  <c r="O20"/>
  <c r="P20"/>
  <c r="AF167" i="56"/>
  <c r="K16" i="74" s="1"/>
  <c r="AA342" i="33"/>
  <c r="E20" i="74" s="1"/>
  <c r="C20"/>
  <c r="C22" s="1"/>
  <c r="D16"/>
  <c r="B22"/>
  <c r="L21" i="62"/>
  <c r="J21"/>
  <c r="H21"/>
  <c r="I21"/>
  <c r="K21"/>
  <c r="M21"/>
  <c r="V29" i="78"/>
  <c r="V33"/>
  <c r="V34" s="1"/>
  <c r="W8"/>
  <c r="V21"/>
  <c r="V22" s="1"/>
  <c r="V23"/>
  <c r="V15"/>
  <c r="V16" s="1"/>
  <c r="V9"/>
  <c r="V10" s="1"/>
  <c r="V11"/>
  <c r="V27"/>
  <c r="V28" s="1"/>
  <c r="V17"/>
  <c r="V35"/>
  <c r="Z16" i="65"/>
  <c r="Y17"/>
  <c r="S12"/>
  <c r="S29" s="1"/>
  <c r="S32" s="1"/>
  <c r="T11"/>
  <c r="M5"/>
  <c r="N4"/>
  <c r="U24" i="90"/>
  <c r="V23"/>
  <c r="G22" i="74"/>
  <c r="T73" i="78"/>
  <c r="T25" i="65" s="1"/>
  <c r="T26" s="1"/>
  <c r="B25" i="68"/>
  <c r="C24"/>
  <c r="B27" i="64"/>
  <c r="C26"/>
  <c r="G26"/>
  <c r="G28" i="48"/>
  <c r="C28"/>
  <c r="B29"/>
  <c r="I27"/>
  <c r="J27"/>
  <c r="L27"/>
  <c r="K27"/>
  <c r="M27"/>
  <c r="H27"/>
  <c r="C25" i="66"/>
  <c r="B26"/>
  <c r="H25" i="64"/>
  <c r="M25"/>
  <c r="I25"/>
  <c r="L25"/>
  <c r="K25"/>
  <c r="J25"/>
  <c r="O26" i="48"/>
  <c r="N26"/>
  <c r="Q26" s="1"/>
  <c r="R26"/>
  <c r="P26"/>
  <c r="P24" i="64"/>
  <c r="O24"/>
  <c r="R24"/>
  <c r="N24"/>
  <c r="Q24" s="1"/>
  <c r="C28" i="50" l="1"/>
  <c r="B29"/>
  <c r="B27" i="51"/>
  <c r="C26"/>
  <c r="S33" i="65"/>
  <c r="S35"/>
  <c r="S34"/>
  <c r="S36"/>
  <c r="S37"/>
  <c r="S38"/>
  <c r="M16" i="74"/>
  <c r="K22"/>
  <c r="X44" i="78"/>
  <c r="X45" s="1"/>
  <c r="X50"/>
  <c r="X51" s="1"/>
  <c r="Y43"/>
  <c r="X52"/>
  <c r="X46"/>
  <c r="V5" i="90"/>
  <c r="W4"/>
  <c r="K22" i="62"/>
  <c r="L22"/>
  <c r="I22"/>
  <c r="J22"/>
  <c r="M22"/>
  <c r="H22"/>
  <c r="R43" i="65"/>
  <c r="R41"/>
  <c r="R40"/>
  <c r="R39"/>
  <c r="R42" s="1"/>
  <c r="U73" i="78"/>
  <c r="T76"/>
  <c r="W23" i="90"/>
  <c r="V24"/>
  <c r="W17" i="78"/>
  <c r="W15"/>
  <c r="W16" s="1"/>
  <c r="W29"/>
  <c r="W35"/>
  <c r="W9"/>
  <c r="W10" s="1"/>
  <c r="X8"/>
  <c r="W23"/>
  <c r="W27"/>
  <c r="W28" s="1"/>
  <c r="W33"/>
  <c r="W34" s="1"/>
  <c r="W11"/>
  <c r="W21"/>
  <c r="W22" s="1"/>
  <c r="F16" i="74"/>
  <c r="O4" i="65"/>
  <c r="N5"/>
  <c r="T12"/>
  <c r="U11"/>
  <c r="AA16"/>
  <c r="Z17"/>
  <c r="P21" i="62"/>
  <c r="R21"/>
  <c r="N21"/>
  <c r="Q21" s="1"/>
  <c r="O21"/>
  <c r="B34" i="74"/>
  <c r="B35"/>
  <c r="C34"/>
  <c r="C35"/>
  <c r="V61" i="78"/>
  <c r="V62" s="1"/>
  <c r="W60"/>
  <c r="V69"/>
  <c r="V63"/>
  <c r="V67"/>
  <c r="V68" s="1"/>
  <c r="B24" i="62"/>
  <c r="G23"/>
  <c r="C23"/>
  <c r="S16" i="90"/>
  <c r="R17"/>
  <c r="AC12"/>
  <c r="AC13" s="1"/>
  <c r="AD11"/>
  <c r="AB23" i="65"/>
  <c r="AA24"/>
  <c r="V39" i="78"/>
  <c r="D20" i="74"/>
  <c r="F20" s="1"/>
  <c r="W56" i="78"/>
  <c r="W18" i="65" s="1"/>
  <c r="W19" s="1"/>
  <c r="E22" i="74"/>
  <c r="T29" i="65"/>
  <c r="T32" s="1"/>
  <c r="R25" i="64"/>
  <c r="N25"/>
  <c r="Q25" s="1"/>
  <c r="P25"/>
  <c r="O25"/>
  <c r="O27" i="48"/>
  <c r="N27"/>
  <c r="Q27" s="1"/>
  <c r="R27"/>
  <c r="P27"/>
  <c r="H26" i="64"/>
  <c r="I26"/>
  <c r="K26"/>
  <c r="M26"/>
  <c r="J26"/>
  <c r="L26"/>
  <c r="B28"/>
  <c r="G27"/>
  <c r="C27"/>
  <c r="B27" i="66"/>
  <c r="C26"/>
  <c r="B30" i="48"/>
  <c r="G29"/>
  <c r="C29"/>
  <c r="H28"/>
  <c r="K28"/>
  <c r="I28"/>
  <c r="M28"/>
  <c r="J28"/>
  <c r="L28"/>
  <c r="C25" i="68"/>
  <c r="B26"/>
  <c r="C29" i="50" l="1"/>
  <c r="B30"/>
  <c r="B28" i="51"/>
  <c r="C27"/>
  <c r="V73" i="78"/>
  <c r="V25" i="65" s="1"/>
  <c r="V26" s="1"/>
  <c r="E24" i="74"/>
  <c r="E34"/>
  <c r="E25"/>
  <c r="E26" s="1"/>
  <c r="E35"/>
  <c r="G24" i="62"/>
  <c r="B25"/>
  <c r="C24"/>
  <c r="X60" i="78"/>
  <c r="W69"/>
  <c r="W63"/>
  <c r="W61"/>
  <c r="W62" s="1"/>
  <c r="W67"/>
  <c r="W68" s="1"/>
  <c r="O5" i="65"/>
  <c r="P4"/>
  <c r="X35" i="78"/>
  <c r="X23"/>
  <c r="Y8"/>
  <c r="X11"/>
  <c r="X17"/>
  <c r="X21"/>
  <c r="X22" s="1"/>
  <c r="X33"/>
  <c r="X34" s="1"/>
  <c r="X15"/>
  <c r="X16" s="1"/>
  <c r="X27"/>
  <c r="X28" s="1"/>
  <c r="X9"/>
  <c r="X10" s="1"/>
  <c r="X29"/>
  <c r="U25" i="65"/>
  <c r="U26" s="1"/>
  <c r="U76" i="78"/>
  <c r="W5" i="90"/>
  <c r="X4"/>
  <c r="Y46" i="78"/>
  <c r="Y44"/>
  <c r="Y45" s="1"/>
  <c r="Y52"/>
  <c r="Y56" s="1"/>
  <c r="Y18" i="65" s="1"/>
  <c r="Y19" s="1"/>
  <c r="Y50" i="78"/>
  <c r="Y51" s="1"/>
  <c r="Z43"/>
  <c r="F22" i="74"/>
  <c r="X56" i="78"/>
  <c r="X18" i="65" s="1"/>
  <c r="X19" s="1"/>
  <c r="V6"/>
  <c r="V7" s="1"/>
  <c r="V76" i="78"/>
  <c r="AD12" i="90"/>
  <c r="AD13" s="1"/>
  <c r="AE11"/>
  <c r="T35" i="65"/>
  <c r="T33"/>
  <c r="T36"/>
  <c r="T37"/>
  <c r="T38"/>
  <c r="T34"/>
  <c r="AC23"/>
  <c r="AB24"/>
  <c r="T16" i="90"/>
  <c r="S17"/>
  <c r="I23" i="62"/>
  <c r="M23"/>
  <c r="L23"/>
  <c r="J23"/>
  <c r="K23"/>
  <c r="H23"/>
  <c r="AB16" i="65"/>
  <c r="AA17"/>
  <c r="V11"/>
  <c r="U12"/>
  <c r="U29" s="1"/>
  <c r="U32" s="1"/>
  <c r="X23" i="90"/>
  <c r="W24"/>
  <c r="N22" i="62"/>
  <c r="Q22" s="1"/>
  <c r="O22"/>
  <c r="P22"/>
  <c r="R22"/>
  <c r="S39" i="65"/>
  <c r="S42" s="1"/>
  <c r="S41"/>
  <c r="S40"/>
  <c r="S43"/>
  <c r="D22" i="74"/>
  <c r="W39" i="78"/>
  <c r="J29" i="48"/>
  <c r="H29"/>
  <c r="L29"/>
  <c r="K29"/>
  <c r="M29"/>
  <c r="I29"/>
  <c r="C27" i="66"/>
  <c r="B28"/>
  <c r="K27" i="64"/>
  <c r="H27"/>
  <c r="I27"/>
  <c r="J27"/>
  <c r="L27"/>
  <c r="M27"/>
  <c r="P26"/>
  <c r="O26"/>
  <c r="N26"/>
  <c r="Q26" s="1"/>
  <c r="R26"/>
  <c r="C26" i="68"/>
  <c r="B27"/>
  <c r="O28" i="48"/>
  <c r="N28"/>
  <c r="Q28" s="1"/>
  <c r="R28"/>
  <c r="P28"/>
  <c r="B31"/>
  <c r="G30"/>
  <c r="C30"/>
  <c r="B29" i="64"/>
  <c r="C28"/>
  <c r="G28"/>
  <c r="B31" i="50" l="1"/>
  <c r="C30"/>
  <c r="B29" i="51"/>
  <c r="C28"/>
  <c r="X39" i="78"/>
  <c r="W6" i="65"/>
  <c r="W7" s="1"/>
  <c r="D35" i="74"/>
  <c r="D25"/>
  <c r="D34"/>
  <c r="D24"/>
  <c r="X24" i="90"/>
  <c r="Y23"/>
  <c r="U36" i="65"/>
  <c r="U35"/>
  <c r="U34"/>
  <c r="U33"/>
  <c r="U37"/>
  <c r="U38"/>
  <c r="R23" i="62"/>
  <c r="O23"/>
  <c r="N23"/>
  <c r="Q23" s="1"/>
  <c r="P23"/>
  <c r="AD23" i="65"/>
  <c r="AC24"/>
  <c r="T43"/>
  <c r="T40"/>
  <c r="T39"/>
  <c r="T42" s="1"/>
  <c r="T41"/>
  <c r="F35" i="74"/>
  <c r="F24"/>
  <c r="F25"/>
  <c r="F34"/>
  <c r="Y4" i="90"/>
  <c r="X5"/>
  <c r="Y21" i="78"/>
  <c r="Y22" s="1"/>
  <c r="Y33"/>
  <c r="Y34" s="1"/>
  <c r="Y11"/>
  <c r="Y29"/>
  <c r="Y17"/>
  <c r="Y9"/>
  <c r="Y10" s="1"/>
  <c r="Z8"/>
  <c r="Y15"/>
  <c r="Y16" s="1"/>
  <c r="Y35"/>
  <c r="Y27"/>
  <c r="Y28" s="1"/>
  <c r="Y23"/>
  <c r="Q4" i="65"/>
  <c r="P5"/>
  <c r="X61" i="78"/>
  <c r="X62" s="1"/>
  <c r="X69"/>
  <c r="X63"/>
  <c r="X73" s="1"/>
  <c r="X25" i="65" s="1"/>
  <c r="X26" s="1"/>
  <c r="X67" i="78"/>
  <c r="X68" s="1"/>
  <c r="Y60"/>
  <c r="C25" i="62"/>
  <c r="G25"/>
  <c r="B26"/>
  <c r="W73" i="78"/>
  <c r="W25" i="65" s="1"/>
  <c r="W26" s="1"/>
  <c r="W11"/>
  <c r="V12"/>
  <c r="V29" s="1"/>
  <c r="V32" s="1"/>
  <c r="AC16"/>
  <c r="AB17"/>
  <c r="T17" i="90"/>
  <c r="U16"/>
  <c r="AE12"/>
  <c r="AE13" s="1"/>
  <c r="AF11"/>
  <c r="Z46" i="78"/>
  <c r="Z50"/>
  <c r="Z51" s="1"/>
  <c r="AA43"/>
  <c r="Z52"/>
  <c r="Z44"/>
  <c r="Z45" s="1"/>
  <c r="X76"/>
  <c r="X6" i="65"/>
  <c r="X7" s="1"/>
  <c r="M24" i="62"/>
  <c r="K24"/>
  <c r="I24"/>
  <c r="L24"/>
  <c r="H24"/>
  <c r="J24"/>
  <c r="E29" i="74"/>
  <c r="E31"/>
  <c r="E30"/>
  <c r="E27"/>
  <c r="J28" i="64"/>
  <c r="H28"/>
  <c r="L28"/>
  <c r="I28"/>
  <c r="K28"/>
  <c r="M28"/>
  <c r="G29"/>
  <c r="B30"/>
  <c r="C29"/>
  <c r="R27"/>
  <c r="N27"/>
  <c r="Q27" s="1"/>
  <c r="P27"/>
  <c r="O27"/>
  <c r="C28" i="66"/>
  <c r="B29"/>
  <c r="R29" i="48"/>
  <c r="N29"/>
  <c r="Q29" s="1"/>
  <c r="P29"/>
  <c r="O29"/>
  <c r="J30"/>
  <c r="H30"/>
  <c r="I30"/>
  <c r="M30"/>
  <c r="L30"/>
  <c r="K30"/>
  <c r="C31"/>
  <c r="G31"/>
  <c r="B32"/>
  <c r="C27" i="68"/>
  <c r="B28"/>
  <c r="B32" i="50" l="1"/>
  <c r="C31"/>
  <c r="C29" i="51"/>
  <c r="B30"/>
  <c r="F26" i="74"/>
  <c r="F27" s="1"/>
  <c r="Z56" i="78"/>
  <c r="Z18" i="65" s="1"/>
  <c r="Z19" s="1"/>
  <c r="V33"/>
  <c r="V35"/>
  <c r="V34"/>
  <c r="V37"/>
  <c r="V36"/>
  <c r="V38"/>
  <c r="AA52" i="78"/>
  <c r="AA44"/>
  <c r="AA45" s="1"/>
  <c r="AB43"/>
  <c r="AA46"/>
  <c r="AA50"/>
  <c r="AA51" s="1"/>
  <c r="AD16" i="65"/>
  <c r="AC17"/>
  <c r="W12"/>
  <c r="X11"/>
  <c r="K25" i="62"/>
  <c r="I25"/>
  <c r="H25"/>
  <c r="J25"/>
  <c r="M25"/>
  <c r="L25"/>
  <c r="Y67" i="78"/>
  <c r="Y68" s="1"/>
  <c r="Y69"/>
  <c r="Y63"/>
  <c r="Z60"/>
  <c r="Y61"/>
  <c r="Y62" s="1"/>
  <c r="Q5" i="65"/>
  <c r="R4"/>
  <c r="AD24"/>
  <c r="AE23"/>
  <c r="W29"/>
  <c r="W32" s="1"/>
  <c r="P24" i="62"/>
  <c r="R24"/>
  <c r="N24"/>
  <c r="Q24" s="1"/>
  <c r="O24"/>
  <c r="AG11" i="90"/>
  <c r="AF12"/>
  <c r="AF13" s="1"/>
  <c r="V16"/>
  <c r="U17"/>
  <c r="B27" i="62"/>
  <c r="G26"/>
  <c r="C26"/>
  <c r="Z11" i="78"/>
  <c r="Z35"/>
  <c r="AA8"/>
  <c r="Z23"/>
  <c r="Z17"/>
  <c r="Z21"/>
  <c r="Z22" s="1"/>
  <c r="Z29"/>
  <c r="Z27"/>
  <c r="Z28" s="1"/>
  <c r="Z33"/>
  <c r="Z34" s="1"/>
  <c r="Z9"/>
  <c r="Z10" s="1"/>
  <c r="Z15"/>
  <c r="Z16" s="1"/>
  <c r="Z4" i="90"/>
  <c r="Y5"/>
  <c r="F31" i="74"/>
  <c r="F30"/>
  <c r="F29"/>
  <c r="U39" i="65"/>
  <c r="U42" s="1"/>
  <c r="U43"/>
  <c r="U40"/>
  <c r="U41"/>
  <c r="Z23" i="90"/>
  <c r="Y24"/>
  <c r="D29" i="74"/>
  <c r="D31"/>
  <c r="D30"/>
  <c r="E32"/>
  <c r="Y39" i="78"/>
  <c r="D26" i="74"/>
  <c r="D27" s="1"/>
  <c r="W76" i="78"/>
  <c r="B29" i="68"/>
  <c r="C28"/>
  <c r="B33" i="48"/>
  <c r="G32"/>
  <c r="C32"/>
  <c r="N30"/>
  <c r="Q30" s="1"/>
  <c r="R30"/>
  <c r="P30"/>
  <c r="O30"/>
  <c r="C30" i="64"/>
  <c r="G30"/>
  <c r="B31"/>
  <c r="R28"/>
  <c r="N28"/>
  <c r="Q28" s="1"/>
  <c r="P28"/>
  <c r="O28"/>
  <c r="K31" i="48"/>
  <c r="I31"/>
  <c r="H31"/>
  <c r="M31"/>
  <c r="J31"/>
  <c r="L31"/>
  <c r="C29" i="66"/>
  <c r="B30"/>
  <c r="M29" i="64"/>
  <c r="I29"/>
  <c r="J29"/>
  <c r="K29"/>
  <c r="L29"/>
  <c r="H29"/>
  <c r="C32" i="50" l="1"/>
  <c r="B33"/>
  <c r="C30" i="51"/>
  <c r="B31"/>
  <c r="Z5" i="90"/>
  <c r="AA4"/>
  <c r="G27" i="62"/>
  <c r="B28"/>
  <c r="C27"/>
  <c r="W16" i="90"/>
  <c r="V17"/>
  <c r="AG12"/>
  <c r="AG13" s="1"/>
  <c r="AH11"/>
  <c r="W35" i="65"/>
  <c r="W37"/>
  <c r="W34"/>
  <c r="W33"/>
  <c r="W36"/>
  <c r="W38"/>
  <c r="Z63" i="78"/>
  <c r="Z61"/>
  <c r="Z62" s="1"/>
  <c r="AA60"/>
  <c r="Z69"/>
  <c r="Z67"/>
  <c r="Z68" s="1"/>
  <c r="AE16" i="65"/>
  <c r="AD17"/>
  <c r="F32" i="74"/>
  <c r="AA56" i="78"/>
  <c r="AA18" i="65" s="1"/>
  <c r="AA19" s="1"/>
  <c r="Y6"/>
  <c r="Y7" s="1"/>
  <c r="Z24" i="90"/>
  <c r="AA23"/>
  <c r="AA15" i="78"/>
  <c r="AA16" s="1"/>
  <c r="AA11"/>
  <c r="AA17"/>
  <c r="AA9"/>
  <c r="AA10" s="1"/>
  <c r="AA35"/>
  <c r="AA27"/>
  <c r="AA28" s="1"/>
  <c r="AA23"/>
  <c r="AA29"/>
  <c r="AA33"/>
  <c r="AA34" s="1"/>
  <c r="AB8"/>
  <c r="AA21"/>
  <c r="AA22" s="1"/>
  <c r="L26" i="62"/>
  <c r="K26"/>
  <c r="J26"/>
  <c r="I26"/>
  <c r="H26"/>
  <c r="M26"/>
  <c r="AE24" i="65"/>
  <c r="AF23"/>
  <c r="S4"/>
  <c r="R5"/>
  <c r="P25" i="62"/>
  <c r="N25"/>
  <c r="Q25" s="1"/>
  <c r="O25"/>
  <c r="R25"/>
  <c r="Y11" i="65"/>
  <c r="X12"/>
  <c r="X29" s="1"/>
  <c r="X32" s="1"/>
  <c r="AB44" i="78"/>
  <c r="AB45" s="1"/>
  <c r="AB52"/>
  <c r="AB50"/>
  <c r="AB51" s="1"/>
  <c r="AC43"/>
  <c r="AB46"/>
  <c r="V39" i="65"/>
  <c r="V42" s="1"/>
  <c r="V43"/>
  <c r="V40"/>
  <c r="V41"/>
  <c r="D32" i="74"/>
  <c r="Z39" i="78"/>
  <c r="Y73"/>
  <c r="Y25" i="65" s="1"/>
  <c r="Y26" s="1"/>
  <c r="O29" i="64"/>
  <c r="R29"/>
  <c r="N29"/>
  <c r="Q29" s="1"/>
  <c r="P29"/>
  <c r="B31" i="66"/>
  <c r="C30"/>
  <c r="O31" i="48"/>
  <c r="N31"/>
  <c r="Q31" s="1"/>
  <c r="R31"/>
  <c r="P31"/>
  <c r="K30" i="64"/>
  <c r="H30"/>
  <c r="I30"/>
  <c r="J30"/>
  <c r="L30"/>
  <c r="M30"/>
  <c r="C33" i="48"/>
  <c r="G33"/>
  <c r="B34"/>
  <c r="B32" i="64"/>
  <c r="C31"/>
  <c r="G31"/>
  <c r="H32" i="48"/>
  <c r="K32"/>
  <c r="J32"/>
  <c r="I32"/>
  <c r="L32"/>
  <c r="M32"/>
  <c r="B30" i="68"/>
  <c r="C29"/>
  <c r="C33" i="50" l="1"/>
  <c r="B34"/>
  <c r="C31" i="51"/>
  <c r="B32"/>
  <c r="Z73" i="78"/>
  <c r="Z25" i="65" s="1"/>
  <c r="Z26" s="1"/>
  <c r="AB56" i="78"/>
  <c r="AB18" i="65" s="1"/>
  <c r="AB19" s="1"/>
  <c r="AC50" i="78"/>
  <c r="AC51" s="1"/>
  <c r="AC46"/>
  <c r="AD43"/>
  <c r="AC52"/>
  <c r="AC44"/>
  <c r="AC45" s="1"/>
  <c r="Y12" i="65"/>
  <c r="Z11"/>
  <c r="AB23" i="78"/>
  <c r="AB15"/>
  <c r="AB16" s="1"/>
  <c r="AB11"/>
  <c r="AB21"/>
  <c r="AB22" s="1"/>
  <c r="AB29"/>
  <c r="AB9"/>
  <c r="AB10" s="1"/>
  <c r="AB33"/>
  <c r="AB34" s="1"/>
  <c r="AB27"/>
  <c r="AB28" s="1"/>
  <c r="AB17"/>
  <c r="AB35"/>
  <c r="AC8"/>
  <c r="AB23" i="90"/>
  <c r="AA24"/>
  <c r="AE17" i="65"/>
  <c r="AF16"/>
  <c r="W40"/>
  <c r="W43"/>
  <c r="W39"/>
  <c r="W42" s="1"/>
  <c r="W41"/>
  <c r="AI11" i="90"/>
  <c r="AH12"/>
  <c r="AH13" s="1"/>
  <c r="H27" i="62"/>
  <c r="M27"/>
  <c r="L27"/>
  <c r="I27"/>
  <c r="K27"/>
  <c r="J27"/>
  <c r="AA39" i="78"/>
  <c r="Y29" i="65"/>
  <c r="Y32" s="1"/>
  <c r="Z6"/>
  <c r="Z7" s="1"/>
  <c r="Z76" i="78"/>
  <c r="X35" i="65"/>
  <c r="X38"/>
  <c r="X34"/>
  <c r="X37"/>
  <c r="X33"/>
  <c r="X36"/>
  <c r="S5"/>
  <c r="T4"/>
  <c r="AF24"/>
  <c r="AG23"/>
  <c r="R26" i="62"/>
  <c r="O26"/>
  <c r="N26"/>
  <c r="Q26" s="1"/>
  <c r="P26"/>
  <c r="AA63" i="78"/>
  <c r="AA69"/>
  <c r="AA67"/>
  <c r="AA68" s="1"/>
  <c r="AA61"/>
  <c r="AA62" s="1"/>
  <c r="AB60"/>
  <c r="X16" i="90"/>
  <c r="W17"/>
  <c r="C28" i="62"/>
  <c r="B29"/>
  <c r="G28"/>
  <c r="AB4" i="90"/>
  <c r="AA5"/>
  <c r="Y76" i="78"/>
  <c r="B31" i="68"/>
  <c r="C30"/>
  <c r="I31" i="64"/>
  <c r="L31"/>
  <c r="H31"/>
  <c r="J31"/>
  <c r="K31"/>
  <c r="M31"/>
  <c r="G32"/>
  <c r="B33"/>
  <c r="C32"/>
  <c r="G34" i="48"/>
  <c r="B35"/>
  <c r="C34"/>
  <c r="O30" i="64"/>
  <c r="P30"/>
  <c r="R30"/>
  <c r="N30"/>
  <c r="Q30" s="1"/>
  <c r="B32" i="66"/>
  <c r="C31"/>
  <c r="P32" i="48"/>
  <c r="O32"/>
  <c r="N32"/>
  <c r="Q32" s="1"/>
  <c r="R32"/>
  <c r="H33"/>
  <c r="I33"/>
  <c r="L33"/>
  <c r="J33"/>
  <c r="K33"/>
  <c r="M33"/>
  <c r="B35" i="50" l="1"/>
  <c r="C34"/>
  <c r="B33" i="51"/>
  <c r="C32"/>
  <c r="R27" i="62"/>
  <c r="O27"/>
  <c r="N27"/>
  <c r="Q27" s="1"/>
  <c r="P27"/>
  <c r="AB5" i="90"/>
  <c r="AC4"/>
  <c r="C29" i="62"/>
  <c r="B30"/>
  <c r="G29"/>
  <c r="AB69" i="78"/>
  <c r="AC60"/>
  <c r="AB61"/>
  <c r="AB62" s="1"/>
  <c r="AB63"/>
  <c r="AB67"/>
  <c r="AB68" s="1"/>
  <c r="AG24" i="65"/>
  <c r="AH23"/>
  <c r="AA6"/>
  <c r="AA7" s="1"/>
  <c r="AI12" i="90"/>
  <c r="AI13" s="1"/>
  <c r="AJ11"/>
  <c r="AG16" i="65"/>
  <c r="AF17"/>
  <c r="AC35" i="78"/>
  <c r="AC29"/>
  <c r="AC15"/>
  <c r="AC16" s="1"/>
  <c r="AC33"/>
  <c r="AC34" s="1"/>
  <c r="AC11"/>
  <c r="AD8"/>
  <c r="AC21"/>
  <c r="AC22" s="1"/>
  <c r="AC17"/>
  <c r="AC9"/>
  <c r="AC10" s="1"/>
  <c r="AC27"/>
  <c r="AC28" s="1"/>
  <c r="AC23"/>
  <c r="AA11" i="65"/>
  <c r="Z12"/>
  <c r="Z29" s="1"/>
  <c r="Z32" s="1"/>
  <c r="AD50" i="78"/>
  <c r="AD51" s="1"/>
  <c r="AD46"/>
  <c r="AE43"/>
  <c r="AD52"/>
  <c r="AD44"/>
  <c r="AD45" s="1"/>
  <c r="AA73"/>
  <c r="AA25" i="65" s="1"/>
  <c r="AA26" s="1"/>
  <c r="AB39" i="78"/>
  <c r="K28" i="62"/>
  <c r="H28"/>
  <c r="L28"/>
  <c r="J28"/>
  <c r="I28"/>
  <c r="M28"/>
  <c r="X17" i="90"/>
  <c r="Y16"/>
  <c r="T5" i="65"/>
  <c r="U4"/>
  <c r="X41"/>
  <c r="X39"/>
  <c r="X42" s="1"/>
  <c r="X40"/>
  <c r="X43"/>
  <c r="Y35"/>
  <c r="Y36"/>
  <c r="Y37"/>
  <c r="Y34"/>
  <c r="Y33"/>
  <c r="Y38"/>
  <c r="AC23" i="90"/>
  <c r="AB24"/>
  <c r="AC56" i="78"/>
  <c r="AC18" i="65" s="1"/>
  <c r="AC19" s="1"/>
  <c r="P33" i="48"/>
  <c r="O33"/>
  <c r="N33"/>
  <c r="Q33" s="1"/>
  <c r="R33"/>
  <c r="B33" i="66"/>
  <c r="C32"/>
  <c r="C35" i="48"/>
  <c r="G35"/>
  <c r="B36"/>
  <c r="K32" i="64"/>
  <c r="J32"/>
  <c r="L32"/>
  <c r="M32"/>
  <c r="I32"/>
  <c r="H32"/>
  <c r="C31" i="68"/>
  <c r="B32"/>
  <c r="I34" i="48"/>
  <c r="H34"/>
  <c r="J34"/>
  <c r="M34"/>
  <c r="K34"/>
  <c r="L34"/>
  <c r="G33" i="64"/>
  <c r="B34"/>
  <c r="C33"/>
  <c r="N31"/>
  <c r="Q31" s="1"/>
  <c r="O31"/>
  <c r="R31"/>
  <c r="P31"/>
  <c r="B36" i="50" l="1"/>
  <c r="C35"/>
  <c r="C33" i="51"/>
  <c r="B34"/>
  <c r="Z33" i="65"/>
  <c r="Z35"/>
  <c r="Z37"/>
  <c r="Z38"/>
  <c r="Z34"/>
  <c r="Z36"/>
  <c r="Y40"/>
  <c r="Y39"/>
  <c r="Y42" s="1"/>
  <c r="Y43"/>
  <c r="Y41"/>
  <c r="V4"/>
  <c r="U5"/>
  <c r="Z16" i="90"/>
  <c r="Y17"/>
  <c r="P28" i="62"/>
  <c r="N28"/>
  <c r="Q28" s="1"/>
  <c r="R28"/>
  <c r="O28"/>
  <c r="AB6" i="65"/>
  <c r="AB7" s="1"/>
  <c r="AE44" i="78"/>
  <c r="AE45" s="1"/>
  <c r="AE46"/>
  <c r="AE50"/>
  <c r="AE51" s="1"/>
  <c r="AF43"/>
  <c r="AE52"/>
  <c r="AJ12" i="90"/>
  <c r="AJ13" s="1"/>
  <c r="AK11"/>
  <c r="AD60" i="78"/>
  <c r="AC61"/>
  <c r="AC62" s="1"/>
  <c r="AC63"/>
  <c r="AC69"/>
  <c r="AC67"/>
  <c r="AC68" s="1"/>
  <c r="L29" i="62"/>
  <c r="K29"/>
  <c r="M29"/>
  <c r="I29"/>
  <c r="J29"/>
  <c r="H29"/>
  <c r="AC39" i="78"/>
  <c r="AA76"/>
  <c r="AC24" i="90"/>
  <c r="AD23"/>
  <c r="AA12" i="65"/>
  <c r="AA29" s="1"/>
  <c r="AA32" s="1"/>
  <c r="AB11"/>
  <c r="AD33" i="78"/>
  <c r="AD34" s="1"/>
  <c r="AD15"/>
  <c r="AD16" s="1"/>
  <c r="AD35"/>
  <c r="AD17"/>
  <c r="AD27"/>
  <c r="AD28" s="1"/>
  <c r="AD9"/>
  <c r="AD10" s="1"/>
  <c r="AE8"/>
  <c r="AD23"/>
  <c r="AD29"/>
  <c r="AD21"/>
  <c r="AD22" s="1"/>
  <c r="AD11"/>
  <c r="AG17" i="65"/>
  <c r="AH16"/>
  <c r="AH24"/>
  <c r="AI23"/>
  <c r="C30" i="62"/>
  <c r="B31"/>
  <c r="G30"/>
  <c r="AC5" i="90"/>
  <c r="AD4"/>
  <c r="AD56" i="78"/>
  <c r="AD18" i="65" s="1"/>
  <c r="AD19" s="1"/>
  <c r="AB73" i="78"/>
  <c r="AB25" i="65" s="1"/>
  <c r="AB26" s="1"/>
  <c r="L33" i="64"/>
  <c r="H33"/>
  <c r="M33"/>
  <c r="J33"/>
  <c r="I33"/>
  <c r="K33"/>
  <c r="B35"/>
  <c r="C34"/>
  <c r="G34"/>
  <c r="O34" i="48"/>
  <c r="R34"/>
  <c r="P34"/>
  <c r="N34"/>
  <c r="Q34" s="1"/>
  <c r="M35"/>
  <c r="K35"/>
  <c r="L35"/>
  <c r="H35"/>
  <c r="I35"/>
  <c r="J35"/>
  <c r="B34" i="66"/>
  <c r="C33"/>
  <c r="C32" i="68"/>
  <c r="B33"/>
  <c r="O32" i="64"/>
  <c r="N32"/>
  <c r="Q32" s="1"/>
  <c r="R32"/>
  <c r="P32"/>
  <c r="B37" i="48"/>
  <c r="C36"/>
  <c r="G36"/>
  <c r="B37" i="50" l="1"/>
  <c r="C36"/>
  <c r="B35" i="51"/>
  <c r="C34"/>
  <c r="AC73" i="78"/>
  <c r="AC25" i="65" s="1"/>
  <c r="AC26" s="1"/>
  <c r="AE56" i="78"/>
  <c r="AE18" i="65" s="1"/>
  <c r="AE19" s="1"/>
  <c r="AA37"/>
  <c r="AA35"/>
  <c r="AA33"/>
  <c r="AA38"/>
  <c r="AA36"/>
  <c r="AA34"/>
  <c r="AE4" i="90"/>
  <c r="AD5"/>
  <c r="K30" i="62"/>
  <c r="J30"/>
  <c r="I30"/>
  <c r="H30"/>
  <c r="M30"/>
  <c r="L30"/>
  <c r="AC76" i="78"/>
  <c r="AC6" i="65"/>
  <c r="AC7" s="1"/>
  <c r="AD61" i="78"/>
  <c r="AD62" s="1"/>
  <c r="AD69"/>
  <c r="AD67"/>
  <c r="AD68" s="1"/>
  <c r="AE60"/>
  <c r="AD63"/>
  <c r="AF52"/>
  <c r="AF46"/>
  <c r="AG43"/>
  <c r="AF50"/>
  <c r="AF51" s="1"/>
  <c r="AF44"/>
  <c r="AF45" s="1"/>
  <c r="AB76"/>
  <c r="C31" i="62"/>
  <c r="B32"/>
  <c r="G31"/>
  <c r="AJ23" i="65"/>
  <c r="AI24"/>
  <c r="AI16"/>
  <c r="AH17"/>
  <c r="AE11" i="78"/>
  <c r="AE21"/>
  <c r="AE22" s="1"/>
  <c r="AE9"/>
  <c r="AE10" s="1"/>
  <c r="AE35"/>
  <c r="AF8"/>
  <c r="AE15"/>
  <c r="AE16" s="1"/>
  <c r="AE17"/>
  <c r="AE23"/>
  <c r="AE33"/>
  <c r="AE34" s="1"/>
  <c r="AE29"/>
  <c r="AE27"/>
  <c r="AE28" s="1"/>
  <c r="AB12" i="65"/>
  <c r="AC11"/>
  <c r="AE23" i="90"/>
  <c r="AD24"/>
  <c r="N29" i="62"/>
  <c r="Q29" s="1"/>
  <c r="O29"/>
  <c r="P29"/>
  <c r="R29"/>
  <c r="AL11" i="90"/>
  <c r="AK12"/>
  <c r="AK13" s="1"/>
  <c r="AA16"/>
  <c r="Z17"/>
  <c r="W4" i="65"/>
  <c r="V5"/>
  <c r="Z39"/>
  <c r="Z42" s="1"/>
  <c r="Z41"/>
  <c r="Z40"/>
  <c r="Z43"/>
  <c r="AD39" i="78"/>
  <c r="AB29" i="65"/>
  <c r="AB32" s="1"/>
  <c r="N33" i="64"/>
  <c r="Q33" s="1"/>
  <c r="O33"/>
  <c r="R33"/>
  <c r="P33"/>
  <c r="J36" i="48"/>
  <c r="I36"/>
  <c r="H36"/>
  <c r="L36"/>
  <c r="M36"/>
  <c r="K36"/>
  <c r="B38"/>
  <c r="C37"/>
  <c r="G37"/>
  <c r="C33" i="68"/>
  <c r="B34"/>
  <c r="C34" i="66"/>
  <c r="B35"/>
  <c r="P35" i="48"/>
  <c r="N35"/>
  <c r="Q35" s="1"/>
  <c r="O35"/>
  <c r="R35"/>
  <c r="I34" i="64"/>
  <c r="M34"/>
  <c r="K34"/>
  <c r="H34"/>
  <c r="L34"/>
  <c r="J34"/>
  <c r="C35"/>
  <c r="B36"/>
  <c r="G35"/>
  <c r="B38" i="50" l="1"/>
  <c r="C37"/>
  <c r="C35" i="51"/>
  <c r="B36"/>
  <c r="AF56" i="78"/>
  <c r="AF18" i="65" s="1"/>
  <c r="AF19" s="1"/>
  <c r="AB37"/>
  <c r="AB36"/>
  <c r="AB35"/>
  <c r="AB38"/>
  <c r="AB33"/>
  <c r="AB34"/>
  <c r="AD6"/>
  <c r="AD7" s="1"/>
  <c r="X4"/>
  <c r="W5"/>
  <c r="AB16" i="90"/>
  <c r="AA17"/>
  <c r="AL12"/>
  <c r="AL13" s="1"/>
  <c r="AM11"/>
  <c r="AE24"/>
  <c r="AF23"/>
  <c r="AD11" i="65"/>
  <c r="AC12"/>
  <c r="AF29" i="78"/>
  <c r="AF35"/>
  <c r="AF17"/>
  <c r="AF33"/>
  <c r="AF34" s="1"/>
  <c r="AF9"/>
  <c r="AF10" s="1"/>
  <c r="AF27"/>
  <c r="AF28" s="1"/>
  <c r="AF15"/>
  <c r="AF16" s="1"/>
  <c r="AF21"/>
  <c r="AF22" s="1"/>
  <c r="AF23"/>
  <c r="AG8"/>
  <c r="AF11"/>
  <c r="AJ24" i="65"/>
  <c r="AK23"/>
  <c r="G32" i="62"/>
  <c r="B33"/>
  <c r="C32"/>
  <c r="AG44" i="78"/>
  <c r="AG45" s="1"/>
  <c r="AG46"/>
  <c r="AH43"/>
  <c r="AG50"/>
  <c r="AG51" s="1"/>
  <c r="AG52"/>
  <c r="AE63"/>
  <c r="AE73" s="1"/>
  <c r="AE25" i="65" s="1"/>
  <c r="AE26" s="1"/>
  <c r="AE69" i="78"/>
  <c r="AE67"/>
  <c r="AE68" s="1"/>
  <c r="AF60"/>
  <c r="AE61"/>
  <c r="AE62" s="1"/>
  <c r="AA39" i="65"/>
  <c r="AA42" s="1"/>
  <c r="AA43"/>
  <c r="AA40"/>
  <c r="AA41"/>
  <c r="AE39" i="78"/>
  <c r="AD73"/>
  <c r="AD25" i="65" s="1"/>
  <c r="AD26" s="1"/>
  <c r="AC29"/>
  <c r="AC32" s="1"/>
  <c r="AJ16"/>
  <c r="AI17"/>
  <c r="J31" i="62"/>
  <c r="M31"/>
  <c r="K31"/>
  <c r="I31"/>
  <c r="L31"/>
  <c r="H31"/>
  <c r="N30"/>
  <c r="Q30" s="1"/>
  <c r="P30"/>
  <c r="O30"/>
  <c r="R30"/>
  <c r="AE5" i="90"/>
  <c r="AF4"/>
  <c r="J35" i="64"/>
  <c r="K35"/>
  <c r="L35"/>
  <c r="I35"/>
  <c r="H35"/>
  <c r="M35"/>
  <c r="B36" i="66"/>
  <c r="C35"/>
  <c r="B37" i="64"/>
  <c r="C36"/>
  <c r="G36"/>
  <c r="R34"/>
  <c r="O34"/>
  <c r="N34"/>
  <c r="Q34" s="1"/>
  <c r="P34"/>
  <c r="B35" i="68"/>
  <c r="C34"/>
  <c r="J37" i="48"/>
  <c r="K37"/>
  <c r="I37"/>
  <c r="L37"/>
  <c r="H37"/>
  <c r="M37"/>
  <c r="C38"/>
  <c r="B39"/>
  <c r="G38"/>
  <c r="N36"/>
  <c r="Q36" s="1"/>
  <c r="P36"/>
  <c r="O36"/>
  <c r="R36"/>
  <c r="C38" i="50" l="1"/>
  <c r="B39"/>
  <c r="C36" i="51"/>
  <c r="B37"/>
  <c r="AG56" i="78"/>
  <c r="AG18" i="65" s="1"/>
  <c r="AG19" s="1"/>
  <c r="AF5" i="90"/>
  <c r="AG4"/>
  <c r="P31" i="62"/>
  <c r="O31"/>
  <c r="N31"/>
  <c r="Q31" s="1"/>
  <c r="R31"/>
  <c r="AK16" i="65"/>
  <c r="AJ17"/>
  <c r="AF67" i="78"/>
  <c r="AF68" s="1"/>
  <c r="AG60"/>
  <c r="AF61"/>
  <c r="AF62" s="1"/>
  <c r="AF69"/>
  <c r="AF63"/>
  <c r="AI43"/>
  <c r="AH52"/>
  <c r="AH50"/>
  <c r="AH51" s="1"/>
  <c r="AH44"/>
  <c r="AH45" s="1"/>
  <c r="AH46"/>
  <c r="G33" i="62"/>
  <c r="C33"/>
  <c r="B34"/>
  <c r="AK24" i="65"/>
  <c r="AL23"/>
  <c r="AG23" i="90"/>
  <c r="AF24"/>
  <c r="AN11"/>
  <c r="AM12"/>
  <c r="AM13" s="1"/>
  <c r="AB43" i="65"/>
  <c r="AB39"/>
  <c r="AB42" s="1"/>
  <c r="AB40"/>
  <c r="AB41"/>
  <c r="AF39" i="78"/>
  <c r="AD76"/>
  <c r="AC34" i="65"/>
  <c r="AC36"/>
  <c r="AC37"/>
  <c r="AC33"/>
  <c r="AC35"/>
  <c r="AC38"/>
  <c r="AE76" i="78"/>
  <c r="AE6" i="65"/>
  <c r="AE7" s="1"/>
  <c r="H32" i="62"/>
  <c r="L32"/>
  <c r="J32"/>
  <c r="K32"/>
  <c r="I32"/>
  <c r="M32"/>
  <c r="AG27" i="78"/>
  <c r="AG28" s="1"/>
  <c r="AH8"/>
  <c r="AG15"/>
  <c r="AG16" s="1"/>
  <c r="AG35"/>
  <c r="AG29"/>
  <c r="AG17"/>
  <c r="AG23"/>
  <c r="AG11"/>
  <c r="AG21"/>
  <c r="AG22" s="1"/>
  <c r="AG9"/>
  <c r="AG10" s="1"/>
  <c r="AG33"/>
  <c r="AG34" s="1"/>
  <c r="AE11" i="65"/>
  <c r="AD12"/>
  <c r="AB17" i="90"/>
  <c r="AC16"/>
  <c r="Y4" i="65"/>
  <c r="X5"/>
  <c r="AD29"/>
  <c r="AD32" s="1"/>
  <c r="H38" i="48"/>
  <c r="K38"/>
  <c r="L38"/>
  <c r="I38"/>
  <c r="J38"/>
  <c r="M38"/>
  <c r="L36" i="64"/>
  <c r="H36"/>
  <c r="I36"/>
  <c r="J36"/>
  <c r="M36"/>
  <c r="K36"/>
  <c r="G37"/>
  <c r="C37"/>
  <c r="B38"/>
  <c r="O35"/>
  <c r="N35"/>
  <c r="Q35" s="1"/>
  <c r="P35"/>
  <c r="R35"/>
  <c r="G39" i="48"/>
  <c r="C39"/>
  <c r="B40"/>
  <c r="R37"/>
  <c r="N37"/>
  <c r="Q37" s="1"/>
  <c r="O37"/>
  <c r="P37"/>
  <c r="C35" i="68"/>
  <c r="B36"/>
  <c r="B37" i="66"/>
  <c r="C36"/>
  <c r="C39" i="50" l="1"/>
  <c r="B40"/>
  <c r="B38" i="51"/>
  <c r="C37"/>
  <c r="AF73" i="78"/>
  <c r="AF25" i="65" s="1"/>
  <c r="AF26" s="1"/>
  <c r="AD38"/>
  <c r="AD35"/>
  <c r="AD34"/>
  <c r="AD37"/>
  <c r="AD33"/>
  <c r="AD36"/>
  <c r="Y5"/>
  <c r="Z4"/>
  <c r="AC17" i="90"/>
  <c r="AD16"/>
  <c r="AF11" i="65"/>
  <c r="AE12"/>
  <c r="AH23" i="78"/>
  <c r="AH35"/>
  <c r="AH33"/>
  <c r="AH34" s="1"/>
  <c r="AH21"/>
  <c r="AH22" s="1"/>
  <c r="AH11"/>
  <c r="AH17"/>
  <c r="AH15"/>
  <c r="AH16" s="1"/>
  <c r="AH27"/>
  <c r="AH28" s="1"/>
  <c r="AI8"/>
  <c r="AH9"/>
  <c r="AH10" s="1"/>
  <c r="AH29"/>
  <c r="R32" i="62"/>
  <c r="O32"/>
  <c r="N32"/>
  <c r="Q32" s="1"/>
  <c r="P32"/>
  <c r="AC41" i="65"/>
  <c r="AC40"/>
  <c r="AC39"/>
  <c r="AC42" s="1"/>
  <c r="AC43"/>
  <c r="AF6"/>
  <c r="AF7" s="1"/>
  <c r="AF76" i="78"/>
  <c r="AO11" i="90"/>
  <c r="AN12"/>
  <c r="AN13" s="1"/>
  <c r="AG24"/>
  <c r="AH23"/>
  <c r="AL24" i="65"/>
  <c r="AM23"/>
  <c r="B35" i="62"/>
  <c r="G34"/>
  <c r="C34"/>
  <c r="M33"/>
  <c r="K33"/>
  <c r="I33"/>
  <c r="L33"/>
  <c r="J33"/>
  <c r="H33"/>
  <c r="AH4" i="90"/>
  <c r="AG5"/>
  <c r="AG39" i="78"/>
  <c r="AE29" i="65"/>
  <c r="AE32" s="1"/>
  <c r="AJ43" i="78"/>
  <c r="AI44"/>
  <c r="AI45" s="1"/>
  <c r="AI50"/>
  <c r="AI51" s="1"/>
  <c r="AI52"/>
  <c r="AI46"/>
  <c r="AH60"/>
  <c r="AG61"/>
  <c r="AG62" s="1"/>
  <c r="AG67"/>
  <c r="AG68" s="1"/>
  <c r="AG69"/>
  <c r="AG63"/>
  <c r="AK17" i="65"/>
  <c r="AL16"/>
  <c r="AH56" i="78"/>
  <c r="AH18" i="65" s="1"/>
  <c r="AH19" s="1"/>
  <c r="G38" i="64"/>
  <c r="B39"/>
  <c r="C38"/>
  <c r="L37"/>
  <c r="M37"/>
  <c r="K37"/>
  <c r="J37"/>
  <c r="H37"/>
  <c r="I37"/>
  <c r="N36"/>
  <c r="Q36" s="1"/>
  <c r="P36"/>
  <c r="O36"/>
  <c r="R36"/>
  <c r="C37" i="66"/>
  <c r="B38"/>
  <c r="B37" i="68"/>
  <c r="C36"/>
  <c r="B41" i="48"/>
  <c r="G40"/>
  <c r="C40"/>
  <c r="J39"/>
  <c r="H39"/>
  <c r="I39"/>
  <c r="L39"/>
  <c r="K39"/>
  <c r="M39"/>
  <c r="P38"/>
  <c r="N38"/>
  <c r="Q38" s="1"/>
  <c r="O38"/>
  <c r="R38"/>
  <c r="B41" i="50" l="1"/>
  <c r="C40"/>
  <c r="B39" i="51"/>
  <c r="C38"/>
  <c r="AI56" i="78"/>
  <c r="AI18" i="65" s="1"/>
  <c r="AI19" s="1"/>
  <c r="AJ52" i="78"/>
  <c r="AJ44"/>
  <c r="AJ45" s="1"/>
  <c r="AJ46"/>
  <c r="AJ56" s="1"/>
  <c r="AJ18" i="65" s="1"/>
  <c r="AJ19" s="1"/>
  <c r="AJ50" i="78"/>
  <c r="AJ51" s="1"/>
  <c r="AK43"/>
  <c r="AG6" i="65"/>
  <c r="AG7" s="1"/>
  <c r="B36" i="62"/>
  <c r="G35"/>
  <c r="C35"/>
  <c r="AO12" i="90"/>
  <c r="AO13" s="1"/>
  <c r="AP11"/>
  <c r="AF12" i="65"/>
  <c r="AF29" s="1"/>
  <c r="AF32" s="1"/>
  <c r="AG11"/>
  <c r="AA4"/>
  <c r="Z5"/>
  <c r="AL17"/>
  <c r="AM16"/>
  <c r="AH63" i="78"/>
  <c r="AH61"/>
  <c r="AH62" s="1"/>
  <c r="AH69"/>
  <c r="AH67"/>
  <c r="AH68" s="1"/>
  <c r="AI60"/>
  <c r="AE38" i="65"/>
  <c r="AE37"/>
  <c r="AE36"/>
  <c r="AE33"/>
  <c r="AE34"/>
  <c r="AE35"/>
  <c r="AH5" i="90"/>
  <c r="AI4"/>
  <c r="N33" i="62"/>
  <c r="Q33" s="1"/>
  <c r="P33"/>
  <c r="O33"/>
  <c r="R33"/>
  <c r="I34"/>
  <c r="H34"/>
  <c r="J34"/>
  <c r="M34"/>
  <c r="K34"/>
  <c r="L34"/>
  <c r="AM24" i="65"/>
  <c r="AN23"/>
  <c r="AI23" i="90"/>
  <c r="AH24"/>
  <c r="AI21" i="78"/>
  <c r="AI22" s="1"/>
  <c r="AI29"/>
  <c r="AJ8"/>
  <c r="AI11"/>
  <c r="AI23"/>
  <c r="AI17"/>
  <c r="AI15"/>
  <c r="AI16" s="1"/>
  <c r="AI27"/>
  <c r="AI28" s="1"/>
  <c r="AI9"/>
  <c r="AI10" s="1"/>
  <c r="AI35"/>
  <c r="AI33"/>
  <c r="AI34" s="1"/>
  <c r="AE16" i="90"/>
  <c r="AD17"/>
  <c r="AD40" i="65"/>
  <c r="AD39"/>
  <c r="AD42" s="1"/>
  <c r="AD43"/>
  <c r="AD41"/>
  <c r="AG73" i="78"/>
  <c r="AG25" i="65" s="1"/>
  <c r="AG26" s="1"/>
  <c r="AH39" i="78"/>
  <c r="O39" i="48"/>
  <c r="N39"/>
  <c r="Q39" s="1"/>
  <c r="R39"/>
  <c r="P39"/>
  <c r="G41"/>
  <c r="C41"/>
  <c r="B42"/>
  <c r="N37" i="64"/>
  <c r="Q37" s="1"/>
  <c r="O37"/>
  <c r="R37"/>
  <c r="P37"/>
  <c r="M38"/>
  <c r="J38"/>
  <c r="K38"/>
  <c r="H38"/>
  <c r="I38"/>
  <c r="L38"/>
  <c r="J40" i="48"/>
  <c r="L40"/>
  <c r="I40"/>
  <c r="M40"/>
  <c r="H40"/>
  <c r="K40"/>
  <c r="C37" i="68"/>
  <c r="B38"/>
  <c r="C38" i="66"/>
  <c r="B39"/>
  <c r="G39" i="64"/>
  <c r="B40"/>
  <c r="C39"/>
  <c r="C41" i="50" l="1"/>
  <c r="B42"/>
  <c r="C39" i="51"/>
  <c r="B40"/>
  <c r="AF34" i="65"/>
  <c r="AF38"/>
  <c r="AF33"/>
  <c r="AF36"/>
  <c r="AF35"/>
  <c r="AF37"/>
  <c r="AH6"/>
  <c r="AH7" s="1"/>
  <c r="AF16" i="90"/>
  <c r="AE17"/>
  <c r="AO23" i="65"/>
  <c r="AN24"/>
  <c r="N34" i="62"/>
  <c r="Q34" s="1"/>
  <c r="O34"/>
  <c r="P34"/>
  <c r="R34"/>
  <c r="AJ4" i="90"/>
  <c r="AI5"/>
  <c r="AJ60" i="78"/>
  <c r="AI69"/>
  <c r="AI67"/>
  <c r="AI68" s="1"/>
  <c r="AI61"/>
  <c r="AI62" s="1"/>
  <c r="AI63"/>
  <c r="AN16" i="65"/>
  <c r="AM17"/>
  <c r="AB4"/>
  <c r="AA5"/>
  <c r="AH11"/>
  <c r="AG12"/>
  <c r="AG29" s="1"/>
  <c r="AG32" s="1"/>
  <c r="AP12" i="90"/>
  <c r="AP13" s="1"/>
  <c r="AQ11"/>
  <c r="B37" i="62"/>
  <c r="G36"/>
  <c r="C36"/>
  <c r="AI39" i="78"/>
  <c r="AH73"/>
  <c r="AH25" i="65" s="1"/>
  <c r="AH26" s="1"/>
  <c r="AJ27" i="78"/>
  <c r="AJ28" s="1"/>
  <c r="AJ17"/>
  <c r="AJ15"/>
  <c r="AJ16" s="1"/>
  <c r="AJ11"/>
  <c r="AJ23"/>
  <c r="AJ35"/>
  <c r="AJ29"/>
  <c r="AJ33"/>
  <c r="AJ34" s="1"/>
  <c r="AJ9"/>
  <c r="AJ10" s="1"/>
  <c r="AJ21"/>
  <c r="AJ22" s="1"/>
  <c r="AK8"/>
  <c r="AJ23" i="90"/>
  <c r="AI24"/>
  <c r="AE43" i="65"/>
  <c r="AE41"/>
  <c r="AE39"/>
  <c r="AE42" s="1"/>
  <c r="AE40"/>
  <c r="M35" i="62"/>
  <c r="H35"/>
  <c r="L35"/>
  <c r="J35"/>
  <c r="K35"/>
  <c r="I35"/>
  <c r="AL43" i="78"/>
  <c r="AK46"/>
  <c r="AK52"/>
  <c r="AK50"/>
  <c r="AK51" s="1"/>
  <c r="AK44"/>
  <c r="AG76"/>
  <c r="AK45"/>
  <c r="C39" i="66"/>
  <c r="B40"/>
  <c r="H39" i="64"/>
  <c r="K39"/>
  <c r="M39"/>
  <c r="L39"/>
  <c r="J39"/>
  <c r="I39"/>
  <c r="C38" i="68"/>
  <c r="B39"/>
  <c r="R40" i="48"/>
  <c r="P40"/>
  <c r="O40"/>
  <c r="N40"/>
  <c r="Q40" s="1"/>
  <c r="G42"/>
  <c r="C42"/>
  <c r="B43"/>
  <c r="K41"/>
  <c r="M41"/>
  <c r="I41"/>
  <c r="L41"/>
  <c r="J41"/>
  <c r="H41"/>
  <c r="C40" i="64"/>
  <c r="G40"/>
  <c r="B41"/>
  <c r="R38"/>
  <c r="O38"/>
  <c r="N38"/>
  <c r="Q38" s="1"/>
  <c r="P38"/>
  <c r="B43" i="50" l="1"/>
  <c r="C42"/>
  <c r="B41" i="51"/>
  <c r="C40"/>
  <c r="AK56" i="78"/>
  <c r="AK18" i="65" s="1"/>
  <c r="AK19" s="1"/>
  <c r="AI73" i="78"/>
  <c r="AI25" i="65" s="1"/>
  <c r="AI26" s="1"/>
  <c r="AG38"/>
  <c r="AG37"/>
  <c r="AG34"/>
  <c r="AG35"/>
  <c r="AG36"/>
  <c r="AG33"/>
  <c r="AK29" i="78"/>
  <c r="AK35"/>
  <c r="AK27"/>
  <c r="AK28" s="1"/>
  <c r="AK21"/>
  <c r="AK22" s="1"/>
  <c r="AK15"/>
  <c r="AK16" s="1"/>
  <c r="AL8"/>
  <c r="AK11"/>
  <c r="AK17"/>
  <c r="AK9"/>
  <c r="AK10" s="1"/>
  <c r="AK23"/>
  <c r="AK33"/>
  <c r="AK34" s="1"/>
  <c r="G37" i="62"/>
  <c r="B38"/>
  <c r="C37"/>
  <c r="AC4" i="65"/>
  <c r="AB5"/>
  <c r="AL46" i="78"/>
  <c r="AL52"/>
  <c r="AL44"/>
  <c r="AL50"/>
  <c r="AL51" s="1"/>
  <c r="AM43"/>
  <c r="O35" i="62"/>
  <c r="N35"/>
  <c r="Q35" s="1"/>
  <c r="P35"/>
  <c r="R35"/>
  <c r="AK23" i="90"/>
  <c r="AJ24"/>
  <c r="AI6" i="65"/>
  <c r="AI7" s="1"/>
  <c r="AI76" i="78"/>
  <c r="H36" i="62"/>
  <c r="I36"/>
  <c r="M36"/>
  <c r="J36"/>
  <c r="L36"/>
  <c r="K36"/>
  <c r="AR11" i="90"/>
  <c r="AQ12"/>
  <c r="AQ13" s="1"/>
  <c r="AI11" i="65"/>
  <c r="AH12"/>
  <c r="AH29" s="1"/>
  <c r="AH32" s="1"/>
  <c r="AO16"/>
  <c r="AN17"/>
  <c r="AP23"/>
  <c r="AO24"/>
  <c r="AG16" i="90"/>
  <c r="AF17"/>
  <c r="AJ39" i="78"/>
  <c r="AH76"/>
  <c r="AK60"/>
  <c r="AJ69"/>
  <c r="AJ61"/>
  <c r="AJ62" s="1"/>
  <c r="AJ67"/>
  <c r="AJ68" s="1"/>
  <c r="AJ63"/>
  <c r="AK4" i="90"/>
  <c r="AJ5"/>
  <c r="AF39" i="65"/>
  <c r="AF42" s="1"/>
  <c r="AF43"/>
  <c r="AF40"/>
  <c r="AF41"/>
  <c r="AL45" i="78"/>
  <c r="K40" i="64"/>
  <c r="H40"/>
  <c r="M40"/>
  <c r="L40"/>
  <c r="J40"/>
  <c r="I40"/>
  <c r="B42"/>
  <c r="C41"/>
  <c r="G41"/>
  <c r="P41" i="48"/>
  <c r="N41"/>
  <c r="Q41" s="1"/>
  <c r="O41"/>
  <c r="R41"/>
  <c r="B44"/>
  <c r="C43"/>
  <c r="G43"/>
  <c r="L42"/>
  <c r="K42"/>
  <c r="M42"/>
  <c r="I42"/>
  <c r="H42"/>
  <c r="J42"/>
  <c r="B40" i="68"/>
  <c r="C39"/>
  <c r="N39" i="64"/>
  <c r="Q39" s="1"/>
  <c r="O39"/>
  <c r="P39"/>
  <c r="R39"/>
  <c r="C40" i="66"/>
  <c r="B41"/>
  <c r="C43" i="50" l="1"/>
  <c r="B44"/>
  <c r="C41" i="51"/>
  <c r="B42"/>
  <c r="AJ73" i="78"/>
  <c r="AJ25" i="65" s="1"/>
  <c r="AJ26" s="1"/>
  <c r="AH33"/>
  <c r="AH38"/>
  <c r="AH34"/>
  <c r="AH37"/>
  <c r="AH35"/>
  <c r="AH36"/>
  <c r="AK61" i="78"/>
  <c r="AK62" s="1"/>
  <c r="AK69"/>
  <c r="AL60"/>
  <c r="AK67"/>
  <c r="AK68" s="1"/>
  <c r="AK63"/>
  <c r="AJ6" i="65"/>
  <c r="AJ7" s="1"/>
  <c r="AJ76" i="78"/>
  <c r="AH16" i="90"/>
  <c r="AG17"/>
  <c r="AP16" i="65"/>
  <c r="AO17"/>
  <c r="AM44" i="78"/>
  <c r="AM50"/>
  <c r="AM51" s="1"/>
  <c r="AN43"/>
  <c r="AM46"/>
  <c r="AM52"/>
  <c r="AD4" i="65"/>
  <c r="AC5"/>
  <c r="B39" i="62"/>
  <c r="G38"/>
  <c r="C38"/>
  <c r="AG40" i="65"/>
  <c r="AG39"/>
  <c r="AG42" s="1"/>
  <c r="AG41"/>
  <c r="AG43"/>
  <c r="AL56" i="78"/>
  <c r="AL18" i="65" s="1"/>
  <c r="AL19" s="1"/>
  <c r="AK39" i="78"/>
  <c r="AL4" i="90"/>
  <c r="AK5"/>
  <c r="AQ23" i="65"/>
  <c r="AP24"/>
  <c r="AI12"/>
  <c r="AI29" s="1"/>
  <c r="AI32" s="1"/>
  <c r="AJ11"/>
  <c r="AR12" i="90"/>
  <c r="AR13" s="1"/>
  <c r="AS11"/>
  <c r="N36" i="62"/>
  <c r="Q36" s="1"/>
  <c r="O36"/>
  <c r="P36"/>
  <c r="R36"/>
  <c r="AL23" i="90"/>
  <c r="AK24"/>
  <c r="J37" i="62"/>
  <c r="L37"/>
  <c r="H37"/>
  <c r="I37"/>
  <c r="M37"/>
  <c r="K37"/>
  <c r="AL21" i="78"/>
  <c r="AL22" s="1"/>
  <c r="AL27"/>
  <c r="AL28" s="1"/>
  <c r="AL9"/>
  <c r="AL10" s="1"/>
  <c r="AL33"/>
  <c r="AL34" s="1"/>
  <c r="AL29"/>
  <c r="AL15"/>
  <c r="AL16" s="1"/>
  <c r="AL11"/>
  <c r="AL17"/>
  <c r="AL23"/>
  <c r="AL35"/>
  <c r="AM8"/>
  <c r="AM45"/>
  <c r="B42" i="66"/>
  <c r="C41"/>
  <c r="M43" i="48"/>
  <c r="H43"/>
  <c r="I43"/>
  <c r="L43"/>
  <c r="K43"/>
  <c r="J43"/>
  <c r="G44"/>
  <c r="B45"/>
  <c r="C44"/>
  <c r="I41" i="64"/>
  <c r="K41"/>
  <c r="H41"/>
  <c r="L41"/>
  <c r="M41"/>
  <c r="J41"/>
  <c r="B43"/>
  <c r="C42"/>
  <c r="G42"/>
  <c r="O40"/>
  <c r="N40"/>
  <c r="Q40" s="1"/>
  <c r="P40"/>
  <c r="R40"/>
  <c r="B41" i="68"/>
  <c r="C40"/>
  <c r="N42" i="48"/>
  <c r="Q42" s="1"/>
  <c r="O42"/>
  <c r="R42"/>
  <c r="P42"/>
  <c r="B45" i="50" l="1"/>
  <c r="C44"/>
  <c r="C42" i="51"/>
  <c r="B43"/>
  <c r="AM56" i="78"/>
  <c r="AM18" i="65" s="1"/>
  <c r="AM19" s="1"/>
  <c r="AI36"/>
  <c r="AI35"/>
  <c r="AI37"/>
  <c r="AI34"/>
  <c r="AI38"/>
  <c r="AI33"/>
  <c r="AK6"/>
  <c r="AK7" s="1"/>
  <c r="G39" i="62"/>
  <c r="C39"/>
  <c r="B40"/>
  <c r="AO43" i="78"/>
  <c r="AN50"/>
  <c r="AN51" s="1"/>
  <c r="AN44"/>
  <c r="AN52"/>
  <c r="AN46"/>
  <c r="AN56" s="1"/>
  <c r="AN18" i="65" s="1"/>
  <c r="AN19" s="1"/>
  <c r="AL61" i="78"/>
  <c r="AM60"/>
  <c r="AL67"/>
  <c r="AL68" s="1"/>
  <c r="AL63"/>
  <c r="AL69"/>
  <c r="AN45"/>
  <c r="AK73"/>
  <c r="AK25" i="65" s="1"/>
  <c r="AK26" s="1"/>
  <c r="AT11" i="90"/>
  <c r="AS12"/>
  <c r="AS13" s="1"/>
  <c r="AM33" i="78"/>
  <c r="AM34" s="1"/>
  <c r="AM17"/>
  <c r="AM35"/>
  <c r="AN8"/>
  <c r="AM9"/>
  <c r="AM10" s="1"/>
  <c r="AM27"/>
  <c r="AM28" s="1"/>
  <c r="AM23"/>
  <c r="AM21"/>
  <c r="AM22" s="1"/>
  <c r="AM15"/>
  <c r="AM16" s="1"/>
  <c r="AM11"/>
  <c r="AM39" s="1"/>
  <c r="AM29"/>
  <c r="N37" i="62"/>
  <c r="Q37" s="1"/>
  <c r="P37"/>
  <c r="O37"/>
  <c r="R37"/>
  <c r="AL24" i="90"/>
  <c r="AM23"/>
  <c r="AK11" i="65"/>
  <c r="AJ12"/>
  <c r="AR23"/>
  <c r="AQ24"/>
  <c r="AL5" i="90"/>
  <c r="AM4"/>
  <c r="H38" i="62"/>
  <c r="K38"/>
  <c r="M38"/>
  <c r="I38"/>
  <c r="L38"/>
  <c r="J38"/>
  <c r="AD5" i="65"/>
  <c r="AE4"/>
  <c r="AQ16"/>
  <c r="AP17"/>
  <c r="AH17" i="90"/>
  <c r="AI16"/>
  <c r="AH41" i="65"/>
  <c r="AH40"/>
  <c r="AH39"/>
  <c r="AH42" s="1"/>
  <c r="AH43"/>
  <c r="AL39" i="78"/>
  <c r="AJ29" i="65"/>
  <c r="AJ32" s="1"/>
  <c r="AL62" i="78"/>
  <c r="C41" i="68"/>
  <c r="B42"/>
  <c r="B46" i="48"/>
  <c r="G45"/>
  <c r="C45"/>
  <c r="B43" i="66"/>
  <c r="C42"/>
  <c r="J42" i="64"/>
  <c r="K42"/>
  <c r="H42"/>
  <c r="L42"/>
  <c r="M42"/>
  <c r="I42"/>
  <c r="C43"/>
  <c r="B44"/>
  <c r="G43"/>
  <c r="N41"/>
  <c r="Q41" s="1"/>
  <c r="P41"/>
  <c r="O41"/>
  <c r="R41"/>
  <c r="K44" i="48"/>
  <c r="I44"/>
  <c r="L44"/>
  <c r="J44"/>
  <c r="H44"/>
  <c r="M44"/>
  <c r="N43"/>
  <c r="Q43" s="1"/>
  <c r="P43"/>
  <c r="R43"/>
  <c r="O43"/>
  <c r="C45" i="50" l="1"/>
  <c r="B46"/>
  <c r="AL73" i="78"/>
  <c r="AL25" i="65" s="1"/>
  <c r="AL26" s="1"/>
  <c r="C43" i="51"/>
  <c r="B44"/>
  <c r="AL6" i="65"/>
  <c r="AL7" s="1"/>
  <c r="AL76" i="78"/>
  <c r="AE5" i="65"/>
  <c r="AF4"/>
  <c r="AM5" i="90"/>
  <c r="AN4"/>
  <c r="AS23" i="65"/>
  <c r="AR24"/>
  <c r="AN23" i="90"/>
  <c r="AM24"/>
  <c r="AT12"/>
  <c r="AT13" s="1"/>
  <c r="AU11"/>
  <c r="B41" i="62"/>
  <c r="C40"/>
  <c r="G40"/>
  <c r="M39"/>
  <c r="J39"/>
  <c r="L39"/>
  <c r="I39"/>
  <c r="K39"/>
  <c r="H39"/>
  <c r="AI39" i="65"/>
  <c r="AI42" s="1"/>
  <c r="AI40"/>
  <c r="AI41"/>
  <c r="AI43"/>
  <c r="AJ38"/>
  <c r="AJ37"/>
  <c r="AJ33"/>
  <c r="AJ36"/>
  <c r="AJ35"/>
  <c r="AJ34"/>
  <c r="AI17" i="90"/>
  <c r="AJ16"/>
  <c r="AR16" i="65"/>
  <c r="AQ17"/>
  <c r="P38" i="62"/>
  <c r="N38"/>
  <c r="Q38" s="1"/>
  <c r="O38"/>
  <c r="R38"/>
  <c r="AK12" i="65"/>
  <c r="AK29" s="1"/>
  <c r="AK32" s="1"/>
  <c r="AL11"/>
  <c r="AM6"/>
  <c r="AM7" s="1"/>
  <c r="AN9" i="78"/>
  <c r="AN10" s="1"/>
  <c r="AN15"/>
  <c r="AN16" s="1"/>
  <c r="AN21"/>
  <c r="AN22" s="1"/>
  <c r="AN35"/>
  <c r="AN17"/>
  <c r="AN27"/>
  <c r="AN28" s="1"/>
  <c r="AO8"/>
  <c r="AN23"/>
  <c r="AN11"/>
  <c r="AN33"/>
  <c r="AN34" s="1"/>
  <c r="AN29"/>
  <c r="AM61"/>
  <c r="AM62" s="1"/>
  <c r="AM63"/>
  <c r="AM67"/>
  <c r="AM68" s="1"/>
  <c r="AN60"/>
  <c r="AM69"/>
  <c r="AO52"/>
  <c r="AP43"/>
  <c r="AO46"/>
  <c r="AO56" s="1"/>
  <c r="AO18" i="65" s="1"/>
  <c r="AO19" s="1"/>
  <c r="AO50" i="78"/>
  <c r="AO51" s="1"/>
  <c r="AO44"/>
  <c r="AO45" s="1"/>
  <c r="AK76"/>
  <c r="N44" i="48"/>
  <c r="Q44" s="1"/>
  <c r="P44"/>
  <c r="O44"/>
  <c r="R44"/>
  <c r="C44" i="64"/>
  <c r="G44"/>
  <c r="B45"/>
  <c r="B44" i="66"/>
  <c r="C43"/>
  <c r="H45" i="48"/>
  <c r="L45"/>
  <c r="M45"/>
  <c r="I45"/>
  <c r="K45"/>
  <c r="J45"/>
  <c r="M43" i="64"/>
  <c r="J43"/>
  <c r="K43"/>
  <c r="I43"/>
  <c r="L43"/>
  <c r="H43"/>
  <c r="O42"/>
  <c r="N42"/>
  <c r="Q42" s="1"/>
  <c r="R42"/>
  <c r="P42"/>
  <c r="B47" i="48"/>
  <c r="G46"/>
  <c r="C46"/>
  <c r="C42" i="68"/>
  <c r="B43"/>
  <c r="B47" i="50" l="1"/>
  <c r="C46"/>
  <c r="C44" i="51"/>
  <c r="B45"/>
  <c r="AM73" i="78"/>
  <c r="AM25" i="65" s="1"/>
  <c r="AM26" s="1"/>
  <c r="AK38"/>
  <c r="AK33"/>
  <c r="AK36"/>
  <c r="AK37"/>
  <c r="AK35"/>
  <c r="AK34"/>
  <c r="AO60" i="78"/>
  <c r="AN61"/>
  <c r="AN62" s="1"/>
  <c r="AN63"/>
  <c r="AN69"/>
  <c r="AN67"/>
  <c r="AN68" s="1"/>
  <c r="AO33"/>
  <c r="AO34" s="1"/>
  <c r="AO29"/>
  <c r="AO9"/>
  <c r="AO10" s="1"/>
  <c r="AP8"/>
  <c r="AO35"/>
  <c r="AO21"/>
  <c r="AO22" s="1"/>
  <c r="AO27"/>
  <c r="AO28" s="1"/>
  <c r="AO23"/>
  <c r="AO15"/>
  <c r="AO16" s="1"/>
  <c r="AO17"/>
  <c r="AO11"/>
  <c r="AM11" i="65"/>
  <c r="AL12"/>
  <c r="AL29" s="1"/>
  <c r="AL32" s="1"/>
  <c r="AK16" i="90"/>
  <c r="AJ17"/>
  <c r="M40" i="62"/>
  <c r="H40"/>
  <c r="L40"/>
  <c r="K40"/>
  <c r="J40"/>
  <c r="I40"/>
  <c r="C41"/>
  <c r="B42"/>
  <c r="G41"/>
  <c r="AO23" i="90"/>
  <c r="AN24"/>
  <c r="AO4"/>
  <c r="AN5"/>
  <c r="AN39" i="78"/>
  <c r="AP46"/>
  <c r="AP50"/>
  <c r="AP51" s="1"/>
  <c r="AP52"/>
  <c r="AP56" s="1"/>
  <c r="AP18" i="65" s="1"/>
  <c r="AP19" s="1"/>
  <c r="AQ43" i="78"/>
  <c r="AP44"/>
  <c r="AP45" s="1"/>
  <c r="AR17" i="65"/>
  <c r="AS16"/>
  <c r="AJ40"/>
  <c r="AJ39"/>
  <c r="AJ42" s="1"/>
  <c r="AJ43"/>
  <c r="AJ41"/>
  <c r="O39" i="62"/>
  <c r="N39"/>
  <c r="Q39" s="1"/>
  <c r="R39"/>
  <c r="P39"/>
  <c r="AU12" i="90"/>
  <c r="AU13" s="1"/>
  <c r="AV11"/>
  <c r="AS24" i="65"/>
  <c r="AT23"/>
  <c r="AF5"/>
  <c r="AG4"/>
  <c r="AM76" i="78"/>
  <c r="M46" i="48"/>
  <c r="H46"/>
  <c r="J46"/>
  <c r="L46"/>
  <c r="K46"/>
  <c r="I46"/>
  <c r="N43" i="64"/>
  <c r="Q43" s="1"/>
  <c r="P43"/>
  <c r="R43"/>
  <c r="O43"/>
  <c r="O45" i="48"/>
  <c r="N45"/>
  <c r="Q45" s="1"/>
  <c r="R45"/>
  <c r="P45"/>
  <c r="L44" i="64"/>
  <c r="J44"/>
  <c r="H44"/>
  <c r="M44"/>
  <c r="I44"/>
  <c r="K44"/>
  <c r="C43" i="68"/>
  <c r="B44"/>
  <c r="G47" i="48"/>
  <c r="B48"/>
  <c r="C47"/>
  <c r="B45" i="66"/>
  <c r="C44"/>
  <c r="B46" i="64"/>
  <c r="C45"/>
  <c r="G45"/>
  <c r="C47" i="50" l="1"/>
  <c r="B48"/>
  <c r="B46" i="51"/>
  <c r="C45"/>
  <c r="AN73" i="78"/>
  <c r="AN25" i="65" s="1"/>
  <c r="AN26" s="1"/>
  <c r="AS17"/>
  <c r="AT16"/>
  <c r="AL36"/>
  <c r="AL38"/>
  <c r="AL37"/>
  <c r="AL34"/>
  <c r="AL33"/>
  <c r="AL35"/>
  <c r="H41" i="62"/>
  <c r="M41"/>
  <c r="K41"/>
  <c r="L41"/>
  <c r="I41"/>
  <c r="J41"/>
  <c r="N40"/>
  <c r="Q40" s="1"/>
  <c r="R40"/>
  <c r="O40"/>
  <c r="P40"/>
  <c r="AL16" i="90"/>
  <c r="AK17"/>
  <c r="AK39" i="65"/>
  <c r="AK42" s="1"/>
  <c r="AK43"/>
  <c r="AK41"/>
  <c r="AK40"/>
  <c r="AO39" i="78"/>
  <c r="AH4" i="65"/>
  <c r="AG5"/>
  <c r="AT24"/>
  <c r="AU23"/>
  <c r="AV12" i="90"/>
  <c r="AV13" s="1"/>
  <c r="AW11"/>
  <c r="AR43" i="78"/>
  <c r="AQ52"/>
  <c r="AQ50"/>
  <c r="AQ51" s="1"/>
  <c r="AQ44"/>
  <c r="AQ45" s="1"/>
  <c r="AQ46"/>
  <c r="AN6" i="65"/>
  <c r="AN7" s="1"/>
  <c r="AN76" i="78"/>
  <c r="AP4" i="90"/>
  <c r="AO5"/>
  <c r="AP23"/>
  <c r="AO24"/>
  <c r="C42" i="62"/>
  <c r="B43"/>
  <c r="G42"/>
  <c r="AN11" i="65"/>
  <c r="AM12"/>
  <c r="AM29" s="1"/>
  <c r="AM32" s="1"/>
  <c r="AP23" i="78"/>
  <c r="AP9"/>
  <c r="AP10" s="1"/>
  <c r="AP27"/>
  <c r="AP28" s="1"/>
  <c r="AP15"/>
  <c r="AP16" s="1"/>
  <c r="AP11"/>
  <c r="AP17"/>
  <c r="AP21"/>
  <c r="AP22" s="1"/>
  <c r="AP35"/>
  <c r="AP33"/>
  <c r="AP34" s="1"/>
  <c r="AQ8"/>
  <c r="AP29"/>
  <c r="AO67"/>
  <c r="AO68" s="1"/>
  <c r="AO69"/>
  <c r="AP60"/>
  <c r="AO61"/>
  <c r="AO62" s="1"/>
  <c r="AO63"/>
  <c r="K45" i="64"/>
  <c r="J45"/>
  <c r="H45"/>
  <c r="I45"/>
  <c r="M45"/>
  <c r="L45"/>
  <c r="B47"/>
  <c r="C46"/>
  <c r="G46"/>
  <c r="G48" i="48"/>
  <c r="C48"/>
  <c r="B49"/>
  <c r="O46"/>
  <c r="N46"/>
  <c r="Q46" s="1"/>
  <c r="P46"/>
  <c r="R46"/>
  <c r="C45" i="66"/>
  <c r="B46"/>
  <c r="K47" i="48"/>
  <c r="I47"/>
  <c r="M47"/>
  <c r="J47"/>
  <c r="H47"/>
  <c r="L47"/>
  <c r="B45" i="68"/>
  <c r="C44"/>
  <c r="P44" i="64"/>
  <c r="R44"/>
  <c r="O44"/>
  <c r="N44"/>
  <c r="Q44" s="1"/>
  <c r="C48" i="50" l="1"/>
  <c r="B49"/>
  <c r="C46" i="51"/>
  <c r="B47"/>
  <c r="AO73" i="78"/>
  <c r="AO25" i="65" s="1"/>
  <c r="AO26" s="1"/>
  <c r="AQ60" i="78"/>
  <c r="AP69"/>
  <c r="AP61"/>
  <c r="AP62" s="1"/>
  <c r="AP63"/>
  <c r="AP73" s="1"/>
  <c r="AP25" i="65" s="1"/>
  <c r="AP26" s="1"/>
  <c r="AP67" i="78"/>
  <c r="AP68" s="1"/>
  <c r="AQ33"/>
  <c r="AQ34" s="1"/>
  <c r="AQ9"/>
  <c r="AQ10" s="1"/>
  <c r="AQ27"/>
  <c r="AQ28" s="1"/>
  <c r="AR8"/>
  <c r="AQ21"/>
  <c r="AQ22" s="1"/>
  <c r="AQ17"/>
  <c r="AQ15"/>
  <c r="AQ16" s="1"/>
  <c r="AQ29"/>
  <c r="AQ11"/>
  <c r="AQ23"/>
  <c r="AQ35"/>
  <c r="AN12" i="65"/>
  <c r="AO11"/>
  <c r="G43" i="62"/>
  <c r="C43"/>
  <c r="B44"/>
  <c r="AS43" i="78"/>
  <c r="AR52"/>
  <c r="AR44"/>
  <c r="AR45" s="1"/>
  <c r="AR46"/>
  <c r="AR56" s="1"/>
  <c r="AR18" i="65" s="1"/>
  <c r="AR19" s="1"/>
  <c r="AR50" i="78"/>
  <c r="AR51" s="1"/>
  <c r="AU24" i="65"/>
  <c r="AV23"/>
  <c r="AO6"/>
  <c r="AO7" s="1"/>
  <c r="AO76" i="78"/>
  <c r="AM16" i="90"/>
  <c r="AL17"/>
  <c r="AT17" i="65"/>
  <c r="AU16"/>
  <c r="AP39" i="78"/>
  <c r="AQ56"/>
  <c r="AQ18" i="65" s="1"/>
  <c r="AQ19" s="1"/>
  <c r="AM37"/>
  <c r="AM34"/>
  <c r="AM35"/>
  <c r="AM33"/>
  <c r="AM36"/>
  <c r="AM38"/>
  <c r="I42" i="62"/>
  <c r="J42"/>
  <c r="H42"/>
  <c r="L42"/>
  <c r="K42"/>
  <c r="M42"/>
  <c r="AQ23" i="90"/>
  <c r="AP24"/>
  <c r="AQ4"/>
  <c r="AP5"/>
  <c r="AW12"/>
  <c r="AW13" s="1"/>
  <c r="AX11"/>
  <c r="AI4" i="65"/>
  <c r="AH5"/>
  <c r="R41" i="62"/>
  <c r="O41"/>
  <c r="N41"/>
  <c r="Q41" s="1"/>
  <c r="P41"/>
  <c r="AL40" i="65"/>
  <c r="AL39"/>
  <c r="AL42" s="1"/>
  <c r="AL43"/>
  <c r="AL41"/>
  <c r="AN29"/>
  <c r="AN32" s="1"/>
  <c r="C45" i="68"/>
  <c r="B46"/>
  <c r="O47" i="48"/>
  <c r="P47"/>
  <c r="N47"/>
  <c r="Q47" s="1"/>
  <c r="R47"/>
  <c r="C46" i="66"/>
  <c r="B47"/>
  <c r="C49" i="48"/>
  <c r="B50"/>
  <c r="G49"/>
  <c r="J48"/>
  <c r="K48"/>
  <c r="L48"/>
  <c r="M48"/>
  <c r="I48"/>
  <c r="H48"/>
  <c r="M46" i="64"/>
  <c r="L46"/>
  <c r="J46"/>
  <c r="I46"/>
  <c r="H46"/>
  <c r="K46"/>
  <c r="B48"/>
  <c r="G47"/>
  <c r="C47"/>
  <c r="P45"/>
  <c r="N45"/>
  <c r="Q45" s="1"/>
  <c r="O45"/>
  <c r="R45"/>
  <c r="C49" i="50" l="1"/>
  <c r="B50"/>
  <c r="B48" i="51"/>
  <c r="C47"/>
  <c r="AJ4" i="65"/>
  <c r="AI5"/>
  <c r="AQ5" i="90"/>
  <c r="AR4"/>
  <c r="AQ24"/>
  <c r="AR23"/>
  <c r="AP6" i="65"/>
  <c r="AP7" s="1"/>
  <c r="AP76" i="78"/>
  <c r="AM17" i="90"/>
  <c r="AN16"/>
  <c r="AV24" i="65"/>
  <c r="AW23"/>
  <c r="AS52" i="78"/>
  <c r="AS50"/>
  <c r="AS51" s="1"/>
  <c r="AS44"/>
  <c r="AS45" s="1"/>
  <c r="AS46"/>
  <c r="AT43"/>
  <c r="AR17"/>
  <c r="AR23"/>
  <c r="AR29"/>
  <c r="AR35"/>
  <c r="AR15"/>
  <c r="AR16" s="1"/>
  <c r="AR11"/>
  <c r="AS8"/>
  <c r="AR27"/>
  <c r="AR28" s="1"/>
  <c r="AR21"/>
  <c r="AR22" s="1"/>
  <c r="AR33"/>
  <c r="AR34" s="1"/>
  <c r="AR9"/>
  <c r="AR10" s="1"/>
  <c r="AQ67"/>
  <c r="AQ68" s="1"/>
  <c r="AQ69"/>
  <c r="AQ63"/>
  <c r="AQ61"/>
  <c r="AQ62" s="1"/>
  <c r="AR60"/>
  <c r="AN33" i="65"/>
  <c r="AN35"/>
  <c r="AN36"/>
  <c r="AN38"/>
  <c r="AN37"/>
  <c r="AN34"/>
  <c r="AX12" i="90"/>
  <c r="AX13" s="1"/>
  <c r="AY11"/>
  <c r="R42" i="62"/>
  <c r="O42"/>
  <c r="P42"/>
  <c r="N42"/>
  <c r="Q42" s="1"/>
  <c r="AM39" i="65"/>
  <c r="AM42" s="1"/>
  <c r="AM40"/>
  <c r="AM43"/>
  <c r="AM41"/>
  <c r="AV16"/>
  <c r="AU17"/>
  <c r="G44" i="62"/>
  <c r="C44"/>
  <c r="B45"/>
  <c r="M43"/>
  <c r="K43"/>
  <c r="L43"/>
  <c r="J43"/>
  <c r="I43"/>
  <c r="H43"/>
  <c r="AO12" i="65"/>
  <c r="AO29" s="1"/>
  <c r="AO32" s="1"/>
  <c r="AP11"/>
  <c r="AQ39" i="78"/>
  <c r="J47" i="64"/>
  <c r="H47"/>
  <c r="L47"/>
  <c r="I47"/>
  <c r="M47"/>
  <c r="K47"/>
  <c r="N48" i="48"/>
  <c r="Q48" s="1"/>
  <c r="R48"/>
  <c r="P48"/>
  <c r="O48"/>
  <c r="I49"/>
  <c r="K49"/>
  <c r="L49"/>
  <c r="M49"/>
  <c r="J49"/>
  <c r="H49"/>
  <c r="C46" i="68"/>
  <c r="B47"/>
  <c r="C48" i="64"/>
  <c r="G48"/>
  <c r="B49"/>
  <c r="O46"/>
  <c r="R46"/>
  <c r="N46"/>
  <c r="Q46" s="1"/>
  <c r="P46"/>
  <c r="C50" i="48"/>
  <c r="B51"/>
  <c r="G50"/>
  <c r="C47" i="66"/>
  <c r="B48"/>
  <c r="B51" i="50" l="1"/>
  <c r="C50"/>
  <c r="B49" i="51"/>
  <c r="C48"/>
  <c r="AS56" i="78"/>
  <c r="AS18" i="65" s="1"/>
  <c r="AS19" s="1"/>
  <c r="AO36"/>
  <c r="AO37"/>
  <c r="AO33"/>
  <c r="AO38"/>
  <c r="AO34"/>
  <c r="AO35"/>
  <c r="AQ6"/>
  <c r="AQ7" s="1"/>
  <c r="R43" i="62"/>
  <c r="P43"/>
  <c r="N43"/>
  <c r="Q43" s="1"/>
  <c r="O43"/>
  <c r="AW16" i="65"/>
  <c r="AV17"/>
  <c r="AR63" i="78"/>
  <c r="AR69"/>
  <c r="AR67"/>
  <c r="AR68" s="1"/>
  <c r="AS60"/>
  <c r="AR61"/>
  <c r="AR62" s="1"/>
  <c r="AU43"/>
  <c r="AT44"/>
  <c r="AT45" s="1"/>
  <c r="AT52"/>
  <c r="AT50"/>
  <c r="AT51" s="1"/>
  <c r="AT46"/>
  <c r="AT56" s="1"/>
  <c r="AT18" i="65" s="1"/>
  <c r="AT19" s="1"/>
  <c r="AX23"/>
  <c r="AW24"/>
  <c r="AO16" i="90"/>
  <c r="AN17"/>
  <c r="AS23"/>
  <c r="AR24"/>
  <c r="AR5"/>
  <c r="AS4"/>
  <c r="AQ73" i="78"/>
  <c r="AQ25" i="65" s="1"/>
  <c r="AQ26" s="1"/>
  <c r="AR39" i="78"/>
  <c r="AQ11" i="65"/>
  <c r="AP12"/>
  <c r="AP29" s="1"/>
  <c r="AP32" s="1"/>
  <c r="C45" i="62"/>
  <c r="B46"/>
  <c r="G45"/>
  <c r="K44"/>
  <c r="M44"/>
  <c r="I44"/>
  <c r="H44"/>
  <c r="L44"/>
  <c r="J44"/>
  <c r="AZ11" i="90"/>
  <c r="AY12"/>
  <c r="AY13" s="1"/>
  <c r="AN39" i="65"/>
  <c r="AN42" s="1"/>
  <c r="AN41"/>
  <c r="AN40"/>
  <c r="AN43"/>
  <c r="AS35" i="78"/>
  <c r="AS9"/>
  <c r="AS10" s="1"/>
  <c r="AS23"/>
  <c r="AS15"/>
  <c r="AS16" s="1"/>
  <c r="AS21"/>
  <c r="AS22" s="1"/>
  <c r="AS29"/>
  <c r="AS17"/>
  <c r="AS27"/>
  <c r="AS28" s="1"/>
  <c r="AS11"/>
  <c r="AS33"/>
  <c r="AS34" s="1"/>
  <c r="AT8"/>
  <c r="AK4" i="65"/>
  <c r="AJ5"/>
  <c r="B52" i="48"/>
  <c r="G51"/>
  <c r="C51"/>
  <c r="C49" i="64"/>
  <c r="G49"/>
  <c r="B50"/>
  <c r="B49" i="66"/>
  <c r="C48"/>
  <c r="H50" i="48"/>
  <c r="J50"/>
  <c r="I50"/>
  <c r="K50"/>
  <c r="M50"/>
  <c r="L50"/>
  <c r="I48" i="64"/>
  <c r="L48"/>
  <c r="K48"/>
  <c r="M48"/>
  <c r="J48"/>
  <c r="H48"/>
  <c r="P49" i="48"/>
  <c r="N49"/>
  <c r="Q49" s="1"/>
  <c r="R49"/>
  <c r="O49"/>
  <c r="B48" i="68"/>
  <c r="C47"/>
  <c r="P47" i="64"/>
  <c r="O47"/>
  <c r="R47"/>
  <c r="N47"/>
  <c r="Q47" s="1"/>
  <c r="B52" i="50" l="1"/>
  <c r="C51"/>
  <c r="B50" i="51"/>
  <c r="C49"/>
  <c r="AR73" i="78"/>
  <c r="AR25" i="65" s="1"/>
  <c r="AR26" s="1"/>
  <c r="AP34"/>
  <c r="AP36"/>
  <c r="AP37"/>
  <c r="AP38"/>
  <c r="AP35"/>
  <c r="AP33"/>
  <c r="O44" i="62"/>
  <c r="N44"/>
  <c r="Q44" s="1"/>
  <c r="P44"/>
  <c r="R44"/>
  <c r="I45"/>
  <c r="M45"/>
  <c r="H45"/>
  <c r="J45"/>
  <c r="L45"/>
  <c r="K45"/>
  <c r="AT15" i="78"/>
  <c r="AT16" s="1"/>
  <c r="AT23"/>
  <c r="AT9"/>
  <c r="AT10" s="1"/>
  <c r="AU8"/>
  <c r="AT29"/>
  <c r="AT27"/>
  <c r="AT28" s="1"/>
  <c r="AT17"/>
  <c r="AT11"/>
  <c r="AT35"/>
  <c r="AT21"/>
  <c r="AT22" s="1"/>
  <c r="AT33"/>
  <c r="AT34" s="1"/>
  <c r="AZ12" i="90"/>
  <c r="AZ13" s="1"/>
  <c r="BA11"/>
  <c r="G46" i="62"/>
  <c r="B47"/>
  <c r="C46"/>
  <c r="AQ12" i="65"/>
  <c r="AR11"/>
  <c r="AR6"/>
  <c r="AR7" s="1"/>
  <c r="AR76" i="78"/>
  <c r="AS24" i="90"/>
  <c r="AT23"/>
  <c r="AP16"/>
  <c r="AO17"/>
  <c r="AU50" i="78"/>
  <c r="AU51" s="1"/>
  <c r="AV43"/>
  <c r="AU44"/>
  <c r="AU45" s="1"/>
  <c r="AU52"/>
  <c r="AU46"/>
  <c r="AU56" s="1"/>
  <c r="AU18" i="65" s="1"/>
  <c r="AU19" s="1"/>
  <c r="AT60" i="78"/>
  <c r="AS69"/>
  <c r="AS67"/>
  <c r="AS68" s="1"/>
  <c r="AS61"/>
  <c r="AS62" s="1"/>
  <c r="AS63"/>
  <c r="AW17" i="65"/>
  <c r="AX16"/>
  <c r="AS39" i="78"/>
  <c r="AQ29" i="65"/>
  <c r="AQ32" s="1"/>
  <c r="AL4"/>
  <c r="AK5"/>
  <c r="AT4" i="90"/>
  <c r="AS5"/>
  <c r="AX24" i="65"/>
  <c r="AY23"/>
  <c r="AO40"/>
  <c r="AO39"/>
  <c r="AO42" s="1"/>
  <c r="AO41"/>
  <c r="AO43"/>
  <c r="AQ76" i="78"/>
  <c r="B49" i="68"/>
  <c r="C48"/>
  <c r="P50" i="48"/>
  <c r="N50"/>
  <c r="Q50" s="1"/>
  <c r="R50"/>
  <c r="O50"/>
  <c r="C50" i="64"/>
  <c r="B51"/>
  <c r="G50"/>
  <c r="L51" i="48"/>
  <c r="I51"/>
  <c r="M51"/>
  <c r="H51"/>
  <c r="K51"/>
  <c r="J51"/>
  <c r="N48" i="64"/>
  <c r="Q48" s="1"/>
  <c r="R48"/>
  <c r="P48"/>
  <c r="O48"/>
  <c r="C49" i="66"/>
  <c r="B50"/>
  <c r="I49" i="64"/>
  <c r="J49"/>
  <c r="M49"/>
  <c r="H49"/>
  <c r="K49"/>
  <c r="L49"/>
  <c r="C52" i="48"/>
  <c r="B53"/>
  <c r="G52"/>
  <c r="B53" i="50" l="1"/>
  <c r="C52"/>
  <c r="C50" i="51"/>
  <c r="B51"/>
  <c r="AU4" i="90"/>
  <c r="AT5"/>
  <c r="AY16" i="65"/>
  <c r="AX17"/>
  <c r="AT61" i="78"/>
  <c r="AT62" s="1"/>
  <c r="AU60"/>
  <c r="AT67"/>
  <c r="AT68" s="1"/>
  <c r="AT69"/>
  <c r="AT63"/>
  <c r="AV50"/>
  <c r="AV51" s="1"/>
  <c r="AV46"/>
  <c r="AV52"/>
  <c r="AW43"/>
  <c r="AV44"/>
  <c r="AV45" s="1"/>
  <c r="AT24" i="90"/>
  <c r="AU23"/>
  <c r="AR12" i="65"/>
  <c r="AS11"/>
  <c r="L46" i="62"/>
  <c r="K46"/>
  <c r="I46"/>
  <c r="H46"/>
  <c r="M46"/>
  <c r="J46"/>
  <c r="AU21" i="78"/>
  <c r="AU22" s="1"/>
  <c r="AV8"/>
  <c r="AU27"/>
  <c r="AU28" s="1"/>
  <c r="AU9"/>
  <c r="AU10" s="1"/>
  <c r="AU29"/>
  <c r="AU33"/>
  <c r="AU34" s="1"/>
  <c r="AU11"/>
  <c r="AU23"/>
  <c r="AU15"/>
  <c r="AU16" s="1"/>
  <c r="AU17"/>
  <c r="AU35"/>
  <c r="O45" i="62"/>
  <c r="R45"/>
  <c r="N45"/>
  <c r="Q45" s="1"/>
  <c r="P45"/>
  <c r="AP40" i="65"/>
  <c r="AP39"/>
  <c r="AP42" s="1"/>
  <c r="AP41"/>
  <c r="AP43"/>
  <c r="AS73" i="78"/>
  <c r="AS25" i="65" s="1"/>
  <c r="AS26" s="1"/>
  <c r="AT39" i="78"/>
  <c r="AZ23" i="65"/>
  <c r="AY24"/>
  <c r="AM4"/>
  <c r="AL5"/>
  <c r="AQ34"/>
  <c r="AQ33"/>
  <c r="AQ38"/>
  <c r="AQ35"/>
  <c r="AQ36"/>
  <c r="AQ37"/>
  <c r="AS76" i="78"/>
  <c r="AS6" i="65"/>
  <c r="AS7" s="1"/>
  <c r="AQ16" i="90"/>
  <c r="AP17"/>
  <c r="G47" i="62"/>
  <c r="B48"/>
  <c r="C47"/>
  <c r="BB11" i="90"/>
  <c r="BB12" s="1"/>
  <c r="BB13" s="1"/>
  <c r="BA12"/>
  <c r="BA13" s="1"/>
  <c r="AR29" i="65"/>
  <c r="AR32" s="1"/>
  <c r="I52" i="48"/>
  <c r="H52"/>
  <c r="K52"/>
  <c r="J52"/>
  <c r="L52"/>
  <c r="M52"/>
  <c r="P49" i="64"/>
  <c r="N49"/>
  <c r="Q49" s="1"/>
  <c r="R49"/>
  <c r="O49"/>
  <c r="C50" i="66"/>
  <c r="B51"/>
  <c r="M50" i="64"/>
  <c r="K50"/>
  <c r="H50"/>
  <c r="I50"/>
  <c r="J50"/>
  <c r="L50"/>
  <c r="B54" i="48"/>
  <c r="C53"/>
  <c r="G53"/>
  <c r="O51"/>
  <c r="N51"/>
  <c r="Q51" s="1"/>
  <c r="R51"/>
  <c r="P51"/>
  <c r="G51" i="64"/>
  <c r="C51"/>
  <c r="B52"/>
  <c r="C49" i="68"/>
  <c r="B50"/>
  <c r="B54" i="50" l="1"/>
  <c r="C53"/>
  <c r="C51" i="51"/>
  <c r="B52"/>
  <c r="AV56" i="78"/>
  <c r="AV18" i="65" s="1"/>
  <c r="AV19" s="1"/>
  <c r="J47" i="62"/>
  <c r="I47"/>
  <c r="M47"/>
  <c r="L47"/>
  <c r="K47"/>
  <c r="H47"/>
  <c r="AQ17" i="90"/>
  <c r="AR16"/>
  <c r="AQ43" i="65"/>
  <c r="AQ40"/>
  <c r="AQ41"/>
  <c r="AQ39"/>
  <c r="AQ42" s="1"/>
  <c r="AR34"/>
  <c r="AR38"/>
  <c r="AR35"/>
  <c r="AR33"/>
  <c r="AR37"/>
  <c r="AR36"/>
  <c r="C48" i="62"/>
  <c r="B49"/>
  <c r="G48"/>
  <c r="AZ24" i="65"/>
  <c r="BA23"/>
  <c r="AV17" i="78"/>
  <c r="AV11"/>
  <c r="AV35"/>
  <c r="AW8"/>
  <c r="AV15"/>
  <c r="AV16" s="1"/>
  <c r="AV29"/>
  <c r="AV9"/>
  <c r="AV10" s="1"/>
  <c r="AV21"/>
  <c r="AV22" s="1"/>
  <c r="AV33"/>
  <c r="AV34" s="1"/>
  <c r="AV27"/>
  <c r="AV28" s="1"/>
  <c r="AV23"/>
  <c r="AT11" i="65"/>
  <c r="AS12"/>
  <c r="AU24" i="90"/>
  <c r="AV23"/>
  <c r="AU63" i="78"/>
  <c r="AV60"/>
  <c r="AU67"/>
  <c r="AU68" s="1"/>
  <c r="AU61"/>
  <c r="AU62" s="1"/>
  <c r="AU69"/>
  <c r="AY17" i="65"/>
  <c r="AZ16"/>
  <c r="AV4" i="90"/>
  <c r="AU5"/>
  <c r="AS29" i="65"/>
  <c r="AS32" s="1"/>
  <c r="AT73" i="78"/>
  <c r="AT25" i="65" s="1"/>
  <c r="AT26" s="1"/>
  <c r="AN4"/>
  <c r="AM5"/>
  <c r="AT6"/>
  <c r="AT7" s="1"/>
  <c r="AT76" i="78"/>
  <c r="P46" i="62"/>
  <c r="O46"/>
  <c r="N46"/>
  <c r="Q46" s="1"/>
  <c r="R46"/>
  <c r="AW46" i="78"/>
  <c r="AX43"/>
  <c r="AW44"/>
  <c r="AW45" s="1"/>
  <c r="AW50"/>
  <c r="AW51" s="1"/>
  <c r="AW52"/>
  <c r="AU39"/>
  <c r="K53" i="48"/>
  <c r="L53"/>
  <c r="H53"/>
  <c r="J53"/>
  <c r="I53"/>
  <c r="M53"/>
  <c r="G54"/>
  <c r="C54"/>
  <c r="B55"/>
  <c r="N50" i="64"/>
  <c r="Q50" s="1"/>
  <c r="O50"/>
  <c r="P50"/>
  <c r="R50"/>
  <c r="R52" i="48"/>
  <c r="P52"/>
  <c r="N52"/>
  <c r="Q52" s="1"/>
  <c r="O52"/>
  <c r="C50" i="68"/>
  <c r="B51"/>
  <c r="G52" i="64"/>
  <c r="B53"/>
  <c r="C52"/>
  <c r="J51"/>
  <c r="L51"/>
  <c r="M51"/>
  <c r="K51"/>
  <c r="H51"/>
  <c r="I51"/>
  <c r="C51" i="66"/>
  <c r="B52"/>
  <c r="B55" i="50" l="1"/>
  <c r="C54"/>
  <c r="B53" i="51"/>
  <c r="C52"/>
  <c r="AU6" i="65"/>
  <c r="AU7" s="1"/>
  <c r="AX50" i="78"/>
  <c r="AX51" s="1"/>
  <c r="AX46"/>
  <c r="AX44"/>
  <c r="AX45" s="1"/>
  <c r="AX52"/>
  <c r="AY43"/>
  <c r="AS35" i="65"/>
  <c r="AS34"/>
  <c r="AS33"/>
  <c r="AS36"/>
  <c r="AS38"/>
  <c r="AS37"/>
  <c r="AV5" i="90"/>
  <c r="AW4"/>
  <c r="BA16" i="65"/>
  <c r="AZ17"/>
  <c r="BA24"/>
  <c r="BB23"/>
  <c r="G49" i="51"/>
  <c r="G53"/>
  <c r="G51"/>
  <c r="J48" i="62"/>
  <c r="H48"/>
  <c r="L48"/>
  <c r="M48"/>
  <c r="I48"/>
  <c r="K48"/>
  <c r="N47"/>
  <c r="Q47" s="1"/>
  <c r="R47"/>
  <c r="P47"/>
  <c r="O47"/>
  <c r="AU73" i="78"/>
  <c r="AU25" i="65" s="1"/>
  <c r="AU26" s="1"/>
  <c r="AO4"/>
  <c r="AN5"/>
  <c r="AV63" i="78"/>
  <c r="AW60"/>
  <c r="AV61"/>
  <c r="AV62" s="1"/>
  <c r="AV69"/>
  <c r="AV67"/>
  <c r="AV68" s="1"/>
  <c r="AW23" i="90"/>
  <c r="AV24"/>
  <c r="AU11" i="65"/>
  <c r="AT12"/>
  <c r="AT29" s="1"/>
  <c r="AT32" s="1"/>
  <c r="AW17" i="78"/>
  <c r="AW11"/>
  <c r="AW35"/>
  <c r="AW9"/>
  <c r="AW10" s="1"/>
  <c r="AX8"/>
  <c r="AW15"/>
  <c r="AW16" s="1"/>
  <c r="AW27"/>
  <c r="AW28" s="1"/>
  <c r="AW33"/>
  <c r="AW34" s="1"/>
  <c r="AW23"/>
  <c r="AW21"/>
  <c r="AW22" s="1"/>
  <c r="AW29"/>
  <c r="G49" i="62"/>
  <c r="B50"/>
  <c r="C49"/>
  <c r="AR43" i="65"/>
  <c r="AR41"/>
  <c r="AR40"/>
  <c r="AR39"/>
  <c r="AR42" s="1"/>
  <c r="AS16" i="90"/>
  <c r="AR17"/>
  <c r="AW56" i="78"/>
  <c r="AW18" i="65" s="1"/>
  <c r="AW19" s="1"/>
  <c r="AV39" i="78"/>
  <c r="O51" i="64"/>
  <c r="R51"/>
  <c r="N51"/>
  <c r="Q51" s="1"/>
  <c r="P51"/>
  <c r="B54"/>
  <c r="C53"/>
  <c r="G53"/>
  <c r="C52" i="66"/>
  <c r="B53"/>
  <c r="H52" i="64"/>
  <c r="L52"/>
  <c r="J52"/>
  <c r="K52"/>
  <c r="I52"/>
  <c r="M52"/>
  <c r="C51" i="68"/>
  <c r="B52"/>
  <c r="B56" i="48"/>
  <c r="G55"/>
  <c r="C55"/>
  <c r="J54"/>
  <c r="I54"/>
  <c r="K54"/>
  <c r="H54"/>
  <c r="L54"/>
  <c r="M54"/>
  <c r="P53"/>
  <c r="O53"/>
  <c r="N53"/>
  <c r="Q53" s="1"/>
  <c r="R53"/>
  <c r="B56" i="50" l="1"/>
  <c r="C55"/>
  <c r="B54" i="51"/>
  <c r="C53"/>
  <c r="AV73" i="78"/>
  <c r="AV25" i="65" s="1"/>
  <c r="AV26" s="1"/>
  <c r="AT37"/>
  <c r="AT33"/>
  <c r="AT34"/>
  <c r="AT35"/>
  <c r="AT36"/>
  <c r="AT38"/>
  <c r="AV6"/>
  <c r="AV7" s="1"/>
  <c r="O48" i="62"/>
  <c r="R48"/>
  <c r="N48"/>
  <c r="Q48" s="1"/>
  <c r="P48"/>
  <c r="H49" i="51"/>
  <c r="I49"/>
  <c r="AW5" i="90"/>
  <c r="AX4"/>
  <c r="AY46" i="78"/>
  <c r="AZ43"/>
  <c r="AY50"/>
  <c r="AY51" s="1"/>
  <c r="AY44"/>
  <c r="AY45" s="1"/>
  <c r="AY52"/>
  <c r="AT16" i="90"/>
  <c r="AS17"/>
  <c r="G50" i="62"/>
  <c r="C50"/>
  <c r="B51"/>
  <c r="AX23" i="78"/>
  <c r="AX15"/>
  <c r="AX16" s="1"/>
  <c r="AX33"/>
  <c r="AX34" s="1"/>
  <c r="AX11"/>
  <c r="AX27"/>
  <c r="AX28" s="1"/>
  <c r="AX17"/>
  <c r="AX35"/>
  <c r="AX21"/>
  <c r="AX22" s="1"/>
  <c r="AX29"/>
  <c r="AY8"/>
  <c r="AX9"/>
  <c r="AX10" s="1"/>
  <c r="M49" i="62"/>
  <c r="L49"/>
  <c r="K49"/>
  <c r="I49"/>
  <c r="J49"/>
  <c r="H49"/>
  <c r="AV11" i="65"/>
  <c r="AU12"/>
  <c r="AU29" s="1"/>
  <c r="AU32" s="1"/>
  <c r="AX23" i="90"/>
  <c r="AW24"/>
  <c r="AW67" i="78"/>
  <c r="AW68" s="1"/>
  <c r="AW63"/>
  <c r="AW61"/>
  <c r="AW62" s="1"/>
  <c r="AX60"/>
  <c r="AW69"/>
  <c r="AP4" i="65"/>
  <c r="AO5"/>
  <c r="H51" i="51"/>
  <c r="I51" s="1"/>
  <c r="H53"/>
  <c r="I53" s="1"/>
  <c r="J53" s="1"/>
  <c r="K53" s="1"/>
  <c r="BB24" i="65"/>
  <c r="G12" i="51"/>
  <c r="G22"/>
  <c r="G13"/>
  <c r="G25"/>
  <c r="G16"/>
  <c r="G24"/>
  <c r="G15"/>
  <c r="G18"/>
  <c r="G17"/>
  <c r="G21"/>
  <c r="G11"/>
  <c r="G23"/>
  <c r="G20"/>
  <c r="G19"/>
  <c r="G14"/>
  <c r="G26"/>
  <c r="G27"/>
  <c r="G28"/>
  <c r="G29"/>
  <c r="G33"/>
  <c r="G30"/>
  <c r="G31"/>
  <c r="G32"/>
  <c r="G35"/>
  <c r="G34"/>
  <c r="G36"/>
  <c r="G37"/>
  <c r="G38"/>
  <c r="G39"/>
  <c r="G40"/>
  <c r="G41"/>
  <c r="G42"/>
  <c r="G43"/>
  <c r="G44"/>
  <c r="G45"/>
  <c r="G46"/>
  <c r="G47"/>
  <c r="G48"/>
  <c r="G52"/>
  <c r="G54"/>
  <c r="G50"/>
  <c r="BA17" i="65"/>
  <c r="BB16"/>
  <c r="G55" i="50"/>
  <c r="G51"/>
  <c r="G49"/>
  <c r="AS40" i="65"/>
  <c r="AS39"/>
  <c r="AS42" s="1"/>
  <c r="AS43"/>
  <c r="AS41"/>
  <c r="AW39" i="78"/>
  <c r="AX56"/>
  <c r="AX18" i="65" s="1"/>
  <c r="AX19" s="1"/>
  <c r="AU76" i="78"/>
  <c r="R54" i="48"/>
  <c r="N54"/>
  <c r="Q54" s="1"/>
  <c r="P54"/>
  <c r="O54"/>
  <c r="G56"/>
  <c r="C56"/>
  <c r="B57"/>
  <c r="B53" i="68"/>
  <c r="C52"/>
  <c r="K53" i="64"/>
  <c r="L53"/>
  <c r="H53"/>
  <c r="J53"/>
  <c r="M53"/>
  <c r="I53"/>
  <c r="B55"/>
  <c r="C54"/>
  <c r="G54"/>
  <c r="L55" i="48"/>
  <c r="K55"/>
  <c r="J55"/>
  <c r="M55"/>
  <c r="H55"/>
  <c r="I55"/>
  <c r="R52" i="64"/>
  <c r="N52"/>
  <c r="Q52" s="1"/>
  <c r="P52"/>
  <c r="O52"/>
  <c r="B54" i="66"/>
  <c r="C53"/>
  <c r="AW73" i="78" l="1"/>
  <c r="AW25" i="65" s="1"/>
  <c r="AW26" s="1"/>
  <c r="B57" i="50"/>
  <c r="C56"/>
  <c r="J49" i="51"/>
  <c r="M49" s="1"/>
  <c r="AV76" i="78"/>
  <c r="B55" i="51"/>
  <c r="C54"/>
  <c r="K49"/>
  <c r="L49" s="1"/>
  <c r="AU38" i="65"/>
  <c r="AU34"/>
  <c r="AU35"/>
  <c r="AU33"/>
  <c r="AU37"/>
  <c r="AU36"/>
  <c r="H49" i="50"/>
  <c r="I49" s="1"/>
  <c r="J49" s="1"/>
  <c r="I55"/>
  <c r="H55"/>
  <c r="H50" i="51"/>
  <c r="I50" s="1"/>
  <c r="H48"/>
  <c r="I48" s="1"/>
  <c r="J48"/>
  <c r="K48" s="1"/>
  <c r="H44"/>
  <c r="I44" s="1"/>
  <c r="J44"/>
  <c r="K44" s="1"/>
  <c r="H40"/>
  <c r="I40" s="1"/>
  <c r="AW76" i="78"/>
  <c r="AW6" i="65"/>
  <c r="AW7" s="1"/>
  <c r="H51" i="50"/>
  <c r="I51" s="1"/>
  <c r="BB17" i="65"/>
  <c r="G17" i="50"/>
  <c r="G14"/>
  <c r="G21"/>
  <c r="G18"/>
  <c r="G22"/>
  <c r="G13"/>
  <c r="G20"/>
  <c r="G12"/>
  <c r="G11"/>
  <c r="G15"/>
  <c r="G16"/>
  <c r="G19"/>
  <c r="G23"/>
  <c r="G24"/>
  <c r="G25"/>
  <c r="G29"/>
  <c r="G26"/>
  <c r="G27"/>
  <c r="G28"/>
  <c r="G30"/>
  <c r="G31"/>
  <c r="G32"/>
  <c r="G33"/>
  <c r="G34"/>
  <c r="G35"/>
  <c r="G36"/>
  <c r="G37"/>
  <c r="G38"/>
  <c r="G40"/>
  <c r="G39"/>
  <c r="G41"/>
  <c r="G42"/>
  <c r="G43"/>
  <c r="G44"/>
  <c r="G45"/>
  <c r="G52"/>
  <c r="G46"/>
  <c r="G54"/>
  <c r="G53"/>
  <c r="G47"/>
  <c r="G56"/>
  <c r="H56" s="1"/>
  <c r="G48"/>
  <c r="G50"/>
  <c r="H54" i="51"/>
  <c r="I54" s="1"/>
  <c r="J54" s="1"/>
  <c r="K54" s="1"/>
  <c r="H52"/>
  <c r="H47"/>
  <c r="I47" s="1"/>
  <c r="H45"/>
  <c r="I45" s="1"/>
  <c r="H43"/>
  <c r="I43" s="1"/>
  <c r="H41"/>
  <c r="I41" s="1"/>
  <c r="H39"/>
  <c r="I39" s="1"/>
  <c r="H37"/>
  <c r="I37" s="1"/>
  <c r="J37" s="1"/>
  <c r="H34"/>
  <c r="I34" s="1"/>
  <c r="H32"/>
  <c r="H30"/>
  <c r="I30" s="1"/>
  <c r="H29"/>
  <c r="H27"/>
  <c r="I27" s="1"/>
  <c r="J27" s="1"/>
  <c r="H14"/>
  <c r="I14" s="1"/>
  <c r="H20"/>
  <c r="I20" s="1"/>
  <c r="J20"/>
  <c r="K20" s="1"/>
  <c r="L20" s="1"/>
  <c r="M20" s="1"/>
  <c r="H11"/>
  <c r="I11" s="1"/>
  <c r="H17"/>
  <c r="I17" s="1"/>
  <c r="H15"/>
  <c r="I15" s="1"/>
  <c r="H16"/>
  <c r="I16" s="1"/>
  <c r="H13"/>
  <c r="I13" s="1"/>
  <c r="H12"/>
  <c r="AY23" i="90"/>
  <c r="AX24"/>
  <c r="AV12" i="65"/>
  <c r="AW11"/>
  <c r="N49" i="62"/>
  <c r="Q49" s="1"/>
  <c r="P49"/>
  <c r="O49"/>
  <c r="R49"/>
  <c r="AY15" i="78"/>
  <c r="AY16" s="1"/>
  <c r="AY33"/>
  <c r="AY34" s="1"/>
  <c r="AY11"/>
  <c r="AY23"/>
  <c r="AY29"/>
  <c r="AY21"/>
  <c r="AY22" s="1"/>
  <c r="AY9"/>
  <c r="AY10" s="1"/>
  <c r="AY27"/>
  <c r="AY28" s="1"/>
  <c r="AY17"/>
  <c r="AZ8"/>
  <c r="AY35"/>
  <c r="G51" i="62"/>
  <c r="C51"/>
  <c r="B52"/>
  <c r="I50"/>
  <c r="M50"/>
  <c r="H50"/>
  <c r="K50"/>
  <c r="L50"/>
  <c r="J50"/>
  <c r="AU16" i="90"/>
  <c r="AT17"/>
  <c r="AZ44" i="78"/>
  <c r="AZ45" s="1"/>
  <c r="AZ50"/>
  <c r="AZ51" s="1"/>
  <c r="BA43"/>
  <c r="AZ46"/>
  <c r="AZ52"/>
  <c r="AX5" i="90"/>
  <c r="AY4"/>
  <c r="L53" i="51"/>
  <c r="M53" s="1"/>
  <c r="AV29" i="65"/>
  <c r="AV32" s="1"/>
  <c r="H46" i="51"/>
  <c r="I46" s="1"/>
  <c r="H42"/>
  <c r="I42" s="1"/>
  <c r="I38"/>
  <c r="H38"/>
  <c r="H36"/>
  <c r="I36" s="1"/>
  <c r="H35"/>
  <c r="I35" s="1"/>
  <c r="I31"/>
  <c r="H31"/>
  <c r="J31"/>
  <c r="H33"/>
  <c r="I33" s="1"/>
  <c r="H28"/>
  <c r="I28" s="1"/>
  <c r="H26"/>
  <c r="I26" s="1"/>
  <c r="H19"/>
  <c r="H23"/>
  <c r="I23" s="1"/>
  <c r="J23" s="1"/>
  <c r="K23" s="1"/>
  <c r="L23" s="1"/>
  <c r="H21"/>
  <c r="I21" s="1"/>
  <c r="H18"/>
  <c r="I18" s="1"/>
  <c r="I24"/>
  <c r="J24" s="1"/>
  <c r="K24" s="1"/>
  <c r="H24"/>
  <c r="H25"/>
  <c r="I25"/>
  <c r="J25" s="1"/>
  <c r="H22"/>
  <c r="I22" s="1"/>
  <c r="J22" s="1"/>
  <c r="AP5" i="65"/>
  <c r="AQ4"/>
  <c r="AX67" i="78"/>
  <c r="AX68" s="1"/>
  <c r="AX63"/>
  <c r="AX69"/>
  <c r="AY60"/>
  <c r="AX61"/>
  <c r="AX62" s="1"/>
  <c r="AT40" i="65"/>
  <c r="AT39"/>
  <c r="AT42" s="1"/>
  <c r="AT43"/>
  <c r="AT41"/>
  <c r="J51" i="51"/>
  <c r="K51" s="1"/>
  <c r="AX39" i="78"/>
  <c r="AY56"/>
  <c r="AY18" i="65" s="1"/>
  <c r="AY19" s="1"/>
  <c r="I56" i="50"/>
  <c r="C54" i="66"/>
  <c r="B55"/>
  <c r="M54" i="64"/>
  <c r="I54"/>
  <c r="K54"/>
  <c r="J54"/>
  <c r="H54"/>
  <c r="L54"/>
  <c r="B56"/>
  <c r="G55"/>
  <c r="C55"/>
  <c r="O53"/>
  <c r="N53"/>
  <c r="Q53" s="1"/>
  <c r="R53"/>
  <c r="P53"/>
  <c r="N55" i="48"/>
  <c r="Q55" s="1"/>
  <c r="O55"/>
  <c r="R55"/>
  <c r="P55"/>
  <c r="C53" i="68"/>
  <c r="B54"/>
  <c r="G57" i="48"/>
  <c r="B58"/>
  <c r="C57"/>
  <c r="H56"/>
  <c r="I56"/>
  <c r="M56"/>
  <c r="J56"/>
  <c r="K56"/>
  <c r="L56"/>
  <c r="P49" i="51" l="1"/>
  <c r="N49"/>
  <c r="C57" i="50"/>
  <c r="B58"/>
  <c r="G57"/>
  <c r="H57" s="1"/>
  <c r="J43" i="51"/>
  <c r="B56"/>
  <c r="C55"/>
  <c r="G55"/>
  <c r="O49"/>
  <c r="J16"/>
  <c r="K43"/>
  <c r="L43" s="1"/>
  <c r="J45"/>
  <c r="K45" s="1"/>
  <c r="L45" s="1"/>
  <c r="M45" s="1"/>
  <c r="O45" s="1"/>
  <c r="AZ56" i="78"/>
  <c r="AZ18" i="65" s="1"/>
  <c r="AZ19" s="1"/>
  <c r="L24" i="51"/>
  <c r="M24" s="1"/>
  <c r="O24" s="1"/>
  <c r="K31"/>
  <c r="L31" s="1"/>
  <c r="M31" s="1"/>
  <c r="J29"/>
  <c r="M43"/>
  <c r="Q49"/>
  <c r="R49" s="1"/>
  <c r="AX73" i="78"/>
  <c r="AX25" i="65" s="1"/>
  <c r="AX26" s="1"/>
  <c r="K22" i="51"/>
  <c r="I19"/>
  <c r="J19" s="1"/>
  <c r="J26"/>
  <c r="K26" s="1"/>
  <c r="L26" s="1"/>
  <c r="M26" s="1"/>
  <c r="J35"/>
  <c r="K35" s="1"/>
  <c r="J36"/>
  <c r="K36" s="1"/>
  <c r="J13"/>
  <c r="K16"/>
  <c r="L16" s="1"/>
  <c r="I29"/>
  <c r="J30"/>
  <c r="K30" s="1"/>
  <c r="L30" s="1"/>
  <c r="M30" s="1"/>
  <c r="J41"/>
  <c r="K41" s="1"/>
  <c r="J33"/>
  <c r="J42"/>
  <c r="J15"/>
  <c r="J11"/>
  <c r="K27"/>
  <c r="L27" s="1"/>
  <c r="M27" s="1"/>
  <c r="J34"/>
  <c r="K34" s="1"/>
  <c r="L34" s="1"/>
  <c r="M34" s="1"/>
  <c r="N24"/>
  <c r="P24"/>
  <c r="O31"/>
  <c r="P31"/>
  <c r="N31"/>
  <c r="J46"/>
  <c r="K46" s="1"/>
  <c r="L46" s="1"/>
  <c r="M46" s="1"/>
  <c r="O20"/>
  <c r="P20"/>
  <c r="N20"/>
  <c r="K37"/>
  <c r="J39"/>
  <c r="N43"/>
  <c r="O43"/>
  <c r="P43"/>
  <c r="N45"/>
  <c r="J47"/>
  <c r="AX6" i="65"/>
  <c r="AX7" s="1"/>
  <c r="AV35"/>
  <c r="AV37"/>
  <c r="AV33"/>
  <c r="AV38"/>
  <c r="AV34"/>
  <c r="AV36"/>
  <c r="AY5" i="90"/>
  <c r="AZ4"/>
  <c r="BA52" i="78"/>
  <c r="BA46"/>
  <c r="BA50"/>
  <c r="BA51" s="1"/>
  <c r="BA44"/>
  <c r="BA45" s="1"/>
  <c r="BB43"/>
  <c r="AU17" i="90"/>
  <c r="AV16"/>
  <c r="AW12" i="65"/>
  <c r="AW29" s="1"/>
  <c r="AW32" s="1"/>
  <c r="AX11"/>
  <c r="H48" i="50"/>
  <c r="I48" s="1"/>
  <c r="H47"/>
  <c r="I47" s="1"/>
  <c r="J47" s="1"/>
  <c r="H54"/>
  <c r="I54" s="1"/>
  <c r="H52"/>
  <c r="I52" s="1"/>
  <c r="H44"/>
  <c r="I44" s="1"/>
  <c r="H42"/>
  <c r="I42"/>
  <c r="H39"/>
  <c r="I39"/>
  <c r="H38"/>
  <c r="I38" s="1"/>
  <c r="H36"/>
  <c r="I36" s="1"/>
  <c r="H34"/>
  <c r="I34"/>
  <c r="J34" s="1"/>
  <c r="K34" s="1"/>
  <c r="L34" s="1"/>
  <c r="H32"/>
  <c r="I32" s="1"/>
  <c r="J32" s="1"/>
  <c r="K32" s="1"/>
  <c r="H30"/>
  <c r="I30" s="1"/>
  <c r="H27"/>
  <c r="I27"/>
  <c r="J27" s="1"/>
  <c r="H29"/>
  <c r="I29" s="1"/>
  <c r="J29"/>
  <c r="K29" s="1"/>
  <c r="H24"/>
  <c r="I24"/>
  <c r="H19"/>
  <c r="I19"/>
  <c r="J19" s="1"/>
  <c r="H15"/>
  <c r="I15" s="1"/>
  <c r="H12"/>
  <c r="I12" s="1"/>
  <c r="H13"/>
  <c r="I13" s="1"/>
  <c r="H18"/>
  <c r="I18" s="1"/>
  <c r="J18" s="1"/>
  <c r="H14"/>
  <c r="I14" s="1"/>
  <c r="J55"/>
  <c r="K55" s="1"/>
  <c r="L55" s="1"/>
  <c r="AU39" i="65"/>
  <c r="AU42" s="1"/>
  <c r="AU40"/>
  <c r="AU43"/>
  <c r="AU41"/>
  <c r="I57" i="50"/>
  <c r="J57" s="1"/>
  <c r="K57" s="1"/>
  <c r="L57" s="1"/>
  <c r="L22" i="51"/>
  <c r="M22" s="1"/>
  <c r="K25"/>
  <c r="L25" s="1"/>
  <c r="J18"/>
  <c r="K18" s="1"/>
  <c r="J21"/>
  <c r="M23"/>
  <c r="J28"/>
  <c r="K28" s="1"/>
  <c r="K33"/>
  <c r="L33" s="1"/>
  <c r="M33" s="1"/>
  <c r="L35"/>
  <c r="M35" s="1"/>
  <c r="L36"/>
  <c r="M36" s="1"/>
  <c r="J38"/>
  <c r="K42"/>
  <c r="L51"/>
  <c r="M51" s="1"/>
  <c r="AY39" i="78"/>
  <c r="I32" i="51"/>
  <c r="J51" i="50"/>
  <c r="J50" i="51"/>
  <c r="K50" s="1"/>
  <c r="L50" s="1"/>
  <c r="M50" s="1"/>
  <c r="K49" i="50"/>
  <c r="AY69" i="78"/>
  <c r="AY61"/>
  <c r="AY62" s="1"/>
  <c r="AY63"/>
  <c r="AY73" s="1"/>
  <c r="AY25" i="65" s="1"/>
  <c r="AY26" s="1"/>
  <c r="AY67" i="78"/>
  <c r="AY68" s="1"/>
  <c r="AZ60"/>
  <c r="AR4" i="65"/>
  <c r="AQ5"/>
  <c r="O53" i="51"/>
  <c r="P53"/>
  <c r="N53"/>
  <c r="O50" i="62"/>
  <c r="N50"/>
  <c r="Q50" s="1"/>
  <c r="P50"/>
  <c r="R50"/>
  <c r="B53"/>
  <c r="G52"/>
  <c r="C52"/>
  <c r="H51"/>
  <c r="J51"/>
  <c r="M51"/>
  <c r="I51"/>
  <c r="K51"/>
  <c r="L51"/>
  <c r="AZ29" i="78"/>
  <c r="BA8"/>
  <c r="AZ23"/>
  <c r="AZ33"/>
  <c r="AZ34" s="1"/>
  <c r="AZ9"/>
  <c r="AZ10" s="1"/>
  <c r="AZ35"/>
  <c r="AZ27"/>
  <c r="AZ28" s="1"/>
  <c r="AZ17"/>
  <c r="AZ21"/>
  <c r="AZ22" s="1"/>
  <c r="AZ11"/>
  <c r="AZ15"/>
  <c r="AZ16" s="1"/>
  <c r="AY24" i="90"/>
  <c r="AZ23"/>
  <c r="H50" i="50"/>
  <c r="I50" s="1"/>
  <c r="J50" s="1"/>
  <c r="H53"/>
  <c r="I53" s="1"/>
  <c r="H46"/>
  <c r="I46" s="1"/>
  <c r="J46" s="1"/>
  <c r="H45"/>
  <c r="I45" s="1"/>
  <c r="H43"/>
  <c r="I43" s="1"/>
  <c r="J43" s="1"/>
  <c r="H41"/>
  <c r="H40"/>
  <c r="I40" s="1"/>
  <c r="J40" s="1"/>
  <c r="H37"/>
  <c r="I37" s="1"/>
  <c r="J37" s="1"/>
  <c r="H35"/>
  <c r="H33"/>
  <c r="H31"/>
  <c r="I31" s="1"/>
  <c r="H28"/>
  <c r="I28" s="1"/>
  <c r="H26"/>
  <c r="I26" s="1"/>
  <c r="H25"/>
  <c r="I25" s="1"/>
  <c r="H23"/>
  <c r="I23" s="1"/>
  <c r="J23" s="1"/>
  <c r="H16"/>
  <c r="I16" s="1"/>
  <c r="H11"/>
  <c r="I11"/>
  <c r="J11" s="1"/>
  <c r="H20"/>
  <c r="I20" s="1"/>
  <c r="H22"/>
  <c r="I22" s="1"/>
  <c r="H21"/>
  <c r="I21" s="1"/>
  <c r="H17"/>
  <c r="I17" s="1"/>
  <c r="J17" s="1"/>
  <c r="K17" s="1"/>
  <c r="I12" i="51"/>
  <c r="K13"/>
  <c r="L13" s="1"/>
  <c r="K15"/>
  <c r="J17"/>
  <c r="K17" s="1"/>
  <c r="L17" s="1"/>
  <c r="M17" s="1"/>
  <c r="J14"/>
  <c r="K29"/>
  <c r="L29" s="1"/>
  <c r="L37"/>
  <c r="M37" s="1"/>
  <c r="K39"/>
  <c r="K47"/>
  <c r="L47" s="1"/>
  <c r="M47" s="1"/>
  <c r="I52"/>
  <c r="J52" s="1"/>
  <c r="K52" s="1"/>
  <c r="L54"/>
  <c r="M54" s="1"/>
  <c r="J40"/>
  <c r="K40" s="1"/>
  <c r="L44"/>
  <c r="M44" s="1"/>
  <c r="L48"/>
  <c r="M48" s="1"/>
  <c r="R56" i="48"/>
  <c r="P56"/>
  <c r="O56"/>
  <c r="N56"/>
  <c r="Q56" s="1"/>
  <c r="C58"/>
  <c r="G58"/>
  <c r="B59"/>
  <c r="H55" i="64"/>
  <c r="L55"/>
  <c r="J55"/>
  <c r="M55"/>
  <c r="I55"/>
  <c r="K55"/>
  <c r="C55" i="66"/>
  <c r="B56"/>
  <c r="L57" i="48"/>
  <c r="M57"/>
  <c r="J57"/>
  <c r="I57"/>
  <c r="H57"/>
  <c r="K57"/>
  <c r="C54" i="68"/>
  <c r="B55"/>
  <c r="B57" i="64"/>
  <c r="C56"/>
  <c r="G56"/>
  <c r="R54"/>
  <c r="P54"/>
  <c r="N54"/>
  <c r="Q54" s="1"/>
  <c r="O54"/>
  <c r="J56" i="50"/>
  <c r="B59" l="1"/>
  <c r="G58"/>
  <c r="H58" s="1"/>
  <c r="I58" s="1"/>
  <c r="C58"/>
  <c r="P45" i="51"/>
  <c r="H55"/>
  <c r="B57"/>
  <c r="C56"/>
  <c r="G56"/>
  <c r="J25" i="50"/>
  <c r="K25" s="1"/>
  <c r="L25" s="1"/>
  <c r="M25" s="1"/>
  <c r="Q31" i="51"/>
  <c r="R31" s="1"/>
  <c r="BA56" i="78"/>
  <c r="BA18" i="65" s="1"/>
  <c r="BA19" s="1"/>
  <c r="AX76" i="78"/>
  <c r="K19" i="51"/>
  <c r="L19" s="1"/>
  <c r="M19" s="1"/>
  <c r="J21" i="50"/>
  <c r="J22"/>
  <c r="K22" s="1"/>
  <c r="L22" s="1"/>
  <c r="M22" s="1"/>
  <c r="J28"/>
  <c r="K28" s="1"/>
  <c r="L28" s="1"/>
  <c r="M28" s="1"/>
  <c r="J44"/>
  <c r="K44" s="1"/>
  <c r="L44" s="1"/>
  <c r="M44" s="1"/>
  <c r="J54"/>
  <c r="J48"/>
  <c r="K48" s="1"/>
  <c r="L39" i="51"/>
  <c r="M39" s="1"/>
  <c r="P39" s="1"/>
  <c r="M16"/>
  <c r="K23" i="50"/>
  <c r="L41" i="51"/>
  <c r="M41" s="1"/>
  <c r="N47"/>
  <c r="P47"/>
  <c r="O47"/>
  <c r="N22" i="50"/>
  <c r="O22"/>
  <c r="P22"/>
  <c r="O48" i="51"/>
  <c r="N48"/>
  <c r="P48"/>
  <c r="O17"/>
  <c r="P17"/>
  <c r="N17"/>
  <c r="N25" i="50"/>
  <c r="P25"/>
  <c r="O25"/>
  <c r="J26"/>
  <c r="K46"/>
  <c r="J14"/>
  <c r="K14" s="1"/>
  <c r="L14" s="1"/>
  <c r="M14" s="1"/>
  <c r="K19"/>
  <c r="L19" s="1"/>
  <c r="M19" s="1"/>
  <c r="L29"/>
  <c r="M29" s="1"/>
  <c r="K27"/>
  <c r="L27" s="1"/>
  <c r="M27" s="1"/>
  <c r="N27" i="51"/>
  <c r="O27"/>
  <c r="P27"/>
  <c r="O37"/>
  <c r="P37"/>
  <c r="N37"/>
  <c r="J45" i="50"/>
  <c r="K45" s="1"/>
  <c r="L45" s="1"/>
  <c r="M45" s="1"/>
  <c r="P33" i="51"/>
  <c r="O33"/>
  <c r="N33"/>
  <c r="N26"/>
  <c r="O26"/>
  <c r="P26"/>
  <c r="J13" i="50"/>
  <c r="K13" s="1"/>
  <c r="J15"/>
  <c r="K15" s="1"/>
  <c r="K47"/>
  <c r="O39" i="51"/>
  <c r="K14"/>
  <c r="AZ24" i="90"/>
  <c r="BA23"/>
  <c r="O51" i="62"/>
  <c r="R51"/>
  <c r="P51"/>
  <c r="N51"/>
  <c r="Q51" s="1"/>
  <c r="L52"/>
  <c r="I52"/>
  <c r="J52"/>
  <c r="H52"/>
  <c r="M52"/>
  <c r="K52"/>
  <c r="O44" i="51"/>
  <c r="P44"/>
  <c r="N44"/>
  <c r="Q44" s="1"/>
  <c r="AW34" i="65"/>
  <c r="AW33"/>
  <c r="AW37"/>
  <c r="AW35"/>
  <c r="AW38"/>
  <c r="AW36"/>
  <c r="N54" i="51"/>
  <c r="P54"/>
  <c r="O54"/>
  <c r="P34"/>
  <c r="N34"/>
  <c r="O34"/>
  <c r="N30"/>
  <c r="O30"/>
  <c r="P30"/>
  <c r="M13"/>
  <c r="BA9" i="78"/>
  <c r="BA10" s="1"/>
  <c r="BA27"/>
  <c r="BA28" s="1"/>
  <c r="BA15"/>
  <c r="BA16" s="1"/>
  <c r="BA17"/>
  <c r="BA21"/>
  <c r="BA22" s="1"/>
  <c r="BA29"/>
  <c r="BA33"/>
  <c r="BA34" s="1"/>
  <c r="BA23"/>
  <c r="BA11"/>
  <c r="BB8"/>
  <c r="BA35"/>
  <c r="C53" i="62"/>
  <c r="B54"/>
  <c r="G53"/>
  <c r="BA60" i="78"/>
  <c r="AZ61"/>
  <c r="AZ62" s="1"/>
  <c r="AZ63"/>
  <c r="AZ69"/>
  <c r="AZ67"/>
  <c r="AZ68" s="1"/>
  <c r="AY6" i="65"/>
  <c r="AY7" s="1"/>
  <c r="AY76" i="78"/>
  <c r="P46" i="51"/>
  <c r="O46"/>
  <c r="N46"/>
  <c r="Q46" s="1"/>
  <c r="R46" s="1"/>
  <c r="N36"/>
  <c r="P36"/>
  <c r="O36"/>
  <c r="O23"/>
  <c r="P23"/>
  <c r="N23"/>
  <c r="Q23" s="1"/>
  <c r="AY11" i="65"/>
  <c r="AX12"/>
  <c r="AX29" s="1"/>
  <c r="AX32" s="1"/>
  <c r="AW16" i="90"/>
  <c r="AV17"/>
  <c r="BB46" i="78"/>
  <c r="BB44"/>
  <c r="BB45" s="1"/>
  <c r="BB50"/>
  <c r="BB51" s="1"/>
  <c r="BB52"/>
  <c r="J58" i="50"/>
  <c r="K58" s="1"/>
  <c r="L58" s="1"/>
  <c r="M58" s="1"/>
  <c r="L14" i="51"/>
  <c r="M14" s="1"/>
  <c r="L17" i="50"/>
  <c r="M17" s="1"/>
  <c r="K21"/>
  <c r="L21" s="1"/>
  <c r="M21" s="1"/>
  <c r="J20"/>
  <c r="K11"/>
  <c r="J16"/>
  <c r="K16" s="1"/>
  <c r="L16" s="1"/>
  <c r="M16" s="1"/>
  <c r="L23"/>
  <c r="M23" s="1"/>
  <c r="K26"/>
  <c r="L26" s="1"/>
  <c r="M26" s="1"/>
  <c r="J31"/>
  <c r="K31" s="1"/>
  <c r="I33"/>
  <c r="I35"/>
  <c r="K37"/>
  <c r="L37" s="1"/>
  <c r="M37" s="1"/>
  <c r="K40"/>
  <c r="L40" s="1"/>
  <c r="I41"/>
  <c r="K43"/>
  <c r="L46"/>
  <c r="M46" s="1"/>
  <c r="J53"/>
  <c r="K50"/>
  <c r="L50" s="1"/>
  <c r="M50" s="1"/>
  <c r="AZ39" i="78"/>
  <c r="Q53" i="51"/>
  <c r="R53" s="1"/>
  <c r="L40"/>
  <c r="M40" s="1"/>
  <c r="L42"/>
  <c r="M42" s="1"/>
  <c r="L28"/>
  <c r="M28" s="1"/>
  <c r="L18"/>
  <c r="M18" s="1"/>
  <c r="M55" i="50"/>
  <c r="K18"/>
  <c r="L18"/>
  <c r="M18" s="1"/>
  <c r="J12"/>
  <c r="K12"/>
  <c r="L12" s="1"/>
  <c r="J24"/>
  <c r="J30"/>
  <c r="L32"/>
  <c r="M32" s="1"/>
  <c r="M34"/>
  <c r="J36"/>
  <c r="K36" s="1"/>
  <c r="L36" s="1"/>
  <c r="M36" s="1"/>
  <c r="J38"/>
  <c r="J39"/>
  <c r="K39" s="1"/>
  <c r="L39" s="1"/>
  <c r="M39" s="1"/>
  <c r="J42"/>
  <c r="J52"/>
  <c r="K52" s="1"/>
  <c r="K54"/>
  <c r="L54" s="1"/>
  <c r="M54" s="1"/>
  <c r="L47"/>
  <c r="M47" s="1"/>
  <c r="J32" i="51"/>
  <c r="K32" s="1"/>
  <c r="J12"/>
  <c r="Q45"/>
  <c r="R45" s="1"/>
  <c r="M29"/>
  <c r="Q20"/>
  <c r="R20" s="1"/>
  <c r="L49" i="50"/>
  <c r="M49" s="1"/>
  <c r="K51"/>
  <c r="L51" s="1"/>
  <c r="K11" i="51"/>
  <c r="AS4" i="65"/>
  <c r="AR5"/>
  <c r="N50" i="51"/>
  <c r="O50"/>
  <c r="P50"/>
  <c r="N51"/>
  <c r="P51"/>
  <c r="O51"/>
  <c r="K38"/>
  <c r="N35"/>
  <c r="P35"/>
  <c r="O35"/>
  <c r="K21"/>
  <c r="L21" s="1"/>
  <c r="M21" s="1"/>
  <c r="P22"/>
  <c r="O22"/>
  <c r="N22"/>
  <c r="BA4" i="90"/>
  <c r="AZ5"/>
  <c r="AV39" i="65"/>
  <c r="AV42" s="1"/>
  <c r="AV40"/>
  <c r="AV43"/>
  <c r="AV41"/>
  <c r="L52" i="51"/>
  <c r="M52" s="1"/>
  <c r="M25"/>
  <c r="Q43"/>
  <c r="R43" s="1"/>
  <c r="Q24"/>
  <c r="R24" s="1"/>
  <c r="L15"/>
  <c r="M15" s="1"/>
  <c r="M58" i="48"/>
  <c r="J58"/>
  <c r="I58"/>
  <c r="L58"/>
  <c r="H58"/>
  <c r="K58"/>
  <c r="M57" i="50"/>
  <c r="K56"/>
  <c r="L56" s="1"/>
  <c r="M56" s="1"/>
  <c r="L56" i="64"/>
  <c r="K56"/>
  <c r="I56"/>
  <c r="M56"/>
  <c r="J56"/>
  <c r="H56"/>
  <c r="B58"/>
  <c r="G57"/>
  <c r="C57"/>
  <c r="B56" i="68"/>
  <c r="C55"/>
  <c r="P57" i="48"/>
  <c r="N57"/>
  <c r="Q57" s="1"/>
  <c r="O57"/>
  <c r="R57"/>
  <c r="C56" i="66"/>
  <c r="B57"/>
  <c r="R55" i="64"/>
  <c r="O55"/>
  <c r="N55"/>
  <c r="Q55" s="1"/>
  <c r="P55"/>
  <c r="B60" i="48"/>
  <c r="C59"/>
  <c r="G59"/>
  <c r="G59" i="50" l="1"/>
  <c r="H59" s="1"/>
  <c r="I59" s="1"/>
  <c r="C59"/>
  <c r="B60"/>
  <c r="N39" i="51"/>
  <c r="Q39" s="1"/>
  <c r="H56"/>
  <c r="I56" s="1"/>
  <c r="J56" s="1"/>
  <c r="C57"/>
  <c r="B58"/>
  <c r="G57"/>
  <c r="I55"/>
  <c r="L48" i="50"/>
  <c r="M48" s="1"/>
  <c r="Q22" i="51"/>
  <c r="R22" s="1"/>
  <c r="Q17"/>
  <c r="Q48"/>
  <c r="R48" s="1"/>
  <c r="O44" i="50"/>
  <c r="N44"/>
  <c r="P44"/>
  <c r="N19" i="51"/>
  <c r="P19"/>
  <c r="O19"/>
  <c r="O28" i="50"/>
  <c r="N28"/>
  <c r="P28"/>
  <c r="P41" i="51"/>
  <c r="N41"/>
  <c r="O41"/>
  <c r="O16"/>
  <c r="P16"/>
  <c r="N16"/>
  <c r="Q35"/>
  <c r="M12" i="50"/>
  <c r="N12" s="1"/>
  <c r="L32" i="51"/>
  <c r="M32" s="1"/>
  <c r="BB56" i="78"/>
  <c r="BB18" i="65" s="1"/>
  <c r="BB19" s="1"/>
  <c r="Q33" i="51"/>
  <c r="Q37"/>
  <c r="N15"/>
  <c r="P15"/>
  <c r="O15"/>
  <c r="O49" i="50"/>
  <c r="N49"/>
  <c r="P49"/>
  <c r="U12"/>
  <c r="P12"/>
  <c r="P47"/>
  <c r="O47"/>
  <c r="N47"/>
  <c r="L52"/>
  <c r="M52" s="1"/>
  <c r="P39"/>
  <c r="N39"/>
  <c r="O39"/>
  <c r="N36"/>
  <c r="O36"/>
  <c r="P36"/>
  <c r="N40" i="51"/>
  <c r="P40"/>
  <c r="O40"/>
  <c r="O23" i="50"/>
  <c r="P23"/>
  <c r="N23"/>
  <c r="X49" i="78"/>
  <c r="AS49"/>
  <c r="C49"/>
  <c r="BB82" i="95"/>
  <c r="BC82" s="1"/>
  <c r="N49" i="78"/>
  <c r="R49"/>
  <c r="AX49"/>
  <c r="J49"/>
  <c r="F49"/>
  <c r="AI49"/>
  <c r="O49"/>
  <c r="D49"/>
  <c r="AT49"/>
  <c r="BA49"/>
  <c r="AC49"/>
  <c r="AP49"/>
  <c r="AO49"/>
  <c r="AW49"/>
  <c r="U49"/>
  <c r="AV49"/>
  <c r="BB49"/>
  <c r="AD49"/>
  <c r="AH49"/>
  <c r="I49"/>
  <c r="AY49"/>
  <c r="V49"/>
  <c r="S49"/>
  <c r="Y49"/>
  <c r="AQ49"/>
  <c r="AM49"/>
  <c r="AB49"/>
  <c r="AU49"/>
  <c r="P49"/>
  <c r="Z49"/>
  <c r="AZ49"/>
  <c r="AG49"/>
  <c r="AL49"/>
  <c r="M49"/>
  <c r="Q49"/>
  <c r="AR49"/>
  <c r="W49"/>
  <c r="AA49"/>
  <c r="AK49"/>
  <c r="L49"/>
  <c r="AN49"/>
  <c r="G49"/>
  <c r="T49"/>
  <c r="AJ49"/>
  <c r="AE49"/>
  <c r="AF49"/>
  <c r="K49"/>
  <c r="H49"/>
  <c r="E49"/>
  <c r="BC48"/>
  <c r="O45" i="50"/>
  <c r="N45"/>
  <c r="P45"/>
  <c r="O29"/>
  <c r="N29"/>
  <c r="P29"/>
  <c r="N52" i="51"/>
  <c r="O52"/>
  <c r="P52"/>
  <c r="O21"/>
  <c r="P21"/>
  <c r="N21"/>
  <c r="O42"/>
  <c r="P42"/>
  <c r="N42"/>
  <c r="N46" i="50"/>
  <c r="P46"/>
  <c r="O46"/>
  <c r="N37"/>
  <c r="P37"/>
  <c r="O37"/>
  <c r="N26"/>
  <c r="O26"/>
  <c r="P26"/>
  <c r="O21"/>
  <c r="P21"/>
  <c r="N21"/>
  <c r="O14" i="51"/>
  <c r="P14"/>
  <c r="N14"/>
  <c r="Z55" i="78"/>
  <c r="AW55"/>
  <c r="BB83" i="95"/>
  <c r="BC83" s="1"/>
  <c r="AR55" i="78"/>
  <c r="AD55"/>
  <c r="AB55"/>
  <c r="BA55"/>
  <c r="AU55"/>
  <c r="AC55"/>
  <c r="W55"/>
  <c r="AE55"/>
  <c r="AT55"/>
  <c r="X55"/>
  <c r="U55"/>
  <c r="P55"/>
  <c r="AF55"/>
  <c r="AX55"/>
  <c r="G55"/>
  <c r="AS55"/>
  <c r="AA55"/>
  <c r="T55"/>
  <c r="N55"/>
  <c r="AQ55"/>
  <c r="AH55"/>
  <c r="O55"/>
  <c r="M55"/>
  <c r="AY55"/>
  <c r="AZ55"/>
  <c r="S55"/>
  <c r="R55"/>
  <c r="AK55"/>
  <c r="AG55"/>
  <c r="I55"/>
  <c r="H55"/>
  <c r="AP55"/>
  <c r="AV55"/>
  <c r="Q55"/>
  <c r="L55"/>
  <c r="V55"/>
  <c r="AO55"/>
  <c r="Y55"/>
  <c r="F55"/>
  <c r="AI55"/>
  <c r="J55"/>
  <c r="AM55"/>
  <c r="C55"/>
  <c r="AN55"/>
  <c r="D55"/>
  <c r="BC54"/>
  <c r="E55"/>
  <c r="AL55"/>
  <c r="AJ55"/>
  <c r="K55"/>
  <c r="BB55"/>
  <c r="N27" i="50"/>
  <c r="P27"/>
  <c r="O27"/>
  <c r="P14"/>
  <c r="N14"/>
  <c r="O14"/>
  <c r="N25" i="51"/>
  <c r="P25"/>
  <c r="O25"/>
  <c r="N54" i="50"/>
  <c r="O54"/>
  <c r="P54"/>
  <c r="N16"/>
  <c r="P16"/>
  <c r="O16"/>
  <c r="AT4" i="65"/>
  <c r="AS5"/>
  <c r="O32" i="50"/>
  <c r="P32"/>
  <c r="N32"/>
  <c r="N18"/>
  <c r="P18"/>
  <c r="O18"/>
  <c r="N18" i="51"/>
  <c r="P18"/>
  <c r="O18"/>
  <c r="N32"/>
  <c r="P32"/>
  <c r="O32"/>
  <c r="N50" i="50"/>
  <c r="O50"/>
  <c r="P50"/>
  <c r="P17"/>
  <c r="N17"/>
  <c r="O17"/>
  <c r="AX16" i="90"/>
  <c r="AW17"/>
  <c r="L53" i="62"/>
  <c r="I53"/>
  <c r="K53"/>
  <c r="H53"/>
  <c r="M53"/>
  <c r="J53"/>
  <c r="BB27" i="78"/>
  <c r="BB28" s="1"/>
  <c r="BB21"/>
  <c r="BB22" s="1"/>
  <c r="BB35"/>
  <c r="BB23"/>
  <c r="BB15"/>
  <c r="BB16" s="1"/>
  <c r="BB33"/>
  <c r="BB34" s="1"/>
  <c r="BB17"/>
  <c r="BB29"/>
  <c r="BB9"/>
  <c r="BB10" s="1"/>
  <c r="BB11"/>
  <c r="BB39" s="1"/>
  <c r="U13" i="51"/>
  <c r="N13"/>
  <c r="O13"/>
  <c r="P13"/>
  <c r="AW43" i="65"/>
  <c r="AW40"/>
  <c r="AW41"/>
  <c r="AW39"/>
  <c r="AW42" s="1"/>
  <c r="P52" i="62"/>
  <c r="N52"/>
  <c r="Q52" s="1"/>
  <c r="O52"/>
  <c r="R52"/>
  <c r="J41" i="50"/>
  <c r="K20"/>
  <c r="L20" s="1"/>
  <c r="R23" i="51"/>
  <c r="Q54"/>
  <c r="K12"/>
  <c r="R39"/>
  <c r="Q44" i="50"/>
  <c r="R44" s="1"/>
  <c r="L15"/>
  <c r="M15" s="1"/>
  <c r="L13"/>
  <c r="M13" s="1"/>
  <c r="R33" i="51"/>
  <c r="R37"/>
  <c r="K24" i="50"/>
  <c r="L24" s="1"/>
  <c r="M51"/>
  <c r="L31"/>
  <c r="M31" s="1"/>
  <c r="R17" i="51"/>
  <c r="Q28" i="50"/>
  <c r="R28" s="1"/>
  <c r="Q47" i="51"/>
  <c r="R47" s="1"/>
  <c r="AX37" i="65"/>
  <c r="AX36"/>
  <c r="AX38"/>
  <c r="AX35"/>
  <c r="AX34"/>
  <c r="AX33"/>
  <c r="BA5" i="90"/>
  <c r="BB4"/>
  <c r="BB5" s="1"/>
  <c r="N29" i="51"/>
  <c r="P29"/>
  <c r="O29"/>
  <c r="K38" i="50"/>
  <c r="L38" s="1"/>
  <c r="M38" s="1"/>
  <c r="P34"/>
  <c r="N34"/>
  <c r="O34"/>
  <c r="K30"/>
  <c r="L30" s="1"/>
  <c r="M30"/>
  <c r="O19"/>
  <c r="P19"/>
  <c r="N19"/>
  <c r="O55"/>
  <c r="N55"/>
  <c r="P55"/>
  <c r="O28" i="51"/>
  <c r="N28"/>
  <c r="Q28" s="1"/>
  <c r="R28" s="1"/>
  <c r="P28"/>
  <c r="AZ6" i="65"/>
  <c r="AZ7" s="1"/>
  <c r="K53" i="50"/>
  <c r="L53" s="1"/>
  <c r="M53" s="1"/>
  <c r="AY12" i="65"/>
  <c r="AY29" s="1"/>
  <c r="AY32" s="1"/>
  <c r="AZ11"/>
  <c r="BB60" i="78"/>
  <c r="BA61"/>
  <c r="BA62" s="1"/>
  <c r="BA67"/>
  <c r="BA68" s="1"/>
  <c r="BA63"/>
  <c r="BA69"/>
  <c r="B55" i="62"/>
  <c r="G54"/>
  <c r="C54"/>
  <c r="BB23" i="90"/>
  <c r="BB24" s="1"/>
  <c r="BA24"/>
  <c r="Q51" i="51"/>
  <c r="R51" s="1"/>
  <c r="Q50"/>
  <c r="R50" s="1"/>
  <c r="L38"/>
  <c r="M38" s="1"/>
  <c r="R35"/>
  <c r="L43" i="50"/>
  <c r="M43" s="1"/>
  <c r="M40"/>
  <c r="L12" i="51"/>
  <c r="J33" i="50"/>
  <c r="Q36" i="51"/>
  <c r="R36" s="1"/>
  <c r="AZ73" i="78"/>
  <c r="AZ25" i="65" s="1"/>
  <c r="AZ26" s="1"/>
  <c r="BA39" i="78"/>
  <c r="Q30" i="51"/>
  <c r="R30" s="1"/>
  <c r="Q34"/>
  <c r="R34" s="1"/>
  <c r="R54"/>
  <c r="R44"/>
  <c r="L11"/>
  <c r="K41" i="50"/>
  <c r="L41" s="1"/>
  <c r="Q26" i="51"/>
  <c r="R26" s="1"/>
  <c r="K42" i="50"/>
  <c r="L42" s="1"/>
  <c r="J35"/>
  <c r="K35" s="1"/>
  <c r="L11"/>
  <c r="M11" s="1"/>
  <c r="Q27" i="51"/>
  <c r="R27" s="1"/>
  <c r="Q25" i="50"/>
  <c r="R25" s="1"/>
  <c r="Q22"/>
  <c r="R22" s="1"/>
  <c r="P56"/>
  <c r="O56"/>
  <c r="N56"/>
  <c r="O58"/>
  <c r="N58"/>
  <c r="P58"/>
  <c r="K59" i="48"/>
  <c r="I59"/>
  <c r="J59"/>
  <c r="M59"/>
  <c r="H59"/>
  <c r="L59"/>
  <c r="B61"/>
  <c r="G60"/>
  <c r="C60"/>
  <c r="C56" i="68"/>
  <c r="B57"/>
  <c r="L57" i="64"/>
  <c r="H57"/>
  <c r="I57"/>
  <c r="M57"/>
  <c r="K57"/>
  <c r="J57"/>
  <c r="N56"/>
  <c r="Q56" s="1"/>
  <c r="P56"/>
  <c r="O56"/>
  <c r="R56"/>
  <c r="O57" i="50"/>
  <c r="N57"/>
  <c r="P57"/>
  <c r="C57" i="66"/>
  <c r="B58"/>
  <c r="C58" i="64"/>
  <c r="G58"/>
  <c r="B59"/>
  <c r="O58" i="48"/>
  <c r="R58"/>
  <c r="N58"/>
  <c r="Q58" s="1"/>
  <c r="P58"/>
  <c r="B61" i="50" l="1"/>
  <c r="G60"/>
  <c r="H60" s="1"/>
  <c r="I60" s="1"/>
  <c r="C60"/>
  <c r="J59"/>
  <c r="K59" s="1"/>
  <c r="O12"/>
  <c r="Q19" i="51"/>
  <c r="R19" s="1"/>
  <c r="K56"/>
  <c r="L56" s="1"/>
  <c r="M56" s="1"/>
  <c r="O48" i="50"/>
  <c r="P48"/>
  <c r="N48"/>
  <c r="Q48" s="1"/>
  <c r="R48" s="1"/>
  <c r="J55" i="51"/>
  <c r="B59"/>
  <c r="C58"/>
  <c r="G58"/>
  <c r="Q56" i="50"/>
  <c r="Q23"/>
  <c r="Q16" i="51"/>
  <c r="R16" s="1"/>
  <c r="H57"/>
  <c r="I57" s="1"/>
  <c r="O56"/>
  <c r="N56"/>
  <c r="P56"/>
  <c r="M41" i="50"/>
  <c r="P41" s="1"/>
  <c r="Q32"/>
  <c r="R32" s="1"/>
  <c r="Q21" i="51"/>
  <c r="R21" s="1"/>
  <c r="Q41"/>
  <c r="R41" s="1"/>
  <c r="Q39" i="50"/>
  <c r="R39" s="1"/>
  <c r="N43"/>
  <c r="O43"/>
  <c r="P43"/>
  <c r="O38" i="51"/>
  <c r="P38"/>
  <c r="N38"/>
  <c r="P38" i="50"/>
  <c r="O38"/>
  <c r="N38"/>
  <c r="AR14" i="78"/>
  <c r="L14"/>
  <c r="AB14"/>
  <c r="AY14"/>
  <c r="AJ14"/>
  <c r="P14"/>
  <c r="Z14"/>
  <c r="K14"/>
  <c r="Q14"/>
  <c r="AE14"/>
  <c r="V14"/>
  <c r="AW14"/>
  <c r="AZ14"/>
  <c r="O14"/>
  <c r="BB14"/>
  <c r="S14"/>
  <c r="AH14"/>
  <c r="BA14"/>
  <c r="AI14"/>
  <c r="AP14"/>
  <c r="AM14"/>
  <c r="J14"/>
  <c r="R14"/>
  <c r="AV14"/>
  <c r="AG14"/>
  <c r="U14"/>
  <c r="AX14"/>
  <c r="M14"/>
  <c r="X14"/>
  <c r="AL14"/>
  <c r="AQ14"/>
  <c r="AS14"/>
  <c r="AT14"/>
  <c r="AK14"/>
  <c r="I14"/>
  <c r="AF14"/>
  <c r="W14"/>
  <c r="AD14"/>
  <c r="BC13"/>
  <c r="BC77" s="1"/>
  <c r="AN14"/>
  <c r="BB76" i="95"/>
  <c r="BC76" s="1"/>
  <c r="BD77" s="1"/>
  <c r="N14" i="78"/>
  <c r="Y14"/>
  <c r="AO14"/>
  <c r="AA14"/>
  <c r="AC14"/>
  <c r="AU14"/>
  <c r="C14"/>
  <c r="T14"/>
  <c r="AD20"/>
  <c r="AZ20"/>
  <c r="E20"/>
  <c r="AE20"/>
  <c r="G20"/>
  <c r="AO20"/>
  <c r="S20"/>
  <c r="Q20"/>
  <c r="AA20"/>
  <c r="L20"/>
  <c r="AV20"/>
  <c r="AG20"/>
  <c r="AQ20"/>
  <c r="K20"/>
  <c r="R20"/>
  <c r="AL20"/>
  <c r="BB79" i="95"/>
  <c r="BC79" s="1"/>
  <c r="BD80" s="1"/>
  <c r="AS20" i="78"/>
  <c r="BA20"/>
  <c r="AY20"/>
  <c r="AB20"/>
  <c r="AW20"/>
  <c r="H20"/>
  <c r="P20"/>
  <c r="N20"/>
  <c r="W20"/>
  <c r="AP20"/>
  <c r="AK20"/>
  <c r="AI20"/>
  <c r="Y20"/>
  <c r="AX20"/>
  <c r="U20"/>
  <c r="AR20"/>
  <c r="T20"/>
  <c r="J20"/>
  <c r="D20"/>
  <c r="Z20"/>
  <c r="AJ20"/>
  <c r="AU20"/>
  <c r="X20"/>
  <c r="AF20"/>
  <c r="AT20"/>
  <c r="BC19"/>
  <c r="M20"/>
  <c r="V20"/>
  <c r="I20"/>
  <c r="BB20"/>
  <c r="AC20"/>
  <c r="AN20"/>
  <c r="F20"/>
  <c r="AH20"/>
  <c r="O20"/>
  <c r="AM20"/>
  <c r="C20"/>
  <c r="K32"/>
  <c r="J32"/>
  <c r="AG32"/>
  <c r="H32"/>
  <c r="AK32"/>
  <c r="R32"/>
  <c r="P32"/>
  <c r="AM32"/>
  <c r="AP32"/>
  <c r="O32"/>
  <c r="BC31"/>
  <c r="U32"/>
  <c r="AN32"/>
  <c r="AO32"/>
  <c r="AW32"/>
  <c r="G32"/>
  <c r="V32"/>
  <c r="I32"/>
  <c r="Z32"/>
  <c r="L32"/>
  <c r="AA32"/>
  <c r="Y32"/>
  <c r="N32"/>
  <c r="E32"/>
  <c r="X32"/>
  <c r="AF32"/>
  <c r="AR32"/>
  <c r="AQ32"/>
  <c r="AZ32"/>
  <c r="BA32"/>
  <c r="AY32"/>
  <c r="S32"/>
  <c r="AH32"/>
  <c r="Q32"/>
  <c r="F32"/>
  <c r="AT32"/>
  <c r="W32"/>
  <c r="T32"/>
  <c r="M32"/>
  <c r="BB77" i="95"/>
  <c r="BC77" s="1"/>
  <c r="AC32" i="78"/>
  <c r="AD32"/>
  <c r="AB32"/>
  <c r="AX32"/>
  <c r="D32"/>
  <c r="C32"/>
  <c r="AL32"/>
  <c r="AU32"/>
  <c r="AI32"/>
  <c r="AV32"/>
  <c r="BB32"/>
  <c r="AE32"/>
  <c r="AJ32"/>
  <c r="AS32"/>
  <c r="AY34" i="65"/>
  <c r="AY36"/>
  <c r="AY33"/>
  <c r="AY37"/>
  <c r="AY38"/>
  <c r="AY35"/>
  <c r="O31" i="50"/>
  <c r="P31"/>
  <c r="N31"/>
  <c r="AN38" i="78"/>
  <c r="L38"/>
  <c r="T38"/>
  <c r="AY38"/>
  <c r="S38"/>
  <c r="E38"/>
  <c r="AK38"/>
  <c r="AH38"/>
  <c r="O38"/>
  <c r="M38"/>
  <c r="AQ38"/>
  <c r="AZ38"/>
  <c r="G38"/>
  <c r="AC38"/>
  <c r="AX38"/>
  <c r="Z38"/>
  <c r="K38"/>
  <c r="Q38"/>
  <c r="AI38"/>
  <c r="AP38"/>
  <c r="AT38"/>
  <c r="AR38"/>
  <c r="V38"/>
  <c r="BB38"/>
  <c r="J38"/>
  <c r="AL38"/>
  <c r="D38"/>
  <c r="AE38"/>
  <c r="AV38"/>
  <c r="N38"/>
  <c r="BA38"/>
  <c r="AF38"/>
  <c r="C38"/>
  <c r="F38"/>
  <c r="AG38"/>
  <c r="W38"/>
  <c r="BC37"/>
  <c r="AS38"/>
  <c r="AD38"/>
  <c r="AO38"/>
  <c r="H38"/>
  <c r="AW38"/>
  <c r="AM38"/>
  <c r="AA38"/>
  <c r="Y38"/>
  <c r="AJ38"/>
  <c r="AU38"/>
  <c r="X38"/>
  <c r="U38"/>
  <c r="I38"/>
  <c r="AB38"/>
  <c r="BB80" i="95"/>
  <c r="BC80" s="1"/>
  <c r="R38" i="78"/>
  <c r="P38"/>
  <c r="BA6" i="65"/>
  <c r="BA7" s="1"/>
  <c r="H54" i="62"/>
  <c r="L54"/>
  <c r="M54"/>
  <c r="I54"/>
  <c r="J54"/>
  <c r="K54"/>
  <c r="BB61" i="78"/>
  <c r="BB62" s="1"/>
  <c r="BB69"/>
  <c r="BB67"/>
  <c r="BB68" s="1"/>
  <c r="BB63"/>
  <c r="BB73" s="1"/>
  <c r="BB25" i="65" s="1"/>
  <c r="BB26" s="1"/>
  <c r="BA11"/>
  <c r="AZ12"/>
  <c r="AZ29" s="1"/>
  <c r="AZ32" s="1"/>
  <c r="O53" i="50"/>
  <c r="P53"/>
  <c r="N53"/>
  <c r="O30"/>
  <c r="P30"/>
  <c r="N30"/>
  <c r="N51"/>
  <c r="O51"/>
  <c r="P51"/>
  <c r="P13"/>
  <c r="U13"/>
  <c r="N13"/>
  <c r="O13"/>
  <c r="BB76" i="78"/>
  <c r="BB6" i="65"/>
  <c r="BB7" s="1"/>
  <c r="L35" i="50"/>
  <c r="M35" s="1"/>
  <c r="BA73" i="78"/>
  <c r="BA25" i="65" s="1"/>
  <c r="BA26" s="1"/>
  <c r="AZ76" i="78"/>
  <c r="Q55" i="50"/>
  <c r="M11" i="51"/>
  <c r="K33" i="50"/>
  <c r="Q13" i="51"/>
  <c r="R13" s="1"/>
  <c r="Q50" i="50"/>
  <c r="Q32" i="51"/>
  <c r="M24" i="50"/>
  <c r="Q16"/>
  <c r="R16" s="1"/>
  <c r="Q54"/>
  <c r="R54" s="1"/>
  <c r="Q14"/>
  <c r="R14" s="1"/>
  <c r="Q14" i="51"/>
  <c r="R14" s="1"/>
  <c r="Q21" i="50"/>
  <c r="R21" s="1"/>
  <c r="Q26"/>
  <c r="R26" s="1"/>
  <c r="Q46"/>
  <c r="R46" s="1"/>
  <c r="Q42" i="51"/>
  <c r="R42" s="1"/>
  <c r="Q29" i="50"/>
  <c r="R29" s="1"/>
  <c r="Q45"/>
  <c r="R45" s="1"/>
  <c r="H57" i="78"/>
  <c r="H18" i="90" s="1"/>
  <c r="H19" s="1"/>
  <c r="H20" s="1"/>
  <c r="AF57" i="78"/>
  <c r="AF18" i="90" s="1"/>
  <c r="AF19" s="1"/>
  <c r="AF20" s="1"/>
  <c r="AJ57" i="78"/>
  <c r="AJ18" i="90" s="1"/>
  <c r="AJ19" s="1"/>
  <c r="AJ20" s="1"/>
  <c r="G57" i="78"/>
  <c r="G18" i="90" s="1"/>
  <c r="G19" s="1"/>
  <c r="G20" s="1"/>
  <c r="L57" i="78"/>
  <c r="L18" i="90" s="1"/>
  <c r="L19" s="1"/>
  <c r="L20" s="1"/>
  <c r="AA57" i="78"/>
  <c r="AA18" i="90" s="1"/>
  <c r="AA19" s="1"/>
  <c r="AA20" s="1"/>
  <c r="AR57" i="78"/>
  <c r="AR18" i="90" s="1"/>
  <c r="AR19" s="1"/>
  <c r="AR20" s="1"/>
  <c r="M57" i="78"/>
  <c r="M18" i="90" s="1"/>
  <c r="M19" s="1"/>
  <c r="M20" s="1"/>
  <c r="AG57" i="78"/>
  <c r="AG18" i="90" s="1"/>
  <c r="AG19" s="1"/>
  <c r="AG20" s="1"/>
  <c r="Z57" i="78"/>
  <c r="Z18" i="90" s="1"/>
  <c r="Z19" s="1"/>
  <c r="Z20" s="1"/>
  <c r="AU57" i="78"/>
  <c r="AU18" i="90" s="1"/>
  <c r="AU19" s="1"/>
  <c r="AU20" s="1"/>
  <c r="AM57" i="78"/>
  <c r="AM18" i="90" s="1"/>
  <c r="AM19" s="1"/>
  <c r="AM20" s="1"/>
  <c r="Y57" i="78"/>
  <c r="Y18" i="90" s="1"/>
  <c r="Y19" s="1"/>
  <c r="Y20" s="1"/>
  <c r="V57" i="78"/>
  <c r="V18" i="90" s="1"/>
  <c r="V19" s="1"/>
  <c r="V20" s="1"/>
  <c r="I57" i="78"/>
  <c r="I18" i="90" s="1"/>
  <c r="I19" s="1"/>
  <c r="I20" s="1"/>
  <c r="AD57" i="78"/>
  <c r="AD18" i="90" s="1"/>
  <c r="AD19" s="1"/>
  <c r="AD20" s="1"/>
  <c r="AV57" i="78"/>
  <c r="AV18" i="90" s="1"/>
  <c r="AV19" s="1"/>
  <c r="AV20" s="1"/>
  <c r="AW57" i="78"/>
  <c r="AW18" i="90" s="1"/>
  <c r="AW19" s="1"/>
  <c r="AW20" s="1"/>
  <c r="AP57" i="78"/>
  <c r="AP18" i="90" s="1"/>
  <c r="AP19" s="1"/>
  <c r="AP20" s="1"/>
  <c r="BA57" i="78"/>
  <c r="BA18" i="90" s="1"/>
  <c r="D57" i="78"/>
  <c r="D18" i="90" s="1"/>
  <c r="D19" s="1"/>
  <c r="D20" s="1"/>
  <c r="AI57" i="78"/>
  <c r="AI18" i="90" s="1"/>
  <c r="AI19" s="1"/>
  <c r="AI20" s="1"/>
  <c r="J57" i="78"/>
  <c r="J18" i="90" s="1"/>
  <c r="J19" s="1"/>
  <c r="J20" s="1"/>
  <c r="R57" i="78"/>
  <c r="R18" i="90" s="1"/>
  <c r="R19" s="1"/>
  <c r="R20" s="1"/>
  <c r="BD83" i="95"/>
  <c r="AS57" i="78"/>
  <c r="AS18" i="90" s="1"/>
  <c r="AS19" s="1"/>
  <c r="AS20" s="1"/>
  <c r="R23" i="50"/>
  <c r="Q40" i="51"/>
  <c r="R40" s="1"/>
  <c r="Q36" i="50"/>
  <c r="R36" s="1"/>
  <c r="Q47"/>
  <c r="R47" s="1"/>
  <c r="Q49"/>
  <c r="R49" s="1"/>
  <c r="Q15" i="51"/>
  <c r="R15" s="1"/>
  <c r="O11" i="50"/>
  <c r="U11"/>
  <c r="P11"/>
  <c r="N11"/>
  <c r="N40"/>
  <c r="P40"/>
  <c r="O40"/>
  <c r="B56" i="62"/>
  <c r="G55"/>
  <c r="C55"/>
  <c r="AX43" i="65"/>
  <c r="AX41"/>
  <c r="AX40"/>
  <c r="AX39"/>
  <c r="AX42" s="1"/>
  <c r="P15" i="50"/>
  <c r="O15"/>
  <c r="N15"/>
  <c r="Q15" s="1"/>
  <c r="R15" s="1"/>
  <c r="P53" i="62"/>
  <c r="R53"/>
  <c r="O53"/>
  <c r="N53"/>
  <c r="Q53" s="1"/>
  <c r="AY16" i="90"/>
  <c r="AX17"/>
  <c r="AT5" i="65"/>
  <c r="AU4"/>
  <c r="O52" i="50"/>
  <c r="P52"/>
  <c r="N52"/>
  <c r="Q12"/>
  <c r="T12" s="1"/>
  <c r="M42"/>
  <c r="R55"/>
  <c r="Q19"/>
  <c r="R19" s="1"/>
  <c r="Q34"/>
  <c r="R34" s="1"/>
  <c r="Q29" i="51"/>
  <c r="R29" s="1"/>
  <c r="M20" i="50"/>
  <c r="Q17"/>
  <c r="R17" s="1"/>
  <c r="R50"/>
  <c r="R32" i="51"/>
  <c r="Q18"/>
  <c r="R18" s="1"/>
  <c r="Q18" i="50"/>
  <c r="R18" s="1"/>
  <c r="Q25" i="51"/>
  <c r="R25" s="1"/>
  <c r="M12"/>
  <c r="Q27" i="50"/>
  <c r="R27" s="1"/>
  <c r="Q37"/>
  <c r="R37" s="1"/>
  <c r="Q52" i="51"/>
  <c r="R52" s="1"/>
  <c r="E57" i="78"/>
  <c r="E18" i="90" s="1"/>
  <c r="E19" s="1"/>
  <c r="E20" s="1"/>
  <c r="K57" i="78"/>
  <c r="K18" i="90" s="1"/>
  <c r="K19" s="1"/>
  <c r="K20" s="1"/>
  <c r="AE57" i="78"/>
  <c r="AE18" i="90" s="1"/>
  <c r="AE19" s="1"/>
  <c r="AE20" s="1"/>
  <c r="T57" i="78"/>
  <c r="T18" i="90" s="1"/>
  <c r="T19" s="1"/>
  <c r="T20" s="1"/>
  <c r="AN57" i="78"/>
  <c r="AN18" i="90" s="1"/>
  <c r="AN19" s="1"/>
  <c r="AN20" s="1"/>
  <c r="AK57" i="78"/>
  <c r="AK18" i="90" s="1"/>
  <c r="AK19" s="1"/>
  <c r="AK20" s="1"/>
  <c r="W57" i="78"/>
  <c r="W18" i="90" s="1"/>
  <c r="W19" s="1"/>
  <c r="W20" s="1"/>
  <c r="Q57" i="78"/>
  <c r="Q18" i="90" s="1"/>
  <c r="Q19" s="1"/>
  <c r="Q20" s="1"/>
  <c r="AL57" i="78"/>
  <c r="AL18" i="90" s="1"/>
  <c r="AL19" s="1"/>
  <c r="AL20" s="1"/>
  <c r="AZ57" i="78"/>
  <c r="AZ18" i="90" s="1"/>
  <c r="P57" i="78"/>
  <c r="P18" i="90" s="1"/>
  <c r="P19" s="1"/>
  <c r="P20" s="1"/>
  <c r="AB57" i="78"/>
  <c r="AB18" i="90" s="1"/>
  <c r="AB19" s="1"/>
  <c r="AB20" s="1"/>
  <c r="AQ57" i="78"/>
  <c r="AQ18" i="90" s="1"/>
  <c r="AQ19" s="1"/>
  <c r="AQ20" s="1"/>
  <c r="S57" i="78"/>
  <c r="S18" i="90" s="1"/>
  <c r="S19" s="1"/>
  <c r="S20" s="1"/>
  <c r="AY57" i="78"/>
  <c r="AY18" i="90" s="1"/>
  <c r="AH57" i="78"/>
  <c r="AH18" i="90" s="1"/>
  <c r="AH19" s="1"/>
  <c r="AH20" s="1"/>
  <c r="BB57" i="78"/>
  <c r="BB18" i="90" s="1"/>
  <c r="U57" i="78"/>
  <c r="U18" i="90" s="1"/>
  <c r="U19" s="1"/>
  <c r="U20" s="1"/>
  <c r="AO57" i="78"/>
  <c r="AO18" i="90" s="1"/>
  <c r="AO19" s="1"/>
  <c r="AO20" s="1"/>
  <c r="AC57" i="78"/>
  <c r="AC18" i="90" s="1"/>
  <c r="AC19" s="1"/>
  <c r="AC20" s="1"/>
  <c r="AT57" i="78"/>
  <c r="AT18" i="90" s="1"/>
  <c r="AT19" s="1"/>
  <c r="AT20" s="1"/>
  <c r="O57" i="78"/>
  <c r="O18" i="90" s="1"/>
  <c r="O19" s="1"/>
  <c r="O20" s="1"/>
  <c r="F57" i="78"/>
  <c r="F18" i="90" s="1"/>
  <c r="F19" s="1"/>
  <c r="F20" s="1"/>
  <c r="AX57" i="78"/>
  <c r="AX18" i="90" s="1"/>
  <c r="N57" i="78"/>
  <c r="N18" i="90" s="1"/>
  <c r="N19" s="1"/>
  <c r="N20" s="1"/>
  <c r="C57" i="78"/>
  <c r="C18" i="90" s="1"/>
  <c r="C19" s="1"/>
  <c r="C20" s="1"/>
  <c r="X57" i="78"/>
  <c r="X18" i="90" s="1"/>
  <c r="X19" s="1"/>
  <c r="X20" s="1"/>
  <c r="J60" i="50"/>
  <c r="K60" s="1"/>
  <c r="C61" i="48"/>
  <c r="G61"/>
  <c r="Q57" i="50"/>
  <c r="R57" s="1"/>
  <c r="C59" i="64"/>
  <c r="B60"/>
  <c r="G59"/>
  <c r="L58"/>
  <c r="J58"/>
  <c r="M58"/>
  <c r="I58"/>
  <c r="H58"/>
  <c r="K58"/>
  <c r="B59" i="66"/>
  <c r="C58"/>
  <c r="R57" i="64"/>
  <c r="N57"/>
  <c r="Q57" s="1"/>
  <c r="O57"/>
  <c r="P57"/>
  <c r="C57" i="68"/>
  <c r="B58"/>
  <c r="J60" i="48"/>
  <c r="L60"/>
  <c r="K60"/>
  <c r="I60"/>
  <c r="M60"/>
  <c r="H60"/>
  <c r="N59"/>
  <c r="Q59" s="1"/>
  <c r="R59"/>
  <c r="O59"/>
  <c r="P59"/>
  <c r="Q58" i="50"/>
  <c r="R58" s="1"/>
  <c r="R56"/>
  <c r="C61" l="1"/>
  <c r="G61"/>
  <c r="Q52"/>
  <c r="R52" s="1"/>
  <c r="N41"/>
  <c r="Q41" s="1"/>
  <c r="R41" s="1"/>
  <c r="L59"/>
  <c r="M59" s="1"/>
  <c r="K55" i="51"/>
  <c r="Q31" i="50"/>
  <c r="R31" s="1"/>
  <c r="O41"/>
  <c r="Q38" i="51"/>
  <c r="Q56"/>
  <c r="R56" s="1"/>
  <c r="J57"/>
  <c r="K57" s="1"/>
  <c r="H58"/>
  <c r="I58" s="1"/>
  <c r="C59"/>
  <c r="G59"/>
  <c r="B60"/>
  <c r="Q38" i="50"/>
  <c r="R38" s="1"/>
  <c r="Q53"/>
  <c r="R53" s="1"/>
  <c r="D72" i="78"/>
  <c r="AW72"/>
  <c r="AO72"/>
  <c r="S72"/>
  <c r="AB72"/>
  <c r="AK72"/>
  <c r="AL72"/>
  <c r="AH72"/>
  <c r="AX72"/>
  <c r="N72"/>
  <c r="AA72"/>
  <c r="AE72"/>
  <c r="BB74" i="95"/>
  <c r="BC74" s="1"/>
  <c r="AS72" i="78"/>
  <c r="R72"/>
  <c r="U72"/>
  <c r="Q72"/>
  <c r="K72"/>
  <c r="AJ72"/>
  <c r="AT72"/>
  <c r="AF72"/>
  <c r="L72"/>
  <c r="AP72"/>
  <c r="H72"/>
  <c r="AD72"/>
  <c r="I72"/>
  <c r="AQ72"/>
  <c r="O72"/>
  <c r="AY72"/>
  <c r="AC72"/>
  <c r="C72"/>
  <c r="V72"/>
  <c r="W72"/>
  <c r="P72"/>
  <c r="BC71"/>
  <c r="AV72"/>
  <c r="F72"/>
  <c r="J72"/>
  <c r="E72"/>
  <c r="BA72"/>
  <c r="AR72"/>
  <c r="AM72"/>
  <c r="Z72"/>
  <c r="BB72"/>
  <c r="G72"/>
  <c r="Y72"/>
  <c r="T72"/>
  <c r="AZ72"/>
  <c r="AG72"/>
  <c r="AN72"/>
  <c r="AI72"/>
  <c r="M72"/>
  <c r="X72"/>
  <c r="AU72"/>
  <c r="X66"/>
  <c r="X74" s="1"/>
  <c r="X25" i="90" s="1"/>
  <c r="X26" s="1"/>
  <c r="X27" s="1"/>
  <c r="AS66" i="78"/>
  <c r="AS74" s="1"/>
  <c r="AS25" i="90" s="1"/>
  <c r="AS26" s="1"/>
  <c r="AS27" s="1"/>
  <c r="AP66" i="78"/>
  <c r="AP74" s="1"/>
  <c r="AP25" i="90" s="1"/>
  <c r="AP26" s="1"/>
  <c r="AP27" s="1"/>
  <c r="U66" i="78"/>
  <c r="U74" s="1"/>
  <c r="U25" i="90" s="1"/>
  <c r="U26" s="1"/>
  <c r="U27" s="1"/>
  <c r="AW66" i="78"/>
  <c r="AW74" s="1"/>
  <c r="AW25" i="90" s="1"/>
  <c r="AW26" s="1"/>
  <c r="AW27" s="1"/>
  <c r="J66" i="78"/>
  <c r="J74" s="1"/>
  <c r="J25" i="90" s="1"/>
  <c r="J26" s="1"/>
  <c r="J27" s="1"/>
  <c r="Z66" i="78"/>
  <c r="Z74" s="1"/>
  <c r="Z25" i="90" s="1"/>
  <c r="Z26" s="1"/>
  <c r="Z27" s="1"/>
  <c r="AT66" i="78"/>
  <c r="AT74" s="1"/>
  <c r="AT25" i="90" s="1"/>
  <c r="AT26" s="1"/>
  <c r="AT27" s="1"/>
  <c r="BC65" i="78"/>
  <c r="Y66"/>
  <c r="Y74" s="1"/>
  <c r="Y25" i="90" s="1"/>
  <c r="Y26" s="1"/>
  <c r="Y27" s="1"/>
  <c r="BA66" i="78"/>
  <c r="I66"/>
  <c r="I74" s="1"/>
  <c r="I25" i="90" s="1"/>
  <c r="I26" s="1"/>
  <c r="I27" s="1"/>
  <c r="AB66" i="78"/>
  <c r="AB74" s="1"/>
  <c r="AB25" i="90" s="1"/>
  <c r="AB26" s="1"/>
  <c r="AB27" s="1"/>
  <c r="AU66" i="78"/>
  <c r="AU74" s="1"/>
  <c r="AU25" i="90" s="1"/>
  <c r="AU26" s="1"/>
  <c r="AU27" s="1"/>
  <c r="C66" i="78"/>
  <c r="C74" s="1"/>
  <c r="C25" i="90" s="1"/>
  <c r="C26" s="1"/>
  <c r="C27" s="1"/>
  <c r="AA66" i="78"/>
  <c r="AA74" s="1"/>
  <c r="AA25" i="90" s="1"/>
  <c r="AA26" s="1"/>
  <c r="AA27" s="1"/>
  <c r="E66" i="78"/>
  <c r="E74" s="1"/>
  <c r="E25" i="90" s="1"/>
  <c r="E26" s="1"/>
  <c r="E27" s="1"/>
  <c r="G66" i="78"/>
  <c r="G74" s="1"/>
  <c r="G25" i="90" s="1"/>
  <c r="G26" s="1"/>
  <c r="G27" s="1"/>
  <c r="BB73" i="95"/>
  <c r="BC73" s="1"/>
  <c r="BD74" s="1"/>
  <c r="AL66" i="78"/>
  <c r="AL74" s="1"/>
  <c r="AL25" i="90" s="1"/>
  <c r="AL26" s="1"/>
  <c r="AL27" s="1"/>
  <c r="L66" i="78"/>
  <c r="L74" s="1"/>
  <c r="L25" i="90" s="1"/>
  <c r="L26" s="1"/>
  <c r="L27" s="1"/>
  <c r="W66" i="78"/>
  <c r="W74" s="1"/>
  <c r="W25" i="90" s="1"/>
  <c r="W26" s="1"/>
  <c r="W27" s="1"/>
  <c r="AR66" i="78"/>
  <c r="AR74" s="1"/>
  <c r="AR25" i="90" s="1"/>
  <c r="AR26" s="1"/>
  <c r="AR27" s="1"/>
  <c r="V66" i="78"/>
  <c r="V74" s="1"/>
  <c r="V25" i="90" s="1"/>
  <c r="V26" s="1"/>
  <c r="V27" s="1"/>
  <c r="T66" i="78"/>
  <c r="T74" s="1"/>
  <c r="T25" i="90" s="1"/>
  <c r="T26" s="1"/>
  <c r="T27" s="1"/>
  <c r="AN66" i="78"/>
  <c r="AN74" s="1"/>
  <c r="AN25" i="90" s="1"/>
  <c r="AN26" s="1"/>
  <c r="AN27" s="1"/>
  <c r="K66" i="78"/>
  <c r="K74" s="1"/>
  <c r="K25" i="90" s="1"/>
  <c r="K26" s="1"/>
  <c r="K27" s="1"/>
  <c r="AE66" i="78"/>
  <c r="AE74" s="1"/>
  <c r="AE25" i="90" s="1"/>
  <c r="AE26" s="1"/>
  <c r="AE27" s="1"/>
  <c r="AM66" i="78"/>
  <c r="AM74" s="1"/>
  <c r="AM25" i="90" s="1"/>
  <c r="AM26" s="1"/>
  <c r="AM27" s="1"/>
  <c r="O66" i="78"/>
  <c r="O74" s="1"/>
  <c r="O25" i="90" s="1"/>
  <c r="O26" s="1"/>
  <c r="O27" s="1"/>
  <c r="AG66" i="78"/>
  <c r="AG74" s="1"/>
  <c r="AG25" i="90" s="1"/>
  <c r="AG26" s="1"/>
  <c r="AG27" s="1"/>
  <c r="AY66" i="78"/>
  <c r="AY74" s="1"/>
  <c r="AY25" i="90" s="1"/>
  <c r="AY26" s="1"/>
  <c r="AY27" s="1"/>
  <c r="M66" i="78"/>
  <c r="M74" s="1"/>
  <c r="M25" i="90" s="1"/>
  <c r="M26" s="1"/>
  <c r="M27" s="1"/>
  <c r="AH66" i="78"/>
  <c r="AH74" s="1"/>
  <c r="AH25" i="90" s="1"/>
  <c r="AH26" s="1"/>
  <c r="AH27" s="1"/>
  <c r="AK66" i="78"/>
  <c r="AK74" s="1"/>
  <c r="AK25" i="90" s="1"/>
  <c r="AK26" s="1"/>
  <c r="AK27" s="1"/>
  <c r="P66" i="78"/>
  <c r="P74" s="1"/>
  <c r="P25" i="90" s="1"/>
  <c r="P26" s="1"/>
  <c r="P27" s="1"/>
  <c r="F66" i="78"/>
  <c r="F74" s="1"/>
  <c r="F25" i="90" s="1"/>
  <c r="F26" s="1"/>
  <c r="F27" s="1"/>
  <c r="AZ66" i="78"/>
  <c r="AZ74" s="1"/>
  <c r="AZ25" i="90" s="1"/>
  <c r="AZ26" s="1"/>
  <c r="AZ27" s="1"/>
  <c r="R66" i="78"/>
  <c r="R74" s="1"/>
  <c r="R25" i="90" s="1"/>
  <c r="R26" s="1"/>
  <c r="R27" s="1"/>
  <c r="D66" i="78"/>
  <c r="D74" s="1"/>
  <c r="D25" i="90" s="1"/>
  <c r="D26" s="1"/>
  <c r="D27" s="1"/>
  <c r="AJ66" i="78"/>
  <c r="AJ74" s="1"/>
  <c r="AJ25" i="90" s="1"/>
  <c r="AJ26" s="1"/>
  <c r="AJ27" s="1"/>
  <c r="Q66" i="78"/>
  <c r="Q74" s="1"/>
  <c r="Q25" i="90" s="1"/>
  <c r="Q26" s="1"/>
  <c r="Q27" s="1"/>
  <c r="AO66" i="78"/>
  <c r="AO74" s="1"/>
  <c r="AO25" i="90" s="1"/>
  <c r="AO26" s="1"/>
  <c r="AO27" s="1"/>
  <c r="BB66" i="78"/>
  <c r="BB74" s="1"/>
  <c r="BB25" i="90" s="1"/>
  <c r="BB26" s="1"/>
  <c r="BB27" s="1"/>
  <c r="S66" i="78"/>
  <c r="S74" s="1"/>
  <c r="S25" i="90" s="1"/>
  <c r="S26" s="1"/>
  <c r="S27" s="1"/>
  <c r="AD66" i="78"/>
  <c r="AD74" s="1"/>
  <c r="AD25" i="90" s="1"/>
  <c r="AD26" s="1"/>
  <c r="AD27" s="1"/>
  <c r="AV66" i="78"/>
  <c r="AV74" s="1"/>
  <c r="AV25" i="90" s="1"/>
  <c r="AV26" s="1"/>
  <c r="AV27" s="1"/>
  <c r="AI66" i="78"/>
  <c r="AI74" s="1"/>
  <c r="AI25" i="90" s="1"/>
  <c r="AI26" s="1"/>
  <c r="AI27" s="1"/>
  <c r="AC66" i="78"/>
  <c r="AC74" s="1"/>
  <c r="AC25" i="90" s="1"/>
  <c r="AC26" s="1"/>
  <c r="AC27" s="1"/>
  <c r="AQ66" i="78"/>
  <c r="AQ74" s="1"/>
  <c r="AQ25" i="90" s="1"/>
  <c r="AQ26" s="1"/>
  <c r="AQ27" s="1"/>
  <c r="N66" i="78"/>
  <c r="N74" s="1"/>
  <c r="N25" i="90" s="1"/>
  <c r="N26" s="1"/>
  <c r="N27" s="1"/>
  <c r="AF66" i="78"/>
  <c r="AF74" s="1"/>
  <c r="AF25" i="90" s="1"/>
  <c r="AF26" s="1"/>
  <c r="AF27" s="1"/>
  <c r="AX66" i="78"/>
  <c r="AX74" s="1"/>
  <c r="AX25" i="90" s="1"/>
  <c r="AX26" s="1"/>
  <c r="AX27" s="1"/>
  <c r="H66" i="78"/>
  <c r="H74" s="1"/>
  <c r="H25" i="90" s="1"/>
  <c r="H26" s="1"/>
  <c r="H27" s="1"/>
  <c r="I55" i="62"/>
  <c r="H55"/>
  <c r="J55"/>
  <c r="K55"/>
  <c r="M55"/>
  <c r="L55"/>
  <c r="Q11" i="50"/>
  <c r="V11" s="1"/>
  <c r="T13" i="51"/>
  <c r="V13"/>
  <c r="Q13" i="50"/>
  <c r="Q40"/>
  <c r="R40" s="1"/>
  <c r="Q51"/>
  <c r="BA76" i="78"/>
  <c r="L33" i="50"/>
  <c r="M33" s="1"/>
  <c r="H40" i="78"/>
  <c r="G40"/>
  <c r="E40"/>
  <c r="C40"/>
  <c r="AC40"/>
  <c r="AO40"/>
  <c r="N40"/>
  <c r="AN40"/>
  <c r="AD40"/>
  <c r="AF40"/>
  <c r="AK40"/>
  <c r="AS40"/>
  <c r="AL40"/>
  <c r="M40"/>
  <c r="U40"/>
  <c r="AV40"/>
  <c r="J40"/>
  <c r="AP40"/>
  <c r="BA40"/>
  <c r="S40"/>
  <c r="O40"/>
  <c r="AW40"/>
  <c r="AE40"/>
  <c r="K40"/>
  <c r="P40"/>
  <c r="AY40"/>
  <c r="L40"/>
  <c r="R38" i="51"/>
  <c r="Q43" i="50"/>
  <c r="R43" s="1"/>
  <c r="U12" i="51"/>
  <c r="O12"/>
  <c r="N12"/>
  <c r="P12"/>
  <c r="P20" i="50"/>
  <c r="O20"/>
  <c r="N20"/>
  <c r="AZ35" i="65"/>
  <c r="AZ34"/>
  <c r="AZ37"/>
  <c r="AZ38"/>
  <c r="AZ36"/>
  <c r="AZ33"/>
  <c r="AU5"/>
  <c r="AV4"/>
  <c r="N42" i="50"/>
  <c r="P42"/>
  <c r="O42"/>
  <c r="V12"/>
  <c r="R12"/>
  <c r="AY17" i="90"/>
  <c r="AY19" s="1"/>
  <c r="AY20" s="1"/>
  <c r="AZ16"/>
  <c r="B57" i="62"/>
  <c r="G56"/>
  <c r="C56"/>
  <c r="N24" i="50"/>
  <c r="P24"/>
  <c r="O24"/>
  <c r="U11" i="51"/>
  <c r="P11"/>
  <c r="O11"/>
  <c r="N11"/>
  <c r="O35" i="50"/>
  <c r="N35"/>
  <c r="P35"/>
  <c r="BA12" i="65"/>
  <c r="BA29" s="1"/>
  <c r="BA32" s="1"/>
  <c r="BB11"/>
  <c r="G54" i="68"/>
  <c r="G52"/>
  <c r="O54" i="62"/>
  <c r="N54"/>
  <c r="Q54" s="1"/>
  <c r="P54"/>
  <c r="R54"/>
  <c r="AY39" i="65"/>
  <c r="AY42" s="1"/>
  <c r="AY43"/>
  <c r="AY41"/>
  <c r="AY40"/>
  <c r="AX19" i="90"/>
  <c r="AX20" s="1"/>
  <c r="R11" i="50"/>
  <c r="R51"/>
  <c r="Q30"/>
  <c r="R30" s="1"/>
  <c r="F40" i="78"/>
  <c r="D40"/>
  <c r="T40"/>
  <c r="AU40"/>
  <c r="AA40"/>
  <c r="Y40"/>
  <c r="W40"/>
  <c r="I40"/>
  <c r="AT40"/>
  <c r="AQ40"/>
  <c r="X40"/>
  <c r="AX40"/>
  <c r="AG40"/>
  <c r="R40"/>
  <c r="AM40"/>
  <c r="AI40"/>
  <c r="AH40"/>
  <c r="BB40"/>
  <c r="AZ40"/>
  <c r="V40"/>
  <c r="Q40"/>
  <c r="Z40"/>
  <c r="AJ40"/>
  <c r="AB40"/>
  <c r="AR40"/>
  <c r="L60" i="50"/>
  <c r="M60" s="1"/>
  <c r="O60" i="48"/>
  <c r="P60"/>
  <c r="R60"/>
  <c r="N60"/>
  <c r="Q60" s="1"/>
  <c r="B59" i="68"/>
  <c r="C58"/>
  <c r="G58"/>
  <c r="H59" i="64"/>
  <c r="M59"/>
  <c r="J59"/>
  <c r="L59"/>
  <c r="I59"/>
  <c r="K59"/>
  <c r="H61" i="48"/>
  <c r="L61"/>
  <c r="J61"/>
  <c r="M61"/>
  <c r="I61"/>
  <c r="K61"/>
  <c r="C59" i="66"/>
  <c r="B60"/>
  <c r="P58" i="64"/>
  <c r="O58"/>
  <c r="N58"/>
  <c r="Q58" s="1"/>
  <c r="R58"/>
  <c r="G60"/>
  <c r="C60"/>
  <c r="B61"/>
  <c r="N59" i="50" l="1"/>
  <c r="P59"/>
  <c r="O59"/>
  <c r="J58" i="51"/>
  <c r="K58" s="1"/>
  <c r="H61" i="50"/>
  <c r="G64"/>
  <c r="C60" i="51"/>
  <c r="G60"/>
  <c r="B61"/>
  <c r="L55"/>
  <c r="M55" s="1"/>
  <c r="BA74" i="78"/>
  <c r="BA25" i="90" s="1"/>
  <c r="BA26" s="1"/>
  <c r="BA27" s="1"/>
  <c r="L57" i="51"/>
  <c r="M57" s="1"/>
  <c r="H59"/>
  <c r="J59" s="1"/>
  <c r="I59"/>
  <c r="Q20" i="50"/>
  <c r="Q35"/>
  <c r="R35" s="1"/>
  <c r="N33"/>
  <c r="P33"/>
  <c r="O33"/>
  <c r="AJ6" i="90"/>
  <c r="AJ7" s="1"/>
  <c r="AJ77" i="78"/>
  <c r="AZ6" i="90"/>
  <c r="AZ7" s="1"/>
  <c r="AZ77" i="78"/>
  <c r="AG6" i="90"/>
  <c r="AG7" s="1"/>
  <c r="AG77" i="78"/>
  <c r="AT6" i="90"/>
  <c r="AT7" s="1"/>
  <c r="AT77" i="78"/>
  <c r="T6" i="90"/>
  <c r="T7" s="1"/>
  <c r="T77" i="78"/>
  <c r="AV5" i="65"/>
  <c r="AW4"/>
  <c r="AZ43"/>
  <c r="AZ41"/>
  <c r="AZ39"/>
  <c r="AZ42" s="1"/>
  <c r="AZ40"/>
  <c r="T12" i="51"/>
  <c r="Q12"/>
  <c r="AY6" i="90"/>
  <c r="AY7" s="1"/>
  <c r="AY77" i="78"/>
  <c r="K6" i="90"/>
  <c r="K7" s="1"/>
  <c r="K77" i="78"/>
  <c r="AW6" i="90"/>
  <c r="AW7" s="1"/>
  <c r="AW77" i="78"/>
  <c r="S6" i="90"/>
  <c r="S7" s="1"/>
  <c r="S77" i="78"/>
  <c r="AP6" i="90"/>
  <c r="AP7" s="1"/>
  <c r="AP77" i="78"/>
  <c r="AV6" i="90"/>
  <c r="AV7" s="1"/>
  <c r="AV77" i="78"/>
  <c r="M77"/>
  <c r="M6" i="90"/>
  <c r="M7" s="1"/>
  <c r="AS6"/>
  <c r="AS7" s="1"/>
  <c r="AS77" i="78"/>
  <c r="AF77"/>
  <c r="AF6" i="90"/>
  <c r="AF7" s="1"/>
  <c r="AN6"/>
  <c r="AN7" s="1"/>
  <c r="AN77" i="78"/>
  <c r="AO6" i="90"/>
  <c r="AO7" s="1"/>
  <c r="AO77" i="78"/>
  <c r="C6" i="90"/>
  <c r="C7" s="1"/>
  <c r="C77" i="78"/>
  <c r="G6" i="90"/>
  <c r="G7" s="1"/>
  <c r="G77" i="78"/>
  <c r="V13" i="50"/>
  <c r="R13"/>
  <c r="R55" i="62"/>
  <c r="N55"/>
  <c r="Q55" s="1"/>
  <c r="O55"/>
  <c r="P55"/>
  <c r="Q42" i="50"/>
  <c r="AR6" i="90"/>
  <c r="AR7" s="1"/>
  <c r="AR77" i="78"/>
  <c r="Q6" i="90"/>
  <c r="Q7" s="1"/>
  <c r="Q77" i="78"/>
  <c r="AH6" i="90"/>
  <c r="AH7" s="1"/>
  <c r="AH77" i="78"/>
  <c r="AM6" i="90"/>
  <c r="AM7" s="1"/>
  <c r="AM77" i="78"/>
  <c r="X6" i="90"/>
  <c r="X7" s="1"/>
  <c r="X77" i="78"/>
  <c r="W6" i="90"/>
  <c r="W7" s="1"/>
  <c r="W77" i="78"/>
  <c r="AA6" i="90"/>
  <c r="AA7" s="1"/>
  <c r="AA77" i="78"/>
  <c r="F77"/>
  <c r="F6" i="90"/>
  <c r="F7" s="1"/>
  <c r="H52" i="68"/>
  <c r="I52" s="1"/>
  <c r="J52"/>
  <c r="H54"/>
  <c r="I54" s="1"/>
  <c r="J54"/>
  <c r="K54" s="1"/>
  <c r="BB12" i="65"/>
  <c r="BB29" s="1"/>
  <c r="BB32" s="1"/>
  <c r="G14" i="68"/>
  <c r="G13"/>
  <c r="G12"/>
  <c r="G17"/>
  <c r="G16"/>
  <c r="G15"/>
  <c r="G11"/>
  <c r="G18"/>
  <c r="G19"/>
  <c r="G20"/>
  <c r="G21"/>
  <c r="G22"/>
  <c r="G23"/>
  <c r="G24"/>
  <c r="G25"/>
  <c r="G26"/>
  <c r="G27"/>
  <c r="G28"/>
  <c r="G29"/>
  <c r="G30"/>
  <c r="G31"/>
  <c r="G32"/>
  <c r="G33"/>
  <c r="G37"/>
  <c r="G34"/>
  <c r="G35"/>
  <c r="G36"/>
  <c r="G38"/>
  <c r="G42"/>
  <c r="G39"/>
  <c r="G40"/>
  <c r="G41"/>
  <c r="G44"/>
  <c r="G43"/>
  <c r="G45"/>
  <c r="G46"/>
  <c r="G49"/>
  <c r="G55"/>
  <c r="G47"/>
  <c r="G57"/>
  <c r="G53"/>
  <c r="G51"/>
  <c r="C57" i="62"/>
  <c r="B58"/>
  <c r="G57"/>
  <c r="AB6" i="90"/>
  <c r="AB7" s="1"/>
  <c r="AB77" i="78"/>
  <c r="Z6" i="90"/>
  <c r="Z7" s="1"/>
  <c r="Z77" i="78"/>
  <c r="V6" i="90"/>
  <c r="V7" s="1"/>
  <c r="V77" i="78"/>
  <c r="BB6" i="90"/>
  <c r="BB7" s="1"/>
  <c r="BB77" i="78"/>
  <c r="AI6" i="90"/>
  <c r="AI7" s="1"/>
  <c r="AI77" i="78"/>
  <c r="R6" i="90"/>
  <c r="R7" s="1"/>
  <c r="R77" i="78"/>
  <c r="AX6" i="90"/>
  <c r="AX7" s="1"/>
  <c r="AX77" i="78"/>
  <c r="AQ77"/>
  <c r="AQ6" i="90"/>
  <c r="AQ7" s="1"/>
  <c r="I6"/>
  <c r="I7" s="1"/>
  <c r="I77" i="78"/>
  <c r="Y6" i="90"/>
  <c r="Y7" s="1"/>
  <c r="Y77" i="78"/>
  <c r="AU6" i="90"/>
  <c r="AU7" s="1"/>
  <c r="AU77" i="78"/>
  <c r="D77"/>
  <c r="D6" i="90"/>
  <c r="D7" s="1"/>
  <c r="BA37" i="65"/>
  <c r="BA34"/>
  <c r="BA38"/>
  <c r="BA36"/>
  <c r="BA33"/>
  <c r="BA35"/>
  <c r="Q11" i="51"/>
  <c r="T11" s="1"/>
  <c r="J56" i="62"/>
  <c r="M56"/>
  <c r="I56"/>
  <c r="H56"/>
  <c r="L56"/>
  <c r="K56"/>
  <c r="BA16" i="90"/>
  <c r="AZ17"/>
  <c r="AZ19" s="1"/>
  <c r="AZ20" s="1"/>
  <c r="L6"/>
  <c r="L7" s="1"/>
  <c r="L77" i="78"/>
  <c r="P6" i="90"/>
  <c r="P7" s="1"/>
  <c r="P77" i="78"/>
  <c r="AE6" i="90"/>
  <c r="AE7" s="1"/>
  <c r="AE77" i="78"/>
  <c r="O6" i="90"/>
  <c r="O7" s="1"/>
  <c r="O77" i="78"/>
  <c r="BA6" i="90"/>
  <c r="BA7" s="1"/>
  <c r="BA77" i="78"/>
  <c r="J6" i="90"/>
  <c r="J7" s="1"/>
  <c r="J77" i="78"/>
  <c r="U6" i="90"/>
  <c r="U7" s="1"/>
  <c r="U77" i="78"/>
  <c r="AL6" i="90"/>
  <c r="AL7" s="1"/>
  <c r="AL77" i="78"/>
  <c r="AK77"/>
  <c r="AK6" i="90"/>
  <c r="AK7" s="1"/>
  <c r="AD6"/>
  <c r="AD7" s="1"/>
  <c r="AD77" i="78"/>
  <c r="N6" i="90"/>
  <c r="N7" s="1"/>
  <c r="N77" i="78"/>
  <c r="AC6" i="90"/>
  <c r="AC7" s="1"/>
  <c r="AC77" i="78"/>
  <c r="E6" i="90"/>
  <c r="E7" s="1"/>
  <c r="E77" i="78"/>
  <c r="H6" i="90"/>
  <c r="H7" s="1"/>
  <c r="H77" i="78"/>
  <c r="G56" i="68"/>
  <c r="G50"/>
  <c r="G48"/>
  <c r="Q24" i="50"/>
  <c r="R24" s="1"/>
  <c r="R42"/>
  <c r="R20"/>
  <c r="T13"/>
  <c r="T11"/>
  <c r="N60"/>
  <c r="O60"/>
  <c r="P60"/>
  <c r="G61" i="64"/>
  <c r="C61"/>
  <c r="J60"/>
  <c r="K60"/>
  <c r="I60"/>
  <c r="L60"/>
  <c r="M60"/>
  <c r="H60"/>
  <c r="O59"/>
  <c r="N59"/>
  <c r="Q59" s="1"/>
  <c r="P59"/>
  <c r="R59"/>
  <c r="H58" i="68"/>
  <c r="I58" s="1"/>
  <c r="C59"/>
  <c r="G59"/>
  <c r="B60"/>
  <c r="C60" i="66"/>
  <c r="B61"/>
  <c r="O61" i="48"/>
  <c r="N61"/>
  <c r="Q61" s="1"/>
  <c r="R61"/>
  <c r="P61"/>
  <c r="L54" i="68" l="1"/>
  <c r="M54"/>
  <c r="H64" i="50"/>
  <c r="I61"/>
  <c r="J61"/>
  <c r="L58" i="51"/>
  <c r="M58" s="1"/>
  <c r="Q59" i="50"/>
  <c r="R59" s="1"/>
  <c r="K59" i="51"/>
  <c r="L59" s="1"/>
  <c r="M59" s="1"/>
  <c r="O58"/>
  <c r="P58"/>
  <c r="N58"/>
  <c r="O57"/>
  <c r="N57"/>
  <c r="P57"/>
  <c r="O55"/>
  <c r="P55"/>
  <c r="N55"/>
  <c r="H60"/>
  <c r="I60" s="1"/>
  <c r="J60" s="1"/>
  <c r="C61"/>
  <c r="G61"/>
  <c r="H50" i="68"/>
  <c r="I50" s="1"/>
  <c r="J50"/>
  <c r="K50" s="1"/>
  <c r="AK8" i="90"/>
  <c r="AK30" s="1"/>
  <c r="AK32" s="1"/>
  <c r="AK29"/>
  <c r="R56" i="62"/>
  <c r="O56"/>
  <c r="N56"/>
  <c r="Q56" s="1"/>
  <c r="P56"/>
  <c r="D8" i="90"/>
  <c r="D30" s="1"/>
  <c r="D32" s="1"/>
  <c r="D29"/>
  <c r="AQ29"/>
  <c r="AQ8"/>
  <c r="AQ30" s="1"/>
  <c r="AQ32" s="1"/>
  <c r="I57" i="62"/>
  <c r="K57"/>
  <c r="H57"/>
  <c r="J57"/>
  <c r="L57"/>
  <c r="M57"/>
  <c r="H53" i="68"/>
  <c r="I53"/>
  <c r="J53" s="1"/>
  <c r="H47"/>
  <c r="I47" s="1"/>
  <c r="H49"/>
  <c r="I49" s="1"/>
  <c r="H45"/>
  <c r="I45" s="1"/>
  <c r="H44"/>
  <c r="I44" s="1"/>
  <c r="H40"/>
  <c r="I40" s="1"/>
  <c r="H42"/>
  <c r="I42" s="1"/>
  <c r="H36"/>
  <c r="I36" s="1"/>
  <c r="H34"/>
  <c r="I34" s="1"/>
  <c r="H33"/>
  <c r="I33" s="1"/>
  <c r="J33" s="1"/>
  <c r="K33" s="1"/>
  <c r="H31"/>
  <c r="I31" s="1"/>
  <c r="H29"/>
  <c r="I29" s="1"/>
  <c r="H27"/>
  <c r="I27" s="1"/>
  <c r="J27" s="1"/>
  <c r="K27" s="1"/>
  <c r="L27" s="1"/>
  <c r="H25"/>
  <c r="I25" s="1"/>
  <c r="H23"/>
  <c r="I23" s="1"/>
  <c r="H21"/>
  <c r="I21" s="1"/>
  <c r="J21" s="1"/>
  <c r="H19"/>
  <c r="I19" s="1"/>
  <c r="H11"/>
  <c r="I11" s="1"/>
  <c r="H16"/>
  <c r="I16" s="1"/>
  <c r="H12"/>
  <c r="I12" s="1"/>
  <c r="H14"/>
  <c r="N54"/>
  <c r="P54"/>
  <c r="O54"/>
  <c r="F8" i="90"/>
  <c r="F30" s="1"/>
  <c r="F32" s="1"/>
  <c r="F29"/>
  <c r="G29"/>
  <c r="G8"/>
  <c r="G30" s="1"/>
  <c r="G32" s="1"/>
  <c r="C8"/>
  <c r="C30" s="1"/>
  <c r="C32" s="1"/>
  <c r="C29"/>
  <c r="AO8"/>
  <c r="AO30" s="1"/>
  <c r="AO32" s="1"/>
  <c r="AO29"/>
  <c r="AN29"/>
  <c r="AN8"/>
  <c r="AN30" s="1"/>
  <c r="AN32" s="1"/>
  <c r="AS8"/>
  <c r="AS30" s="1"/>
  <c r="AS32" s="1"/>
  <c r="AS29"/>
  <c r="AV8"/>
  <c r="AV30" s="1"/>
  <c r="AV32" s="1"/>
  <c r="AV29"/>
  <c r="AP29"/>
  <c r="AP8"/>
  <c r="AP30" s="1"/>
  <c r="AP32" s="1"/>
  <c r="S29"/>
  <c r="S8"/>
  <c r="S30" s="1"/>
  <c r="S32" s="1"/>
  <c r="AW8"/>
  <c r="AW30" s="1"/>
  <c r="AW32" s="1"/>
  <c r="AW29"/>
  <c r="K29"/>
  <c r="K8"/>
  <c r="K30" s="1"/>
  <c r="K32" s="1"/>
  <c r="AY29"/>
  <c r="AY8"/>
  <c r="AY30" s="1"/>
  <c r="AY32" s="1"/>
  <c r="T29"/>
  <c r="T8"/>
  <c r="T30" s="1"/>
  <c r="T32" s="1"/>
  <c r="AT8"/>
  <c r="AT30" s="1"/>
  <c r="AT32" s="1"/>
  <c r="AT29"/>
  <c r="AG29"/>
  <c r="AG8"/>
  <c r="AG30" s="1"/>
  <c r="AG32" s="1"/>
  <c r="AZ29"/>
  <c r="AZ8"/>
  <c r="AZ30" s="1"/>
  <c r="AZ32" s="1"/>
  <c r="AJ8"/>
  <c r="AJ30" s="1"/>
  <c r="AJ32" s="1"/>
  <c r="AJ29"/>
  <c r="Q33" i="50"/>
  <c r="R33" s="1"/>
  <c r="H48" i="68"/>
  <c r="I48" s="1"/>
  <c r="H56"/>
  <c r="I56" s="1"/>
  <c r="H29" i="90"/>
  <c r="H8"/>
  <c r="H30" s="1"/>
  <c r="H32" s="1"/>
  <c r="E8"/>
  <c r="E30" s="1"/>
  <c r="E32" s="1"/>
  <c r="E29"/>
  <c r="AC8"/>
  <c r="AC30" s="1"/>
  <c r="AC32" s="1"/>
  <c r="AC29"/>
  <c r="N8"/>
  <c r="N30" s="1"/>
  <c r="N32" s="1"/>
  <c r="N29"/>
  <c r="AD8"/>
  <c r="AD30" s="1"/>
  <c r="AD32" s="1"/>
  <c r="AD29"/>
  <c r="AL8"/>
  <c r="AL30" s="1"/>
  <c r="AL32" s="1"/>
  <c r="AL29"/>
  <c r="U8"/>
  <c r="U30" s="1"/>
  <c r="U32" s="1"/>
  <c r="U29"/>
  <c r="J8"/>
  <c r="J30" s="1"/>
  <c r="J32" s="1"/>
  <c r="J29"/>
  <c r="BA8"/>
  <c r="O8"/>
  <c r="O30" s="1"/>
  <c r="O32" s="1"/>
  <c r="O29"/>
  <c r="AE29"/>
  <c r="AE8"/>
  <c r="AE30" s="1"/>
  <c r="AE32" s="1"/>
  <c r="P29"/>
  <c r="P8"/>
  <c r="P30" s="1"/>
  <c r="P32" s="1"/>
  <c r="L29"/>
  <c r="L8"/>
  <c r="L30" s="1"/>
  <c r="L32" s="1"/>
  <c r="BB16"/>
  <c r="BB17" s="1"/>
  <c r="BB19" s="1"/>
  <c r="BB20" s="1"/>
  <c r="BA17"/>
  <c r="BA19" s="1"/>
  <c r="BA20" s="1"/>
  <c r="V11" i="51"/>
  <c r="R11"/>
  <c r="BA41" i="65"/>
  <c r="BA39"/>
  <c r="BA42" s="1"/>
  <c r="BA40"/>
  <c r="BA43"/>
  <c r="AU29" i="90"/>
  <c r="AU8"/>
  <c r="AU30" s="1"/>
  <c r="AU32" s="1"/>
  <c r="Y8"/>
  <c r="Y30" s="1"/>
  <c r="Y32" s="1"/>
  <c r="Y29"/>
  <c r="I29"/>
  <c r="I8"/>
  <c r="I30" s="1"/>
  <c r="I32" s="1"/>
  <c r="AX8"/>
  <c r="AX30" s="1"/>
  <c r="AX32" s="1"/>
  <c r="AX29"/>
  <c r="R29"/>
  <c r="R8"/>
  <c r="R30" s="1"/>
  <c r="R32" s="1"/>
  <c r="AI8"/>
  <c r="AI30" s="1"/>
  <c r="AI32" s="1"/>
  <c r="AI29"/>
  <c r="BB8"/>
  <c r="BB30" s="1"/>
  <c r="BB32" s="1"/>
  <c r="V29"/>
  <c r="V8"/>
  <c r="V30" s="1"/>
  <c r="V32" s="1"/>
  <c r="Z29"/>
  <c r="Z8"/>
  <c r="Z30" s="1"/>
  <c r="Z32" s="1"/>
  <c r="AB8"/>
  <c r="AB30" s="1"/>
  <c r="AB32" s="1"/>
  <c r="AB29"/>
  <c r="G58" i="62"/>
  <c r="C58"/>
  <c r="B59"/>
  <c r="H51" i="68"/>
  <c r="I51" s="1"/>
  <c r="J51" s="1"/>
  <c r="H57"/>
  <c r="H55"/>
  <c r="H46"/>
  <c r="I46" s="1"/>
  <c r="H43"/>
  <c r="H41"/>
  <c r="H39"/>
  <c r="I39" s="1"/>
  <c r="H38"/>
  <c r="I38" s="1"/>
  <c r="H35"/>
  <c r="I35" s="1"/>
  <c r="H37"/>
  <c r="I37" s="1"/>
  <c r="H32"/>
  <c r="I32" s="1"/>
  <c r="H30"/>
  <c r="H28"/>
  <c r="I28" s="1"/>
  <c r="J28" s="1"/>
  <c r="K28" s="1"/>
  <c r="H26"/>
  <c r="I26" s="1"/>
  <c r="H24"/>
  <c r="I24" s="1"/>
  <c r="H22"/>
  <c r="I22" s="1"/>
  <c r="H20"/>
  <c r="I20" s="1"/>
  <c r="H18"/>
  <c r="I18" s="1"/>
  <c r="H15"/>
  <c r="I15" s="1"/>
  <c r="H17"/>
  <c r="I17" s="1"/>
  <c r="H13"/>
  <c r="I13" s="1"/>
  <c r="BB37" i="65"/>
  <c r="BB38"/>
  <c r="BB33"/>
  <c r="BB34"/>
  <c r="BB35"/>
  <c r="BB36"/>
  <c r="AA8" i="90"/>
  <c r="AA30" s="1"/>
  <c r="AA32" s="1"/>
  <c r="AA29"/>
  <c r="W29"/>
  <c r="W8"/>
  <c r="W30" s="1"/>
  <c r="W32" s="1"/>
  <c r="X8"/>
  <c r="X30" s="1"/>
  <c r="X32" s="1"/>
  <c r="X29"/>
  <c r="AM8"/>
  <c r="AM30" s="1"/>
  <c r="AM32" s="1"/>
  <c r="AM29"/>
  <c r="AH29"/>
  <c r="AH8"/>
  <c r="AH30" s="1"/>
  <c r="AH32" s="1"/>
  <c r="Q29"/>
  <c r="Q8"/>
  <c r="Q30" s="1"/>
  <c r="Q32" s="1"/>
  <c r="AR29"/>
  <c r="AR8"/>
  <c r="AR30" s="1"/>
  <c r="AR32" s="1"/>
  <c r="AF8"/>
  <c r="AF30" s="1"/>
  <c r="AF32" s="1"/>
  <c r="AF29"/>
  <c r="M8"/>
  <c r="M30" s="1"/>
  <c r="M32" s="1"/>
  <c r="M29"/>
  <c r="V12" i="51"/>
  <c r="R12"/>
  <c r="AW5" i="65"/>
  <c r="AX4"/>
  <c r="K52" i="68"/>
  <c r="J58"/>
  <c r="K58" s="1"/>
  <c r="G60"/>
  <c r="B61"/>
  <c r="C60"/>
  <c r="R60" i="64"/>
  <c r="N60"/>
  <c r="Q60" s="1"/>
  <c r="O60"/>
  <c r="P60"/>
  <c r="K61"/>
  <c r="J61"/>
  <c r="M61"/>
  <c r="H61"/>
  <c r="I61"/>
  <c r="L61"/>
  <c r="Q60" i="50"/>
  <c r="R60" s="1"/>
  <c r="C61" i="66"/>
  <c r="H59" i="68"/>
  <c r="N59" i="51" l="1"/>
  <c r="P59"/>
  <c r="O59"/>
  <c r="I64" i="50"/>
  <c r="K61"/>
  <c r="L61" s="1"/>
  <c r="L64" s="1"/>
  <c r="J64"/>
  <c r="J38" i="68"/>
  <c r="K38" s="1"/>
  <c r="Q55" i="51"/>
  <c r="R55" s="1"/>
  <c r="J13" i="68"/>
  <c r="K13" s="1"/>
  <c r="J22"/>
  <c r="J35"/>
  <c r="J44"/>
  <c r="K44" s="1"/>
  <c r="J45"/>
  <c r="J47"/>
  <c r="K60" i="51"/>
  <c r="Q57"/>
  <c r="R57" s="1"/>
  <c r="Q59"/>
  <c r="R59" s="1"/>
  <c r="Q58"/>
  <c r="R58" s="1"/>
  <c r="H61"/>
  <c r="H64" s="1"/>
  <c r="I61"/>
  <c r="I64" s="1"/>
  <c r="J61"/>
  <c r="G64"/>
  <c r="J64"/>
  <c r="J20" i="68"/>
  <c r="J32"/>
  <c r="K32" s="1"/>
  <c r="K35"/>
  <c r="L35" s="1"/>
  <c r="M35" s="1"/>
  <c r="L38"/>
  <c r="J12"/>
  <c r="J23"/>
  <c r="K23" s="1"/>
  <c r="L23" s="1"/>
  <c r="L44"/>
  <c r="K51"/>
  <c r="K45"/>
  <c r="L45" s="1"/>
  <c r="M45" s="1"/>
  <c r="K47"/>
  <c r="L13"/>
  <c r="J24"/>
  <c r="K24" s="1"/>
  <c r="J16"/>
  <c r="K16" s="1"/>
  <c r="L16" s="1"/>
  <c r="M16" s="1"/>
  <c r="J25"/>
  <c r="J36"/>
  <c r="K36" s="1"/>
  <c r="L36" s="1"/>
  <c r="M36" s="1"/>
  <c r="J17"/>
  <c r="K17" s="1"/>
  <c r="J29"/>
  <c r="K29" s="1"/>
  <c r="L47"/>
  <c r="M47" s="1"/>
  <c r="M35" i="90"/>
  <c r="M38"/>
  <c r="M33"/>
  <c r="M37"/>
  <c r="M34"/>
  <c r="M36"/>
  <c r="AF36"/>
  <c r="AF34"/>
  <c r="AF38"/>
  <c r="AF35"/>
  <c r="AF33"/>
  <c r="AF37"/>
  <c r="AM34"/>
  <c r="AM35"/>
  <c r="AM37"/>
  <c r="AM38"/>
  <c r="AM36"/>
  <c r="AM33"/>
  <c r="X35"/>
  <c r="X34"/>
  <c r="X38"/>
  <c r="X37"/>
  <c r="X33"/>
  <c r="X36"/>
  <c r="AA37"/>
  <c r="AA38"/>
  <c r="AA34"/>
  <c r="AA35"/>
  <c r="AA36"/>
  <c r="AA33"/>
  <c r="C59" i="62"/>
  <c r="B60"/>
  <c r="G59"/>
  <c r="K58"/>
  <c r="L58"/>
  <c r="H58"/>
  <c r="I58"/>
  <c r="J58"/>
  <c r="M58"/>
  <c r="AB38" i="90"/>
  <c r="AB35"/>
  <c r="AB37"/>
  <c r="AB36"/>
  <c r="AB34"/>
  <c r="AB33"/>
  <c r="BB38"/>
  <c r="BB35"/>
  <c r="BB33"/>
  <c r="BB36"/>
  <c r="BB34"/>
  <c r="BB37"/>
  <c r="AI33"/>
  <c r="AI35"/>
  <c r="AI38"/>
  <c r="AI36"/>
  <c r="AI34"/>
  <c r="AI37"/>
  <c r="AX33"/>
  <c r="AX37"/>
  <c r="AX34"/>
  <c r="AX38"/>
  <c r="AX36"/>
  <c r="AX35"/>
  <c r="Y34"/>
  <c r="Y38"/>
  <c r="Y35"/>
  <c r="Y36"/>
  <c r="Y33"/>
  <c r="Y37"/>
  <c r="O38"/>
  <c r="O37"/>
  <c r="O34"/>
  <c r="O33"/>
  <c r="O36"/>
  <c r="O35"/>
  <c r="J34"/>
  <c r="J37"/>
  <c r="J36"/>
  <c r="J38"/>
  <c r="J33"/>
  <c r="J35"/>
  <c r="U34"/>
  <c r="U35"/>
  <c r="U37"/>
  <c r="U36"/>
  <c r="U33"/>
  <c r="U38"/>
  <c r="AL33"/>
  <c r="AL38"/>
  <c r="AL35"/>
  <c r="AL36"/>
  <c r="AL34"/>
  <c r="AL37"/>
  <c r="AD34"/>
  <c r="AD35"/>
  <c r="AD37"/>
  <c r="AD38"/>
  <c r="AD36"/>
  <c r="AD33"/>
  <c r="N38"/>
  <c r="N37"/>
  <c r="N35"/>
  <c r="N33"/>
  <c r="N34"/>
  <c r="N36"/>
  <c r="AC34"/>
  <c r="AC33"/>
  <c r="AC37"/>
  <c r="AC36"/>
  <c r="AC38"/>
  <c r="AC35"/>
  <c r="E33"/>
  <c r="E34"/>
  <c r="E35"/>
  <c r="E38"/>
  <c r="E37"/>
  <c r="E36"/>
  <c r="AZ36"/>
  <c r="AZ37"/>
  <c r="AZ34"/>
  <c r="AZ38"/>
  <c r="AZ33"/>
  <c r="AZ35"/>
  <c r="AG35"/>
  <c r="AG36"/>
  <c r="AG37"/>
  <c r="AG38"/>
  <c r="AG33"/>
  <c r="AG34"/>
  <c r="T37"/>
  <c r="T35"/>
  <c r="T34"/>
  <c r="T36"/>
  <c r="T38"/>
  <c r="T33"/>
  <c r="AY37"/>
  <c r="AY34"/>
  <c r="AY38"/>
  <c r="AY36"/>
  <c r="AY35"/>
  <c r="AY33"/>
  <c r="K36"/>
  <c r="K37"/>
  <c r="K34"/>
  <c r="K38"/>
  <c r="K33"/>
  <c r="K35"/>
  <c r="S35"/>
  <c r="S38"/>
  <c r="S37"/>
  <c r="S34"/>
  <c r="S36"/>
  <c r="S33"/>
  <c r="AP36"/>
  <c r="AP35"/>
  <c r="AP37"/>
  <c r="AP34"/>
  <c r="AP33"/>
  <c r="AP38"/>
  <c r="AN38"/>
  <c r="AN33"/>
  <c r="AN35"/>
  <c r="AN37"/>
  <c r="AN36"/>
  <c r="AN34"/>
  <c r="G38"/>
  <c r="G36"/>
  <c r="G33"/>
  <c r="G37"/>
  <c r="G34"/>
  <c r="G35"/>
  <c r="D34"/>
  <c r="D38"/>
  <c r="D33"/>
  <c r="D37"/>
  <c r="D36"/>
  <c r="D35"/>
  <c r="AK38"/>
  <c r="AK37"/>
  <c r="AK36"/>
  <c r="AK35"/>
  <c r="AK33"/>
  <c r="AK34"/>
  <c r="J18" i="68"/>
  <c r="K22"/>
  <c r="L22" s="1"/>
  <c r="J37"/>
  <c r="I41"/>
  <c r="L51"/>
  <c r="BA30" i="90"/>
  <c r="BA32" s="1"/>
  <c r="Q54" i="68"/>
  <c r="R54" s="1"/>
  <c r="I14"/>
  <c r="J11"/>
  <c r="K11" s="1"/>
  <c r="K21"/>
  <c r="L21" s="1"/>
  <c r="M21" s="1"/>
  <c r="M23"/>
  <c r="K25"/>
  <c r="L25" s="1"/>
  <c r="M27"/>
  <c r="J31"/>
  <c r="K31" s="1"/>
  <c r="L33"/>
  <c r="M33" s="1"/>
  <c r="J34"/>
  <c r="K34" s="1"/>
  <c r="L34" s="1"/>
  <c r="M34" s="1"/>
  <c r="J42"/>
  <c r="K42" s="1"/>
  <c r="L42" s="1"/>
  <c r="J40"/>
  <c r="M44"/>
  <c r="K53"/>
  <c r="L53" s="1"/>
  <c r="M53" s="1"/>
  <c r="AY4" i="65"/>
  <c r="AX5"/>
  <c r="AR36" i="90"/>
  <c r="AR35"/>
  <c r="AR37"/>
  <c r="AR34"/>
  <c r="AR33"/>
  <c r="AR38"/>
  <c r="Q36"/>
  <c r="Q38"/>
  <c r="Q37"/>
  <c r="Q34"/>
  <c r="Q33"/>
  <c r="Q35"/>
  <c r="AH37"/>
  <c r="AH33"/>
  <c r="AH34"/>
  <c r="AH36"/>
  <c r="AH35"/>
  <c r="AH38"/>
  <c r="W33"/>
  <c r="W35"/>
  <c r="W38"/>
  <c r="W36"/>
  <c r="W37"/>
  <c r="W34"/>
  <c r="BB40" i="65"/>
  <c r="BB41"/>
  <c r="BB43"/>
  <c r="BB39"/>
  <c r="BB42" s="1"/>
  <c r="Z34" i="90"/>
  <c r="Z36"/>
  <c r="Z33"/>
  <c r="Z38"/>
  <c r="Z37"/>
  <c r="Z35"/>
  <c r="V36"/>
  <c r="V33"/>
  <c r="V34"/>
  <c r="V37"/>
  <c r="V35"/>
  <c r="V38"/>
  <c r="R33"/>
  <c r="R37"/>
  <c r="R35"/>
  <c r="R38"/>
  <c r="R36"/>
  <c r="R34"/>
  <c r="I38"/>
  <c r="I37"/>
  <c r="I36"/>
  <c r="I34"/>
  <c r="I33"/>
  <c r="I35"/>
  <c r="AU35"/>
  <c r="AU36"/>
  <c r="AU37"/>
  <c r="AU34"/>
  <c r="AU38"/>
  <c r="AU33"/>
  <c r="L34"/>
  <c r="L33"/>
  <c r="L36"/>
  <c r="L38"/>
  <c r="L35"/>
  <c r="L37"/>
  <c r="P33"/>
  <c r="P35"/>
  <c r="P36"/>
  <c r="P34"/>
  <c r="P37"/>
  <c r="P38"/>
  <c r="AE36"/>
  <c r="AE33"/>
  <c r="AE38"/>
  <c r="AE35"/>
  <c r="AE37"/>
  <c r="AE34"/>
  <c r="H37"/>
  <c r="H35"/>
  <c r="H34"/>
  <c r="H36"/>
  <c r="H38"/>
  <c r="H33"/>
  <c r="J56" i="68"/>
  <c r="K56" s="1"/>
  <c r="L56" s="1"/>
  <c r="AJ33" i="90"/>
  <c r="AJ36"/>
  <c r="AJ37"/>
  <c r="AJ34"/>
  <c r="AJ38"/>
  <c r="AJ35"/>
  <c r="AT36"/>
  <c r="AT35"/>
  <c r="AT34"/>
  <c r="AT37"/>
  <c r="AT38"/>
  <c r="AT33"/>
  <c r="AW36"/>
  <c r="AW37"/>
  <c r="AW33"/>
  <c r="AW38"/>
  <c r="AW34"/>
  <c r="AW35"/>
  <c r="AV34"/>
  <c r="AV33"/>
  <c r="AV36"/>
  <c r="AV35"/>
  <c r="AV38"/>
  <c r="AV37"/>
  <c r="AS33"/>
  <c r="AS37"/>
  <c r="AS35"/>
  <c r="AS36"/>
  <c r="AS38"/>
  <c r="AS34"/>
  <c r="AO36"/>
  <c r="AO34"/>
  <c r="AO37"/>
  <c r="AO38"/>
  <c r="AO35"/>
  <c r="AO33"/>
  <c r="C36"/>
  <c r="C35"/>
  <c r="C34"/>
  <c r="C33"/>
  <c r="C38"/>
  <c r="C37"/>
  <c r="F38"/>
  <c r="F34"/>
  <c r="F35"/>
  <c r="F36"/>
  <c r="F37"/>
  <c r="F33"/>
  <c r="R57" i="62"/>
  <c r="O57"/>
  <c r="N57"/>
  <c r="Q57" s="1"/>
  <c r="P57"/>
  <c r="AQ36" i="90"/>
  <c r="AQ33"/>
  <c r="AQ35"/>
  <c r="AQ38"/>
  <c r="AQ34"/>
  <c r="AQ37"/>
  <c r="L58" i="68"/>
  <c r="M58" s="1"/>
  <c r="M13"/>
  <c r="L17"/>
  <c r="J15"/>
  <c r="K15" s="1"/>
  <c r="K20"/>
  <c r="L20" s="1"/>
  <c r="M22"/>
  <c r="J26"/>
  <c r="L28"/>
  <c r="M28" s="1"/>
  <c r="I30"/>
  <c r="L32"/>
  <c r="M32" s="1"/>
  <c r="K37"/>
  <c r="M38"/>
  <c r="J39"/>
  <c r="K39" s="1"/>
  <c r="L39" s="1"/>
  <c r="M39" s="1"/>
  <c r="J41"/>
  <c r="K41" s="1"/>
  <c r="L41" s="1"/>
  <c r="M41" s="1"/>
  <c r="I43"/>
  <c r="J46"/>
  <c r="K46"/>
  <c r="I55"/>
  <c r="I57"/>
  <c r="J57" s="1"/>
  <c r="M51"/>
  <c r="BB29" i="90"/>
  <c r="BA29"/>
  <c r="J48" i="68"/>
  <c r="L52"/>
  <c r="M52" s="1"/>
  <c r="K12"/>
  <c r="J19"/>
  <c r="K19" s="1"/>
  <c r="L19" s="1"/>
  <c r="J49"/>
  <c r="K49" s="1"/>
  <c r="L50"/>
  <c r="M50" s="1"/>
  <c r="R61" i="64"/>
  <c r="N61"/>
  <c r="Q61" s="1"/>
  <c r="O61"/>
  <c r="P61"/>
  <c r="C61" i="68"/>
  <c r="G61"/>
  <c r="I59"/>
  <c r="J59"/>
  <c r="H60"/>
  <c r="I60"/>
  <c r="K64" i="50" l="1"/>
  <c r="M61"/>
  <c r="L60" i="51"/>
  <c r="K61"/>
  <c r="L61" s="1"/>
  <c r="P35" i="68"/>
  <c r="O35"/>
  <c r="N35"/>
  <c r="M42"/>
  <c r="M25"/>
  <c r="O52"/>
  <c r="P52"/>
  <c r="N52"/>
  <c r="N41"/>
  <c r="O41"/>
  <c r="P41"/>
  <c r="N21"/>
  <c r="O21"/>
  <c r="P21"/>
  <c r="P36"/>
  <c r="O36"/>
  <c r="N36"/>
  <c r="P16"/>
  <c r="O16"/>
  <c r="N16"/>
  <c r="N58"/>
  <c r="O58"/>
  <c r="P58"/>
  <c r="N53"/>
  <c r="O53"/>
  <c r="P53"/>
  <c r="L11"/>
  <c r="P45"/>
  <c r="N45"/>
  <c r="O45"/>
  <c r="O25"/>
  <c r="N25"/>
  <c r="P25"/>
  <c r="O50"/>
  <c r="P50"/>
  <c r="N50"/>
  <c r="O51"/>
  <c r="N51"/>
  <c r="P51"/>
  <c r="P38"/>
  <c r="O38"/>
  <c r="N38"/>
  <c r="O32"/>
  <c r="N32"/>
  <c r="P32"/>
  <c r="K26"/>
  <c r="L26" s="1"/>
  <c r="M26" s="1"/>
  <c r="F41" i="90"/>
  <c r="F39"/>
  <c r="F42" s="1"/>
  <c r="F40"/>
  <c r="F43"/>
  <c r="C40"/>
  <c r="C39"/>
  <c r="C42" s="1"/>
  <c r="C43"/>
  <c r="C41"/>
  <c r="AS41"/>
  <c r="AS39"/>
  <c r="AS42" s="1"/>
  <c r="AS40"/>
  <c r="AS43"/>
  <c r="AV39"/>
  <c r="AV42" s="1"/>
  <c r="AV40"/>
  <c r="AV41"/>
  <c r="AV43"/>
  <c r="AT39"/>
  <c r="AT42" s="1"/>
  <c r="AT43"/>
  <c r="AT40"/>
  <c r="AT41"/>
  <c r="AJ40"/>
  <c r="AJ43"/>
  <c r="AJ39"/>
  <c r="AJ42" s="1"/>
  <c r="AJ41"/>
  <c r="H39"/>
  <c r="H42" s="1"/>
  <c r="H43"/>
  <c r="H41"/>
  <c r="H40"/>
  <c r="AE40"/>
  <c r="AE43"/>
  <c r="AE41"/>
  <c r="AE39"/>
  <c r="AE42" s="1"/>
  <c r="AU40"/>
  <c r="AU43"/>
  <c r="AU41"/>
  <c r="AU39"/>
  <c r="AU42" s="1"/>
  <c r="I41"/>
  <c r="I40"/>
  <c r="I43"/>
  <c r="I39"/>
  <c r="I42" s="1"/>
  <c r="W43"/>
  <c r="W41"/>
  <c r="W40"/>
  <c r="W39"/>
  <c r="W42" s="1"/>
  <c r="N33" i="68"/>
  <c r="O33"/>
  <c r="P33"/>
  <c r="P27"/>
  <c r="N27"/>
  <c r="O27"/>
  <c r="O23"/>
  <c r="P23"/>
  <c r="N23"/>
  <c r="BA38" i="90"/>
  <c r="BA33"/>
  <c r="BA36"/>
  <c r="BA34"/>
  <c r="BA35"/>
  <c r="BA37"/>
  <c r="D43"/>
  <c r="D40"/>
  <c r="D41"/>
  <c r="D39"/>
  <c r="D42" s="1"/>
  <c r="AP39"/>
  <c r="AP42" s="1"/>
  <c r="AP41"/>
  <c r="AP43"/>
  <c r="AP40"/>
  <c r="S43"/>
  <c r="S41"/>
  <c r="S39"/>
  <c r="S42" s="1"/>
  <c r="S40"/>
  <c r="K39"/>
  <c r="K42" s="1"/>
  <c r="K43"/>
  <c r="K40"/>
  <c r="K41"/>
  <c r="AG43"/>
  <c r="AG41"/>
  <c r="AG40"/>
  <c r="AG39"/>
  <c r="AG42" s="1"/>
  <c r="AZ39"/>
  <c r="AZ42" s="1"/>
  <c r="AZ40"/>
  <c r="AZ41"/>
  <c r="AZ43"/>
  <c r="E40"/>
  <c r="E39"/>
  <c r="E42" s="1"/>
  <c r="E43"/>
  <c r="E41"/>
  <c r="AD39"/>
  <c r="AD42" s="1"/>
  <c r="AD40"/>
  <c r="AD41"/>
  <c r="AD43"/>
  <c r="AL41"/>
  <c r="AL43"/>
  <c r="AL39"/>
  <c r="AL42" s="1"/>
  <c r="AL40"/>
  <c r="U41"/>
  <c r="U43"/>
  <c r="U39"/>
  <c r="U42" s="1"/>
  <c r="U40"/>
  <c r="J41"/>
  <c r="J39"/>
  <c r="J42" s="1"/>
  <c r="J40"/>
  <c r="J43"/>
  <c r="Y41"/>
  <c r="Y40"/>
  <c r="Y39"/>
  <c r="Y42" s="1"/>
  <c r="Y43"/>
  <c r="AX40"/>
  <c r="AX39"/>
  <c r="AX42" s="1"/>
  <c r="AX43"/>
  <c r="AX41"/>
  <c r="O58" i="62"/>
  <c r="R58"/>
  <c r="N58"/>
  <c r="Q58" s="1"/>
  <c r="P58"/>
  <c r="H59"/>
  <c r="M59"/>
  <c r="I59"/>
  <c r="L59"/>
  <c r="J59"/>
  <c r="K59"/>
  <c r="X39" i="90"/>
  <c r="X42" s="1"/>
  <c r="X43"/>
  <c r="X41"/>
  <c r="X40"/>
  <c r="AF39"/>
  <c r="AF42" s="1"/>
  <c r="AF43"/>
  <c r="AF41"/>
  <c r="AF40"/>
  <c r="J60" i="68"/>
  <c r="K59"/>
  <c r="L49"/>
  <c r="L31"/>
  <c r="M31" s="1"/>
  <c r="M19"/>
  <c r="M11"/>
  <c r="J55"/>
  <c r="K55" s="1"/>
  <c r="K57"/>
  <c r="L29"/>
  <c r="M29" s="1"/>
  <c r="M17"/>
  <c r="M49"/>
  <c r="L37"/>
  <c r="M37" s="1"/>
  <c r="K18"/>
  <c r="L18" s="1"/>
  <c r="M18" s="1"/>
  <c r="L24"/>
  <c r="M24" s="1"/>
  <c r="K48"/>
  <c r="L48" s="1"/>
  <c r="L46"/>
  <c r="M46" s="1"/>
  <c r="N39"/>
  <c r="P39"/>
  <c r="O39"/>
  <c r="J30"/>
  <c r="K30" s="1"/>
  <c r="O28"/>
  <c r="P28"/>
  <c r="N28"/>
  <c r="P22"/>
  <c r="O22"/>
  <c r="N22"/>
  <c r="N13"/>
  <c r="P13"/>
  <c r="U13"/>
  <c r="O13"/>
  <c r="AQ43" i="90"/>
  <c r="AQ41"/>
  <c r="AQ39"/>
  <c r="AQ42" s="1"/>
  <c r="AQ40"/>
  <c r="AO40"/>
  <c r="AO39"/>
  <c r="AO42" s="1"/>
  <c r="AO43"/>
  <c r="AO41"/>
  <c r="AW40"/>
  <c r="AW41"/>
  <c r="AW39"/>
  <c r="AW42" s="1"/>
  <c r="AW43"/>
  <c r="P41"/>
  <c r="P43"/>
  <c r="P39"/>
  <c r="P42" s="1"/>
  <c r="P40"/>
  <c r="L39"/>
  <c r="L42" s="1"/>
  <c r="L40"/>
  <c r="L41"/>
  <c r="L43"/>
  <c r="R39"/>
  <c r="R42" s="1"/>
  <c r="R41"/>
  <c r="R43"/>
  <c r="R40"/>
  <c r="V41"/>
  <c r="V40"/>
  <c r="V39"/>
  <c r="V42" s="1"/>
  <c r="V43"/>
  <c r="Z40"/>
  <c r="Z43"/>
  <c r="Z39"/>
  <c r="Z42" s="1"/>
  <c r="Z41"/>
  <c r="AH43"/>
  <c r="AH39"/>
  <c r="AH42" s="1"/>
  <c r="AH41"/>
  <c r="AH40"/>
  <c r="Q41"/>
  <c r="Q43"/>
  <c r="Q40"/>
  <c r="Q39"/>
  <c r="Q42" s="1"/>
  <c r="AR41"/>
  <c r="AR40"/>
  <c r="AR43"/>
  <c r="AR39"/>
  <c r="AR42" s="1"/>
  <c r="AY5" i="65"/>
  <c r="AZ4"/>
  <c r="P44" i="68"/>
  <c r="N44"/>
  <c r="O44"/>
  <c r="N42"/>
  <c r="O42"/>
  <c r="P42"/>
  <c r="P34"/>
  <c r="N34"/>
  <c r="O34"/>
  <c r="AK40" i="90"/>
  <c r="AK43"/>
  <c r="AK39"/>
  <c r="AK42" s="1"/>
  <c r="AK41"/>
  <c r="G39"/>
  <c r="G42" s="1"/>
  <c r="G41"/>
  <c r="G43"/>
  <c r="G40"/>
  <c r="AN40"/>
  <c r="AN43"/>
  <c r="AN39"/>
  <c r="AN42" s="1"/>
  <c r="AN41"/>
  <c r="AY43"/>
  <c r="AY40"/>
  <c r="AY41"/>
  <c r="AY39"/>
  <c r="AY42" s="1"/>
  <c r="T41"/>
  <c r="T39"/>
  <c r="T42" s="1"/>
  <c r="T40"/>
  <c r="T43"/>
  <c r="AC43"/>
  <c r="AC40"/>
  <c r="AC41"/>
  <c r="AC39"/>
  <c r="AC42" s="1"/>
  <c r="N41"/>
  <c r="N40"/>
  <c r="N43"/>
  <c r="N39"/>
  <c r="N42" s="1"/>
  <c r="O43"/>
  <c r="O39"/>
  <c r="O42" s="1"/>
  <c r="O41"/>
  <c r="O40"/>
  <c r="AI39"/>
  <c r="AI42" s="1"/>
  <c r="AI41"/>
  <c r="AI40"/>
  <c r="AI43"/>
  <c r="BB41"/>
  <c r="BB39"/>
  <c r="BB42" s="1"/>
  <c r="BB40"/>
  <c r="BB43"/>
  <c r="AB39"/>
  <c r="AB42" s="1"/>
  <c r="AB43"/>
  <c r="AB41"/>
  <c r="AB40"/>
  <c r="B61" i="62"/>
  <c r="G60"/>
  <c r="C60"/>
  <c r="AA43" i="90"/>
  <c r="AA40"/>
  <c r="AA41"/>
  <c r="AA39"/>
  <c r="AA42" s="1"/>
  <c r="AM39"/>
  <c r="AM42" s="1"/>
  <c r="AM41"/>
  <c r="AM40"/>
  <c r="AM43"/>
  <c r="M40"/>
  <c r="M43"/>
  <c r="M41"/>
  <c r="M39"/>
  <c r="M42" s="1"/>
  <c r="N47" i="68"/>
  <c r="O47"/>
  <c r="P47"/>
  <c r="J43"/>
  <c r="M20"/>
  <c r="L15"/>
  <c r="M15" s="1"/>
  <c r="M56"/>
  <c r="K43"/>
  <c r="L57"/>
  <c r="J14"/>
  <c r="K14" s="1"/>
  <c r="K40"/>
  <c r="L12"/>
  <c r="M12" s="1"/>
  <c r="H61"/>
  <c r="H64" s="1"/>
  <c r="G64"/>
  <c r="Q58"/>
  <c r="R58" s="1"/>
  <c r="K60"/>
  <c r="L60" s="1"/>
  <c r="L59"/>
  <c r="M59" s="1"/>
  <c r="N61" i="50" l="1"/>
  <c r="P61"/>
  <c r="P64" s="1"/>
  <c r="O61"/>
  <c r="O64" s="1"/>
  <c r="M64"/>
  <c r="Q32" i="68"/>
  <c r="R32" s="1"/>
  <c r="Q38"/>
  <c r="R38" s="1"/>
  <c r="Q51"/>
  <c r="R51" s="1"/>
  <c r="Q16"/>
  <c r="M60" i="51"/>
  <c r="L64"/>
  <c r="Q44" i="68"/>
  <c r="R44" s="1"/>
  <c r="M61" i="51"/>
  <c r="K64"/>
  <c r="Q28" i="68"/>
  <c r="R28" s="1"/>
  <c r="M48"/>
  <c r="Q23"/>
  <c r="R23" s="1"/>
  <c r="Q27"/>
  <c r="R27" s="1"/>
  <c r="Q25"/>
  <c r="R25" s="1"/>
  <c r="Q45"/>
  <c r="R45" s="1"/>
  <c r="Q36"/>
  <c r="Q35"/>
  <c r="R35" s="1"/>
  <c r="L43"/>
  <c r="N12"/>
  <c r="O12"/>
  <c r="P12"/>
  <c r="U12"/>
  <c r="O15"/>
  <c r="N15"/>
  <c r="P15"/>
  <c r="O46"/>
  <c r="P46"/>
  <c r="N46"/>
  <c r="P18"/>
  <c r="N18"/>
  <c r="O18"/>
  <c r="L55"/>
  <c r="M55" s="1"/>
  <c r="N26"/>
  <c r="P26"/>
  <c r="O26"/>
  <c r="P37"/>
  <c r="N37"/>
  <c r="O37"/>
  <c r="O56"/>
  <c r="P56"/>
  <c r="N56"/>
  <c r="P20"/>
  <c r="O20"/>
  <c r="N20"/>
  <c r="L60" i="62"/>
  <c r="I60"/>
  <c r="H60"/>
  <c r="J60"/>
  <c r="M60"/>
  <c r="K60"/>
  <c r="AZ5" i="65"/>
  <c r="BA4"/>
  <c r="Q13" i="68"/>
  <c r="O48"/>
  <c r="N48"/>
  <c r="Q48" s="1"/>
  <c r="P48"/>
  <c r="R48"/>
  <c r="O24"/>
  <c r="N24"/>
  <c r="Q24" s="1"/>
  <c r="P24"/>
  <c r="R24"/>
  <c r="N17"/>
  <c r="O17"/>
  <c r="P17"/>
  <c r="P19"/>
  <c r="O19"/>
  <c r="N19"/>
  <c r="BA43" i="90"/>
  <c r="BA41"/>
  <c r="BA39"/>
  <c r="BA42" s="1"/>
  <c r="BA40"/>
  <c r="Q47" i="68"/>
  <c r="R47" s="1"/>
  <c r="Q34"/>
  <c r="R34" s="1"/>
  <c r="M57"/>
  <c r="L14"/>
  <c r="M14" s="1"/>
  <c r="L40"/>
  <c r="M40" s="1"/>
  <c r="M43"/>
  <c r="Q50"/>
  <c r="R50" s="1"/>
  <c r="R16"/>
  <c r="R36"/>
  <c r="Q41"/>
  <c r="R41" s="1"/>
  <c r="Q52"/>
  <c r="R52" s="1"/>
  <c r="C61" i="62"/>
  <c r="G61"/>
  <c r="N49" i="68"/>
  <c r="P49"/>
  <c r="O49"/>
  <c r="P29"/>
  <c r="O29"/>
  <c r="N29"/>
  <c r="O11"/>
  <c r="U11"/>
  <c r="N11"/>
  <c r="P11"/>
  <c r="N31"/>
  <c r="O31"/>
  <c r="P31"/>
  <c r="N59" i="62"/>
  <c r="Q59" s="1"/>
  <c r="O59"/>
  <c r="P59"/>
  <c r="R59"/>
  <c r="M60" i="68"/>
  <c r="P60" s="1"/>
  <c r="Q42"/>
  <c r="R42" s="1"/>
  <c r="Q22"/>
  <c r="R22" s="1"/>
  <c r="L30"/>
  <c r="M30" s="1"/>
  <c r="Q39"/>
  <c r="R39" s="1"/>
  <c r="Q33"/>
  <c r="R33" s="1"/>
  <c r="Q53"/>
  <c r="R53" s="1"/>
  <c r="Q21"/>
  <c r="R21" s="1"/>
  <c r="O60"/>
  <c r="N60"/>
  <c r="O59"/>
  <c r="P59"/>
  <c r="N59"/>
  <c r="I61"/>
  <c r="J61" s="1"/>
  <c r="J64" s="1"/>
  <c r="Q61" i="50" l="1"/>
  <c r="N64"/>
  <c r="N60" i="51"/>
  <c r="O60"/>
  <c r="P60"/>
  <c r="M64"/>
  <c r="Q29" i="68"/>
  <c r="R29" s="1"/>
  <c r="Q20"/>
  <c r="R20" s="1"/>
  <c r="Q37"/>
  <c r="R37" s="1"/>
  <c r="P61" i="51"/>
  <c r="O61"/>
  <c r="O64" s="1"/>
  <c r="N61"/>
  <c r="Q18" i="68"/>
  <c r="R18" s="1"/>
  <c r="P30"/>
  <c r="O30"/>
  <c r="N30"/>
  <c r="L61" i="62"/>
  <c r="K61"/>
  <c r="H61"/>
  <c r="M61"/>
  <c r="J61"/>
  <c r="I61"/>
  <c r="P14" i="68"/>
  <c r="O14"/>
  <c r="N14"/>
  <c r="N60" i="62"/>
  <c r="Q60" s="1"/>
  <c r="R60"/>
  <c r="P60"/>
  <c r="O60"/>
  <c r="Q31" i="68"/>
  <c r="R31" s="1"/>
  <c r="Q56"/>
  <c r="R56" s="1"/>
  <c r="Q26"/>
  <c r="R26" s="1"/>
  <c r="Q46"/>
  <c r="R46" s="1"/>
  <c r="Q15"/>
  <c r="R15" s="1"/>
  <c r="Q12"/>
  <c r="V12" s="1"/>
  <c r="P40"/>
  <c r="O40"/>
  <c r="N40"/>
  <c r="V13"/>
  <c r="R13"/>
  <c r="O43"/>
  <c r="P43"/>
  <c r="N43"/>
  <c r="N57"/>
  <c r="O57"/>
  <c r="P57"/>
  <c r="BB4" i="65"/>
  <c r="BA5"/>
  <c r="G60" i="66" s="1"/>
  <c r="G58"/>
  <c r="G56"/>
  <c r="O55" i="68"/>
  <c r="N55"/>
  <c r="Q55" s="1"/>
  <c r="R55" s="1"/>
  <c r="P55"/>
  <c r="T11"/>
  <c r="Q11"/>
  <c r="V11" s="1"/>
  <c r="Q49"/>
  <c r="R49" s="1"/>
  <c r="Q19"/>
  <c r="R19" s="1"/>
  <c r="Q17"/>
  <c r="R17" s="1"/>
  <c r="T13"/>
  <c r="I64"/>
  <c r="K61"/>
  <c r="K64" s="1"/>
  <c r="M61"/>
  <c r="L61"/>
  <c r="L64" s="1"/>
  <c r="Q59"/>
  <c r="R59" s="1"/>
  <c r="Q60"/>
  <c r="R60" s="1"/>
  <c r="R61" i="50" l="1"/>
  <c r="R64" s="1"/>
  <c r="Q64"/>
  <c r="Q61" i="51"/>
  <c r="P64"/>
  <c r="Q60"/>
  <c r="R60" s="1"/>
  <c r="N64"/>
  <c r="T12" i="68"/>
  <c r="Q30"/>
  <c r="R30" s="1"/>
  <c r="H60" i="66"/>
  <c r="I60" s="1"/>
  <c r="Q43" i="68"/>
  <c r="R43" s="1"/>
  <c r="Q40"/>
  <c r="R40" s="1"/>
  <c r="Q14"/>
  <c r="R14" s="1"/>
  <c r="R11"/>
  <c r="H56" i="66"/>
  <c r="I56" s="1"/>
  <c r="H58"/>
  <c r="I58" s="1"/>
  <c r="J58" s="1"/>
  <c r="BB5" i="65"/>
  <c r="G61" i="66" s="1"/>
  <c r="G15"/>
  <c r="G13"/>
  <c r="G17"/>
  <c r="G19"/>
  <c r="G16"/>
  <c r="G14"/>
  <c r="G12"/>
  <c r="G11"/>
  <c r="G18"/>
  <c r="G20"/>
  <c r="G21"/>
  <c r="G24"/>
  <c r="G22"/>
  <c r="G23"/>
  <c r="G25"/>
  <c r="G26"/>
  <c r="G27"/>
  <c r="G29"/>
  <c r="G28"/>
  <c r="G30"/>
  <c r="G31"/>
  <c r="G32"/>
  <c r="G33"/>
  <c r="G34"/>
  <c r="G37"/>
  <c r="G35"/>
  <c r="G36"/>
  <c r="G38"/>
  <c r="G39"/>
  <c r="G40"/>
  <c r="G42"/>
  <c r="G43"/>
  <c r="G41"/>
  <c r="G44"/>
  <c r="G45"/>
  <c r="G48"/>
  <c r="G46"/>
  <c r="G47"/>
  <c r="G50"/>
  <c r="G49"/>
  <c r="G51"/>
  <c r="G52"/>
  <c r="G53"/>
  <c r="G55"/>
  <c r="G54"/>
  <c r="G57"/>
  <c r="O61" i="62"/>
  <c r="N61"/>
  <c r="Q61" s="1"/>
  <c r="P61"/>
  <c r="R61"/>
  <c r="Q57" i="68"/>
  <c r="R57" s="1"/>
  <c r="G59" i="66"/>
  <c r="R12" i="68"/>
  <c r="O61"/>
  <c r="O64" s="1"/>
  <c r="N61"/>
  <c r="P61"/>
  <c r="P64" s="1"/>
  <c r="M64"/>
  <c r="Q64" i="51" l="1"/>
  <c r="R61"/>
  <c r="R64" s="1"/>
  <c r="J56" i="66"/>
  <c r="K56" s="1"/>
  <c r="L56" s="1"/>
  <c r="M56" s="1"/>
  <c r="H57"/>
  <c r="I57" s="1"/>
  <c r="H55"/>
  <c r="I55" s="1"/>
  <c r="J55" s="1"/>
  <c r="H52"/>
  <c r="I52" s="1"/>
  <c r="H49"/>
  <c r="I49" s="1"/>
  <c r="H47"/>
  <c r="I47" s="1"/>
  <c r="H48"/>
  <c r="I48" s="1"/>
  <c r="J48" s="1"/>
  <c r="K48" s="1"/>
  <c r="H44"/>
  <c r="I44" s="1"/>
  <c r="H43"/>
  <c r="I43" s="1"/>
  <c r="H40"/>
  <c r="I40" s="1"/>
  <c r="H38"/>
  <c r="I38" s="1"/>
  <c r="H35"/>
  <c r="I35" s="1"/>
  <c r="J35" s="1"/>
  <c r="H34"/>
  <c r="I34" s="1"/>
  <c r="H32"/>
  <c r="I32" s="1"/>
  <c r="H30"/>
  <c r="I30" s="1"/>
  <c r="H29"/>
  <c r="I29" s="1"/>
  <c r="H26"/>
  <c r="I26" s="1"/>
  <c r="H23"/>
  <c r="I23" s="1"/>
  <c r="J23" s="1"/>
  <c r="K23" s="1"/>
  <c r="H24"/>
  <c r="I24" s="1"/>
  <c r="J24" s="1"/>
  <c r="H20"/>
  <c r="H11"/>
  <c r="I11" s="1"/>
  <c r="G64"/>
  <c r="H14"/>
  <c r="I14" s="1"/>
  <c r="H19"/>
  <c r="I19" s="1"/>
  <c r="H13"/>
  <c r="I13" s="1"/>
  <c r="J13" s="1"/>
  <c r="H61"/>
  <c r="I61" s="1"/>
  <c r="K58"/>
  <c r="J60"/>
  <c r="H59"/>
  <c r="I59" s="1"/>
  <c r="H54"/>
  <c r="I54" s="1"/>
  <c r="J54" s="1"/>
  <c r="K54" s="1"/>
  <c r="L54" s="1"/>
  <c r="M54" s="1"/>
  <c r="H53"/>
  <c r="I53" s="1"/>
  <c r="H51"/>
  <c r="I51" s="1"/>
  <c r="H50"/>
  <c r="I50" s="1"/>
  <c r="H46"/>
  <c r="I46" s="1"/>
  <c r="H45"/>
  <c r="I45" s="1"/>
  <c r="H41"/>
  <c r="I41" s="1"/>
  <c r="H42"/>
  <c r="I42" s="1"/>
  <c r="H39"/>
  <c r="I39" s="1"/>
  <c r="J39" s="1"/>
  <c r="H36"/>
  <c r="I36" s="1"/>
  <c r="H37"/>
  <c r="I37" s="1"/>
  <c r="H33"/>
  <c r="I33" s="1"/>
  <c r="H31"/>
  <c r="I31" s="1"/>
  <c r="J31" s="1"/>
  <c r="K31" s="1"/>
  <c r="H28"/>
  <c r="I28" s="1"/>
  <c r="J28" s="1"/>
  <c r="K28" s="1"/>
  <c r="H27"/>
  <c r="I27" s="1"/>
  <c r="H25"/>
  <c r="I25" s="1"/>
  <c r="H22"/>
  <c r="H21"/>
  <c r="I21" s="1"/>
  <c r="J21" s="1"/>
  <c r="H18"/>
  <c r="I18" s="1"/>
  <c r="H12"/>
  <c r="H16"/>
  <c r="I16" s="1"/>
  <c r="J16" s="1"/>
  <c r="K16" s="1"/>
  <c r="L16" s="1"/>
  <c r="M16" s="1"/>
  <c r="H17"/>
  <c r="I17" s="1"/>
  <c r="J17" s="1"/>
  <c r="H15"/>
  <c r="I15" s="1"/>
  <c r="Q61" i="68"/>
  <c r="Q64" s="1"/>
  <c r="N64"/>
  <c r="R61"/>
  <c r="R64" s="1"/>
  <c r="J11" i="66" l="1"/>
  <c r="K11" s="1"/>
  <c r="J43"/>
  <c r="K43" s="1"/>
  <c r="J46"/>
  <c r="K46" s="1"/>
  <c r="L46" s="1"/>
  <c r="J51"/>
  <c r="M46"/>
  <c r="P46" s="1"/>
  <c r="J57"/>
  <c r="J53"/>
  <c r="K53" s="1"/>
  <c r="L53" s="1"/>
  <c r="M53" s="1"/>
  <c r="J14"/>
  <c r="K14" s="1"/>
  <c r="J33"/>
  <c r="K33" s="1"/>
  <c r="K39"/>
  <c r="L39" s="1"/>
  <c r="M39" s="1"/>
  <c r="J59"/>
  <c r="K59" s="1"/>
  <c r="L59" s="1"/>
  <c r="M59" s="1"/>
  <c r="O59" s="1"/>
  <c r="J19"/>
  <c r="K19" s="1"/>
  <c r="L19" s="1"/>
  <c r="M19" s="1"/>
  <c r="J30"/>
  <c r="K30" s="1"/>
  <c r="K57"/>
  <c r="J41"/>
  <c r="K41" s="1"/>
  <c r="L41" s="1"/>
  <c r="J32"/>
  <c r="K32" s="1"/>
  <c r="J25"/>
  <c r="K25" s="1"/>
  <c r="N54"/>
  <c r="O54"/>
  <c r="P54"/>
  <c r="N16"/>
  <c r="P16"/>
  <c r="O16"/>
  <c r="K21"/>
  <c r="L21" s="1"/>
  <c r="M21" s="1"/>
  <c r="J42"/>
  <c r="K42" s="1"/>
  <c r="J38"/>
  <c r="K38" s="1"/>
  <c r="J44"/>
  <c r="K44" s="1"/>
  <c r="L44" s="1"/>
  <c r="J49"/>
  <c r="K49" s="1"/>
  <c r="K35"/>
  <c r="L35" s="1"/>
  <c r="M35" s="1"/>
  <c r="J40"/>
  <c r="K40" s="1"/>
  <c r="J52"/>
  <c r="K52" s="1"/>
  <c r="L58"/>
  <c r="M58" s="1"/>
  <c r="J15"/>
  <c r="K15" s="1"/>
  <c r="L15" s="1"/>
  <c r="K17"/>
  <c r="L17" s="1"/>
  <c r="M17" s="1"/>
  <c r="I12"/>
  <c r="J18"/>
  <c r="I22"/>
  <c r="J27"/>
  <c r="K27" s="1"/>
  <c r="L28"/>
  <c r="M28" s="1"/>
  <c r="L31"/>
  <c r="M31" s="1"/>
  <c r="J36"/>
  <c r="J50"/>
  <c r="K50" s="1"/>
  <c r="L50" s="1"/>
  <c r="M50" s="1"/>
  <c r="K51"/>
  <c r="L51" s="1"/>
  <c r="J61"/>
  <c r="K13"/>
  <c r="L13" s="1"/>
  <c r="M13" s="1"/>
  <c r="I20"/>
  <c r="L23"/>
  <c r="M23" s="1"/>
  <c r="J34"/>
  <c r="K34" s="1"/>
  <c r="L48"/>
  <c r="M48" s="1"/>
  <c r="K55"/>
  <c r="L55" s="1"/>
  <c r="M55" s="1"/>
  <c r="O46"/>
  <c r="K60"/>
  <c r="L60" s="1"/>
  <c r="P56"/>
  <c r="O56"/>
  <c r="N56"/>
  <c r="J37"/>
  <c r="K37" s="1"/>
  <c r="L37" s="1"/>
  <c r="J45"/>
  <c r="K45" s="1"/>
  <c r="L45" s="1"/>
  <c r="M45" s="1"/>
  <c r="H64"/>
  <c r="K24"/>
  <c r="L24" s="1"/>
  <c r="J26"/>
  <c r="K26" s="1"/>
  <c r="L26" s="1"/>
  <c r="M26" s="1"/>
  <c r="J29"/>
  <c r="K29" s="1"/>
  <c r="J47"/>
  <c r="K47" s="1"/>
  <c r="N46" l="1"/>
  <c r="Q46" s="1"/>
  <c r="L30"/>
  <c r="M30" s="1"/>
  <c r="O30" s="1"/>
  <c r="P59"/>
  <c r="L11"/>
  <c r="M11" s="1"/>
  <c r="P11" s="1"/>
  <c r="N59"/>
  <c r="L33"/>
  <c r="L57"/>
  <c r="M57" s="1"/>
  <c r="P57" s="1"/>
  <c r="L43"/>
  <c r="M43" s="1"/>
  <c r="P43" s="1"/>
  <c r="L14"/>
  <c r="M14" s="1"/>
  <c r="P14" s="1"/>
  <c r="M33"/>
  <c r="Q56"/>
  <c r="R56" s="1"/>
  <c r="I64"/>
  <c r="L49"/>
  <c r="M49" s="1"/>
  <c r="P49" s="1"/>
  <c r="L38"/>
  <c r="M38" s="1"/>
  <c r="O38" s="1"/>
  <c r="L42"/>
  <c r="M42" s="1"/>
  <c r="P42" s="1"/>
  <c r="L52"/>
  <c r="M52" s="1"/>
  <c r="P52" s="1"/>
  <c r="M44"/>
  <c r="O44" s="1"/>
  <c r="L25"/>
  <c r="M25" s="1"/>
  <c r="P25" s="1"/>
  <c r="P45"/>
  <c r="N45"/>
  <c r="O45"/>
  <c r="P28"/>
  <c r="O28"/>
  <c r="N28"/>
  <c r="N21"/>
  <c r="P21"/>
  <c r="O21"/>
  <c r="N26"/>
  <c r="P26"/>
  <c r="O26"/>
  <c r="P48"/>
  <c r="N48"/>
  <c r="O48"/>
  <c r="N30"/>
  <c r="O31"/>
  <c r="N31"/>
  <c r="P31"/>
  <c r="L27"/>
  <c r="M27" s="1"/>
  <c r="O35"/>
  <c r="N35"/>
  <c r="P35"/>
  <c r="P19"/>
  <c r="O19"/>
  <c r="N19"/>
  <c r="L40"/>
  <c r="M40" s="1"/>
  <c r="N49"/>
  <c r="O49"/>
  <c r="N57"/>
  <c r="P23"/>
  <c r="O23"/>
  <c r="N23"/>
  <c r="O11"/>
  <c r="N11"/>
  <c r="U11"/>
  <c r="P53"/>
  <c r="N53"/>
  <c r="O53"/>
  <c r="P50"/>
  <c r="O50"/>
  <c r="N50"/>
  <c r="P17"/>
  <c r="O17"/>
  <c r="N17"/>
  <c r="M60"/>
  <c r="L34"/>
  <c r="M34" s="1"/>
  <c r="M15"/>
  <c r="K18"/>
  <c r="L29"/>
  <c r="M29" s="1"/>
  <c r="Q59"/>
  <c r="R59" s="1"/>
  <c r="M51"/>
  <c r="L18"/>
  <c r="M37"/>
  <c r="Q16"/>
  <c r="R16" s="1"/>
  <c r="Q54"/>
  <c r="R54" s="1"/>
  <c r="N55"/>
  <c r="P55"/>
  <c r="O55"/>
  <c r="P13"/>
  <c r="O13"/>
  <c r="N13"/>
  <c r="U13"/>
  <c r="O39"/>
  <c r="P39"/>
  <c r="N39"/>
  <c r="N58"/>
  <c r="P58"/>
  <c r="O58"/>
  <c r="P33"/>
  <c r="O33"/>
  <c r="N33"/>
  <c r="O42"/>
  <c r="N42"/>
  <c r="M24"/>
  <c r="J22"/>
  <c r="K22" s="1"/>
  <c r="L22" s="1"/>
  <c r="L47"/>
  <c r="M47" s="1"/>
  <c r="L32"/>
  <c r="M32" s="1"/>
  <c r="J20"/>
  <c r="K20" s="1"/>
  <c r="M41"/>
  <c r="J12"/>
  <c r="K61"/>
  <c r="K36"/>
  <c r="O43" l="1"/>
  <c r="O57"/>
  <c r="O14"/>
  <c r="N43"/>
  <c r="P30"/>
  <c r="N38"/>
  <c r="R46"/>
  <c r="P38"/>
  <c r="N14"/>
  <c r="Q14" s="1"/>
  <c r="R14" s="1"/>
  <c r="O25"/>
  <c r="P44"/>
  <c r="N44"/>
  <c r="N52"/>
  <c r="Q48"/>
  <c r="R48" s="1"/>
  <c r="J64"/>
  <c r="N25"/>
  <c r="Q25" s="1"/>
  <c r="R25" s="1"/>
  <c r="O52"/>
  <c r="Q39"/>
  <c r="R39" s="1"/>
  <c r="Q53"/>
  <c r="R53" s="1"/>
  <c r="Q23"/>
  <c r="R23" s="1"/>
  <c r="Q33"/>
  <c r="R33" s="1"/>
  <c r="K12"/>
  <c r="L12" s="1"/>
  <c r="M12" s="1"/>
  <c r="M18"/>
  <c r="P18" s="1"/>
  <c r="Q19"/>
  <c r="Q31"/>
  <c r="R31" s="1"/>
  <c r="Q45"/>
  <c r="R45" s="1"/>
  <c r="P47"/>
  <c r="N47"/>
  <c r="O47"/>
  <c r="N32"/>
  <c r="P32"/>
  <c r="O32"/>
  <c r="N41"/>
  <c r="O41"/>
  <c r="P41"/>
  <c r="O29"/>
  <c r="P29"/>
  <c r="N29"/>
  <c r="Q13"/>
  <c r="V13" s="1"/>
  <c r="O37"/>
  <c r="P37"/>
  <c r="N37"/>
  <c r="O51"/>
  <c r="N51"/>
  <c r="P51"/>
  <c r="P15"/>
  <c r="N15"/>
  <c r="O15"/>
  <c r="Q11"/>
  <c r="R11" s="1"/>
  <c r="M22"/>
  <c r="Q42"/>
  <c r="R42" s="1"/>
  <c r="Q58"/>
  <c r="R58" s="1"/>
  <c r="L36"/>
  <c r="M36" s="1"/>
  <c r="L20"/>
  <c r="M20" s="1"/>
  <c r="Q17"/>
  <c r="R17" s="1"/>
  <c r="Q50"/>
  <c r="R50" s="1"/>
  <c r="Q43"/>
  <c r="R43" s="1"/>
  <c r="Q57"/>
  <c r="R57" s="1"/>
  <c r="Q38"/>
  <c r="R38" s="1"/>
  <c r="R19"/>
  <c r="Q44"/>
  <c r="R44" s="1"/>
  <c r="Q35"/>
  <c r="R35" s="1"/>
  <c r="Q52"/>
  <c r="R52" s="1"/>
  <c r="Q30"/>
  <c r="R30" s="1"/>
  <c r="Q28"/>
  <c r="R28" s="1"/>
  <c r="K64"/>
  <c r="L61"/>
  <c r="N24"/>
  <c r="P24"/>
  <c r="O24"/>
  <c r="N34"/>
  <c r="O34"/>
  <c r="P34"/>
  <c r="P60"/>
  <c r="N60"/>
  <c r="O60"/>
  <c r="O40"/>
  <c r="P40"/>
  <c r="N40"/>
  <c r="N27"/>
  <c r="P27"/>
  <c r="O27"/>
  <c r="Q55"/>
  <c r="R55" s="1"/>
  <c r="Q49"/>
  <c r="R49" s="1"/>
  <c r="Q26"/>
  <c r="R26" s="1"/>
  <c r="Q21"/>
  <c r="R21" s="1"/>
  <c r="L64" l="1"/>
  <c r="M61"/>
  <c r="P61" s="1"/>
  <c r="Q37"/>
  <c r="R37" s="1"/>
  <c r="T13"/>
  <c r="N18"/>
  <c r="O18"/>
  <c r="Q27"/>
  <c r="R27" s="1"/>
  <c r="Q29"/>
  <c r="R29" s="1"/>
  <c r="R13"/>
  <c r="O36"/>
  <c r="P36"/>
  <c r="N36"/>
  <c r="O20"/>
  <c r="N20"/>
  <c r="P20"/>
  <c r="P12"/>
  <c r="N12"/>
  <c r="U12"/>
  <c r="O12"/>
  <c r="Q40"/>
  <c r="R40" s="1"/>
  <c r="Q60"/>
  <c r="R60" s="1"/>
  <c r="Q15"/>
  <c r="R15" s="1"/>
  <c r="Q51"/>
  <c r="R51" s="1"/>
  <c r="Q41"/>
  <c r="R41" s="1"/>
  <c r="Q32"/>
  <c r="R32" s="1"/>
  <c r="Q47"/>
  <c r="R47" s="1"/>
  <c r="P22"/>
  <c r="O22"/>
  <c r="N22"/>
  <c r="T11"/>
  <c r="V11"/>
  <c r="Q34"/>
  <c r="R34" s="1"/>
  <c r="Q24"/>
  <c r="R24" s="1"/>
  <c r="M64" l="1"/>
  <c r="O61"/>
  <c r="N61"/>
  <c r="N64" s="1"/>
  <c r="Q18"/>
  <c r="R18" s="1"/>
  <c r="Q20"/>
  <c r="R20" s="1"/>
  <c r="Q22"/>
  <c r="R22" s="1"/>
  <c r="P64"/>
  <c r="Q36"/>
  <c r="R36" s="1"/>
  <c r="Q12"/>
  <c r="T12" s="1"/>
  <c r="Q61" l="1"/>
  <c r="R61" s="1"/>
  <c r="O64"/>
  <c r="V12"/>
  <c r="R12"/>
  <c r="R64" s="1"/>
  <c r="Q64" l="1"/>
</calcChain>
</file>

<file path=xl/comments1.xml><?xml version="1.0" encoding="utf-8"?>
<comments xmlns="http://schemas.openxmlformats.org/spreadsheetml/2006/main">
  <authors>
    <author>J Shaw</author>
    <author>John Shaw</author>
    <author>John N Shaw</author>
  </authors>
  <commentList>
    <comment ref="H11" authorId="0">
      <text>
        <r>
          <rPr>
            <b/>
            <sz val="8"/>
            <color indexed="81"/>
            <rFont val="Tahoma"/>
            <family val="2"/>
          </rPr>
          <t>J Shaw:</t>
        </r>
        <r>
          <rPr>
            <sz val="8"/>
            <color indexed="81"/>
            <rFont val="Tahoma"/>
            <family val="2"/>
          </rPr>
          <t xml:space="preserve">
</t>
        </r>
        <r>
          <rPr>
            <sz val="12"/>
            <color indexed="81"/>
            <rFont val="Tahoma"/>
            <family val="2"/>
          </rPr>
          <t>$107,000,000 cost to construt new 30 MWe CHP Plant, with 300,000 k Lb Boiler * .17 historical inflation index = $18.190,000</t>
        </r>
      </text>
    </comment>
    <comment ref="I14" authorId="1">
      <text>
        <r>
          <rPr>
            <b/>
            <sz val="8"/>
            <color indexed="81"/>
            <rFont val="Tahoma"/>
            <family val="2"/>
          </rPr>
          <t>John Shaw:</t>
        </r>
        <r>
          <rPr>
            <sz val="8"/>
            <color indexed="81"/>
            <rFont val="Tahoma"/>
            <family val="2"/>
          </rPr>
          <t xml:space="preserve">
</t>
        </r>
        <r>
          <rPr>
            <sz val="12"/>
            <color indexed="81"/>
            <rFont val="Tahoma"/>
            <family val="2"/>
          </rPr>
          <t>valuation of heat distrribution system and CHP plant based on expected earnings to building demarcation</t>
        </r>
      </text>
    </comment>
    <comment ref="O14" authorId="2">
      <text>
        <r>
          <rPr>
            <b/>
            <sz val="8"/>
            <color indexed="81"/>
            <rFont val="Tahoma"/>
            <family val="2"/>
          </rPr>
          <t>John N Shaw:</t>
        </r>
        <r>
          <rPr>
            <sz val="8"/>
            <color indexed="81"/>
            <rFont val="Tahoma"/>
            <family val="2"/>
          </rPr>
          <t xml:space="preserve">
OC avereage years remaining- EXCLUDING Utilidors</t>
        </r>
      </text>
    </comment>
  </commentList>
</comments>
</file>

<file path=xl/comments2.xml><?xml version="1.0" encoding="utf-8"?>
<comments xmlns="http://schemas.openxmlformats.org/spreadsheetml/2006/main">
  <authors>
    <author>John Shaw</author>
  </authors>
  <commentList>
    <comment ref="AG5" authorId="0">
      <text>
        <r>
          <rPr>
            <b/>
            <sz val="8"/>
            <color indexed="81"/>
            <rFont val="Tahoma"/>
            <family val="2"/>
          </rPr>
          <t>John Shaw:</t>
        </r>
        <r>
          <rPr>
            <sz val="8"/>
            <color indexed="81"/>
            <rFont val="Tahoma"/>
            <family val="2"/>
          </rPr>
          <t xml:space="preserve">
</t>
        </r>
        <r>
          <rPr>
            <sz val="12"/>
            <color indexed="81"/>
            <rFont val="Tahoma"/>
            <family val="2"/>
          </rPr>
          <t>Default condition is year installed plus ODL</t>
        </r>
      </text>
    </comment>
    <comment ref="AJ5" authorId="0">
      <text>
        <r>
          <rPr>
            <b/>
            <sz val="8"/>
            <color indexed="81"/>
            <rFont val="Tahoma"/>
            <family val="2"/>
          </rPr>
          <t>John Shaw:</t>
        </r>
        <r>
          <rPr>
            <sz val="8"/>
            <color indexed="81"/>
            <rFont val="Tahoma"/>
            <family val="2"/>
          </rPr>
          <t xml:space="preserve">
</t>
        </r>
        <r>
          <rPr>
            <sz val="12"/>
            <color indexed="81"/>
            <rFont val="Tahoma"/>
            <family val="2"/>
          </rPr>
          <t>uses orginal design life as default unless overriden by new entry</t>
        </r>
        <r>
          <rPr>
            <sz val="8"/>
            <color indexed="81"/>
            <rFont val="Tahoma"/>
            <family val="2"/>
          </rPr>
          <t xml:space="preserve">
</t>
        </r>
      </text>
    </comment>
  </commentList>
</comments>
</file>

<file path=xl/comments3.xml><?xml version="1.0" encoding="utf-8"?>
<comments xmlns="http://schemas.openxmlformats.org/spreadsheetml/2006/main">
  <authors>
    <author>John Shaw</author>
    <author>CH2M HILL</author>
    <author>John N Shaw</author>
  </authors>
  <commentList>
    <comment ref="AG8" authorId="0">
      <text>
        <r>
          <rPr>
            <b/>
            <sz val="8"/>
            <color indexed="81"/>
            <rFont val="Tahoma"/>
            <family val="2"/>
          </rPr>
          <t>John Shaw:</t>
        </r>
        <r>
          <rPr>
            <sz val="8"/>
            <color indexed="81"/>
            <rFont val="Tahoma"/>
            <family val="2"/>
          </rPr>
          <t xml:space="preserve">
</t>
        </r>
        <r>
          <rPr>
            <sz val="12"/>
            <color indexed="81"/>
            <rFont val="Tahoma"/>
            <family val="2"/>
          </rPr>
          <t>Default condition is year installed plus ODL</t>
        </r>
      </text>
    </comment>
    <comment ref="AJ8" authorId="0">
      <text>
        <r>
          <rPr>
            <b/>
            <sz val="8"/>
            <color indexed="81"/>
            <rFont val="Tahoma"/>
            <family val="2"/>
          </rPr>
          <t>John Shaw:</t>
        </r>
        <r>
          <rPr>
            <sz val="8"/>
            <color indexed="81"/>
            <rFont val="Tahoma"/>
            <family val="2"/>
          </rPr>
          <t xml:space="preserve">
</t>
        </r>
        <r>
          <rPr>
            <sz val="12"/>
            <color indexed="81"/>
            <rFont val="Tahoma"/>
            <family val="2"/>
          </rPr>
          <t>uses orginal design life as default unless overriden by new entry</t>
        </r>
        <r>
          <rPr>
            <sz val="8"/>
            <color indexed="81"/>
            <rFont val="Tahoma"/>
            <family val="2"/>
          </rPr>
          <t xml:space="preserve">
</t>
        </r>
      </text>
    </comment>
    <comment ref="AK8" authorId="0">
      <text>
        <r>
          <rPr>
            <b/>
            <sz val="8"/>
            <color indexed="81"/>
            <rFont val="Tahoma"/>
            <family val="2"/>
          </rPr>
          <t>John Shaw:</t>
        </r>
        <r>
          <rPr>
            <sz val="8"/>
            <color indexed="81"/>
            <rFont val="Tahoma"/>
            <family val="2"/>
          </rPr>
          <t xml:space="preserve">
estimated total major maintenance cost for asset</t>
        </r>
      </text>
    </comment>
    <comment ref="AL8" authorId="0">
      <text>
        <r>
          <rPr>
            <b/>
            <sz val="8"/>
            <color indexed="81"/>
            <rFont val="Tahoma"/>
            <family val="2"/>
          </rPr>
          <t>John Shaw:</t>
        </r>
        <r>
          <rPr>
            <sz val="8"/>
            <color indexed="81"/>
            <rFont val="Tahoma"/>
            <family val="2"/>
          </rPr>
          <t xml:space="preserve">
starting yearof the major maintenacne program</t>
        </r>
      </text>
    </comment>
    <comment ref="AM8" authorId="0">
      <text>
        <r>
          <rPr>
            <b/>
            <sz val="8"/>
            <color indexed="81"/>
            <rFont val="Tahoma"/>
            <family val="2"/>
          </rPr>
          <t>John Shaw:</t>
        </r>
        <r>
          <rPr>
            <sz val="8"/>
            <color indexed="81"/>
            <rFont val="Tahoma"/>
            <family val="2"/>
          </rPr>
          <t xml:space="preserve">
numberof years of the major maintenance program
</t>
        </r>
      </text>
    </comment>
    <comment ref="D16" authorId="1">
      <text>
        <r>
          <rPr>
            <b/>
            <sz val="14"/>
            <color indexed="81"/>
            <rFont val="Tahoma"/>
            <family val="2"/>
          </rPr>
          <t>CH2M HILL:</t>
        </r>
        <r>
          <rPr>
            <sz val="14"/>
            <color indexed="81"/>
            <rFont val="Tahoma"/>
            <family val="2"/>
          </rPr>
          <t xml:space="preserve">
Based on 2006 J attachments, Page J10-11, 
Table 6.1, 2.672 miles of powerline is added to existing 29.92 miles. In feet, old number 157,978 ft. It changed to 172086.16 ft
</t>
        </r>
        <r>
          <rPr>
            <b/>
            <sz val="14"/>
            <color indexed="81"/>
            <rFont val="Tahoma"/>
            <family val="2"/>
          </rPr>
          <t>John Shaw:</t>
        </r>
        <r>
          <rPr>
            <sz val="14"/>
            <color indexed="81"/>
            <rFont val="Tahoma"/>
            <family val="2"/>
          </rPr>
          <t xml:space="preserve">
2008-2009 is the deficiency period,  project is spread over two years
</t>
        </r>
      </text>
    </comment>
    <comment ref="AB16" authorId="2">
      <text>
        <r>
          <rPr>
            <b/>
            <sz val="8"/>
            <color indexed="81"/>
            <rFont val="Tahoma"/>
            <family val="2"/>
          </rPr>
          <t>John N Shaw:</t>
        </r>
        <r>
          <rPr>
            <sz val="8"/>
            <color indexed="81"/>
            <rFont val="Tahoma"/>
            <family val="2"/>
          </rPr>
          <t xml:space="preserve">
reduced DL to 35 yrs, since DESC required replacement in 2008, effective DL is 35 years,  also matches DESC should cost DL est.</t>
        </r>
      </text>
    </comment>
    <comment ref="D17" authorId="1">
      <text>
        <r>
          <rPr>
            <b/>
            <sz val="14"/>
            <color indexed="81"/>
            <rFont val="Tahoma"/>
            <family val="2"/>
          </rPr>
          <t>CH2M HILL:</t>
        </r>
        <r>
          <rPr>
            <sz val="14"/>
            <color indexed="81"/>
            <rFont val="Tahoma"/>
            <family val="2"/>
          </rPr>
          <t xml:space="preserve">
Based on 2006 J attachments, Page J10-11, 
Table 6.1, 2.672 miles of powerline is added to existing 29.92 miles. In feet, old number 157,978 ft. It changed to 172086.16 ft
</t>
        </r>
        <r>
          <rPr>
            <b/>
            <sz val="14"/>
            <color indexed="81"/>
            <rFont val="Tahoma"/>
            <family val="2"/>
          </rPr>
          <t>John Shaw:</t>
        </r>
        <r>
          <rPr>
            <sz val="14"/>
            <color indexed="81"/>
            <rFont val="Tahoma"/>
            <family val="2"/>
          </rPr>
          <t xml:space="preserve">
2008-2009 is the deficiency period,  project is spread over two years
</t>
        </r>
      </text>
    </comment>
    <comment ref="AB17" authorId="2">
      <text>
        <r>
          <rPr>
            <b/>
            <sz val="8"/>
            <color indexed="81"/>
            <rFont val="Tahoma"/>
            <family val="2"/>
          </rPr>
          <t>John N Shaw:</t>
        </r>
        <r>
          <rPr>
            <sz val="8"/>
            <color indexed="81"/>
            <rFont val="Tahoma"/>
            <family val="2"/>
          </rPr>
          <t xml:space="preserve">
reduced DL to 35 yrs, since DESC required replacement in 2008, effective DL is 35 years,  also matches DESC should cost DL est.</t>
        </r>
      </text>
    </comment>
    <comment ref="AG36" authorId="1">
      <text>
        <r>
          <rPr>
            <b/>
            <sz val="8"/>
            <color indexed="81"/>
            <rFont val="Tahoma"/>
            <family val="2"/>
          </rPr>
          <t>CH2M HILL:</t>
        </r>
        <r>
          <rPr>
            <sz val="8"/>
            <color indexed="81"/>
            <rFont val="Tahoma"/>
            <family val="2"/>
          </rPr>
          <t xml:space="preserve">
Changed from 2017 to 2010</t>
        </r>
      </text>
    </comment>
    <comment ref="B40" authorId="1">
      <text>
        <r>
          <rPr>
            <b/>
            <sz val="8"/>
            <color indexed="81"/>
            <rFont val="Tahoma"/>
            <family val="2"/>
          </rPr>
          <t>CH2M HILL:</t>
        </r>
        <r>
          <rPr>
            <sz val="8"/>
            <color indexed="81"/>
            <rFont val="Tahoma"/>
            <family val="2"/>
          </rPr>
          <t xml:space="preserve">
Addded Replace ERR1 to item list</t>
        </r>
      </text>
    </comment>
    <comment ref="B41" authorId="1">
      <text>
        <r>
          <rPr>
            <b/>
            <sz val="8"/>
            <color indexed="81"/>
            <rFont val="Tahoma"/>
            <family val="2"/>
          </rPr>
          <t>CH2M HILL:</t>
        </r>
        <r>
          <rPr>
            <sz val="8"/>
            <color indexed="81"/>
            <rFont val="Tahoma"/>
            <family val="2"/>
          </rPr>
          <t xml:space="preserve">
Addded Replace ERR1 to item list</t>
        </r>
      </text>
    </comment>
    <comment ref="B42" authorId="1">
      <text>
        <r>
          <rPr>
            <b/>
            <sz val="8"/>
            <color indexed="81"/>
            <rFont val="Tahoma"/>
            <family val="2"/>
          </rPr>
          <t>CH2M HILL:</t>
        </r>
        <r>
          <rPr>
            <sz val="8"/>
            <color indexed="81"/>
            <rFont val="Tahoma"/>
            <family val="2"/>
          </rPr>
          <t xml:space="preserve">
Addded Replace ERR1 to item list</t>
        </r>
      </text>
    </comment>
    <comment ref="B43" authorId="1">
      <text>
        <r>
          <rPr>
            <b/>
            <sz val="8"/>
            <color indexed="81"/>
            <rFont val="Tahoma"/>
            <family val="2"/>
          </rPr>
          <t>CH2M HILL:</t>
        </r>
        <r>
          <rPr>
            <sz val="8"/>
            <color indexed="81"/>
            <rFont val="Tahoma"/>
            <family val="2"/>
          </rPr>
          <t xml:space="preserve">
Addded Replace ERR1 to item list</t>
        </r>
      </text>
    </comment>
    <comment ref="AG43" authorId="1">
      <text>
        <r>
          <rPr>
            <b/>
            <sz val="8"/>
            <color indexed="81"/>
            <rFont val="Tahoma"/>
            <family val="2"/>
          </rPr>
          <t>CH2M HILL:</t>
        </r>
        <r>
          <rPr>
            <sz val="8"/>
            <color indexed="81"/>
            <rFont val="Tahoma"/>
            <family val="2"/>
          </rPr>
          <t xml:space="preserve">
changed from 2014 to 2011</t>
        </r>
      </text>
    </comment>
    <comment ref="B44" authorId="1">
      <text>
        <r>
          <rPr>
            <b/>
            <sz val="8"/>
            <color indexed="81"/>
            <rFont val="Tahoma"/>
            <family val="2"/>
          </rPr>
          <t>CH2M HILL:</t>
        </r>
        <r>
          <rPr>
            <sz val="8"/>
            <color indexed="81"/>
            <rFont val="Tahoma"/>
            <family val="2"/>
          </rPr>
          <t xml:space="preserve">
Addded Replace ERR1 to item list</t>
        </r>
      </text>
    </comment>
    <comment ref="B47" authorId="1">
      <text>
        <r>
          <rPr>
            <b/>
            <sz val="8"/>
            <color indexed="81"/>
            <rFont val="Tahoma"/>
            <family val="2"/>
          </rPr>
          <t>CH2M HILL:</t>
        </r>
        <r>
          <rPr>
            <sz val="8"/>
            <color indexed="81"/>
            <rFont val="Tahoma"/>
            <family val="2"/>
          </rPr>
          <t xml:space="preserve">
Addded Replace ERR1 to item list</t>
        </r>
      </text>
    </comment>
    <comment ref="B73" authorId="1">
      <text>
        <r>
          <rPr>
            <b/>
            <sz val="8"/>
            <color indexed="81"/>
            <rFont val="Tahoma"/>
            <family val="2"/>
          </rPr>
          <t>CH2M HILL:</t>
        </r>
        <r>
          <rPr>
            <sz val="8"/>
            <color indexed="81"/>
            <rFont val="Tahoma"/>
            <family val="2"/>
          </rPr>
          <t xml:space="preserve">
Added term replace</t>
        </r>
      </text>
    </comment>
    <comment ref="AB73" authorId="0">
      <text>
        <r>
          <rPr>
            <b/>
            <sz val="8"/>
            <color indexed="81"/>
            <rFont val="Tahoma"/>
            <family val="2"/>
          </rPr>
          <t>John Shaw:</t>
        </r>
        <r>
          <rPr>
            <sz val="8"/>
            <color indexed="81"/>
            <rFont val="Tahoma"/>
            <family val="2"/>
          </rPr>
          <t xml:space="preserve">
reduce DL to 20 years.  Since DESC required replacement in 2010, the efective DL is 20 years only</t>
        </r>
      </text>
    </comment>
    <comment ref="AG74" authorId="2">
      <text>
        <r>
          <rPr>
            <b/>
            <sz val="8"/>
            <color indexed="81"/>
            <rFont val="Tahoma"/>
            <family val="2"/>
          </rPr>
          <t>John N Shaw:</t>
        </r>
        <r>
          <rPr>
            <sz val="8"/>
            <color indexed="81"/>
            <rFont val="Tahoma"/>
            <family val="2"/>
          </rPr>
          <t xml:space="preserve">
taken out of service, no scrap value, not replaced see ECU3 above</t>
        </r>
      </text>
    </comment>
    <comment ref="C75" authorId="0">
      <text>
        <r>
          <rPr>
            <b/>
            <sz val="8"/>
            <color indexed="81"/>
            <rFont val="Tahoma"/>
            <family val="2"/>
          </rPr>
          <t>John Shaw:</t>
        </r>
        <r>
          <rPr>
            <sz val="8"/>
            <color indexed="81"/>
            <rFont val="Tahoma"/>
            <family val="2"/>
          </rPr>
          <t xml:space="preserve">
assumed
</t>
        </r>
      </text>
    </comment>
    <comment ref="B76" authorId="1">
      <text>
        <r>
          <rPr>
            <b/>
            <sz val="8"/>
            <color indexed="81"/>
            <rFont val="Tahoma"/>
            <family val="2"/>
          </rPr>
          <t>CH2M HILL:</t>
        </r>
        <r>
          <rPr>
            <sz val="8"/>
            <color indexed="81"/>
            <rFont val="Tahoma"/>
            <family val="2"/>
          </rPr>
          <t xml:space="preserve">
Added term upgrade</t>
        </r>
      </text>
    </comment>
    <comment ref="D76" authorId="0">
      <text>
        <r>
          <rPr>
            <b/>
            <sz val="8"/>
            <color indexed="81"/>
            <rFont val="Tahoma"/>
            <family val="2"/>
          </rPr>
          <t>John Shaw:</t>
        </r>
        <r>
          <rPr>
            <sz val="8"/>
            <color indexed="81"/>
            <rFont val="Tahoma"/>
            <family val="2"/>
          </rPr>
          <t xml:space="preserve">
total length is 21 miles
</t>
        </r>
      </text>
    </comment>
    <comment ref="B78" authorId="1">
      <text>
        <r>
          <rPr>
            <b/>
            <sz val="12"/>
            <color indexed="81"/>
            <rFont val="Tahoma"/>
            <family val="2"/>
          </rPr>
          <t>CH2M HILL:</t>
        </r>
        <r>
          <rPr>
            <sz val="12"/>
            <color indexed="81"/>
            <rFont val="Tahoma"/>
            <family val="2"/>
          </rPr>
          <t xml:space="preserve">
Quantity added, Refer to 2006 J attachments, Page J10-13, Table 6.1</t>
        </r>
      </text>
    </comment>
    <comment ref="F78" authorId="1">
      <text>
        <r>
          <rPr>
            <b/>
            <sz val="8"/>
            <color indexed="81"/>
            <rFont val="Tahoma"/>
            <family val="2"/>
          </rPr>
          <t>CH2M HILL:</t>
        </r>
        <r>
          <rPr>
            <sz val="8"/>
            <color indexed="81"/>
            <rFont val="Tahoma"/>
            <family val="2"/>
          </rPr>
          <t xml:space="preserve">
From Marvin (2007), unit cost for - $20,000</t>
        </r>
      </text>
    </comment>
    <comment ref="B79" authorId="1">
      <text>
        <r>
          <rPr>
            <b/>
            <sz val="12"/>
            <color indexed="81"/>
            <rFont val="Tahoma"/>
            <family val="2"/>
          </rPr>
          <t>CH2M HILL:</t>
        </r>
        <r>
          <rPr>
            <sz val="12"/>
            <color indexed="81"/>
            <rFont val="Tahoma"/>
            <family val="2"/>
          </rPr>
          <t xml:space="preserve">
Quantity added, Refer to 2006 J attachments, Page J10-13, Table 6.1</t>
        </r>
      </text>
    </comment>
    <comment ref="F79" authorId="1">
      <text>
        <r>
          <rPr>
            <b/>
            <sz val="8"/>
            <color indexed="81"/>
            <rFont val="Tahoma"/>
            <family val="2"/>
          </rPr>
          <t>CH2M HILL:</t>
        </r>
        <r>
          <rPr>
            <sz val="8"/>
            <color indexed="81"/>
            <rFont val="Tahoma"/>
            <family val="2"/>
          </rPr>
          <t xml:space="preserve">
From Marvin (2007), unit cost for - $5,000</t>
        </r>
      </text>
    </comment>
    <comment ref="AD120" authorId="0">
      <text>
        <r>
          <rPr>
            <b/>
            <sz val="8"/>
            <color indexed="81"/>
            <rFont val="Tahoma"/>
            <family val="2"/>
          </rPr>
          <t>John Shaw:</t>
        </r>
        <r>
          <rPr>
            <sz val="8"/>
            <color indexed="81"/>
            <rFont val="Tahoma"/>
            <family val="2"/>
          </rPr>
          <t xml:space="preserve">
override to zero:  Capital upgrade project- No OC to be calculated
</t>
        </r>
      </text>
    </comment>
    <comment ref="AD121" authorId="0">
      <text>
        <r>
          <rPr>
            <b/>
            <sz val="8"/>
            <color indexed="81"/>
            <rFont val="Tahoma"/>
            <family val="2"/>
          </rPr>
          <t>John Shaw:</t>
        </r>
        <r>
          <rPr>
            <sz val="8"/>
            <color indexed="81"/>
            <rFont val="Tahoma"/>
            <family val="2"/>
          </rPr>
          <t xml:space="preserve">
override to zero:  Capital upgrade project- No OC to be calculated
</t>
        </r>
      </text>
    </comment>
    <comment ref="AD122" authorId="0">
      <text>
        <r>
          <rPr>
            <b/>
            <sz val="8"/>
            <color indexed="81"/>
            <rFont val="Tahoma"/>
            <family val="2"/>
          </rPr>
          <t>John Shaw:</t>
        </r>
        <r>
          <rPr>
            <sz val="8"/>
            <color indexed="81"/>
            <rFont val="Tahoma"/>
            <family val="2"/>
          </rPr>
          <t xml:space="preserve">
override to zero:  Capital upgrade project- No OC to be calculated
</t>
        </r>
      </text>
    </comment>
    <comment ref="B125" authorId="1">
      <text>
        <r>
          <rPr>
            <b/>
            <sz val="12"/>
            <color indexed="81"/>
            <rFont val="Tahoma"/>
            <family val="2"/>
          </rPr>
          <t>CH2M HILL:</t>
        </r>
        <r>
          <rPr>
            <sz val="12"/>
            <color indexed="81"/>
            <rFont val="Tahoma"/>
            <family val="2"/>
          </rPr>
          <t xml:space="preserve">
Quantity added, Refer to 2006 J attachments, Page J10-13, Table 6.1</t>
        </r>
      </text>
    </comment>
    <comment ref="F125" authorId="0">
      <text>
        <r>
          <rPr>
            <b/>
            <sz val="8"/>
            <color indexed="81"/>
            <rFont val="Tahoma"/>
            <family val="2"/>
          </rPr>
          <t>John Shaw:</t>
        </r>
        <r>
          <rPr>
            <sz val="8"/>
            <color indexed="81"/>
            <rFont val="Tahoma"/>
            <family val="2"/>
          </rPr>
          <t xml:space="preserve">
all lights = $55,300 vs contractors quoation of $55,500</t>
        </r>
      </text>
    </comment>
    <comment ref="B126" authorId="1">
      <text>
        <r>
          <rPr>
            <b/>
            <sz val="12"/>
            <color indexed="81"/>
            <rFont val="Tahoma"/>
            <family val="2"/>
          </rPr>
          <t>CH2M HILL:</t>
        </r>
        <r>
          <rPr>
            <sz val="12"/>
            <color indexed="81"/>
            <rFont val="Tahoma"/>
            <family val="2"/>
          </rPr>
          <t xml:space="preserve">
Quantity added, Refer to 2006 J attachments, Page J10-13, Table 6.1</t>
        </r>
      </text>
    </comment>
    <comment ref="B127" authorId="1">
      <text>
        <r>
          <rPr>
            <b/>
            <sz val="12"/>
            <color indexed="81"/>
            <rFont val="Tahoma"/>
            <family val="2"/>
          </rPr>
          <t>CH2M HILL:</t>
        </r>
        <r>
          <rPr>
            <sz val="12"/>
            <color indexed="81"/>
            <rFont val="Tahoma"/>
            <family val="2"/>
          </rPr>
          <t xml:space="preserve">
Quantity added, Refer to 2006 J attachments, Page J10-13, Table 6.1</t>
        </r>
      </text>
    </comment>
    <comment ref="B128" authorId="1">
      <text>
        <r>
          <rPr>
            <b/>
            <sz val="12"/>
            <color indexed="81"/>
            <rFont val="Tahoma"/>
            <family val="2"/>
          </rPr>
          <t>CH2M HILL:</t>
        </r>
        <r>
          <rPr>
            <sz val="12"/>
            <color indexed="81"/>
            <rFont val="Tahoma"/>
            <family val="2"/>
          </rPr>
          <t xml:space="preserve">
Quantity added, Refer to 2006 J attachments, Page J10-13, Table 6.1</t>
        </r>
      </text>
    </comment>
    <comment ref="B129" authorId="1">
      <text>
        <r>
          <rPr>
            <b/>
            <sz val="12"/>
            <color indexed="81"/>
            <rFont val="Tahoma"/>
            <family val="2"/>
          </rPr>
          <t>CH2M HILL:</t>
        </r>
        <r>
          <rPr>
            <sz val="12"/>
            <color indexed="81"/>
            <rFont val="Tahoma"/>
            <family val="2"/>
          </rPr>
          <t xml:space="preserve">
Quantity added, Refer to 2006 J attachments, Page J10-13, Table 6.1</t>
        </r>
      </text>
    </comment>
    <comment ref="B130" authorId="1">
      <text>
        <r>
          <rPr>
            <b/>
            <sz val="12"/>
            <color indexed="81"/>
            <rFont val="Tahoma"/>
            <family val="2"/>
          </rPr>
          <t>CH2M HILL:</t>
        </r>
        <r>
          <rPr>
            <sz val="12"/>
            <color indexed="81"/>
            <rFont val="Tahoma"/>
            <family val="2"/>
          </rPr>
          <t xml:space="preserve">
Quantity added, Refer to 2006 J attachments, Page J10-13, Table 6.1</t>
        </r>
      </text>
    </comment>
    <comment ref="AE160" authorId="0">
      <text>
        <r>
          <rPr>
            <b/>
            <sz val="8"/>
            <color indexed="81"/>
            <rFont val="Tahoma"/>
            <family val="2"/>
          </rPr>
          <t>John Shaw:</t>
        </r>
        <r>
          <rPr>
            <sz val="8"/>
            <color indexed="81"/>
            <rFont val="Tahoma"/>
            <family val="2"/>
          </rPr>
          <t xml:space="preserve">
override
</t>
        </r>
      </text>
    </comment>
    <comment ref="AD162" authorId="0">
      <text>
        <r>
          <rPr>
            <b/>
            <sz val="8"/>
            <color indexed="81"/>
            <rFont val="Tahoma"/>
            <family val="2"/>
          </rPr>
          <t>John Shaw:</t>
        </r>
        <r>
          <rPr>
            <sz val="8"/>
            <color indexed="81"/>
            <rFont val="Tahoma"/>
            <family val="2"/>
          </rPr>
          <t xml:space="preserve">
override to zero:  Capital upgrade project- No OC to be calculated
</t>
        </r>
      </text>
    </comment>
    <comment ref="AD163" authorId="0">
      <text>
        <r>
          <rPr>
            <b/>
            <sz val="8"/>
            <color indexed="81"/>
            <rFont val="Tahoma"/>
            <family val="2"/>
          </rPr>
          <t>John Shaw:</t>
        </r>
        <r>
          <rPr>
            <sz val="8"/>
            <color indexed="81"/>
            <rFont val="Tahoma"/>
            <family val="2"/>
          </rPr>
          <t xml:space="preserve">
override to zero:  Capital upgrade project- No OC to be calculated
</t>
        </r>
      </text>
    </comment>
    <comment ref="AD164" authorId="0">
      <text>
        <r>
          <rPr>
            <b/>
            <sz val="8"/>
            <color indexed="81"/>
            <rFont val="Tahoma"/>
            <family val="2"/>
          </rPr>
          <t>John Shaw:</t>
        </r>
        <r>
          <rPr>
            <sz val="8"/>
            <color indexed="81"/>
            <rFont val="Tahoma"/>
            <family val="2"/>
          </rPr>
          <t xml:space="preserve">
override to zero:  Capital upgrade project- No OC to be calculated
</t>
        </r>
      </text>
    </comment>
    <comment ref="AD165" authorId="0">
      <text>
        <r>
          <rPr>
            <b/>
            <sz val="8"/>
            <color indexed="81"/>
            <rFont val="Tahoma"/>
            <family val="2"/>
          </rPr>
          <t>John Shaw:</t>
        </r>
        <r>
          <rPr>
            <sz val="8"/>
            <color indexed="81"/>
            <rFont val="Tahoma"/>
            <family val="2"/>
          </rPr>
          <t xml:space="preserve">
override to zero:  Capital upgrade project- No OC to be calculated
</t>
        </r>
      </text>
    </comment>
    <comment ref="AD166" authorId="0">
      <text>
        <r>
          <rPr>
            <b/>
            <sz val="8"/>
            <color indexed="81"/>
            <rFont val="Tahoma"/>
            <family val="2"/>
          </rPr>
          <t>John Shaw:</t>
        </r>
        <r>
          <rPr>
            <sz val="8"/>
            <color indexed="81"/>
            <rFont val="Tahoma"/>
            <family val="2"/>
          </rPr>
          <t xml:space="preserve">
override to zero:  Capital upgrade project- No OC to be calculated
</t>
        </r>
      </text>
    </comment>
  </commentList>
</comments>
</file>

<file path=xl/comments4.xml><?xml version="1.0" encoding="utf-8"?>
<comments xmlns="http://schemas.openxmlformats.org/spreadsheetml/2006/main">
  <authors>
    <author>John Shaw</author>
    <author>CH2M HILL</author>
    <author>John N Shaw</author>
    <author>J Shaw</author>
  </authors>
  <commentList>
    <comment ref="AG8" authorId="0">
      <text>
        <r>
          <rPr>
            <b/>
            <sz val="8"/>
            <color indexed="81"/>
            <rFont val="Tahoma"/>
            <family val="2"/>
          </rPr>
          <t>John Shaw:</t>
        </r>
        <r>
          <rPr>
            <sz val="8"/>
            <color indexed="81"/>
            <rFont val="Tahoma"/>
            <family val="2"/>
          </rPr>
          <t xml:space="preserve">
</t>
        </r>
        <r>
          <rPr>
            <sz val="12"/>
            <color indexed="81"/>
            <rFont val="Tahoma"/>
            <family val="2"/>
          </rPr>
          <t>Default condition is year installed plus ODL</t>
        </r>
      </text>
    </comment>
    <comment ref="AJ8" authorId="0">
      <text>
        <r>
          <rPr>
            <b/>
            <sz val="8"/>
            <color indexed="81"/>
            <rFont val="Tahoma"/>
            <family val="2"/>
          </rPr>
          <t>John Shaw:</t>
        </r>
        <r>
          <rPr>
            <sz val="8"/>
            <color indexed="81"/>
            <rFont val="Tahoma"/>
            <family val="2"/>
          </rPr>
          <t xml:space="preserve">
</t>
        </r>
        <r>
          <rPr>
            <sz val="12"/>
            <color indexed="81"/>
            <rFont val="Tahoma"/>
            <family val="2"/>
          </rPr>
          <t>uses orginal design life as default unless overriden by new entry</t>
        </r>
        <r>
          <rPr>
            <sz val="8"/>
            <color indexed="81"/>
            <rFont val="Tahoma"/>
            <family val="2"/>
          </rPr>
          <t xml:space="preserve">
</t>
        </r>
      </text>
    </comment>
    <comment ref="AK8" authorId="0">
      <text>
        <r>
          <rPr>
            <b/>
            <sz val="8"/>
            <color indexed="81"/>
            <rFont val="Tahoma"/>
            <family val="2"/>
          </rPr>
          <t>John Shaw:</t>
        </r>
        <r>
          <rPr>
            <sz val="8"/>
            <color indexed="81"/>
            <rFont val="Tahoma"/>
            <family val="2"/>
          </rPr>
          <t xml:space="preserve">
estimated total major maintenance cost for asset</t>
        </r>
      </text>
    </comment>
    <comment ref="AL8" authorId="0">
      <text>
        <r>
          <rPr>
            <b/>
            <sz val="8"/>
            <color indexed="81"/>
            <rFont val="Tahoma"/>
            <family val="2"/>
          </rPr>
          <t>John Shaw:</t>
        </r>
        <r>
          <rPr>
            <sz val="8"/>
            <color indexed="81"/>
            <rFont val="Tahoma"/>
            <family val="2"/>
          </rPr>
          <t xml:space="preserve">
starting yearof the major maintenacne program</t>
        </r>
      </text>
    </comment>
    <comment ref="AM8" authorId="0">
      <text>
        <r>
          <rPr>
            <b/>
            <sz val="8"/>
            <color indexed="81"/>
            <rFont val="Tahoma"/>
            <family val="2"/>
          </rPr>
          <t>John Shaw:</t>
        </r>
        <r>
          <rPr>
            <sz val="8"/>
            <color indexed="81"/>
            <rFont val="Tahoma"/>
            <family val="2"/>
          </rPr>
          <t xml:space="preserve">
numberof years of the major maintenance program
</t>
        </r>
      </text>
    </comment>
    <comment ref="AN28" authorId="1">
      <text>
        <r>
          <rPr>
            <b/>
            <sz val="8"/>
            <color indexed="81"/>
            <rFont val="Tahoma"/>
            <family val="2"/>
          </rPr>
          <t>CH2M HILL:</t>
        </r>
        <r>
          <rPr>
            <sz val="8"/>
            <color indexed="81"/>
            <rFont val="Tahoma"/>
            <family val="2"/>
          </rPr>
          <t xml:space="preserve">
Not for Vani - Include WRR1 and highlight the list</t>
        </r>
      </text>
    </comment>
    <comment ref="C40" authorId="0">
      <text>
        <r>
          <rPr>
            <b/>
            <sz val="8"/>
            <color indexed="81"/>
            <rFont val="Tahoma"/>
            <family val="2"/>
          </rPr>
          <t>John Shaw:</t>
        </r>
        <r>
          <rPr>
            <sz val="8"/>
            <color indexed="81"/>
            <rFont val="Tahoma"/>
            <family val="2"/>
          </rPr>
          <t xml:space="preserve">
override date</t>
        </r>
      </text>
    </comment>
    <comment ref="B63" authorId="1">
      <text>
        <r>
          <rPr>
            <b/>
            <sz val="12"/>
            <color indexed="81"/>
            <rFont val="Tahoma"/>
            <family val="2"/>
          </rPr>
          <t>CH2M HILL:</t>
        </r>
        <r>
          <rPr>
            <sz val="12"/>
            <color indexed="81"/>
            <rFont val="Tahoma"/>
            <family val="2"/>
          </rPr>
          <t xml:space="preserve">
Updated data from J11-8, Table 4.2. Added  well depth and diameter. </t>
        </r>
      </text>
    </comment>
    <comment ref="B64" authorId="1">
      <text>
        <r>
          <rPr>
            <b/>
            <sz val="12"/>
            <color indexed="81"/>
            <rFont val="Tahoma"/>
            <family val="2"/>
          </rPr>
          <t>CH2M HILL:</t>
        </r>
        <r>
          <rPr>
            <sz val="12"/>
            <color indexed="81"/>
            <rFont val="Tahoma"/>
            <family val="2"/>
          </rPr>
          <t xml:space="preserve">
Updated data from J11-8, Table 4.2. Added pump gpm</t>
        </r>
      </text>
    </comment>
    <comment ref="C74" authorId="1">
      <text>
        <r>
          <rPr>
            <b/>
            <sz val="12"/>
            <color indexed="81"/>
            <rFont val="Tahoma"/>
            <family val="2"/>
          </rPr>
          <t>CH2M HILL:</t>
        </r>
        <r>
          <rPr>
            <sz val="12"/>
            <color indexed="81"/>
            <rFont val="Tahoma"/>
            <family val="2"/>
          </rPr>
          <t xml:space="preserve">
Updated data from J11-8, Table 4.2.  Changed installed year from 1985 to 1987</t>
        </r>
      </text>
    </comment>
    <comment ref="B75" authorId="1">
      <text>
        <r>
          <rPr>
            <b/>
            <sz val="12"/>
            <color indexed="81"/>
            <rFont val="Tahoma"/>
            <family val="2"/>
          </rPr>
          <t>CH2M HILL:</t>
        </r>
        <r>
          <rPr>
            <sz val="12"/>
            <color indexed="81"/>
            <rFont val="Tahoma"/>
            <family val="2"/>
          </rPr>
          <t xml:space="preserve">
Updated data from J11-8, Table 4.2. Added pump gpm, well depth and diameter. Changed installed year from 1985 to 1987</t>
        </r>
      </text>
    </comment>
    <comment ref="B76" authorId="1">
      <text>
        <r>
          <rPr>
            <b/>
            <sz val="12"/>
            <color indexed="81"/>
            <rFont val="Tahoma"/>
            <family val="2"/>
          </rPr>
          <t>CH2M HILL:</t>
        </r>
        <r>
          <rPr>
            <sz val="12"/>
            <color indexed="81"/>
            <rFont val="Tahoma"/>
            <family val="2"/>
          </rPr>
          <t xml:space="preserve">
Updated data from J11-8, Table 4.2. Added pump gpm, well depth and diameter. Changed installed year from 1985 to 1987</t>
        </r>
      </text>
    </comment>
    <comment ref="C78" authorId="1">
      <text>
        <r>
          <rPr>
            <b/>
            <sz val="12"/>
            <color indexed="81"/>
            <rFont val="Tahoma"/>
            <family val="2"/>
          </rPr>
          <t>CH2M HILL:</t>
        </r>
        <r>
          <rPr>
            <sz val="12"/>
            <color indexed="81"/>
            <rFont val="Tahoma"/>
            <family val="2"/>
          </rPr>
          <t xml:space="preserve">
Updated data from J11-8, Table 4.2.  Changed installed year from 1985 to 1987</t>
        </r>
      </text>
    </comment>
    <comment ref="C79" authorId="1">
      <text>
        <r>
          <rPr>
            <b/>
            <sz val="12"/>
            <color indexed="81"/>
            <rFont val="Tahoma"/>
            <family val="2"/>
          </rPr>
          <t>CH2M HILL:</t>
        </r>
        <r>
          <rPr>
            <sz val="12"/>
            <color indexed="81"/>
            <rFont val="Tahoma"/>
            <family val="2"/>
          </rPr>
          <t xml:space="preserve">
Updated data from J11-8, Table 4.2.  Changed installed year from 1985 to 1987</t>
        </r>
      </text>
    </comment>
    <comment ref="C80" authorId="1">
      <text>
        <r>
          <rPr>
            <b/>
            <sz val="12"/>
            <color indexed="81"/>
            <rFont val="Tahoma"/>
            <family val="2"/>
          </rPr>
          <t>CH2M HILL:</t>
        </r>
        <r>
          <rPr>
            <sz val="12"/>
            <color indexed="81"/>
            <rFont val="Tahoma"/>
            <family val="2"/>
          </rPr>
          <t xml:space="preserve">
Updated data from J11-8, Table 4.2.  Changed installed year from 1985 to 1987</t>
        </r>
      </text>
    </comment>
    <comment ref="C82" authorId="1">
      <text>
        <r>
          <rPr>
            <b/>
            <sz val="12"/>
            <color indexed="81"/>
            <rFont val="Tahoma"/>
            <family val="2"/>
          </rPr>
          <t>CH2M HILL:</t>
        </r>
        <r>
          <rPr>
            <sz val="12"/>
            <color indexed="81"/>
            <rFont val="Tahoma"/>
            <family val="2"/>
          </rPr>
          <t xml:space="preserve">
Updated data from J11-8, Table 4.2.  Changed installed year from 1985 to 1987</t>
        </r>
      </text>
    </comment>
    <comment ref="C83" authorId="1">
      <text>
        <r>
          <rPr>
            <b/>
            <sz val="12"/>
            <color indexed="81"/>
            <rFont val="Tahoma"/>
            <family val="2"/>
          </rPr>
          <t>CH2M HILL:</t>
        </r>
        <r>
          <rPr>
            <sz val="12"/>
            <color indexed="81"/>
            <rFont val="Tahoma"/>
            <family val="2"/>
          </rPr>
          <t xml:space="preserve">
Updated data from J11-8, Table 4.2.  Changed installed year from 1985 to 1987</t>
        </r>
      </text>
    </comment>
    <comment ref="C84" authorId="1">
      <text>
        <r>
          <rPr>
            <b/>
            <sz val="12"/>
            <color indexed="81"/>
            <rFont val="Tahoma"/>
            <family val="2"/>
          </rPr>
          <t>CH2M HILL:</t>
        </r>
        <r>
          <rPr>
            <sz val="12"/>
            <color indexed="81"/>
            <rFont val="Tahoma"/>
            <family val="2"/>
          </rPr>
          <t xml:space="preserve">
Updated data from J11-8, Table 4.2.  Changed installed year from 1985 to 1987</t>
        </r>
      </text>
    </comment>
    <comment ref="B85" authorId="1">
      <text>
        <r>
          <rPr>
            <b/>
            <sz val="8"/>
            <color indexed="81"/>
            <rFont val="Tahoma"/>
            <family val="2"/>
          </rPr>
          <t>CH2M HILL:</t>
        </r>
        <r>
          <rPr>
            <sz val="8"/>
            <color indexed="81"/>
            <rFont val="Tahoma"/>
            <family val="2"/>
          </rPr>
          <t xml:space="preserve">
Added</t>
        </r>
      </text>
    </comment>
    <comment ref="B87" authorId="1">
      <text>
        <r>
          <rPr>
            <b/>
            <sz val="12"/>
            <color indexed="81"/>
            <rFont val="Tahoma"/>
            <family val="2"/>
          </rPr>
          <t>CH2M HILL:</t>
        </r>
        <r>
          <rPr>
            <sz val="12"/>
            <color indexed="81"/>
            <rFont val="Tahoma"/>
            <family val="2"/>
          </rPr>
          <t xml:space="preserve">
New addition, Based on 2006 J attachment,  Page J11-8, Table 4.2. Added  Building 1172 - well and pump/motar</t>
        </r>
      </text>
    </comment>
    <comment ref="B88" authorId="1">
      <text>
        <r>
          <rPr>
            <b/>
            <sz val="12"/>
            <color indexed="81"/>
            <rFont val="Tahoma"/>
            <family val="2"/>
          </rPr>
          <t>CH2M HILL:</t>
        </r>
        <r>
          <rPr>
            <sz val="12"/>
            <color indexed="81"/>
            <rFont val="Tahoma"/>
            <family val="2"/>
          </rPr>
          <t xml:space="preserve">
New addition, Based on 2006 J attachment,  Page J11-8, Table 4.2. Added  Building 1172 - well and pump/motar</t>
        </r>
      </text>
    </comment>
    <comment ref="B89" authorId="1">
      <text>
        <r>
          <rPr>
            <b/>
            <sz val="12"/>
            <color indexed="81"/>
            <rFont val="Tahoma"/>
            <family val="2"/>
          </rPr>
          <t>CH2M HILL:</t>
        </r>
        <r>
          <rPr>
            <sz val="12"/>
            <color indexed="81"/>
            <rFont val="Tahoma"/>
            <family val="2"/>
          </rPr>
          <t xml:space="preserve">
New addition, Based on 2006 J attachment,  Page J11-8, Table 4.2. Added  Building 1172 - well and pump/motar</t>
        </r>
      </text>
    </comment>
    <comment ref="F90" authorId="1">
      <text>
        <r>
          <rPr>
            <b/>
            <sz val="8"/>
            <color indexed="81"/>
            <rFont val="Tahoma"/>
            <family val="2"/>
          </rPr>
          <t>CH2M HILL:</t>
        </r>
        <r>
          <rPr>
            <sz val="8"/>
            <color indexed="81"/>
            <rFont val="Tahoma"/>
            <family val="2"/>
          </rPr>
          <t xml:space="preserve">
Changed from 40,000 to $15,000</t>
        </r>
      </text>
    </comment>
    <comment ref="AB90" authorId="1">
      <text>
        <r>
          <rPr>
            <b/>
            <sz val="8"/>
            <color indexed="81"/>
            <rFont val="Tahoma"/>
            <family val="2"/>
          </rPr>
          <t>CH2M HILL:</t>
        </r>
        <r>
          <rPr>
            <sz val="8"/>
            <color indexed="81"/>
            <rFont val="Tahoma"/>
            <family val="2"/>
          </rPr>
          <t xml:space="preserve">
Changed from 35 to 7</t>
        </r>
      </text>
    </comment>
    <comment ref="B92" authorId="1">
      <text>
        <r>
          <rPr>
            <b/>
            <sz val="12"/>
            <color indexed="81"/>
            <rFont val="Tahoma"/>
            <family val="2"/>
          </rPr>
          <t>CH2M HILL:</t>
        </r>
        <r>
          <rPr>
            <sz val="12"/>
            <color indexed="81"/>
            <rFont val="Tahoma"/>
            <family val="2"/>
          </rPr>
          <t xml:space="preserve">
New addition, Based on 2006 J attachment,  Page J11-8, Table 4.2. Added  Building 1173 - well and pump/motar</t>
        </r>
      </text>
    </comment>
    <comment ref="B93" authorId="1">
      <text>
        <r>
          <rPr>
            <b/>
            <sz val="12"/>
            <color indexed="81"/>
            <rFont val="Tahoma"/>
            <family val="2"/>
          </rPr>
          <t>CH2M HILL:</t>
        </r>
        <r>
          <rPr>
            <sz val="12"/>
            <color indexed="81"/>
            <rFont val="Tahoma"/>
            <family val="2"/>
          </rPr>
          <t xml:space="preserve">
New addition, Based on 2006 J attachment,  Page J11-8, Table 4.2. Added  Building 1173 - well and pump/motar</t>
        </r>
      </text>
    </comment>
    <comment ref="B94" authorId="1">
      <text>
        <r>
          <rPr>
            <b/>
            <sz val="12"/>
            <color indexed="81"/>
            <rFont val="Tahoma"/>
            <family val="2"/>
          </rPr>
          <t>CH2M HILL:</t>
        </r>
        <r>
          <rPr>
            <sz val="12"/>
            <color indexed="81"/>
            <rFont val="Tahoma"/>
            <family val="2"/>
          </rPr>
          <t xml:space="preserve">
New addition, Based on 2006 J attachment,  Page J11-8, Table 4.2. Added  Building 11723- well and pump/motar</t>
        </r>
      </text>
    </comment>
    <comment ref="B96" authorId="1">
      <text>
        <r>
          <rPr>
            <b/>
            <sz val="12"/>
            <color indexed="81"/>
            <rFont val="Tahoma"/>
            <family val="2"/>
          </rPr>
          <t>CH2M HILL:</t>
        </r>
        <r>
          <rPr>
            <sz val="12"/>
            <color indexed="81"/>
            <rFont val="Tahoma"/>
            <family val="2"/>
          </rPr>
          <t xml:space="preserve">
New addition, Based on 2006 J attachment,  Page J11-8, Table 4.2. Added  Building 3594 - well and pump/motar</t>
        </r>
      </text>
    </comment>
    <comment ref="B97" authorId="1">
      <text>
        <r>
          <rPr>
            <b/>
            <sz val="12"/>
            <color indexed="81"/>
            <rFont val="Tahoma"/>
            <family val="2"/>
          </rPr>
          <t>CH2M HILL:</t>
        </r>
        <r>
          <rPr>
            <sz val="12"/>
            <color indexed="81"/>
            <rFont val="Tahoma"/>
            <family val="2"/>
          </rPr>
          <t xml:space="preserve">
New addition, Based on 2006 J attachment,  Page J11-8, Table 4.2. Added  Building 3594 - well and pump/motar</t>
        </r>
      </text>
    </comment>
    <comment ref="B98" authorId="1">
      <text>
        <r>
          <rPr>
            <b/>
            <sz val="12"/>
            <color indexed="81"/>
            <rFont val="Tahoma"/>
            <family val="2"/>
          </rPr>
          <t>CH2M HILL:</t>
        </r>
        <r>
          <rPr>
            <sz val="12"/>
            <color indexed="81"/>
            <rFont val="Tahoma"/>
            <family val="2"/>
          </rPr>
          <t xml:space="preserve">
New addition, Based on 2006 J attachment,  Page J11-8, Table 4.2. Added  Building 3594- well and pump/motar</t>
        </r>
      </text>
    </comment>
    <comment ref="B100" authorId="1">
      <text>
        <r>
          <rPr>
            <b/>
            <sz val="12"/>
            <color indexed="81"/>
            <rFont val="Tahoma"/>
            <family val="2"/>
          </rPr>
          <t>CH2M HILL:</t>
        </r>
        <r>
          <rPr>
            <sz val="12"/>
            <color indexed="81"/>
            <rFont val="Tahoma"/>
            <family val="2"/>
          </rPr>
          <t xml:space="preserve">
New addition, Based on 2006 J attachment,  Page J11-8, Table 4.2. Added  Building 5008 - well and pump/motar</t>
        </r>
      </text>
    </comment>
    <comment ref="B101" authorId="1">
      <text>
        <r>
          <rPr>
            <b/>
            <sz val="12"/>
            <color indexed="81"/>
            <rFont val="Tahoma"/>
            <family val="2"/>
          </rPr>
          <t>CH2M HILL:</t>
        </r>
        <r>
          <rPr>
            <sz val="12"/>
            <color indexed="81"/>
            <rFont val="Tahoma"/>
            <family val="2"/>
          </rPr>
          <t xml:space="preserve">
New addition, Based on 2006 J attachment,  Page J11-8, Table 4.2. Added  Building 5008 - well and pump/motar</t>
        </r>
      </text>
    </comment>
    <comment ref="B102" authorId="1">
      <text>
        <r>
          <rPr>
            <b/>
            <sz val="12"/>
            <color indexed="81"/>
            <rFont val="Tahoma"/>
            <family val="2"/>
          </rPr>
          <t>CH2M HILL:</t>
        </r>
        <r>
          <rPr>
            <sz val="12"/>
            <color indexed="81"/>
            <rFont val="Tahoma"/>
            <family val="2"/>
          </rPr>
          <t xml:space="preserve">
New addition, Based on 2006 J attachment,  Page J11-8, Table 4.2. Added  Building 5008 - well and pump/motar</t>
        </r>
      </text>
    </comment>
    <comment ref="B104" authorId="1">
      <text>
        <r>
          <rPr>
            <b/>
            <sz val="12"/>
            <color indexed="81"/>
            <rFont val="Tahoma"/>
            <family val="2"/>
          </rPr>
          <t>CH2M HILL:</t>
        </r>
        <r>
          <rPr>
            <sz val="12"/>
            <color indexed="81"/>
            <rFont val="Tahoma"/>
            <family val="2"/>
          </rPr>
          <t xml:space="preserve">
New addition, Based on 2006 J attachment,  Page J11-8, Table 4.2. Added  Building BRTS River - well and pump/motar</t>
        </r>
      </text>
    </comment>
    <comment ref="B105" authorId="1">
      <text>
        <r>
          <rPr>
            <b/>
            <sz val="12"/>
            <color indexed="81"/>
            <rFont val="Tahoma"/>
            <family val="2"/>
          </rPr>
          <t>CH2M HILL:</t>
        </r>
        <r>
          <rPr>
            <sz val="12"/>
            <color indexed="81"/>
            <rFont val="Tahoma"/>
            <family val="2"/>
          </rPr>
          <t xml:space="preserve">
New addition, Based on 2006 J attachment,  Page J11-8, Table 4.2. Added  Building BRTS River - well and pump/motar</t>
        </r>
      </text>
    </comment>
    <comment ref="B106" authorId="1">
      <text>
        <r>
          <rPr>
            <b/>
            <sz val="12"/>
            <color indexed="81"/>
            <rFont val="Tahoma"/>
            <family val="2"/>
          </rPr>
          <t>CH2M HILL:</t>
        </r>
        <r>
          <rPr>
            <sz val="12"/>
            <color indexed="81"/>
            <rFont val="Tahoma"/>
            <family val="2"/>
          </rPr>
          <t xml:space="preserve">
New addition, Based on 2006 J attachment,  Page J11-8, Table 4.2. Added  Building BRTS River - well and pump/motar</t>
        </r>
      </text>
    </comment>
    <comment ref="B108" authorId="1">
      <text>
        <r>
          <rPr>
            <b/>
            <sz val="12"/>
            <color indexed="81"/>
            <rFont val="Tahoma"/>
            <family val="2"/>
          </rPr>
          <t>CH2M HILL:</t>
        </r>
        <r>
          <rPr>
            <sz val="12"/>
            <color indexed="81"/>
            <rFont val="Tahoma"/>
            <family val="2"/>
          </rPr>
          <t xml:space="preserve">
New addition, Based on 2006 J attachment,  Page J11-8, Table 4.2. Added  Building BRTS Hill - well and pump/motar</t>
        </r>
      </text>
    </comment>
    <comment ref="B109" authorId="1">
      <text>
        <r>
          <rPr>
            <b/>
            <sz val="12"/>
            <color indexed="81"/>
            <rFont val="Tahoma"/>
            <family val="2"/>
          </rPr>
          <t>CH2M HILL:</t>
        </r>
        <r>
          <rPr>
            <sz val="12"/>
            <color indexed="81"/>
            <rFont val="Tahoma"/>
            <family val="2"/>
          </rPr>
          <t xml:space="preserve">
New addition, Based on 2006 J attachment,  Page J11-8, Table 4.2. Added  Building BRTS Hill - well and pump/motar</t>
        </r>
      </text>
    </comment>
    <comment ref="B110" authorId="1">
      <text>
        <r>
          <rPr>
            <b/>
            <sz val="12"/>
            <color indexed="81"/>
            <rFont val="Tahoma"/>
            <family val="2"/>
          </rPr>
          <t>CH2M HILL:</t>
        </r>
        <r>
          <rPr>
            <sz val="12"/>
            <color indexed="81"/>
            <rFont val="Tahoma"/>
            <family val="2"/>
          </rPr>
          <t xml:space="preserve">
New addition, Based on 2006 J attachment,  Page J11-8, Table 4.2. Added  Building BRTS Hill - well and pump/motar</t>
        </r>
      </text>
    </comment>
    <comment ref="B112" authorId="1">
      <text>
        <r>
          <rPr>
            <b/>
            <sz val="12"/>
            <color indexed="81"/>
            <rFont val="Tahoma"/>
            <family val="2"/>
          </rPr>
          <t>CH2M HILL:</t>
        </r>
        <r>
          <rPr>
            <sz val="12"/>
            <color indexed="81"/>
            <rFont val="Tahoma"/>
            <family val="2"/>
          </rPr>
          <t xml:space="preserve">
New addition, Based on 2006 J attachment,  Page J11-8, Table 4.2. Added  Building Bolio - well and pump/motar</t>
        </r>
      </text>
    </comment>
    <comment ref="B113" authorId="1">
      <text>
        <r>
          <rPr>
            <b/>
            <sz val="12"/>
            <color indexed="81"/>
            <rFont val="Tahoma"/>
            <family val="2"/>
          </rPr>
          <t>CH2M HILL:</t>
        </r>
        <r>
          <rPr>
            <sz val="12"/>
            <color indexed="81"/>
            <rFont val="Tahoma"/>
            <family val="2"/>
          </rPr>
          <t xml:space="preserve">
New addition, Based on 2006 J attachment,  Page J11-8, Table 4.2. Added  Building Bolio - well and pump/motar</t>
        </r>
      </text>
    </comment>
    <comment ref="B114" authorId="1">
      <text>
        <r>
          <rPr>
            <b/>
            <sz val="12"/>
            <color indexed="81"/>
            <rFont val="Tahoma"/>
            <family val="2"/>
          </rPr>
          <t>CH2M HILL:</t>
        </r>
        <r>
          <rPr>
            <sz val="12"/>
            <color indexed="81"/>
            <rFont val="Tahoma"/>
            <family val="2"/>
          </rPr>
          <t xml:space="preserve">
New addition, Based on 2006 J attachment,  Page J11-8, Table 4.2. Added  Building Bolio - well and pump/motar</t>
        </r>
      </text>
    </comment>
    <comment ref="B116" authorId="1">
      <text>
        <r>
          <rPr>
            <b/>
            <sz val="12"/>
            <color indexed="81"/>
            <rFont val="Tahoma"/>
            <family val="2"/>
          </rPr>
          <t>CH2M HILL:</t>
        </r>
        <r>
          <rPr>
            <sz val="12"/>
            <color indexed="81"/>
            <rFont val="Tahoma"/>
            <family val="2"/>
          </rPr>
          <t xml:space="preserve">
New addition, Based on 2006 J attachment,  Page J11-8, Table 4.2. Added  Building Bolio - well and pump/motar</t>
        </r>
      </text>
    </comment>
    <comment ref="B117" authorId="1">
      <text>
        <r>
          <rPr>
            <b/>
            <sz val="12"/>
            <color indexed="81"/>
            <rFont val="Tahoma"/>
            <family val="2"/>
          </rPr>
          <t>CH2M HILL:</t>
        </r>
        <r>
          <rPr>
            <sz val="12"/>
            <color indexed="81"/>
            <rFont val="Tahoma"/>
            <family val="2"/>
          </rPr>
          <t xml:space="preserve">
New addition, Based on 2006 J attachment,  Page J11-8, Table 4.2. Added  Building Bolio - well and pump/motar</t>
        </r>
      </text>
    </comment>
    <comment ref="B118" authorId="1">
      <text>
        <r>
          <rPr>
            <b/>
            <sz val="12"/>
            <color indexed="81"/>
            <rFont val="Tahoma"/>
            <family val="2"/>
          </rPr>
          <t>CH2M HILL:</t>
        </r>
        <r>
          <rPr>
            <sz val="12"/>
            <color indexed="81"/>
            <rFont val="Tahoma"/>
            <family val="2"/>
          </rPr>
          <t xml:space="preserve">
New addition, Based on 2006 J attachment,  Page J11-8, Table 4.2. Added  Building Bolio - well and pump/motar</t>
        </r>
      </text>
    </comment>
    <comment ref="B120" authorId="1">
      <text>
        <r>
          <rPr>
            <b/>
            <sz val="12"/>
            <color indexed="81"/>
            <rFont val="Tahoma"/>
            <family val="2"/>
          </rPr>
          <t>CH2M HILL:</t>
        </r>
        <r>
          <rPr>
            <sz val="12"/>
            <color indexed="81"/>
            <rFont val="Tahoma"/>
            <family val="2"/>
          </rPr>
          <t xml:space="preserve">
New addition, Based on 2006 J attachment,  Page J11-8, Table 4.2. Added  Building 1605 - well and pump/motar</t>
        </r>
      </text>
    </comment>
    <comment ref="B121" authorId="1">
      <text>
        <r>
          <rPr>
            <b/>
            <sz val="12"/>
            <color indexed="81"/>
            <rFont val="Tahoma"/>
            <family val="2"/>
          </rPr>
          <t>CH2M HILL:</t>
        </r>
        <r>
          <rPr>
            <sz val="12"/>
            <color indexed="81"/>
            <rFont val="Tahoma"/>
            <family val="2"/>
          </rPr>
          <t xml:space="preserve">
New addition, Based on 2006 J attachment,  Page J11-8, Table 4.2. Added  Building 1605 - well and pump/motar</t>
        </r>
      </text>
    </comment>
    <comment ref="B122" authorId="1">
      <text>
        <r>
          <rPr>
            <b/>
            <sz val="12"/>
            <color indexed="81"/>
            <rFont val="Tahoma"/>
            <family val="2"/>
          </rPr>
          <t>CH2M HILL:</t>
        </r>
        <r>
          <rPr>
            <sz val="12"/>
            <color indexed="81"/>
            <rFont val="Tahoma"/>
            <family val="2"/>
          </rPr>
          <t xml:space="preserve">
New addition, Based on 2006 J attachment,  Page J11-8, Table 4.2. Added  Building 1605 - well and pump/motar</t>
        </r>
      </text>
    </comment>
    <comment ref="B124" authorId="1">
      <text>
        <r>
          <rPr>
            <b/>
            <sz val="12"/>
            <color indexed="81"/>
            <rFont val="Tahoma"/>
            <family val="2"/>
          </rPr>
          <t>CH2M HILL:</t>
        </r>
        <r>
          <rPr>
            <sz val="12"/>
            <color indexed="81"/>
            <rFont val="Tahoma"/>
            <family val="2"/>
          </rPr>
          <t xml:space="preserve">
New addition, Based on 2006 J attachment,  Page J11-8, Table 4.2. Added  Building KD Range  - well and pump/motar</t>
        </r>
      </text>
    </comment>
    <comment ref="B125" authorId="1">
      <text>
        <r>
          <rPr>
            <b/>
            <sz val="12"/>
            <color indexed="81"/>
            <rFont val="Tahoma"/>
            <family val="2"/>
          </rPr>
          <t>CH2M HILL:</t>
        </r>
        <r>
          <rPr>
            <sz val="12"/>
            <color indexed="81"/>
            <rFont val="Tahoma"/>
            <family val="2"/>
          </rPr>
          <t xml:space="preserve">
New addition, Based on 2006 J attachment,  Page J11-8, Table 4.2. Added  Building KD Range  - well and pump/motar</t>
        </r>
      </text>
    </comment>
    <comment ref="B126" authorId="1">
      <text>
        <r>
          <rPr>
            <b/>
            <sz val="12"/>
            <color indexed="81"/>
            <rFont val="Tahoma"/>
            <family val="2"/>
          </rPr>
          <t>CH2M HILL:</t>
        </r>
        <r>
          <rPr>
            <sz val="12"/>
            <color indexed="81"/>
            <rFont val="Tahoma"/>
            <family val="2"/>
          </rPr>
          <t xml:space="preserve">
New addition, Based on 2006 J attachment,  Page J11-8, Table 4.2. Added  Building KD Range  - well and pump/motar</t>
        </r>
      </text>
    </comment>
    <comment ref="B128" authorId="1">
      <text>
        <r>
          <rPr>
            <b/>
            <sz val="12"/>
            <color indexed="81"/>
            <rFont val="Tahoma"/>
            <family val="2"/>
          </rPr>
          <t>CH2M HILL:</t>
        </r>
        <r>
          <rPr>
            <sz val="12"/>
            <color indexed="81"/>
            <rFont val="Tahoma"/>
            <family val="2"/>
          </rPr>
          <t xml:space="preserve">
New addition, Based on 2006 J attachment,  Page J11-8, Table 4.2. Added  Building S1421 - well and pump/motar</t>
        </r>
      </text>
    </comment>
    <comment ref="B129" authorId="1">
      <text>
        <r>
          <rPr>
            <b/>
            <sz val="12"/>
            <color indexed="81"/>
            <rFont val="Tahoma"/>
            <family val="2"/>
          </rPr>
          <t>CH2M HILL:</t>
        </r>
        <r>
          <rPr>
            <sz val="12"/>
            <color indexed="81"/>
            <rFont val="Tahoma"/>
            <family val="2"/>
          </rPr>
          <t xml:space="preserve">
New addition, Based on 2006 J attachment,  Page J11-8, Table 4.2. Added  Building S1421  - well and pump/motar</t>
        </r>
      </text>
    </comment>
    <comment ref="B130" authorId="1">
      <text>
        <r>
          <rPr>
            <b/>
            <sz val="12"/>
            <color indexed="81"/>
            <rFont val="Tahoma"/>
            <family val="2"/>
          </rPr>
          <t>CH2M HILL:</t>
        </r>
        <r>
          <rPr>
            <sz val="12"/>
            <color indexed="81"/>
            <rFont val="Tahoma"/>
            <family val="2"/>
          </rPr>
          <t xml:space="preserve">
New addition, Based on 2006 J attachment,  Page J11-8, Table 4.2. Added  Building S1421  - well and pump/motar</t>
        </r>
      </text>
    </comment>
    <comment ref="B132" authorId="1">
      <text>
        <r>
          <rPr>
            <b/>
            <sz val="12"/>
            <color indexed="81"/>
            <rFont val="Tahoma"/>
            <family val="2"/>
          </rPr>
          <t>CH2M HILL:</t>
        </r>
        <r>
          <rPr>
            <sz val="12"/>
            <color indexed="81"/>
            <rFont val="Tahoma"/>
            <family val="2"/>
          </rPr>
          <t xml:space="preserve">
New addition, Based on 2006 J attachment,  Page J11-8, Table 4.2. Added  Building Ark Range  - well and pump/motar</t>
        </r>
      </text>
    </comment>
    <comment ref="B133" authorId="1">
      <text>
        <r>
          <rPr>
            <b/>
            <sz val="12"/>
            <color indexed="81"/>
            <rFont val="Tahoma"/>
            <family val="2"/>
          </rPr>
          <t>CH2M HILL:</t>
        </r>
        <r>
          <rPr>
            <sz val="12"/>
            <color indexed="81"/>
            <rFont val="Tahoma"/>
            <family val="2"/>
          </rPr>
          <t xml:space="preserve">
New addition, Based on 2006 J attachment,  Page J11-8, Table 4.2. Added  Building Ark Range  - well and pump/motar</t>
        </r>
      </text>
    </comment>
    <comment ref="B134" authorId="1">
      <text>
        <r>
          <rPr>
            <b/>
            <sz val="12"/>
            <color indexed="81"/>
            <rFont val="Tahoma"/>
            <family val="2"/>
          </rPr>
          <t>CH2M HILL:</t>
        </r>
        <r>
          <rPr>
            <sz val="12"/>
            <color indexed="81"/>
            <rFont val="Tahoma"/>
            <family val="2"/>
          </rPr>
          <t xml:space="preserve">
New addition, Based on 2006 J attachment,  Page J11-8, Table 4.2. Added  Building Ark Range  - well and pump/motar</t>
        </r>
      </text>
    </comment>
    <comment ref="B136" authorId="1">
      <text>
        <r>
          <rPr>
            <b/>
            <sz val="12"/>
            <color indexed="81"/>
            <rFont val="Tahoma"/>
            <family val="2"/>
          </rPr>
          <t>CH2M HILL:</t>
        </r>
        <r>
          <rPr>
            <sz val="12"/>
            <color indexed="81"/>
            <rFont val="Tahoma"/>
            <family val="2"/>
          </rPr>
          <t xml:space="preserve">
New addition, Based on 2006 J attachment,  Page J11-8, Table 4.2. Added  Building Skeet Range - well and pump/motar</t>
        </r>
      </text>
    </comment>
    <comment ref="B137" authorId="1">
      <text>
        <r>
          <rPr>
            <b/>
            <sz val="12"/>
            <color indexed="81"/>
            <rFont val="Tahoma"/>
            <family val="2"/>
          </rPr>
          <t>CH2M HILL:</t>
        </r>
        <r>
          <rPr>
            <sz val="12"/>
            <color indexed="81"/>
            <rFont val="Tahoma"/>
            <family val="2"/>
          </rPr>
          <t xml:space="preserve">
New addition, Based on 2006 J attachment,  Page J11-8, Table 4.2. Added  Building Skeet Range  - well and pump/motar</t>
        </r>
      </text>
    </comment>
    <comment ref="B138" authorId="1">
      <text>
        <r>
          <rPr>
            <b/>
            <sz val="12"/>
            <color indexed="81"/>
            <rFont val="Tahoma"/>
            <family val="2"/>
          </rPr>
          <t>CH2M HILL:</t>
        </r>
        <r>
          <rPr>
            <sz val="12"/>
            <color indexed="81"/>
            <rFont val="Tahoma"/>
            <family val="2"/>
          </rPr>
          <t xml:space="preserve">
New addition, Based on 2006 J attachment,  Page J11-8, Table 4.2. Added  Building Skeet Range  - well and pump/motar</t>
        </r>
      </text>
    </comment>
    <comment ref="B142" authorId="1">
      <text>
        <r>
          <rPr>
            <b/>
            <sz val="12"/>
            <color indexed="81"/>
            <rFont val="Tahoma"/>
            <family val="2"/>
          </rPr>
          <t>CH2M HILL:</t>
        </r>
        <r>
          <rPr>
            <sz val="12"/>
            <color indexed="81"/>
            <rFont val="Tahoma"/>
            <family val="2"/>
          </rPr>
          <t xml:space="preserve">
New addition, Based on 2006 J attachment,  Page J11-8, Table 4.2. Added  Building 4065</t>
        </r>
      </text>
    </comment>
    <comment ref="B144" authorId="1">
      <text>
        <r>
          <rPr>
            <b/>
            <sz val="12"/>
            <color indexed="81"/>
            <rFont val="Tahoma"/>
            <family val="2"/>
          </rPr>
          <t>CH2M HILL:</t>
        </r>
        <r>
          <rPr>
            <sz val="12"/>
            <color indexed="81"/>
            <rFont val="Tahoma"/>
            <family val="2"/>
          </rPr>
          <t xml:space="preserve">
New addition, Based on 2006 J attachment,  Page J11-8, Table 4.2. Added  Building 2095</t>
        </r>
      </text>
    </comment>
    <comment ref="B145" authorId="1">
      <text>
        <r>
          <rPr>
            <b/>
            <sz val="12"/>
            <color indexed="81"/>
            <rFont val="Tahoma"/>
            <family val="2"/>
          </rPr>
          <t>CH2M HILL:</t>
        </r>
        <r>
          <rPr>
            <sz val="12"/>
            <color indexed="81"/>
            <rFont val="Tahoma"/>
            <family val="2"/>
          </rPr>
          <t xml:space="preserve">
New addition, Based on 2006 J attachment,  Page J11-8, Table 4.2. Added  Building 2095</t>
        </r>
      </text>
    </comment>
    <comment ref="B147" authorId="1">
      <text>
        <r>
          <rPr>
            <b/>
            <sz val="12"/>
            <color indexed="81"/>
            <rFont val="Tahoma"/>
            <family val="2"/>
          </rPr>
          <t>CH2M HILL:</t>
        </r>
        <r>
          <rPr>
            <sz val="12"/>
            <color indexed="81"/>
            <rFont val="Tahoma"/>
            <family val="2"/>
          </rPr>
          <t xml:space="preserve">
New addition, Based on 2006 J attachment,  Page J11-8, Table 4.2. Added  Building 3406</t>
        </r>
      </text>
    </comment>
    <comment ref="B148" authorId="1">
      <text>
        <r>
          <rPr>
            <b/>
            <sz val="12"/>
            <color indexed="81"/>
            <rFont val="Tahoma"/>
            <family val="2"/>
          </rPr>
          <t>CH2M HILL:</t>
        </r>
        <r>
          <rPr>
            <sz val="12"/>
            <color indexed="81"/>
            <rFont val="Tahoma"/>
            <family val="2"/>
          </rPr>
          <t xml:space="preserve">
New addition, Based on 2006 J attachment,  Page J11-8, Table 4.2. Added  Building 3406</t>
        </r>
      </text>
    </comment>
    <comment ref="B150" authorId="1">
      <text>
        <r>
          <rPr>
            <b/>
            <sz val="12"/>
            <color indexed="81"/>
            <rFont val="Tahoma"/>
            <family val="2"/>
          </rPr>
          <t>CH2M HILL:</t>
        </r>
        <r>
          <rPr>
            <sz val="12"/>
            <color indexed="81"/>
            <rFont val="Tahoma"/>
            <family val="2"/>
          </rPr>
          <t xml:space="preserve">
New addition, Based on 2006 J attachment,  Page J11-8, Table 4.2. Added  Building 3703</t>
        </r>
      </text>
    </comment>
    <comment ref="B151" authorId="1">
      <text>
        <r>
          <rPr>
            <b/>
            <sz val="12"/>
            <color indexed="81"/>
            <rFont val="Tahoma"/>
            <family val="2"/>
          </rPr>
          <t>CH2M HILL:</t>
        </r>
        <r>
          <rPr>
            <sz val="12"/>
            <color indexed="81"/>
            <rFont val="Tahoma"/>
            <family val="2"/>
          </rPr>
          <t xml:space="preserve">
New addition, Based on 2006 J attachment,  Page J11-8, Table 4.2. Added  Building 3703</t>
        </r>
      </text>
    </comment>
    <comment ref="B153" authorId="1">
      <text>
        <r>
          <rPr>
            <b/>
            <sz val="12"/>
            <color indexed="81"/>
            <rFont val="Tahoma"/>
            <family val="2"/>
          </rPr>
          <t>CH2M HILL:</t>
        </r>
        <r>
          <rPr>
            <sz val="12"/>
            <color indexed="81"/>
            <rFont val="Tahoma"/>
            <family val="2"/>
          </rPr>
          <t xml:space="preserve">
New addition, Based on 2006 J attachment,  Page J11-8, Table 4.2. Added  Building 3452</t>
        </r>
      </text>
    </comment>
    <comment ref="B154" authorId="1">
      <text>
        <r>
          <rPr>
            <b/>
            <sz val="12"/>
            <color indexed="81"/>
            <rFont val="Tahoma"/>
            <family val="2"/>
          </rPr>
          <t>CH2M HILL:</t>
        </r>
        <r>
          <rPr>
            <sz val="12"/>
            <color indexed="81"/>
            <rFont val="Tahoma"/>
            <family val="2"/>
          </rPr>
          <t xml:space="preserve">
New addition, Based on 2006 J attachment,  Page J11-8, Table 4.2. Added  Building 3452</t>
        </r>
      </text>
    </comment>
    <comment ref="B156" authorId="1">
      <text>
        <r>
          <rPr>
            <b/>
            <sz val="12"/>
            <color indexed="81"/>
            <rFont val="Tahoma"/>
            <family val="2"/>
          </rPr>
          <t>CH2M HILL:</t>
        </r>
        <r>
          <rPr>
            <sz val="12"/>
            <color indexed="81"/>
            <rFont val="Tahoma"/>
            <family val="2"/>
          </rPr>
          <t xml:space="preserve">
New addition, Based on 2006 J attachment,  Page J11-15 Table 6.3. Added  Deluge Tanks</t>
        </r>
      </text>
    </comment>
    <comment ref="AE167" authorId="2">
      <text>
        <r>
          <rPr>
            <b/>
            <sz val="8"/>
            <color indexed="81"/>
            <rFont val="Tahoma"/>
            <family val="2"/>
          </rPr>
          <t>John N Shaw:</t>
        </r>
        <r>
          <rPr>
            <sz val="8"/>
            <color indexed="81"/>
            <rFont val="Tahoma"/>
            <family val="2"/>
          </rPr>
          <t xml:space="preserve">
override for new project</t>
        </r>
      </text>
    </comment>
    <comment ref="AF167" authorId="2">
      <text>
        <r>
          <rPr>
            <b/>
            <sz val="8"/>
            <color indexed="81"/>
            <rFont val="Tahoma"/>
            <family val="2"/>
          </rPr>
          <t>John N Shaw:</t>
        </r>
        <r>
          <rPr>
            <sz val="8"/>
            <color indexed="81"/>
            <rFont val="Tahoma"/>
            <family val="2"/>
          </rPr>
          <t xml:space="preserve">
override for new project</t>
        </r>
      </text>
    </comment>
    <comment ref="C172" authorId="3">
      <text>
        <r>
          <rPr>
            <b/>
            <sz val="8"/>
            <color indexed="81"/>
            <rFont val="Tahoma"/>
            <family val="2"/>
          </rPr>
          <t>J Shaw:</t>
        </r>
        <r>
          <rPr>
            <sz val="8"/>
            <color indexed="81"/>
            <rFont val="Tahoma"/>
            <family val="2"/>
          </rPr>
          <t xml:space="preserve">
</t>
        </r>
        <r>
          <rPr>
            <sz val="12"/>
            <color indexed="81"/>
            <rFont val="Tahoma"/>
            <family val="2"/>
          </rPr>
          <t>dummy number so Macor will work</t>
        </r>
      </text>
    </comment>
    <comment ref="C177" authorId="1">
      <text>
        <r>
          <rPr>
            <b/>
            <sz val="8"/>
            <color indexed="81"/>
            <rFont val="Tahoma"/>
            <family val="2"/>
          </rPr>
          <t>CH2M HILL:</t>
        </r>
        <r>
          <rPr>
            <sz val="8"/>
            <color indexed="81"/>
            <rFont val="Tahoma"/>
            <family val="2"/>
          </rPr>
          <t xml:space="preserve">
Will be installed in 2009
dummy number for Depreciation macro</t>
        </r>
      </text>
    </comment>
    <comment ref="D186" authorId="1">
      <text>
        <r>
          <rPr>
            <b/>
            <sz val="16"/>
            <color indexed="81"/>
            <rFont val="Tahoma"/>
            <family val="2"/>
          </rPr>
          <t>CH2M HILL:</t>
        </r>
        <r>
          <rPr>
            <sz val="16"/>
            <color indexed="81"/>
            <rFont val="Tahoma"/>
            <family val="2"/>
          </rPr>
          <t xml:space="preserve">
Based on 2006 J attachments, Page J11-15, Table 6.1, Changed quantity from 260 to 325. </t>
        </r>
      </text>
    </comment>
    <comment ref="D187" authorId="1">
      <text>
        <r>
          <rPr>
            <b/>
            <sz val="16"/>
            <color indexed="81"/>
            <rFont val="Tahoma"/>
            <family val="2"/>
          </rPr>
          <t>CH2M HILL:</t>
        </r>
        <r>
          <rPr>
            <sz val="16"/>
            <color indexed="81"/>
            <rFont val="Tahoma"/>
            <family val="2"/>
          </rPr>
          <t xml:space="preserve">
Based on 2006 J attachments, Page J11-15, Table 6.1, Changed quantity from 260 to 325. </t>
        </r>
      </text>
    </comment>
    <comment ref="D188" authorId="1">
      <text>
        <r>
          <rPr>
            <b/>
            <sz val="16"/>
            <color indexed="81"/>
            <rFont val="Tahoma"/>
            <family val="2"/>
          </rPr>
          <t>CH2M HILL:</t>
        </r>
        <r>
          <rPr>
            <sz val="16"/>
            <color indexed="81"/>
            <rFont val="Tahoma"/>
            <family val="2"/>
          </rPr>
          <t xml:space="preserve">
Based on 2006 J attachments, Page J11-15, Table 6.1, Changed quantity from 260 to 325. </t>
        </r>
      </text>
    </comment>
    <comment ref="D189" authorId="1">
      <text>
        <r>
          <rPr>
            <b/>
            <sz val="16"/>
            <color indexed="81"/>
            <rFont val="Tahoma"/>
            <family val="2"/>
          </rPr>
          <t>CH2M HILL:</t>
        </r>
        <r>
          <rPr>
            <sz val="16"/>
            <color indexed="81"/>
            <rFont val="Tahoma"/>
            <family val="2"/>
          </rPr>
          <t xml:space="preserve">
Based on 2006 J attachments, Page J11-15, Table 6.1, Changed quantity from 260 to 325. </t>
        </r>
      </text>
    </comment>
    <comment ref="D190" authorId="1">
      <text>
        <r>
          <rPr>
            <b/>
            <sz val="16"/>
            <color indexed="81"/>
            <rFont val="Tahoma"/>
            <family val="2"/>
          </rPr>
          <t>CH2M HILL:</t>
        </r>
        <r>
          <rPr>
            <sz val="16"/>
            <color indexed="81"/>
            <rFont val="Tahoma"/>
            <family val="2"/>
          </rPr>
          <t xml:space="preserve">
Based on 2006 J attachments, Page J11-15, Table 6.1, Changed quantity from 260 to 325. </t>
        </r>
      </text>
    </comment>
    <comment ref="D193" authorId="1">
      <text>
        <r>
          <rPr>
            <b/>
            <sz val="16"/>
            <color indexed="81"/>
            <rFont val="Tahoma"/>
            <family val="2"/>
          </rPr>
          <t>CH2M HILL:</t>
        </r>
        <r>
          <rPr>
            <sz val="16"/>
            <color indexed="81"/>
            <rFont val="Tahoma"/>
            <family val="2"/>
          </rPr>
          <t xml:space="preserve">
Based on 2006 J attachments, Page J11-15, Table 6.2, Changed quantity from 19 to 22. </t>
        </r>
      </text>
    </comment>
    <comment ref="D196" authorId="0">
      <text>
        <r>
          <rPr>
            <b/>
            <sz val="12"/>
            <color indexed="81"/>
            <rFont val="Tahoma"/>
            <family val="2"/>
          </rPr>
          <t>John Shaw:</t>
        </r>
        <r>
          <rPr>
            <sz val="12"/>
            <color indexed="81"/>
            <rFont val="Tahoma"/>
            <family val="2"/>
          </rPr>
          <t xml:space="preserve">
4000 LF
</t>
        </r>
      </text>
    </comment>
    <comment ref="AG196" authorId="1">
      <text>
        <r>
          <rPr>
            <b/>
            <sz val="8"/>
            <color indexed="81"/>
            <rFont val="Tahoma"/>
            <family val="2"/>
          </rPr>
          <t>CH2M HILL:</t>
        </r>
        <r>
          <rPr>
            <sz val="8"/>
            <color indexed="81"/>
            <rFont val="Tahoma"/>
            <family val="2"/>
          </rPr>
          <t xml:space="preserve">
Changed fron 2010 to 2013</t>
        </r>
      </text>
    </comment>
    <comment ref="D197" authorId="0">
      <text>
        <r>
          <rPr>
            <b/>
            <sz val="8"/>
            <color indexed="81"/>
            <rFont val="Tahoma"/>
            <family val="2"/>
          </rPr>
          <t>John Shaw:</t>
        </r>
        <r>
          <rPr>
            <sz val="8"/>
            <color indexed="81"/>
            <rFont val="Tahoma"/>
            <family val="2"/>
          </rPr>
          <t xml:space="preserve">
</t>
        </r>
        <r>
          <rPr>
            <sz val="12"/>
            <color indexed="81"/>
            <rFont val="Tahoma"/>
            <family val="2"/>
          </rPr>
          <t>5300 LF</t>
        </r>
        <r>
          <rPr>
            <sz val="8"/>
            <color indexed="81"/>
            <rFont val="Tahoma"/>
            <family val="2"/>
          </rPr>
          <t xml:space="preserve">
</t>
        </r>
      </text>
    </comment>
    <comment ref="AG197" authorId="1">
      <text>
        <r>
          <rPr>
            <b/>
            <sz val="8"/>
            <color indexed="81"/>
            <rFont val="Tahoma"/>
            <family val="2"/>
          </rPr>
          <t>CH2M HILL:</t>
        </r>
        <r>
          <rPr>
            <sz val="8"/>
            <color indexed="81"/>
            <rFont val="Tahoma"/>
            <family val="2"/>
          </rPr>
          <t xml:space="preserve">
Changed fron 2010 to 2013</t>
        </r>
      </text>
    </comment>
    <comment ref="D198" authorId="0">
      <text>
        <r>
          <rPr>
            <b/>
            <sz val="12"/>
            <color indexed="81"/>
            <rFont val="Tahoma"/>
            <family val="2"/>
          </rPr>
          <t>John Shaw:</t>
        </r>
        <r>
          <rPr>
            <sz val="12"/>
            <color indexed="81"/>
            <rFont val="Tahoma"/>
            <family val="2"/>
          </rPr>
          <t xml:space="preserve">
1 only</t>
        </r>
      </text>
    </comment>
    <comment ref="AG198" authorId="1">
      <text>
        <r>
          <rPr>
            <b/>
            <sz val="8"/>
            <color indexed="81"/>
            <rFont val="Tahoma"/>
            <family val="2"/>
          </rPr>
          <t>CH2M HILL:</t>
        </r>
        <r>
          <rPr>
            <sz val="8"/>
            <color indexed="81"/>
            <rFont val="Tahoma"/>
            <family val="2"/>
          </rPr>
          <t xml:space="preserve">
Changed fron 2010 to 2013</t>
        </r>
      </text>
    </comment>
    <comment ref="D199" authorId="0">
      <text>
        <r>
          <rPr>
            <b/>
            <sz val="12"/>
            <color indexed="81"/>
            <rFont val="Tahoma"/>
            <family val="2"/>
          </rPr>
          <t>John Shaw:</t>
        </r>
        <r>
          <rPr>
            <sz val="12"/>
            <color indexed="81"/>
            <rFont val="Tahoma"/>
            <family val="2"/>
          </rPr>
          <t xml:space="preserve">
1 only</t>
        </r>
      </text>
    </comment>
    <comment ref="AG199" authorId="1">
      <text>
        <r>
          <rPr>
            <b/>
            <sz val="8"/>
            <color indexed="81"/>
            <rFont val="Tahoma"/>
            <family val="2"/>
          </rPr>
          <t>CH2M HILL:</t>
        </r>
        <r>
          <rPr>
            <sz val="8"/>
            <color indexed="81"/>
            <rFont val="Tahoma"/>
            <family val="2"/>
          </rPr>
          <t xml:space="preserve">
Changed fron 2010 to 2013</t>
        </r>
      </text>
    </comment>
    <comment ref="B202" authorId="1">
      <text>
        <r>
          <rPr>
            <b/>
            <sz val="12"/>
            <color indexed="81"/>
            <rFont val="Tahoma"/>
            <family val="2"/>
          </rPr>
          <t>CH2M HILL:</t>
        </r>
        <r>
          <rPr>
            <sz val="12"/>
            <color indexed="81"/>
            <rFont val="Tahoma"/>
            <family val="2"/>
          </rPr>
          <t xml:space="preserve">
Based on 2006 J attachments, Page J11-20
</t>
        </r>
      </text>
    </comment>
    <comment ref="D202" authorId="1">
      <text>
        <r>
          <rPr>
            <b/>
            <sz val="8"/>
            <color indexed="81"/>
            <rFont val="Tahoma"/>
            <family val="2"/>
          </rPr>
          <t>CH2M HILL:</t>
        </r>
        <r>
          <rPr>
            <sz val="8"/>
            <color indexed="81"/>
            <rFont val="Tahoma"/>
            <family val="2"/>
          </rPr>
          <t xml:space="preserve">
Existing (3) + New (206) = 209</t>
        </r>
      </text>
    </comment>
    <comment ref="AE202" authorId="2">
      <text>
        <r>
          <rPr>
            <b/>
            <sz val="8"/>
            <color indexed="81"/>
            <rFont val="Tahoma"/>
            <family val="2"/>
          </rPr>
          <t>John N Shaw:</t>
        </r>
        <r>
          <rPr>
            <sz val="8"/>
            <color indexed="81"/>
            <rFont val="Tahoma"/>
            <family val="2"/>
          </rPr>
          <t xml:space="preserve">
override ICU Project</t>
        </r>
      </text>
    </comment>
    <comment ref="AE208" authorId="0">
      <text>
        <r>
          <rPr>
            <b/>
            <sz val="8"/>
            <color indexed="81"/>
            <rFont val="Tahoma"/>
            <family val="2"/>
          </rPr>
          <t>John Shaw:</t>
        </r>
        <r>
          <rPr>
            <sz val="8"/>
            <color indexed="81"/>
            <rFont val="Tahoma"/>
            <family val="2"/>
          </rPr>
          <t xml:space="preserve">
override
</t>
        </r>
      </text>
    </comment>
  </commentList>
</comments>
</file>

<file path=xl/comments5.xml><?xml version="1.0" encoding="utf-8"?>
<comments xmlns="http://schemas.openxmlformats.org/spreadsheetml/2006/main">
  <authors>
    <author>CH2M HILL</author>
    <author>John Shaw</author>
  </authors>
  <commentList>
    <comment ref="A3" authorId="0">
      <text>
        <r>
          <rPr>
            <b/>
            <sz val="8"/>
            <color indexed="81"/>
            <rFont val="Tahoma"/>
            <family val="2"/>
          </rPr>
          <t>CH2M HILL:</t>
        </r>
        <r>
          <rPr>
            <sz val="8"/>
            <color indexed="81"/>
            <rFont val="Tahoma"/>
            <family val="2"/>
          </rPr>
          <t xml:space="preserve">
Marvin's Steam Only_v20 is incorporated in this sheet, so that we have every thing under one sheet - v21. </t>
        </r>
      </text>
    </comment>
    <comment ref="AG8" authorId="1">
      <text>
        <r>
          <rPr>
            <b/>
            <sz val="8"/>
            <color indexed="81"/>
            <rFont val="Tahoma"/>
            <family val="2"/>
          </rPr>
          <t>John Shaw:</t>
        </r>
        <r>
          <rPr>
            <sz val="8"/>
            <color indexed="81"/>
            <rFont val="Tahoma"/>
            <family val="2"/>
          </rPr>
          <t xml:space="preserve">
</t>
        </r>
        <r>
          <rPr>
            <sz val="12"/>
            <color indexed="81"/>
            <rFont val="Tahoma"/>
            <family val="2"/>
          </rPr>
          <t>Default condition is year installed plus ODL</t>
        </r>
      </text>
    </comment>
    <comment ref="AJ8" authorId="1">
      <text>
        <r>
          <rPr>
            <b/>
            <sz val="8"/>
            <color indexed="81"/>
            <rFont val="Tahoma"/>
            <family val="2"/>
          </rPr>
          <t>John Shaw:</t>
        </r>
        <r>
          <rPr>
            <sz val="8"/>
            <color indexed="81"/>
            <rFont val="Tahoma"/>
            <family val="2"/>
          </rPr>
          <t xml:space="preserve">
</t>
        </r>
        <r>
          <rPr>
            <sz val="12"/>
            <color indexed="81"/>
            <rFont val="Tahoma"/>
            <family val="2"/>
          </rPr>
          <t>uses orginal design life as default unless overriden by new entry</t>
        </r>
        <r>
          <rPr>
            <sz val="8"/>
            <color indexed="81"/>
            <rFont val="Tahoma"/>
            <family val="2"/>
          </rPr>
          <t xml:space="preserve">
</t>
        </r>
      </text>
    </comment>
    <comment ref="AK8" authorId="1">
      <text>
        <r>
          <rPr>
            <b/>
            <sz val="8"/>
            <color indexed="81"/>
            <rFont val="Tahoma"/>
            <family val="2"/>
          </rPr>
          <t>John Shaw:</t>
        </r>
        <r>
          <rPr>
            <sz val="8"/>
            <color indexed="81"/>
            <rFont val="Tahoma"/>
            <family val="2"/>
          </rPr>
          <t xml:space="preserve">
estimated total major maintenance cost for asset</t>
        </r>
      </text>
    </comment>
    <comment ref="AL8" authorId="1">
      <text>
        <r>
          <rPr>
            <b/>
            <sz val="8"/>
            <color indexed="81"/>
            <rFont val="Tahoma"/>
            <family val="2"/>
          </rPr>
          <t>John Shaw:</t>
        </r>
        <r>
          <rPr>
            <sz val="8"/>
            <color indexed="81"/>
            <rFont val="Tahoma"/>
            <family val="2"/>
          </rPr>
          <t xml:space="preserve">
starting yearof the major maintenacne program</t>
        </r>
      </text>
    </comment>
    <comment ref="AM8" authorId="1">
      <text>
        <r>
          <rPr>
            <b/>
            <sz val="8"/>
            <color indexed="81"/>
            <rFont val="Tahoma"/>
            <family val="2"/>
          </rPr>
          <t>John Shaw:</t>
        </r>
        <r>
          <rPr>
            <sz val="8"/>
            <color indexed="81"/>
            <rFont val="Tahoma"/>
            <family val="2"/>
          </rPr>
          <t xml:space="preserve">
numberof years of the major maintenance program
</t>
        </r>
      </text>
    </comment>
    <comment ref="B29" authorId="0">
      <text>
        <r>
          <rPr>
            <b/>
            <sz val="8"/>
            <color indexed="81"/>
            <rFont val="Tahoma"/>
            <family val="2"/>
          </rPr>
          <t>CH2M HILL:</t>
        </r>
        <r>
          <rPr>
            <sz val="8"/>
            <color indexed="81"/>
            <rFont val="Tahoma"/>
            <family val="2"/>
          </rPr>
          <t xml:space="preserve">
Changed from "Size" to "Diameter". Page J12-14</t>
        </r>
      </text>
    </comment>
    <comment ref="AC32" authorId="1">
      <text>
        <r>
          <rPr>
            <b/>
            <sz val="8"/>
            <color indexed="81"/>
            <rFont val="Tahoma"/>
            <family val="2"/>
          </rPr>
          <t>John Shaw:</t>
        </r>
        <r>
          <rPr>
            <sz val="8"/>
            <color indexed="81"/>
            <rFont val="Tahoma"/>
            <family val="2"/>
          </rPr>
          <t xml:space="preserve">
override, new project</t>
        </r>
      </text>
    </comment>
    <comment ref="AE32" authorId="1">
      <text>
        <r>
          <rPr>
            <b/>
            <sz val="8"/>
            <color indexed="81"/>
            <rFont val="Tahoma"/>
            <family val="2"/>
          </rPr>
          <t>John Shaw:</t>
        </r>
        <r>
          <rPr>
            <sz val="8"/>
            <color indexed="81"/>
            <rFont val="Tahoma"/>
            <family val="2"/>
          </rPr>
          <t xml:space="preserve">
override, new project</t>
        </r>
      </text>
    </comment>
    <comment ref="AC33" authorId="1">
      <text>
        <r>
          <rPr>
            <b/>
            <sz val="8"/>
            <color indexed="81"/>
            <rFont val="Tahoma"/>
            <family val="2"/>
          </rPr>
          <t>John Shaw:</t>
        </r>
        <r>
          <rPr>
            <sz val="8"/>
            <color indexed="81"/>
            <rFont val="Tahoma"/>
            <family val="2"/>
          </rPr>
          <t xml:space="preserve">
override, new project</t>
        </r>
      </text>
    </comment>
    <comment ref="AE33" authorId="1">
      <text>
        <r>
          <rPr>
            <b/>
            <sz val="8"/>
            <color indexed="81"/>
            <rFont val="Tahoma"/>
            <family val="2"/>
          </rPr>
          <t>John Shaw:</t>
        </r>
        <r>
          <rPr>
            <sz val="8"/>
            <color indexed="81"/>
            <rFont val="Tahoma"/>
            <family val="2"/>
          </rPr>
          <t xml:space="preserve">
override, new project</t>
        </r>
      </text>
    </comment>
    <comment ref="AC34" authorId="1">
      <text>
        <r>
          <rPr>
            <b/>
            <sz val="8"/>
            <color indexed="81"/>
            <rFont val="Tahoma"/>
            <family val="2"/>
          </rPr>
          <t>John Shaw:</t>
        </r>
        <r>
          <rPr>
            <sz val="8"/>
            <color indexed="81"/>
            <rFont val="Tahoma"/>
            <family val="2"/>
          </rPr>
          <t xml:space="preserve">
override, new project</t>
        </r>
      </text>
    </comment>
    <comment ref="AE34" authorId="1">
      <text>
        <r>
          <rPr>
            <b/>
            <sz val="8"/>
            <color indexed="81"/>
            <rFont val="Tahoma"/>
            <family val="2"/>
          </rPr>
          <t>John Shaw:</t>
        </r>
        <r>
          <rPr>
            <sz val="8"/>
            <color indexed="81"/>
            <rFont val="Tahoma"/>
            <family val="2"/>
          </rPr>
          <t xml:space="preserve">
override, new project</t>
        </r>
      </text>
    </comment>
    <comment ref="AC35" authorId="1">
      <text>
        <r>
          <rPr>
            <b/>
            <sz val="8"/>
            <color indexed="81"/>
            <rFont val="Tahoma"/>
            <family val="2"/>
          </rPr>
          <t>John Shaw:</t>
        </r>
        <r>
          <rPr>
            <sz val="8"/>
            <color indexed="81"/>
            <rFont val="Tahoma"/>
            <family val="2"/>
          </rPr>
          <t xml:space="preserve">
override, new project</t>
        </r>
      </text>
    </comment>
    <comment ref="AE35" authorId="1">
      <text>
        <r>
          <rPr>
            <b/>
            <sz val="8"/>
            <color indexed="81"/>
            <rFont val="Tahoma"/>
            <family val="2"/>
          </rPr>
          <t>John Shaw:</t>
        </r>
        <r>
          <rPr>
            <sz val="8"/>
            <color indexed="81"/>
            <rFont val="Tahoma"/>
            <family val="2"/>
          </rPr>
          <t xml:space="preserve">
override, new project</t>
        </r>
      </text>
    </comment>
    <comment ref="B51" authorId="0">
      <text>
        <r>
          <rPr>
            <b/>
            <sz val="8"/>
            <color indexed="81"/>
            <rFont val="Tahoma"/>
            <family val="2"/>
          </rPr>
          <t>CH2M HILL:</t>
        </r>
        <r>
          <rPr>
            <sz val="8"/>
            <color indexed="81"/>
            <rFont val="Tahoma"/>
            <family val="2"/>
          </rPr>
          <t xml:space="preserve">
Changed from "Size" to "Diameter". Page J12-14</t>
        </r>
      </text>
    </comment>
    <comment ref="B64" authorId="0">
      <text>
        <r>
          <rPr>
            <b/>
            <sz val="8"/>
            <color indexed="81"/>
            <rFont val="Tahoma"/>
            <family val="2"/>
          </rPr>
          <t>CH2M HILL:</t>
        </r>
        <r>
          <rPr>
            <sz val="8"/>
            <color indexed="81"/>
            <rFont val="Tahoma"/>
            <family val="2"/>
          </rPr>
          <t xml:space="preserve">
Name Changed, Based on 2006 J attachments, Page J12-15, Table 6.3</t>
        </r>
      </text>
    </comment>
    <comment ref="C66" authorId="0">
      <text>
        <r>
          <rPr>
            <b/>
            <sz val="8"/>
            <color indexed="81"/>
            <rFont val="Tahoma"/>
            <family val="2"/>
          </rPr>
          <t>CH2M HILL:</t>
        </r>
        <r>
          <rPr>
            <sz val="8"/>
            <color indexed="81"/>
            <rFont val="Tahoma"/>
            <family val="2"/>
          </rPr>
          <t xml:space="preserve">
Installation year Changed, Based on 2006 J attachments, Page J12-16, Table 6.3. Changed from 1950 to 1987
</t>
        </r>
      </text>
    </comment>
    <comment ref="C67" authorId="0">
      <text>
        <r>
          <rPr>
            <b/>
            <sz val="8"/>
            <color indexed="81"/>
            <rFont val="Tahoma"/>
            <family val="2"/>
          </rPr>
          <t>CH2M HILL:</t>
        </r>
        <r>
          <rPr>
            <sz val="8"/>
            <color indexed="81"/>
            <rFont val="Tahoma"/>
            <family val="2"/>
          </rPr>
          <t xml:space="preserve">
Installation year Changed, Based on 2006 J attachments, Page J12-16, Table 6.3. Changed from 1990 to 1987
</t>
        </r>
      </text>
    </comment>
    <comment ref="C68" authorId="0">
      <text>
        <r>
          <rPr>
            <b/>
            <sz val="8"/>
            <color indexed="81"/>
            <rFont val="Tahoma"/>
            <family val="2"/>
          </rPr>
          <t>CH2M HILL:</t>
        </r>
        <r>
          <rPr>
            <sz val="8"/>
            <color indexed="81"/>
            <rFont val="Tahoma"/>
            <family val="2"/>
          </rPr>
          <t xml:space="preserve">
Installation year Changed, Based on 2006 J attachments, Page J12-16, Table 6.3. Changed from 1988 to 1987
</t>
        </r>
      </text>
    </comment>
    <comment ref="B71" authorId="0">
      <text>
        <r>
          <rPr>
            <b/>
            <sz val="8"/>
            <color indexed="81"/>
            <rFont val="Tahoma"/>
            <family val="2"/>
          </rPr>
          <t>CH2M HILL:</t>
        </r>
        <r>
          <rPr>
            <sz val="8"/>
            <color indexed="81"/>
            <rFont val="Tahoma"/>
            <family val="2"/>
          </rPr>
          <t xml:space="preserve">
1000 gal added, Based on 2006 J attachments, Page J12-15, Table 6.3</t>
        </r>
      </text>
    </comment>
    <comment ref="C71" authorId="0">
      <text>
        <r>
          <rPr>
            <b/>
            <sz val="8"/>
            <color indexed="81"/>
            <rFont val="Tahoma"/>
            <family val="2"/>
          </rPr>
          <t>CH2M HILL:</t>
        </r>
        <r>
          <rPr>
            <sz val="8"/>
            <color indexed="81"/>
            <rFont val="Tahoma"/>
            <family val="2"/>
          </rPr>
          <t xml:space="preserve">
Installation year Changed, Based on 2006 J attachments, Page J12-16, Table 6.3. Changed from 2000 to 1987
</t>
        </r>
      </text>
    </comment>
    <comment ref="B72" authorId="0">
      <text>
        <r>
          <rPr>
            <b/>
            <sz val="8"/>
            <color indexed="81"/>
            <rFont val="Tahoma"/>
            <family val="2"/>
          </rPr>
          <t>CH2M HILL:</t>
        </r>
        <r>
          <rPr>
            <sz val="8"/>
            <color indexed="81"/>
            <rFont val="Tahoma"/>
            <family val="2"/>
          </rPr>
          <t xml:space="preserve">
1000 gal added, Based on 2006 J attachments, Page J12-15, Table 6.3</t>
        </r>
      </text>
    </comment>
    <comment ref="C72" authorId="0">
      <text>
        <r>
          <rPr>
            <b/>
            <sz val="8"/>
            <color indexed="81"/>
            <rFont val="Tahoma"/>
            <family val="2"/>
          </rPr>
          <t>CH2M HILL:</t>
        </r>
        <r>
          <rPr>
            <sz val="8"/>
            <color indexed="81"/>
            <rFont val="Tahoma"/>
            <family val="2"/>
          </rPr>
          <t xml:space="preserve">
Installation year Changed, Based on 2006 J attachments, Page J12-16, Table 6.3. Changed from 1980 to 1987
</t>
        </r>
      </text>
    </comment>
    <comment ref="B73" authorId="0">
      <text>
        <r>
          <rPr>
            <b/>
            <sz val="8"/>
            <color indexed="81"/>
            <rFont val="Tahoma"/>
            <family val="2"/>
          </rPr>
          <t>CH2M HILL:</t>
        </r>
        <r>
          <rPr>
            <sz val="8"/>
            <color indexed="81"/>
            <rFont val="Tahoma"/>
            <family val="2"/>
          </rPr>
          <t xml:space="preserve">
1000 gal added, Based on 2006 J attachments, Page J12-15, Table 6.3</t>
        </r>
      </text>
    </comment>
    <comment ref="C73" authorId="0">
      <text>
        <r>
          <rPr>
            <b/>
            <sz val="8"/>
            <color indexed="81"/>
            <rFont val="Tahoma"/>
            <family val="2"/>
          </rPr>
          <t>CH2M HILL:</t>
        </r>
        <r>
          <rPr>
            <sz val="8"/>
            <color indexed="81"/>
            <rFont val="Tahoma"/>
            <family val="2"/>
          </rPr>
          <t xml:space="preserve">
Installation year Changed, Based on 2006 J attachments, Page J12-16, Table 6.3. Changed from 1980 to 1987
</t>
        </r>
      </text>
    </comment>
    <comment ref="C74" authorId="0">
      <text>
        <r>
          <rPr>
            <b/>
            <sz val="8"/>
            <color indexed="81"/>
            <rFont val="Tahoma"/>
            <family val="2"/>
          </rPr>
          <t>CH2M HILL:</t>
        </r>
        <r>
          <rPr>
            <sz val="8"/>
            <color indexed="81"/>
            <rFont val="Tahoma"/>
            <family val="2"/>
          </rPr>
          <t xml:space="preserve">
Installation year Changed, Based on 2006 J attachments, Page J12-16, Table 6.3. Changed from 1990 to 1987
</t>
        </r>
      </text>
    </comment>
    <comment ref="C75" authorId="0">
      <text>
        <r>
          <rPr>
            <b/>
            <sz val="8"/>
            <color indexed="81"/>
            <rFont val="Tahoma"/>
            <family val="2"/>
          </rPr>
          <t>CH2M HILL:</t>
        </r>
        <r>
          <rPr>
            <sz val="8"/>
            <color indexed="81"/>
            <rFont val="Tahoma"/>
            <family val="2"/>
          </rPr>
          <t xml:space="preserve">
Installation year Changed, Based on 2006 J attachments, Page J12-16, Table 6.3. Changed from 1985 to 1987
</t>
        </r>
      </text>
    </comment>
    <comment ref="C76" authorId="0">
      <text>
        <r>
          <rPr>
            <b/>
            <sz val="8"/>
            <color indexed="81"/>
            <rFont val="Tahoma"/>
            <family val="2"/>
          </rPr>
          <t>CH2M HILL:</t>
        </r>
        <r>
          <rPr>
            <sz val="8"/>
            <color indexed="81"/>
            <rFont val="Tahoma"/>
            <family val="2"/>
          </rPr>
          <t xml:space="preserve">
Installation year Changed, Based on 2006 J attachments, Page J12-16, Table 6.3. Changed from 1985 to 1987
</t>
        </r>
      </text>
    </comment>
    <comment ref="B77" authorId="0">
      <text>
        <r>
          <rPr>
            <b/>
            <sz val="8"/>
            <color indexed="81"/>
            <rFont val="Tahoma"/>
            <family val="2"/>
          </rPr>
          <t>CH2M HILL:</t>
        </r>
        <r>
          <rPr>
            <sz val="8"/>
            <color indexed="81"/>
            <rFont val="Tahoma"/>
            <family val="2"/>
          </rPr>
          <t xml:space="preserve">
1000 gal added, Based on 2006 J attachments, Page J12-15, Table 6.3</t>
        </r>
      </text>
    </comment>
    <comment ref="C77" authorId="0">
      <text>
        <r>
          <rPr>
            <b/>
            <sz val="8"/>
            <color indexed="81"/>
            <rFont val="Tahoma"/>
            <family val="2"/>
          </rPr>
          <t>CH2M HILL:</t>
        </r>
        <r>
          <rPr>
            <sz val="8"/>
            <color indexed="81"/>
            <rFont val="Tahoma"/>
            <family val="2"/>
          </rPr>
          <t xml:space="preserve">
Installation year Changed, Based on 2006 J attachments, Page J12-16, Table 6.3. Changed from 1990 to 1987
</t>
        </r>
      </text>
    </comment>
    <comment ref="B78" authorId="0">
      <text>
        <r>
          <rPr>
            <b/>
            <sz val="8"/>
            <color indexed="81"/>
            <rFont val="Tahoma"/>
            <family val="2"/>
          </rPr>
          <t>CH2M HILL:</t>
        </r>
        <r>
          <rPr>
            <sz val="8"/>
            <color indexed="81"/>
            <rFont val="Tahoma"/>
            <family val="2"/>
          </rPr>
          <t xml:space="preserve">
1000 gal added, Based on 2006 J attachments, Page J12-15, Table 6.3</t>
        </r>
      </text>
    </comment>
    <comment ref="C78" authorId="0">
      <text>
        <r>
          <rPr>
            <b/>
            <sz val="8"/>
            <color indexed="81"/>
            <rFont val="Tahoma"/>
            <family val="2"/>
          </rPr>
          <t>CH2M HILL:</t>
        </r>
        <r>
          <rPr>
            <sz val="8"/>
            <color indexed="81"/>
            <rFont val="Tahoma"/>
            <family val="2"/>
          </rPr>
          <t xml:space="preserve">
Installation year Changed, Based on 2006 J attachments, Page J12-16, Table 6.3. Changed from 1990 to 1987
</t>
        </r>
      </text>
    </comment>
    <comment ref="B79" authorId="0">
      <text>
        <r>
          <rPr>
            <b/>
            <sz val="8"/>
            <color indexed="81"/>
            <rFont val="Tahoma"/>
            <family val="2"/>
          </rPr>
          <t>CH2M HILL:</t>
        </r>
        <r>
          <rPr>
            <sz val="8"/>
            <color indexed="81"/>
            <rFont val="Tahoma"/>
            <family val="2"/>
          </rPr>
          <t xml:space="preserve">
1000 gal added, Based on 2006 J attachments, Page J12-15, Table 6.3</t>
        </r>
      </text>
    </comment>
    <comment ref="C79" authorId="0">
      <text>
        <r>
          <rPr>
            <b/>
            <sz val="8"/>
            <color indexed="81"/>
            <rFont val="Tahoma"/>
            <family val="2"/>
          </rPr>
          <t>CH2M HILL:</t>
        </r>
        <r>
          <rPr>
            <sz val="8"/>
            <color indexed="81"/>
            <rFont val="Tahoma"/>
            <family val="2"/>
          </rPr>
          <t xml:space="preserve">
Installation year Changed, Based on 2006 J attachments, Page J12-16, Table 6.3. Changed from 1980 to 1987
</t>
        </r>
      </text>
    </comment>
    <comment ref="B80" authorId="0">
      <text>
        <r>
          <rPr>
            <b/>
            <sz val="8"/>
            <color indexed="81"/>
            <rFont val="Tahoma"/>
            <family val="2"/>
          </rPr>
          <t>CH2M HILL:</t>
        </r>
        <r>
          <rPr>
            <sz val="8"/>
            <color indexed="81"/>
            <rFont val="Tahoma"/>
            <family val="2"/>
          </rPr>
          <t xml:space="preserve">
1000 gal added, Based on 2006 J attachments, Page J12-15, Table 6.3</t>
        </r>
      </text>
    </comment>
    <comment ref="C80" authorId="0">
      <text>
        <r>
          <rPr>
            <b/>
            <sz val="8"/>
            <color indexed="81"/>
            <rFont val="Tahoma"/>
            <family val="2"/>
          </rPr>
          <t>CH2M HILL:</t>
        </r>
        <r>
          <rPr>
            <sz val="8"/>
            <color indexed="81"/>
            <rFont val="Tahoma"/>
            <family val="2"/>
          </rPr>
          <t xml:space="preserve">
Installation year Changed, Based on 2006 J attachments, Page J12-16, Table 6.3. Changed from 1980 to 1987
</t>
        </r>
      </text>
    </comment>
    <comment ref="B81" authorId="0">
      <text>
        <r>
          <rPr>
            <b/>
            <sz val="8"/>
            <color indexed="81"/>
            <rFont val="Tahoma"/>
            <family val="2"/>
          </rPr>
          <t>CH2M HILL:</t>
        </r>
        <r>
          <rPr>
            <sz val="8"/>
            <color indexed="81"/>
            <rFont val="Tahoma"/>
            <family val="2"/>
          </rPr>
          <t xml:space="preserve">
Added, 2006 J attachments, Page J12-15, Table 6.3</t>
        </r>
      </text>
    </comment>
    <comment ref="C81" authorId="0">
      <text>
        <r>
          <rPr>
            <b/>
            <sz val="8"/>
            <color indexed="81"/>
            <rFont val="Tahoma"/>
            <family val="2"/>
          </rPr>
          <t>CH2M HILL:</t>
        </r>
        <r>
          <rPr>
            <sz val="8"/>
            <color indexed="81"/>
            <rFont val="Tahoma"/>
            <family val="2"/>
          </rPr>
          <t xml:space="preserve">
Installation year, Based on 2006 J attachments, Page J12-16, Table 6.3.
</t>
        </r>
      </text>
    </comment>
    <comment ref="B82" authorId="0">
      <text>
        <r>
          <rPr>
            <b/>
            <sz val="8"/>
            <color indexed="81"/>
            <rFont val="Tahoma"/>
            <family val="2"/>
          </rPr>
          <t>CH2M HILL:</t>
        </r>
        <r>
          <rPr>
            <sz val="8"/>
            <color indexed="81"/>
            <rFont val="Tahoma"/>
            <family val="2"/>
          </rPr>
          <t xml:space="preserve">
Added, 2006 J attachments, Page J12-15, Table 6.3</t>
        </r>
      </text>
    </comment>
    <comment ref="C82" authorId="0">
      <text>
        <r>
          <rPr>
            <b/>
            <sz val="8"/>
            <color indexed="81"/>
            <rFont val="Tahoma"/>
            <family val="2"/>
          </rPr>
          <t>CH2M HILL:</t>
        </r>
        <r>
          <rPr>
            <sz val="8"/>
            <color indexed="81"/>
            <rFont val="Tahoma"/>
            <family val="2"/>
          </rPr>
          <t xml:space="preserve">
Installation year, Based on 2006 J attachments, Page J12-16, Table 6.3.
</t>
        </r>
      </text>
    </comment>
    <comment ref="B83" authorId="0">
      <text>
        <r>
          <rPr>
            <b/>
            <sz val="8"/>
            <color indexed="81"/>
            <rFont val="Tahoma"/>
            <family val="2"/>
          </rPr>
          <t>CH2M HILL:</t>
        </r>
        <r>
          <rPr>
            <sz val="8"/>
            <color indexed="81"/>
            <rFont val="Tahoma"/>
            <family val="2"/>
          </rPr>
          <t xml:space="preserve">
Added, 2006 J attachments, Page J12-15, Table 6.3</t>
        </r>
      </text>
    </comment>
    <comment ref="C83" authorId="0">
      <text>
        <r>
          <rPr>
            <b/>
            <sz val="8"/>
            <color indexed="81"/>
            <rFont val="Tahoma"/>
            <family val="2"/>
          </rPr>
          <t>CH2M HILL:</t>
        </r>
        <r>
          <rPr>
            <sz val="8"/>
            <color indexed="81"/>
            <rFont val="Tahoma"/>
            <family val="2"/>
          </rPr>
          <t xml:space="preserve">
Installation year, Based on 2006 J attachments, Page J12-16, Table 6.3.
</t>
        </r>
      </text>
    </comment>
    <comment ref="B84" authorId="0">
      <text>
        <r>
          <rPr>
            <b/>
            <sz val="8"/>
            <color indexed="81"/>
            <rFont val="Tahoma"/>
            <family val="2"/>
          </rPr>
          <t>CH2M HILL:</t>
        </r>
        <r>
          <rPr>
            <sz val="8"/>
            <color indexed="81"/>
            <rFont val="Tahoma"/>
            <family val="2"/>
          </rPr>
          <t xml:space="preserve">
Added, 2006 J attachments, Page J12-15, Table 6.3</t>
        </r>
      </text>
    </comment>
    <comment ref="C84" authorId="0">
      <text>
        <r>
          <rPr>
            <b/>
            <sz val="8"/>
            <color indexed="81"/>
            <rFont val="Tahoma"/>
            <family val="2"/>
          </rPr>
          <t>CH2M HILL:</t>
        </r>
        <r>
          <rPr>
            <sz val="8"/>
            <color indexed="81"/>
            <rFont val="Tahoma"/>
            <family val="2"/>
          </rPr>
          <t xml:space="preserve">
Installation year, Based on 2006 J attachments, Page J12-16, Table 6.3.
</t>
        </r>
      </text>
    </comment>
    <comment ref="B85" authorId="0">
      <text>
        <r>
          <rPr>
            <b/>
            <sz val="8"/>
            <color indexed="81"/>
            <rFont val="Tahoma"/>
            <family val="2"/>
          </rPr>
          <t>CH2M HILL:</t>
        </r>
        <r>
          <rPr>
            <sz val="8"/>
            <color indexed="81"/>
            <rFont val="Tahoma"/>
            <family val="2"/>
          </rPr>
          <t xml:space="preserve">
Added, 2006 J attachments, Page J12-15, Table 6.3</t>
        </r>
      </text>
    </comment>
    <comment ref="C85" authorId="0">
      <text>
        <r>
          <rPr>
            <b/>
            <sz val="8"/>
            <color indexed="81"/>
            <rFont val="Tahoma"/>
            <family val="2"/>
          </rPr>
          <t>CH2M HILL:</t>
        </r>
        <r>
          <rPr>
            <sz val="8"/>
            <color indexed="81"/>
            <rFont val="Tahoma"/>
            <family val="2"/>
          </rPr>
          <t xml:space="preserve">
Installation year, Based on 2006 J attachments, Page J12-16, Table 6.3.
</t>
        </r>
      </text>
    </comment>
    <comment ref="B86" authorId="0">
      <text>
        <r>
          <rPr>
            <b/>
            <sz val="8"/>
            <color indexed="81"/>
            <rFont val="Tahoma"/>
            <family val="2"/>
          </rPr>
          <t>CH2M HILL:</t>
        </r>
        <r>
          <rPr>
            <sz val="8"/>
            <color indexed="81"/>
            <rFont val="Tahoma"/>
            <family val="2"/>
          </rPr>
          <t xml:space="preserve">
added</t>
        </r>
      </text>
    </comment>
    <comment ref="C86" authorId="0">
      <text>
        <r>
          <rPr>
            <b/>
            <sz val="8"/>
            <color indexed="81"/>
            <rFont val="Tahoma"/>
            <family val="2"/>
          </rPr>
          <t>CH2M HILL:</t>
        </r>
        <r>
          <rPr>
            <sz val="8"/>
            <color indexed="81"/>
            <rFont val="Tahoma"/>
            <family val="2"/>
          </rPr>
          <t xml:space="preserve">
Installation year Changed, Based on 2006 J attachments, Page J12-16, Table 6.3. Changed from 1980 to 1987
</t>
        </r>
      </text>
    </comment>
    <comment ref="B89" authorId="0">
      <text>
        <r>
          <rPr>
            <b/>
            <sz val="8"/>
            <color indexed="81"/>
            <rFont val="Tahoma"/>
            <family val="2"/>
          </rPr>
          <t>CH2M HILL:</t>
        </r>
        <r>
          <rPr>
            <sz val="8"/>
            <color indexed="81"/>
            <rFont val="Tahoma"/>
            <family val="2"/>
          </rPr>
          <t xml:space="preserve">
1000 gal added, Based on 2006 J attachments, Page J12-15, Table 6.3</t>
        </r>
      </text>
    </comment>
    <comment ref="C89" authorId="0">
      <text>
        <r>
          <rPr>
            <b/>
            <sz val="8"/>
            <color indexed="81"/>
            <rFont val="Tahoma"/>
            <family val="2"/>
          </rPr>
          <t>CH2M HILL:</t>
        </r>
        <r>
          <rPr>
            <sz val="8"/>
            <color indexed="81"/>
            <rFont val="Tahoma"/>
            <family val="2"/>
          </rPr>
          <t xml:space="preserve">
Installation year Changed, Based on 2006 J attachments, Page J12-16, Table 6.3. Changed from 2000 to 1987
</t>
        </r>
      </text>
    </comment>
    <comment ref="B90" authorId="0">
      <text>
        <r>
          <rPr>
            <b/>
            <sz val="8"/>
            <color indexed="81"/>
            <rFont val="Tahoma"/>
            <family val="2"/>
          </rPr>
          <t>CH2M HILL:</t>
        </r>
        <r>
          <rPr>
            <sz val="8"/>
            <color indexed="81"/>
            <rFont val="Tahoma"/>
            <family val="2"/>
          </rPr>
          <t xml:space="preserve">
1000 gal added, Based on 2006 J attachments, Page J12-15, Table 6.3</t>
        </r>
      </text>
    </comment>
    <comment ref="C90" authorId="0">
      <text>
        <r>
          <rPr>
            <b/>
            <sz val="8"/>
            <color indexed="81"/>
            <rFont val="Tahoma"/>
            <family val="2"/>
          </rPr>
          <t>CH2M HILL:</t>
        </r>
        <r>
          <rPr>
            <sz val="8"/>
            <color indexed="81"/>
            <rFont val="Tahoma"/>
            <family val="2"/>
          </rPr>
          <t xml:space="preserve">
Installation year Changed, Based on 2006 J attachments, Page J12-16, Table 6.3. Changed from 2000 to 1987
</t>
        </r>
      </text>
    </comment>
    <comment ref="B91" authorId="0">
      <text>
        <r>
          <rPr>
            <b/>
            <sz val="8"/>
            <color indexed="81"/>
            <rFont val="Tahoma"/>
            <family val="2"/>
          </rPr>
          <t>CH2M HILL:</t>
        </r>
        <r>
          <rPr>
            <sz val="8"/>
            <color indexed="81"/>
            <rFont val="Tahoma"/>
            <family val="2"/>
          </rPr>
          <t xml:space="preserve">
1000 gal added, Based on 2006 J attachments, Page J12-15, Table 6.3</t>
        </r>
      </text>
    </comment>
    <comment ref="C91" authorId="0">
      <text>
        <r>
          <rPr>
            <b/>
            <sz val="8"/>
            <color indexed="81"/>
            <rFont val="Tahoma"/>
            <family val="2"/>
          </rPr>
          <t>CH2M HILL:</t>
        </r>
        <r>
          <rPr>
            <sz val="8"/>
            <color indexed="81"/>
            <rFont val="Tahoma"/>
            <family val="2"/>
          </rPr>
          <t xml:space="preserve">
Installation year Changed, Based on 2006 J attachments, Page J12-16, Table 6.3. Changed from 2000 to 1987
</t>
        </r>
      </text>
    </comment>
    <comment ref="B92" authorId="0">
      <text>
        <r>
          <rPr>
            <b/>
            <sz val="8"/>
            <color indexed="81"/>
            <rFont val="Tahoma"/>
            <family val="2"/>
          </rPr>
          <t>CH2M HILL:</t>
        </r>
        <r>
          <rPr>
            <sz val="8"/>
            <color indexed="81"/>
            <rFont val="Tahoma"/>
            <family val="2"/>
          </rPr>
          <t xml:space="preserve">
1000 gal added, Based on 2006 J attachments, Page J12-15, Table 6.3</t>
        </r>
      </text>
    </comment>
    <comment ref="C92" authorId="0">
      <text>
        <r>
          <rPr>
            <b/>
            <sz val="8"/>
            <color indexed="81"/>
            <rFont val="Tahoma"/>
            <family val="2"/>
          </rPr>
          <t>CH2M HILL:</t>
        </r>
        <r>
          <rPr>
            <sz val="8"/>
            <color indexed="81"/>
            <rFont val="Tahoma"/>
            <family val="2"/>
          </rPr>
          <t xml:space="preserve">
Installation year Changed, Based on 2006 J attachments, Page J12-16, Table 6.3. Changed from 1990 to 1987
</t>
        </r>
      </text>
    </comment>
    <comment ref="B93" authorId="0">
      <text>
        <r>
          <rPr>
            <b/>
            <sz val="8"/>
            <color indexed="81"/>
            <rFont val="Tahoma"/>
            <family val="2"/>
          </rPr>
          <t>CH2M HILL:</t>
        </r>
        <r>
          <rPr>
            <sz val="8"/>
            <color indexed="81"/>
            <rFont val="Tahoma"/>
            <family val="2"/>
          </rPr>
          <t xml:space="preserve">
1000 gal added, Based on 2006 J attachments, Page J12-15, Table 6.3</t>
        </r>
      </text>
    </comment>
    <comment ref="C93" authorId="0">
      <text>
        <r>
          <rPr>
            <b/>
            <sz val="8"/>
            <color indexed="81"/>
            <rFont val="Tahoma"/>
            <family val="2"/>
          </rPr>
          <t>CH2M HILL:</t>
        </r>
        <r>
          <rPr>
            <sz val="8"/>
            <color indexed="81"/>
            <rFont val="Tahoma"/>
            <family val="2"/>
          </rPr>
          <t xml:space="preserve">
Installation year Changed, Based on 2006 J attachments, Page J12-16, Table 6.3. Changed from 1990 to 1987
</t>
        </r>
      </text>
    </comment>
    <comment ref="C94" authorId="0">
      <text>
        <r>
          <rPr>
            <b/>
            <sz val="8"/>
            <color indexed="81"/>
            <rFont val="Tahoma"/>
            <family val="2"/>
          </rPr>
          <t>CH2M HILL:</t>
        </r>
        <r>
          <rPr>
            <sz val="8"/>
            <color indexed="81"/>
            <rFont val="Tahoma"/>
            <family val="2"/>
          </rPr>
          <t xml:space="preserve">
Installation year Changed, Based on 2006 J attachments, Page J12-16, Table 6.3. Changed from 1990 to 1987
</t>
        </r>
      </text>
    </comment>
    <comment ref="C95" authorId="0">
      <text>
        <r>
          <rPr>
            <b/>
            <sz val="8"/>
            <color indexed="81"/>
            <rFont val="Tahoma"/>
            <family val="2"/>
          </rPr>
          <t>CH2M HILL:</t>
        </r>
        <r>
          <rPr>
            <sz val="8"/>
            <color indexed="81"/>
            <rFont val="Tahoma"/>
            <family val="2"/>
          </rPr>
          <t xml:space="preserve">
Installation year Changed, Based on 2006 J attachments, Page J12-16, Table 6.3. Changed from 1990 to 1987
</t>
        </r>
      </text>
    </comment>
    <comment ref="C96" authorId="0">
      <text>
        <r>
          <rPr>
            <b/>
            <sz val="8"/>
            <color indexed="81"/>
            <rFont val="Tahoma"/>
            <family val="2"/>
          </rPr>
          <t>CH2M HILL:</t>
        </r>
        <r>
          <rPr>
            <sz val="8"/>
            <color indexed="81"/>
            <rFont val="Tahoma"/>
            <family val="2"/>
          </rPr>
          <t xml:space="preserve">
Installation year Changed, Based on 2006 J attachments, Page J12-16, Table 6.3. Changed from 1990 to 1987
</t>
        </r>
      </text>
    </comment>
    <comment ref="C97" authorId="0">
      <text>
        <r>
          <rPr>
            <b/>
            <sz val="8"/>
            <color indexed="81"/>
            <rFont val="Tahoma"/>
            <family val="2"/>
          </rPr>
          <t>CH2M HILL:</t>
        </r>
        <r>
          <rPr>
            <sz val="8"/>
            <color indexed="81"/>
            <rFont val="Tahoma"/>
            <family val="2"/>
          </rPr>
          <t xml:space="preserve">
Installation year Changed, Based on 2006 J attachments, Page J12-16, Table 6.3. Changed from 1990 to 1987
</t>
        </r>
      </text>
    </comment>
    <comment ref="B98" authorId="0">
      <text>
        <r>
          <rPr>
            <b/>
            <sz val="8"/>
            <color indexed="81"/>
            <rFont val="Tahoma"/>
            <family val="2"/>
          </rPr>
          <t>CH2M HILL:</t>
        </r>
        <r>
          <rPr>
            <sz val="8"/>
            <color indexed="81"/>
            <rFont val="Tahoma"/>
            <family val="2"/>
          </rPr>
          <t xml:space="preserve">
Outhouse added, Based on 2006 J attachments, Page J12-15, Table 6.3</t>
        </r>
      </text>
    </comment>
    <comment ref="C98" authorId="0">
      <text>
        <r>
          <rPr>
            <b/>
            <sz val="8"/>
            <color indexed="81"/>
            <rFont val="Tahoma"/>
            <family val="2"/>
          </rPr>
          <t>CH2M HILL:</t>
        </r>
        <r>
          <rPr>
            <sz val="8"/>
            <color indexed="81"/>
            <rFont val="Tahoma"/>
            <family val="2"/>
          </rPr>
          <t xml:space="preserve">
Installation year, Based on 2006 J attachments, Page J12-16, Table 6.3.
</t>
        </r>
      </text>
    </comment>
    <comment ref="B99" authorId="0">
      <text>
        <r>
          <rPr>
            <b/>
            <sz val="8"/>
            <color indexed="81"/>
            <rFont val="Tahoma"/>
            <family val="2"/>
          </rPr>
          <t>CH2M HILL:</t>
        </r>
        <r>
          <rPr>
            <sz val="8"/>
            <color indexed="81"/>
            <rFont val="Tahoma"/>
            <family val="2"/>
          </rPr>
          <t xml:space="preserve">
Outhouse added, Based on 2006 J attachments, Page J12-15, Table 6.3</t>
        </r>
      </text>
    </comment>
    <comment ref="C99" authorId="0">
      <text>
        <r>
          <rPr>
            <b/>
            <sz val="8"/>
            <color indexed="81"/>
            <rFont val="Tahoma"/>
            <family val="2"/>
          </rPr>
          <t>CH2M HILL:</t>
        </r>
        <r>
          <rPr>
            <sz val="8"/>
            <color indexed="81"/>
            <rFont val="Tahoma"/>
            <family val="2"/>
          </rPr>
          <t xml:space="preserve">
Installation year, Based on 2006 J attachments, Page J12-16, Table 6.3.
</t>
        </r>
      </text>
    </comment>
    <comment ref="B100" authorId="0">
      <text>
        <r>
          <rPr>
            <b/>
            <sz val="8"/>
            <color indexed="81"/>
            <rFont val="Tahoma"/>
            <family val="2"/>
          </rPr>
          <t>CH2M HILL:</t>
        </r>
        <r>
          <rPr>
            <sz val="8"/>
            <color indexed="81"/>
            <rFont val="Tahoma"/>
            <family val="2"/>
          </rPr>
          <t xml:space="preserve">
Outhouse added, Based on 2006 J attachments, Page J12-15, Table 6.3</t>
        </r>
      </text>
    </comment>
    <comment ref="C100" authorId="0">
      <text>
        <r>
          <rPr>
            <b/>
            <sz val="8"/>
            <color indexed="81"/>
            <rFont val="Tahoma"/>
            <family val="2"/>
          </rPr>
          <t>CH2M HILL:</t>
        </r>
        <r>
          <rPr>
            <sz val="8"/>
            <color indexed="81"/>
            <rFont val="Tahoma"/>
            <family val="2"/>
          </rPr>
          <t xml:space="preserve">
Installation year, Based on 2006 J attachments, Page J12-16, Table 6.3.
</t>
        </r>
      </text>
    </comment>
    <comment ref="B101" authorId="0">
      <text>
        <r>
          <rPr>
            <b/>
            <sz val="8"/>
            <color indexed="81"/>
            <rFont val="Tahoma"/>
            <family val="2"/>
          </rPr>
          <t>CH2M HILL:</t>
        </r>
        <r>
          <rPr>
            <sz val="8"/>
            <color indexed="81"/>
            <rFont val="Tahoma"/>
            <family val="2"/>
          </rPr>
          <t xml:space="preserve">
Outhouse added, Based on 2006 J attachments, Page J12-15, Table 6.3</t>
        </r>
      </text>
    </comment>
    <comment ref="C101" authorId="0">
      <text>
        <r>
          <rPr>
            <b/>
            <sz val="8"/>
            <color indexed="81"/>
            <rFont val="Tahoma"/>
            <family val="2"/>
          </rPr>
          <t>CH2M HILL:</t>
        </r>
        <r>
          <rPr>
            <sz val="8"/>
            <color indexed="81"/>
            <rFont val="Tahoma"/>
            <family val="2"/>
          </rPr>
          <t xml:space="preserve">
Installation year, Based on 2006 J attachments, Page J12-16, Table 6.3.
</t>
        </r>
      </text>
    </comment>
    <comment ref="B102" authorId="0">
      <text>
        <r>
          <rPr>
            <b/>
            <sz val="8"/>
            <color indexed="81"/>
            <rFont val="Tahoma"/>
            <family val="2"/>
          </rPr>
          <t>CH2M HILL:</t>
        </r>
        <r>
          <rPr>
            <sz val="8"/>
            <color indexed="81"/>
            <rFont val="Tahoma"/>
            <family val="2"/>
          </rPr>
          <t xml:space="preserve">
Outhouse added, Based on 2006 J attachments, Page J12-16, Table 6.3</t>
        </r>
      </text>
    </comment>
    <comment ref="C102" authorId="0">
      <text>
        <r>
          <rPr>
            <b/>
            <sz val="8"/>
            <color indexed="81"/>
            <rFont val="Tahoma"/>
            <family val="2"/>
          </rPr>
          <t>CH2M HILL:</t>
        </r>
        <r>
          <rPr>
            <sz val="8"/>
            <color indexed="81"/>
            <rFont val="Tahoma"/>
            <family val="2"/>
          </rPr>
          <t xml:space="preserve">
Installation year, Based on 2006 J attachments, Page J12-16, Table 6.3.
</t>
        </r>
      </text>
    </comment>
    <comment ref="C103" authorId="0">
      <text>
        <r>
          <rPr>
            <b/>
            <sz val="8"/>
            <color indexed="81"/>
            <rFont val="Tahoma"/>
            <family val="2"/>
          </rPr>
          <t>CH2M HILL:</t>
        </r>
        <r>
          <rPr>
            <sz val="8"/>
            <color indexed="81"/>
            <rFont val="Tahoma"/>
            <family val="2"/>
          </rPr>
          <t xml:space="preserve">
Installation year Changed, Based on 2006 J attachments, Page J12-16, Table 6.3. Changed from 2000 to 1987
</t>
        </r>
      </text>
    </comment>
    <comment ref="C130"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31"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32"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33"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34"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37"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38"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39"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40"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41"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44"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45"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46"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47"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48"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51"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52"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53"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54"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55"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58"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59"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60"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61"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62"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65"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66"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67"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68"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69"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72"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73"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74"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75"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76"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79"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80"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81"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82"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83"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85"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86"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87"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88"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89"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90"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93"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94"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95"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96"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97"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00"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01"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02"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03"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04"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07"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08"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09"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10"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11"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14"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15"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16"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17"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18"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21"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22"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23"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24"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25"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27"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28"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29"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30"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31"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32"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35"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36"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37"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38"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39"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42"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43"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44"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45"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46"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48"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49"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50"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51"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52"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53"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56"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57"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58"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59"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60"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63"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64"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65"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66"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67"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69"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70"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71"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72"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73"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74"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77"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78"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79"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80"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81"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B283" authorId="0">
      <text>
        <r>
          <rPr>
            <b/>
            <sz val="8"/>
            <color indexed="81"/>
            <rFont val="Tahoma"/>
            <family val="2"/>
          </rPr>
          <t>CH2M HILL:</t>
        </r>
        <r>
          <rPr>
            <sz val="8"/>
            <color indexed="81"/>
            <rFont val="Tahoma"/>
            <family val="2"/>
          </rPr>
          <t xml:space="preserve">
Added, 2006 J attachments, Page J12-12, Table 4.2</t>
        </r>
      </text>
    </comment>
    <comment ref="B285" authorId="0">
      <text>
        <r>
          <rPr>
            <b/>
            <sz val="8"/>
            <color indexed="81"/>
            <rFont val="Tahoma"/>
            <family val="2"/>
          </rPr>
          <t>CH2M HILL:</t>
        </r>
        <r>
          <rPr>
            <sz val="8"/>
            <color indexed="81"/>
            <rFont val="Tahoma"/>
            <family val="2"/>
          </rPr>
          <t xml:space="preserve">
Added, 2006 J attachments, Page J12-12, Table 4.2</t>
        </r>
      </text>
    </comment>
    <comment ref="B286" authorId="0">
      <text>
        <r>
          <rPr>
            <b/>
            <sz val="8"/>
            <color indexed="81"/>
            <rFont val="Tahoma"/>
            <family val="2"/>
          </rPr>
          <t>CH2M HILL:</t>
        </r>
        <r>
          <rPr>
            <sz val="8"/>
            <color indexed="81"/>
            <rFont val="Tahoma"/>
            <family val="2"/>
          </rPr>
          <t xml:space="preserve">
Added, 2006 J attachments, Page J12-12, Table 4.2</t>
        </r>
      </text>
    </comment>
    <comment ref="B287" authorId="0">
      <text>
        <r>
          <rPr>
            <b/>
            <sz val="8"/>
            <color indexed="81"/>
            <rFont val="Tahoma"/>
            <family val="2"/>
          </rPr>
          <t>CH2M HILL:</t>
        </r>
        <r>
          <rPr>
            <sz val="8"/>
            <color indexed="81"/>
            <rFont val="Tahoma"/>
            <family val="2"/>
          </rPr>
          <t xml:space="preserve">
Added, 2006 J attachments, Page J12-12, Table 4.2</t>
        </r>
      </text>
    </comment>
    <comment ref="B288" authorId="0">
      <text>
        <r>
          <rPr>
            <b/>
            <sz val="8"/>
            <color indexed="81"/>
            <rFont val="Tahoma"/>
            <family val="2"/>
          </rPr>
          <t>CH2M HILL:</t>
        </r>
        <r>
          <rPr>
            <sz val="8"/>
            <color indexed="81"/>
            <rFont val="Tahoma"/>
            <family val="2"/>
          </rPr>
          <t xml:space="preserve">
Added, 2006 J attachments, Page J12-12, Table 4.2</t>
        </r>
      </text>
    </comment>
    <comment ref="B289" authorId="0">
      <text>
        <r>
          <rPr>
            <b/>
            <sz val="8"/>
            <color indexed="81"/>
            <rFont val="Tahoma"/>
            <family val="2"/>
          </rPr>
          <t>CH2M HILL:</t>
        </r>
        <r>
          <rPr>
            <sz val="8"/>
            <color indexed="81"/>
            <rFont val="Tahoma"/>
            <family val="2"/>
          </rPr>
          <t xml:space="preserve">
Added, 2006 J attachments, Page J12-12, Table 4.2</t>
        </r>
      </text>
    </comment>
    <comment ref="B290" authorId="0">
      <text>
        <r>
          <rPr>
            <b/>
            <sz val="8"/>
            <color indexed="81"/>
            <rFont val="Tahoma"/>
            <family val="2"/>
          </rPr>
          <t>CH2M HILL:</t>
        </r>
        <r>
          <rPr>
            <sz val="8"/>
            <color indexed="81"/>
            <rFont val="Tahoma"/>
            <family val="2"/>
          </rPr>
          <t xml:space="preserve">
Added, 2006 J attachments, Page J12-12, Table 4.2</t>
        </r>
      </text>
    </comment>
    <comment ref="B291" authorId="0">
      <text>
        <r>
          <rPr>
            <b/>
            <sz val="8"/>
            <color indexed="81"/>
            <rFont val="Tahoma"/>
            <family val="2"/>
          </rPr>
          <t>CH2M HILL:</t>
        </r>
        <r>
          <rPr>
            <sz val="8"/>
            <color indexed="81"/>
            <rFont val="Tahoma"/>
            <family val="2"/>
          </rPr>
          <t xml:space="preserve">
Added, 2006 J attachments, Page J12-12, Table 4.2</t>
        </r>
      </text>
    </comment>
    <comment ref="B292" authorId="0">
      <text>
        <r>
          <rPr>
            <b/>
            <sz val="8"/>
            <color indexed="81"/>
            <rFont val="Tahoma"/>
            <family val="2"/>
          </rPr>
          <t>CH2M HILL:</t>
        </r>
        <r>
          <rPr>
            <sz val="8"/>
            <color indexed="81"/>
            <rFont val="Tahoma"/>
            <family val="2"/>
          </rPr>
          <t xml:space="preserve">
Added, 2006 J attachments, Page J12-12, Table 4.2</t>
        </r>
      </text>
    </comment>
    <comment ref="B293" authorId="0">
      <text>
        <r>
          <rPr>
            <b/>
            <sz val="8"/>
            <color indexed="81"/>
            <rFont val="Tahoma"/>
            <family val="2"/>
          </rPr>
          <t>CH2M HILL:</t>
        </r>
        <r>
          <rPr>
            <sz val="8"/>
            <color indexed="81"/>
            <rFont val="Tahoma"/>
            <family val="2"/>
          </rPr>
          <t xml:space="preserve">
Added, 2006 J attachments, Page J12-12, Table 4.2</t>
        </r>
      </text>
    </comment>
    <comment ref="B294" authorId="0">
      <text>
        <r>
          <rPr>
            <b/>
            <sz val="8"/>
            <color indexed="81"/>
            <rFont val="Tahoma"/>
            <family val="2"/>
          </rPr>
          <t>CH2M HILL:</t>
        </r>
        <r>
          <rPr>
            <sz val="8"/>
            <color indexed="81"/>
            <rFont val="Tahoma"/>
            <family val="2"/>
          </rPr>
          <t xml:space="preserve">
Added, 2006 J attachments, Page J12-12, Table 4.2</t>
        </r>
      </text>
    </comment>
    <comment ref="B295" authorId="0">
      <text>
        <r>
          <rPr>
            <b/>
            <sz val="8"/>
            <color indexed="81"/>
            <rFont val="Tahoma"/>
            <family val="2"/>
          </rPr>
          <t>CH2M HILL:</t>
        </r>
        <r>
          <rPr>
            <sz val="8"/>
            <color indexed="81"/>
            <rFont val="Tahoma"/>
            <family val="2"/>
          </rPr>
          <t xml:space="preserve">
Added, 2006 J attachments, Page J12-12, Table 4.2</t>
        </r>
      </text>
    </comment>
    <comment ref="B296" authorId="0">
      <text>
        <r>
          <rPr>
            <b/>
            <sz val="8"/>
            <color indexed="81"/>
            <rFont val="Tahoma"/>
            <family val="2"/>
          </rPr>
          <t>CH2M HILL:</t>
        </r>
        <r>
          <rPr>
            <sz val="8"/>
            <color indexed="81"/>
            <rFont val="Tahoma"/>
            <family val="2"/>
          </rPr>
          <t xml:space="preserve">
Added, 2006 J attachments, Page J12-12, Table 4.2</t>
        </r>
      </text>
    </comment>
    <comment ref="B297" authorId="0">
      <text>
        <r>
          <rPr>
            <b/>
            <sz val="8"/>
            <color indexed="81"/>
            <rFont val="Tahoma"/>
            <family val="2"/>
          </rPr>
          <t>CH2M HILL:</t>
        </r>
        <r>
          <rPr>
            <sz val="8"/>
            <color indexed="81"/>
            <rFont val="Tahoma"/>
            <family val="2"/>
          </rPr>
          <t xml:space="preserve">
Added, 2006 J attachments, Page J12-12, Table 4.2</t>
        </r>
      </text>
    </comment>
    <comment ref="B298" authorId="0">
      <text>
        <r>
          <rPr>
            <b/>
            <sz val="8"/>
            <color indexed="81"/>
            <rFont val="Tahoma"/>
            <family val="2"/>
          </rPr>
          <t>CH2M HILL:</t>
        </r>
        <r>
          <rPr>
            <sz val="8"/>
            <color indexed="81"/>
            <rFont val="Tahoma"/>
            <family val="2"/>
          </rPr>
          <t xml:space="preserve">
Added, 2006 J attachments, Page J12-12, Table 4.2</t>
        </r>
      </text>
    </comment>
    <comment ref="B299" authorId="0">
      <text>
        <r>
          <rPr>
            <b/>
            <sz val="8"/>
            <color indexed="81"/>
            <rFont val="Tahoma"/>
            <family val="2"/>
          </rPr>
          <t>CH2M HILL:</t>
        </r>
        <r>
          <rPr>
            <sz val="8"/>
            <color indexed="81"/>
            <rFont val="Tahoma"/>
            <family val="2"/>
          </rPr>
          <t xml:space="preserve">
Added, 2006 J attachments, Page J12-12, Table 4.2</t>
        </r>
      </text>
    </comment>
    <comment ref="B300" authorId="0">
      <text>
        <r>
          <rPr>
            <b/>
            <sz val="8"/>
            <color indexed="81"/>
            <rFont val="Tahoma"/>
            <family val="2"/>
          </rPr>
          <t>CH2M HILL:</t>
        </r>
        <r>
          <rPr>
            <sz val="8"/>
            <color indexed="81"/>
            <rFont val="Tahoma"/>
            <family val="2"/>
          </rPr>
          <t xml:space="preserve">
Added, 2006 J attachments, Page J12-12, Table 4.2</t>
        </r>
      </text>
    </comment>
    <comment ref="B301" authorId="0">
      <text>
        <r>
          <rPr>
            <b/>
            <sz val="8"/>
            <color indexed="81"/>
            <rFont val="Tahoma"/>
            <family val="2"/>
          </rPr>
          <t>CH2M HILL:</t>
        </r>
        <r>
          <rPr>
            <sz val="8"/>
            <color indexed="81"/>
            <rFont val="Tahoma"/>
            <family val="2"/>
          </rPr>
          <t xml:space="preserve">
Added, 2006 J attachments, Page J12-12, Table 4.2</t>
        </r>
      </text>
    </comment>
    <comment ref="B302" authorId="0">
      <text>
        <r>
          <rPr>
            <b/>
            <sz val="8"/>
            <color indexed="81"/>
            <rFont val="Tahoma"/>
            <family val="2"/>
          </rPr>
          <t>CH2M HILL:</t>
        </r>
        <r>
          <rPr>
            <sz val="8"/>
            <color indexed="81"/>
            <rFont val="Tahoma"/>
            <family val="2"/>
          </rPr>
          <t xml:space="preserve">
Added, 2006 J attachments, Page J12-12, Table 4.2</t>
        </r>
      </text>
    </comment>
    <comment ref="B303" authorId="0">
      <text>
        <r>
          <rPr>
            <b/>
            <sz val="8"/>
            <color indexed="81"/>
            <rFont val="Tahoma"/>
            <family val="2"/>
          </rPr>
          <t>CH2M HILL:</t>
        </r>
        <r>
          <rPr>
            <sz val="8"/>
            <color indexed="81"/>
            <rFont val="Tahoma"/>
            <family val="2"/>
          </rPr>
          <t xml:space="preserve">
Added, 2006 J attachments, Page J12-12, Table 4.2</t>
        </r>
      </text>
    </comment>
    <comment ref="B304" authorId="0">
      <text>
        <r>
          <rPr>
            <b/>
            <sz val="8"/>
            <color indexed="81"/>
            <rFont val="Tahoma"/>
            <family val="2"/>
          </rPr>
          <t>CH2M HILL:</t>
        </r>
        <r>
          <rPr>
            <sz val="8"/>
            <color indexed="81"/>
            <rFont val="Tahoma"/>
            <family val="2"/>
          </rPr>
          <t xml:space="preserve">
Added, 2006 J attachments, Page J12-12, Table 4.2</t>
        </r>
      </text>
    </comment>
    <comment ref="B305" authorId="0">
      <text>
        <r>
          <rPr>
            <b/>
            <sz val="8"/>
            <color indexed="81"/>
            <rFont val="Tahoma"/>
            <family val="2"/>
          </rPr>
          <t>CH2M HILL:</t>
        </r>
        <r>
          <rPr>
            <sz val="8"/>
            <color indexed="81"/>
            <rFont val="Tahoma"/>
            <family val="2"/>
          </rPr>
          <t xml:space="preserve">
Added, 2006 J attachments, Page J12-12, Table 4.2</t>
        </r>
      </text>
    </comment>
    <comment ref="B306" authorId="0">
      <text>
        <r>
          <rPr>
            <b/>
            <sz val="8"/>
            <color indexed="81"/>
            <rFont val="Tahoma"/>
            <family val="2"/>
          </rPr>
          <t>CH2M HILL:</t>
        </r>
        <r>
          <rPr>
            <sz val="8"/>
            <color indexed="81"/>
            <rFont val="Tahoma"/>
            <family val="2"/>
          </rPr>
          <t xml:space="preserve">
Added, 2006 J attachments, Page J12-12, Table 4.2</t>
        </r>
      </text>
    </comment>
    <comment ref="B307" authorId="0">
      <text>
        <r>
          <rPr>
            <b/>
            <sz val="8"/>
            <color indexed="81"/>
            <rFont val="Tahoma"/>
            <family val="2"/>
          </rPr>
          <t>CH2M HILL:</t>
        </r>
        <r>
          <rPr>
            <sz val="8"/>
            <color indexed="81"/>
            <rFont val="Tahoma"/>
            <family val="2"/>
          </rPr>
          <t xml:space="preserve">
Added, 2006 J attachments, Page J12-12, Table 4.2</t>
        </r>
      </text>
    </comment>
    <comment ref="B308" authorId="0">
      <text>
        <r>
          <rPr>
            <b/>
            <sz val="8"/>
            <color indexed="81"/>
            <rFont val="Tahoma"/>
            <family val="2"/>
          </rPr>
          <t>CH2M HILL:</t>
        </r>
        <r>
          <rPr>
            <sz val="8"/>
            <color indexed="81"/>
            <rFont val="Tahoma"/>
            <family val="2"/>
          </rPr>
          <t xml:space="preserve">
Added, 2006 J attachments, Page J12-12, Table 4.2</t>
        </r>
      </text>
    </comment>
    <comment ref="B309" authorId="0">
      <text>
        <r>
          <rPr>
            <b/>
            <sz val="8"/>
            <color indexed="81"/>
            <rFont val="Tahoma"/>
            <family val="2"/>
          </rPr>
          <t>CH2M HILL:</t>
        </r>
        <r>
          <rPr>
            <sz val="8"/>
            <color indexed="81"/>
            <rFont val="Tahoma"/>
            <family val="2"/>
          </rPr>
          <t xml:space="preserve">
Added, 2006 J attachments, Page J12-12, Table 4.2</t>
        </r>
      </text>
    </comment>
    <comment ref="B310" authorId="0">
      <text>
        <r>
          <rPr>
            <b/>
            <sz val="8"/>
            <color indexed="81"/>
            <rFont val="Tahoma"/>
            <family val="2"/>
          </rPr>
          <t>CH2M HILL:</t>
        </r>
        <r>
          <rPr>
            <sz val="8"/>
            <color indexed="81"/>
            <rFont val="Tahoma"/>
            <family val="2"/>
          </rPr>
          <t xml:space="preserve">
Added, 2006 J attachments, Page J12-12, Table 4.2</t>
        </r>
      </text>
    </comment>
    <comment ref="B311" authorId="0">
      <text>
        <r>
          <rPr>
            <b/>
            <sz val="8"/>
            <color indexed="81"/>
            <rFont val="Tahoma"/>
            <family val="2"/>
          </rPr>
          <t>CH2M HILL:</t>
        </r>
        <r>
          <rPr>
            <sz val="8"/>
            <color indexed="81"/>
            <rFont val="Tahoma"/>
            <family val="2"/>
          </rPr>
          <t xml:space="preserve">
Added, 2006 J attachments, Page J12-12, Table 4.2</t>
        </r>
      </text>
    </comment>
    <comment ref="B312" authorId="0">
      <text>
        <r>
          <rPr>
            <b/>
            <sz val="8"/>
            <color indexed="81"/>
            <rFont val="Tahoma"/>
            <family val="2"/>
          </rPr>
          <t>CH2M HILL:</t>
        </r>
        <r>
          <rPr>
            <sz val="8"/>
            <color indexed="81"/>
            <rFont val="Tahoma"/>
            <family val="2"/>
          </rPr>
          <t xml:space="preserve">
Added, 2006 J attachments, Page J12-12, Table 4.2</t>
        </r>
      </text>
    </comment>
    <comment ref="B313" authorId="0">
      <text>
        <r>
          <rPr>
            <b/>
            <sz val="8"/>
            <color indexed="81"/>
            <rFont val="Tahoma"/>
            <family val="2"/>
          </rPr>
          <t>CH2M HILL:</t>
        </r>
        <r>
          <rPr>
            <sz val="8"/>
            <color indexed="81"/>
            <rFont val="Tahoma"/>
            <family val="2"/>
          </rPr>
          <t xml:space="preserve">
Added, 2006 J attachments, Page J12-12, Table 4.2</t>
        </r>
      </text>
    </comment>
    <comment ref="B314" authorId="0">
      <text>
        <r>
          <rPr>
            <b/>
            <sz val="8"/>
            <color indexed="81"/>
            <rFont val="Tahoma"/>
            <family val="2"/>
          </rPr>
          <t>CH2M HILL:</t>
        </r>
        <r>
          <rPr>
            <sz val="8"/>
            <color indexed="81"/>
            <rFont val="Tahoma"/>
            <family val="2"/>
          </rPr>
          <t xml:space="preserve">
Added, 2006 J attachments, Page J12-12, Table 4.2</t>
        </r>
      </text>
    </comment>
    <comment ref="B315" authorId="0">
      <text>
        <r>
          <rPr>
            <b/>
            <sz val="8"/>
            <color indexed="81"/>
            <rFont val="Tahoma"/>
            <family val="2"/>
          </rPr>
          <t>CH2M HILL:</t>
        </r>
        <r>
          <rPr>
            <sz val="8"/>
            <color indexed="81"/>
            <rFont val="Tahoma"/>
            <family val="2"/>
          </rPr>
          <t xml:space="preserve">
Added, 2006 J attachments, Page J12-12, Table 4.2</t>
        </r>
      </text>
    </comment>
    <comment ref="B316" authorId="0">
      <text>
        <r>
          <rPr>
            <b/>
            <sz val="8"/>
            <color indexed="81"/>
            <rFont val="Tahoma"/>
            <family val="2"/>
          </rPr>
          <t>CH2M HILL:</t>
        </r>
        <r>
          <rPr>
            <sz val="8"/>
            <color indexed="81"/>
            <rFont val="Tahoma"/>
            <family val="2"/>
          </rPr>
          <t xml:space="preserve">
Added, 2006 J attachments, Page J12-12, Table 4.2</t>
        </r>
      </text>
    </comment>
    <comment ref="AE321" authorId="1">
      <text>
        <r>
          <rPr>
            <b/>
            <sz val="8"/>
            <color indexed="81"/>
            <rFont val="Tahoma"/>
            <family val="2"/>
          </rPr>
          <t>John Shaw:</t>
        </r>
        <r>
          <rPr>
            <sz val="8"/>
            <color indexed="81"/>
            <rFont val="Tahoma"/>
            <family val="2"/>
          </rPr>
          <t xml:space="preserve">
override
</t>
        </r>
      </text>
    </comment>
  </commentList>
</comments>
</file>

<file path=xl/comments6.xml><?xml version="1.0" encoding="utf-8"?>
<comments xmlns="http://schemas.openxmlformats.org/spreadsheetml/2006/main">
  <authors>
    <author>John Shaw</author>
    <author>J Shaw</author>
    <author>John N Shaw</author>
  </authors>
  <commentList>
    <comment ref="D12" authorId="0">
      <text>
        <r>
          <rPr>
            <b/>
            <sz val="8"/>
            <color indexed="81"/>
            <rFont val="Tahoma"/>
            <family val="2"/>
          </rPr>
          <t>John Shaw:</t>
        </r>
        <r>
          <rPr>
            <sz val="8"/>
            <color indexed="81"/>
            <rFont val="Tahoma"/>
            <family val="2"/>
          </rPr>
          <t xml:space="preserve">
20,000 LF of steam pipe reinsulation only at NORTH POST, including 7500 LF of Steam pipe being replaced directly per Utiliodr Plan</t>
        </r>
      </text>
    </comment>
    <comment ref="BB13" authorId="0">
      <text>
        <r>
          <rPr>
            <b/>
            <sz val="8"/>
            <color indexed="81"/>
            <rFont val="Tahoma"/>
            <family val="2"/>
          </rPr>
          <t>John Shaw:</t>
        </r>
        <r>
          <rPr>
            <sz val="8"/>
            <color indexed="81"/>
            <rFont val="Tahoma"/>
            <family val="2"/>
          </rPr>
          <t xml:space="preserve">
include 10,000 LF of pipe that was reinsulated at North post and subsequently replaced</t>
        </r>
      </text>
    </comment>
    <comment ref="BC13" authorId="1">
      <text>
        <r>
          <rPr>
            <b/>
            <sz val="8"/>
            <color indexed="81"/>
            <rFont val="Tahoma"/>
            <family val="2"/>
          </rPr>
          <t>J Shaw:</t>
        </r>
        <r>
          <rPr>
            <sz val="8"/>
            <color indexed="81"/>
            <rFont val="Tahoma"/>
            <family val="2"/>
          </rPr>
          <t xml:space="preserve">
2,52 LF less steam pipe replaced than theoretical, assumed to have already been rehab'd and not needed to be replaced</t>
        </r>
      </text>
    </comment>
    <comment ref="C15" authorId="2">
      <text>
        <r>
          <rPr>
            <b/>
            <sz val="8"/>
            <color indexed="81"/>
            <rFont val="Tahoma"/>
            <family val="2"/>
          </rPr>
          <t xml:space="preserve">John N Shaw:
</t>
        </r>
        <r>
          <rPr>
            <sz val="8"/>
            <color indexed="81"/>
            <rFont val="Tahoma"/>
            <family val="2"/>
          </rPr>
          <t xml:space="preserve">due to change in Design Life assumption to 40 years, accelerated Uiliodor programme from 2005 proposal
</t>
        </r>
      </text>
    </comment>
    <comment ref="BB19" authorId="0">
      <text>
        <r>
          <rPr>
            <b/>
            <sz val="8"/>
            <color indexed="81"/>
            <rFont val="Tahoma"/>
            <family val="2"/>
          </rPr>
          <t>John Shaw:</t>
        </r>
        <r>
          <rPr>
            <sz val="8"/>
            <color indexed="81"/>
            <rFont val="Tahoma"/>
            <family val="2"/>
          </rPr>
          <t xml:space="preserve">
excludes 11,000 LF of piping that has already been replaced</t>
        </r>
      </text>
    </comment>
    <comment ref="BC19" authorId="1">
      <text>
        <r>
          <rPr>
            <b/>
            <sz val="8"/>
            <color indexed="81"/>
            <rFont val="Tahoma"/>
            <family val="2"/>
          </rPr>
          <t>J Shaw:</t>
        </r>
        <r>
          <rPr>
            <sz val="8"/>
            <color indexed="81"/>
            <rFont val="Tahoma"/>
            <family val="2"/>
          </rPr>
          <t xml:space="preserve">
11,564 LF less condensant pipe required replacement than theoretical, assumed to have aready been replaced</t>
        </r>
      </text>
    </comment>
    <comment ref="D24" authorId="0">
      <text>
        <r>
          <rPr>
            <b/>
            <sz val="8"/>
            <color indexed="81"/>
            <rFont val="Tahoma"/>
            <family val="2"/>
          </rPr>
          <t>John Shaw:</t>
        </r>
        <r>
          <rPr>
            <sz val="8"/>
            <color indexed="81"/>
            <rFont val="Tahoma"/>
            <family val="2"/>
          </rPr>
          <t xml:space="preserve">
10% of covers lifted as part of Galvanized pipe replacement deficiency in H-section.  Balance of galvanized pipe can be done without lifting covers</t>
        </r>
      </text>
    </comment>
    <comment ref="E24" authorId="1">
      <text>
        <r>
          <rPr>
            <b/>
            <sz val="8"/>
            <color indexed="81"/>
            <rFont val="Tahoma"/>
            <family val="2"/>
          </rPr>
          <t>J Shaw:</t>
        </r>
        <r>
          <rPr>
            <sz val="8"/>
            <color indexed="81"/>
            <rFont val="Tahoma"/>
            <family val="2"/>
          </rPr>
          <t xml:space="preserve">
no cover lift assumed.  North post Steam replacement only in LARGE utilidors than can be acessed without cover removal</t>
        </r>
      </text>
    </comment>
    <comment ref="F24" authorId="1">
      <text>
        <r>
          <rPr>
            <b/>
            <sz val="8"/>
            <color indexed="81"/>
            <rFont val="Tahoma"/>
            <family val="2"/>
          </rPr>
          <t>J Shaw:</t>
        </r>
        <r>
          <rPr>
            <sz val="8"/>
            <color indexed="81"/>
            <rFont val="Tahoma"/>
            <family val="2"/>
          </rPr>
          <t xml:space="preserve">
no cover lift assumed.  North post Steam replacement only in LARGE utilidors than can be acessed without cover removal</t>
        </r>
      </text>
    </comment>
    <comment ref="B26" authorId="2">
      <text>
        <r>
          <rPr>
            <b/>
            <sz val="8"/>
            <color indexed="81"/>
            <rFont val="Tahoma"/>
            <family val="2"/>
          </rPr>
          <t>John N Shaw:</t>
        </r>
        <r>
          <rPr>
            <sz val="8"/>
            <color indexed="81"/>
            <rFont val="Tahoma"/>
            <family val="2"/>
          </rPr>
          <t xml:space="preserve">
need updated cost for Utilidor access cost if capitalize these costs</t>
        </r>
      </text>
    </comment>
    <comment ref="BB37" authorId="0">
      <text>
        <r>
          <rPr>
            <b/>
            <sz val="8"/>
            <color indexed="81"/>
            <rFont val="Tahoma"/>
            <family val="2"/>
          </rPr>
          <t>John Shaw:</t>
        </r>
        <r>
          <rPr>
            <sz val="8"/>
            <color indexed="81"/>
            <rFont val="Tahoma"/>
            <family val="2"/>
          </rPr>
          <t xml:space="preserve">
24,000 LF of DB condensant pipe has useful life after concession period as per detail utilidor inventory analysis</t>
        </r>
      </text>
    </comment>
    <comment ref="BB48" authorId="0">
      <text>
        <r>
          <rPr>
            <b/>
            <sz val="8"/>
            <color indexed="81"/>
            <rFont val="Tahoma"/>
            <family val="2"/>
          </rPr>
          <t>John Shaw:</t>
        </r>
        <r>
          <rPr>
            <sz val="8"/>
            <color indexed="81"/>
            <rFont val="Tahoma"/>
            <family val="2"/>
          </rPr>
          <t xml:space="preserve">
28,000LF ofwater pipe already repleaced or with useful life past concession period</t>
        </r>
      </text>
    </comment>
    <comment ref="BB54" authorId="0">
      <text>
        <r>
          <rPr>
            <b/>
            <sz val="8"/>
            <color indexed="81"/>
            <rFont val="Tahoma"/>
            <family val="2"/>
          </rPr>
          <t>John Shaw:</t>
        </r>
        <r>
          <rPr>
            <sz val="8"/>
            <color indexed="81"/>
            <rFont val="Tahoma"/>
            <family val="2"/>
          </rPr>
          <t xml:space="preserve">
2600LF  of direct burywater pipe has design life longer than concession period as per detailed utilidorinventory analysis</t>
        </r>
      </text>
    </comment>
    <comment ref="D64" authorId="0">
      <text>
        <r>
          <rPr>
            <b/>
            <sz val="8"/>
            <color indexed="81"/>
            <rFont val="Tahoma"/>
            <family val="2"/>
          </rPr>
          <t>John Shaw:</t>
        </r>
        <r>
          <rPr>
            <sz val="8"/>
            <color indexed="81"/>
            <rFont val="Tahoma"/>
            <family val="2"/>
          </rPr>
          <t xml:space="preserve">
Galvanized Sewer Pipe deficiency - 3.000LF of 8" pipe in older housing section (assumed H sections housing) needs to be replaced due to leaks)  assumed to be in Utilidors due to utility practise.</t>
        </r>
      </text>
    </comment>
    <comment ref="BB65" authorId="0">
      <text>
        <r>
          <rPr>
            <b/>
            <sz val="8"/>
            <color indexed="81"/>
            <rFont val="Tahoma"/>
            <family val="2"/>
          </rPr>
          <t>John Shaw:</t>
        </r>
        <r>
          <rPr>
            <sz val="8"/>
            <color indexed="81"/>
            <rFont val="Tahoma"/>
            <family val="2"/>
          </rPr>
          <t xml:space="preserve">
4,000 LF of sewer pipe over replaced as per utilidor plan</t>
        </r>
      </text>
    </comment>
    <comment ref="D70" authorId="2">
      <text>
        <r>
          <rPr>
            <b/>
            <sz val="8"/>
            <color indexed="81"/>
            <rFont val="Tahoma"/>
            <family val="2"/>
          </rPr>
          <t>John N Shaw:</t>
        </r>
        <r>
          <rPr>
            <sz val="8"/>
            <color indexed="81"/>
            <rFont val="Tahoma"/>
            <family val="2"/>
          </rPr>
          <t xml:space="preserve">
West North Post WWCU2- 7500 LF
Neely Road WWCU3 - 3513 LF</t>
        </r>
      </text>
    </comment>
    <comment ref="BB71" authorId="0">
      <text>
        <r>
          <rPr>
            <b/>
            <sz val="8"/>
            <color indexed="81"/>
            <rFont val="Tahoma"/>
            <family val="2"/>
          </rPr>
          <t>John Shaw:</t>
        </r>
        <r>
          <rPr>
            <sz val="8"/>
            <color indexed="81"/>
            <rFont val="Tahoma"/>
            <family val="2"/>
          </rPr>
          <t xml:space="preserve">
12,000 Lfof DB sewer pipe has useful life past concession period as per detailed utilidor inventory</t>
        </r>
      </text>
    </comment>
    <comment ref="BC77" authorId="0">
      <text>
        <r>
          <rPr>
            <b/>
            <sz val="8"/>
            <color indexed="81"/>
            <rFont val="Tahoma"/>
            <family val="2"/>
          </rPr>
          <t>John Shaw:</t>
        </r>
        <r>
          <rPr>
            <sz val="8"/>
            <color indexed="81"/>
            <rFont val="Tahoma"/>
            <family val="2"/>
          </rPr>
          <t xml:space="preserve">
83,800 LF (net) of pipe that has either already been replaced or has useful life beyond concesion period as per detailed utilidor inventory analysis</t>
        </r>
      </text>
    </comment>
  </commentList>
</comments>
</file>

<file path=xl/comments7.xml><?xml version="1.0" encoding="utf-8"?>
<comments xmlns="http://schemas.openxmlformats.org/spreadsheetml/2006/main">
  <authors>
    <author>John Shaw</author>
    <author>John N Shaw</author>
  </authors>
  <commentList>
    <comment ref="I7" authorId="0">
      <text>
        <r>
          <rPr>
            <b/>
            <sz val="8"/>
            <color indexed="81"/>
            <rFont val="Tahoma"/>
            <family val="2"/>
          </rPr>
          <t>John Shaw:</t>
        </r>
        <r>
          <rPr>
            <sz val="8"/>
            <color indexed="81"/>
            <rFont val="Tahoma"/>
            <family val="2"/>
          </rPr>
          <t xml:space="preserve">
includes form materials, forming, rebar, concrete, stripping of forms
per DPI email april 6,2007</t>
        </r>
      </text>
    </comment>
    <comment ref="I72" authorId="1">
      <text>
        <r>
          <rPr>
            <b/>
            <sz val="8"/>
            <color indexed="81"/>
            <rFont val="Tahoma"/>
            <family val="2"/>
          </rPr>
          <t>John N Shaw:</t>
        </r>
        <r>
          <rPr>
            <sz val="8"/>
            <color indexed="81"/>
            <rFont val="Tahoma"/>
            <family val="2"/>
          </rPr>
          <t xml:space="preserve">
$400 LF inclusive of form materials, forming, rebar, concrete and stripping of forms &amp; associated labor.
$50 LF for Excavation of a new utiliodor assuming a 1.5 cy bucket for a 5 x 6' utiliodor with 1 ' coverage
</t>
        </r>
      </text>
    </comment>
  </commentList>
</comments>
</file>

<file path=xl/comments8.xml><?xml version="1.0" encoding="utf-8"?>
<comments xmlns="http://schemas.openxmlformats.org/spreadsheetml/2006/main">
  <authors>
    <author>John N Shaw</author>
    <author>J Shaw</author>
    <author>John Shaw</author>
  </authors>
  <commentList>
    <comment ref="AM11" authorId="0">
      <text>
        <r>
          <rPr>
            <b/>
            <sz val="8"/>
            <color indexed="81"/>
            <rFont val="Tahoma"/>
            <family val="2"/>
          </rPr>
          <t>John N Shaw:</t>
        </r>
        <r>
          <rPr>
            <sz val="8"/>
            <color indexed="81"/>
            <rFont val="Tahoma"/>
            <family val="2"/>
          </rPr>
          <t xml:space="preserve">
Utilidor &amp; Piping replaceemnt accelerated to smooth workload and manage shorter design life of Condensate Lines</t>
        </r>
      </text>
    </comment>
    <comment ref="B14" authorId="0">
      <text>
        <r>
          <rPr>
            <b/>
            <sz val="8"/>
            <color indexed="81"/>
            <rFont val="Tahoma"/>
            <family val="2"/>
          </rPr>
          <t>John N Shaw:</t>
        </r>
        <r>
          <rPr>
            <sz val="8"/>
            <color indexed="81"/>
            <rFont val="Tahoma"/>
            <family val="2"/>
          </rPr>
          <t xml:space="preserve">
new Contract Start Year</t>
        </r>
      </text>
    </comment>
    <comment ref="W14" authorId="1">
      <text>
        <r>
          <rPr>
            <b/>
            <sz val="8"/>
            <color indexed="81"/>
            <rFont val="Tahoma"/>
            <family val="2"/>
          </rPr>
          <t>J Shaw:</t>
        </r>
        <r>
          <rPr>
            <sz val="8"/>
            <color indexed="81"/>
            <rFont val="Tahoma"/>
            <family val="2"/>
          </rPr>
          <t xml:space="preserve">
3000 LF of 8" Galvanized pipe replacement.   Eliminate 500 LF per year for 6 years from Section H1-3 to  H3-7</t>
        </r>
      </text>
    </comment>
    <comment ref="AK14" authorId="1">
      <text>
        <r>
          <rPr>
            <b/>
            <sz val="8"/>
            <color indexed="81"/>
            <rFont val="Tahoma"/>
            <family val="2"/>
          </rPr>
          <t>J Shaw:</t>
        </r>
        <r>
          <rPr>
            <sz val="8"/>
            <color indexed="81"/>
            <rFont val="Tahoma"/>
            <family val="2"/>
          </rPr>
          <t xml:space="preserve">
8" Galvanized early replacement
</t>
        </r>
      </text>
    </comment>
    <comment ref="AL14" authorId="2">
      <text>
        <r>
          <rPr>
            <b/>
            <sz val="8"/>
            <color indexed="81"/>
            <rFont val="Tahoma"/>
            <family val="2"/>
          </rPr>
          <t>John Shaw:</t>
        </r>
        <r>
          <rPr>
            <sz val="8"/>
            <color indexed="81"/>
            <rFont val="Tahoma"/>
            <family val="2"/>
          </rPr>
          <t xml:space="preserve">
North post Steam reinsulation Project</t>
        </r>
      </text>
    </comment>
    <comment ref="G15" authorId="2">
      <text>
        <r>
          <rPr>
            <b/>
            <sz val="8"/>
            <color indexed="81"/>
            <rFont val="Tahoma"/>
            <family val="2"/>
          </rPr>
          <t>John Shaw:</t>
        </r>
        <r>
          <rPr>
            <sz val="8"/>
            <color indexed="81"/>
            <rFont val="Tahoma"/>
            <family val="2"/>
          </rPr>
          <t xml:space="preserve">
7074 West North Post Tie replaced early due to failure</t>
        </r>
      </text>
    </comment>
    <comment ref="O15" authorId="1">
      <text>
        <r>
          <rPr>
            <b/>
            <sz val="8"/>
            <color indexed="81"/>
            <rFont val="Tahoma"/>
            <family val="2"/>
          </rPr>
          <t>J Shaw:</t>
        </r>
        <r>
          <rPr>
            <sz val="8"/>
            <color indexed="81"/>
            <rFont val="Tahoma"/>
            <family val="2"/>
          </rPr>
          <t xml:space="preserve">
west north Post DB replacement</t>
        </r>
      </text>
    </comment>
    <comment ref="AK15" authorId="1">
      <text>
        <r>
          <rPr>
            <b/>
            <sz val="8"/>
            <color indexed="81"/>
            <rFont val="Tahoma"/>
            <family val="2"/>
          </rPr>
          <t>J Shaw:</t>
        </r>
        <r>
          <rPr>
            <sz val="8"/>
            <color indexed="81"/>
            <rFont val="Tahoma"/>
            <family val="2"/>
          </rPr>
          <t xml:space="preserve">
West North post DB early replacement
</t>
        </r>
      </text>
    </comment>
    <comment ref="W16" authorId="1">
      <text>
        <r>
          <rPr>
            <b/>
            <sz val="8"/>
            <color indexed="81"/>
            <rFont val="Tahoma"/>
            <family val="2"/>
          </rPr>
          <t>J Shaw:</t>
        </r>
        <r>
          <rPr>
            <sz val="8"/>
            <color indexed="81"/>
            <rFont val="Tahoma"/>
            <family val="2"/>
          </rPr>
          <t xml:space="preserve">
Nealy Road Upgrade</t>
        </r>
      </text>
    </comment>
    <comment ref="AK16" authorId="1">
      <text>
        <r>
          <rPr>
            <b/>
            <sz val="8"/>
            <color indexed="81"/>
            <rFont val="Tahoma"/>
            <family val="2"/>
          </rPr>
          <t>J Shaw:</t>
        </r>
        <r>
          <rPr>
            <sz val="8"/>
            <color indexed="81"/>
            <rFont val="Tahoma"/>
            <family val="2"/>
          </rPr>
          <t xml:space="preserve">
Nealy Road early replacement</t>
        </r>
      </text>
    </comment>
    <comment ref="W22" authorId="1">
      <text>
        <r>
          <rPr>
            <b/>
            <sz val="8"/>
            <color indexed="81"/>
            <rFont val="Tahoma"/>
            <family val="2"/>
          </rPr>
          <t>J Shaw:</t>
        </r>
        <r>
          <rPr>
            <sz val="8"/>
            <color indexed="81"/>
            <rFont val="Tahoma"/>
            <family val="2"/>
          </rPr>
          <t xml:space="preserve">
sewer less 500 LF  between 2019 and 2026 for Galvanized pipe replacement in 2008</t>
        </r>
      </text>
    </comment>
    <comment ref="W45" authorId="1">
      <text>
        <r>
          <rPr>
            <b/>
            <sz val="8"/>
            <color indexed="81"/>
            <rFont val="Tahoma"/>
            <family val="2"/>
          </rPr>
          <t>J Shaw:</t>
        </r>
        <r>
          <rPr>
            <sz val="8"/>
            <color indexed="81"/>
            <rFont val="Tahoma"/>
            <family val="2"/>
          </rPr>
          <t xml:space="preserve">
Assumed replaced as part of Nealy Road upgrade in 2010</t>
        </r>
      </text>
    </comment>
    <comment ref="W46" authorId="1">
      <text>
        <r>
          <rPr>
            <b/>
            <sz val="8"/>
            <color indexed="81"/>
            <rFont val="Tahoma"/>
            <family val="2"/>
          </rPr>
          <t>J Shaw:</t>
        </r>
        <r>
          <rPr>
            <sz val="8"/>
            <color indexed="81"/>
            <rFont val="Tahoma"/>
            <family val="2"/>
          </rPr>
          <t xml:space="preserve">
assumed partially replaced as part of nealy Road upgrade in 2010</t>
        </r>
      </text>
    </comment>
    <comment ref="O48" authorId="1">
      <text>
        <r>
          <rPr>
            <b/>
            <sz val="8"/>
            <color indexed="81"/>
            <rFont val="Tahoma"/>
            <family val="2"/>
          </rPr>
          <t>J Shaw:</t>
        </r>
        <r>
          <rPr>
            <sz val="8"/>
            <color indexed="81"/>
            <rFont val="Tahoma"/>
            <family val="2"/>
          </rPr>
          <t xml:space="preserve">
eliminate West North post replacement, done in 2009
</t>
        </r>
      </text>
    </comment>
    <comment ref="H52" authorId="1">
      <text>
        <r>
          <rPr>
            <b/>
            <sz val="8"/>
            <color indexed="81"/>
            <rFont val="Tahoma"/>
            <family val="2"/>
          </rPr>
          <t>J Shaw:</t>
        </r>
        <r>
          <rPr>
            <sz val="8"/>
            <color indexed="81"/>
            <rFont val="Tahoma"/>
            <family val="2"/>
          </rPr>
          <t xml:space="preserve">
eliminate West North post replacement, dione in 2009</t>
        </r>
      </text>
    </comment>
    <comment ref="H53" authorId="1">
      <text>
        <r>
          <rPr>
            <b/>
            <sz val="8"/>
            <color indexed="81"/>
            <rFont val="Tahoma"/>
            <family val="2"/>
          </rPr>
          <t>J Shaw:</t>
        </r>
        <r>
          <rPr>
            <sz val="8"/>
            <color indexed="81"/>
            <rFont val="Tahoma"/>
            <family val="2"/>
          </rPr>
          <t xml:space="preserve">
eliminate West North post relpacement, done in 2009
</t>
        </r>
      </text>
    </comment>
  </commentList>
</comments>
</file>

<file path=xl/comments9.xml><?xml version="1.0" encoding="utf-8"?>
<comments xmlns="http://schemas.openxmlformats.org/spreadsheetml/2006/main">
  <authors>
    <author>John N Shaw</author>
    <author>J Shaw</author>
    <author>John Shaw</author>
  </authors>
  <commentList>
    <comment ref="AM11" authorId="0">
      <text>
        <r>
          <rPr>
            <b/>
            <sz val="8"/>
            <color indexed="81"/>
            <rFont val="Tahoma"/>
            <family val="2"/>
          </rPr>
          <t>John N Shaw:</t>
        </r>
        <r>
          <rPr>
            <sz val="8"/>
            <color indexed="81"/>
            <rFont val="Tahoma"/>
            <family val="2"/>
          </rPr>
          <t xml:space="preserve">
Utilidor &amp; Piping replaceemnt accelerated to smooth workload and manage shorter design life of Condensate Lines</t>
        </r>
      </text>
    </comment>
    <comment ref="B14" authorId="0">
      <text>
        <r>
          <rPr>
            <b/>
            <sz val="8"/>
            <color indexed="81"/>
            <rFont val="Tahoma"/>
            <family val="2"/>
          </rPr>
          <t>John N Shaw:</t>
        </r>
        <r>
          <rPr>
            <sz val="8"/>
            <color indexed="81"/>
            <rFont val="Tahoma"/>
            <family val="2"/>
          </rPr>
          <t xml:space="preserve">
new Contract Start Year</t>
        </r>
      </text>
    </comment>
    <comment ref="W14" authorId="1">
      <text>
        <r>
          <rPr>
            <b/>
            <sz val="8"/>
            <color indexed="81"/>
            <rFont val="Tahoma"/>
            <family val="2"/>
          </rPr>
          <t>J Shaw:</t>
        </r>
        <r>
          <rPr>
            <sz val="8"/>
            <color indexed="81"/>
            <rFont val="Tahoma"/>
            <family val="2"/>
          </rPr>
          <t xml:space="preserve">
3000 LF of 8" Galvanized pipe replacement.   Eliminate 500 LF per year for 6 years from Section H1-3 to  H3-7</t>
        </r>
      </text>
    </comment>
    <comment ref="AK14" authorId="1">
      <text>
        <r>
          <rPr>
            <b/>
            <sz val="8"/>
            <color indexed="81"/>
            <rFont val="Tahoma"/>
            <family val="2"/>
          </rPr>
          <t>J Shaw:</t>
        </r>
        <r>
          <rPr>
            <sz val="8"/>
            <color indexed="81"/>
            <rFont val="Tahoma"/>
            <family val="2"/>
          </rPr>
          <t xml:space="preserve">
8" Galvanized early replacement
</t>
        </r>
      </text>
    </comment>
    <comment ref="AL14" authorId="2">
      <text>
        <r>
          <rPr>
            <b/>
            <sz val="8"/>
            <color indexed="81"/>
            <rFont val="Tahoma"/>
            <family val="2"/>
          </rPr>
          <t>John Shaw:</t>
        </r>
        <r>
          <rPr>
            <sz val="8"/>
            <color indexed="81"/>
            <rFont val="Tahoma"/>
            <family val="2"/>
          </rPr>
          <t xml:space="preserve">
North post Steam reinsulation Project</t>
        </r>
      </text>
    </comment>
    <comment ref="G15" authorId="2">
      <text>
        <r>
          <rPr>
            <b/>
            <sz val="8"/>
            <color indexed="81"/>
            <rFont val="Tahoma"/>
            <family val="2"/>
          </rPr>
          <t>John Shaw:</t>
        </r>
        <r>
          <rPr>
            <sz val="8"/>
            <color indexed="81"/>
            <rFont val="Tahoma"/>
            <family val="2"/>
          </rPr>
          <t xml:space="preserve">
7074 West North Post Tie replaced early due to failure</t>
        </r>
      </text>
    </comment>
    <comment ref="O15" authorId="1">
      <text>
        <r>
          <rPr>
            <b/>
            <sz val="8"/>
            <color indexed="81"/>
            <rFont val="Tahoma"/>
            <family val="2"/>
          </rPr>
          <t>J Shaw:</t>
        </r>
        <r>
          <rPr>
            <sz val="8"/>
            <color indexed="81"/>
            <rFont val="Tahoma"/>
            <family val="2"/>
          </rPr>
          <t xml:space="preserve">
west north Post DB replacement</t>
        </r>
      </text>
    </comment>
    <comment ref="AK15" authorId="1">
      <text>
        <r>
          <rPr>
            <b/>
            <sz val="8"/>
            <color indexed="81"/>
            <rFont val="Tahoma"/>
            <family val="2"/>
          </rPr>
          <t>J Shaw:</t>
        </r>
        <r>
          <rPr>
            <sz val="8"/>
            <color indexed="81"/>
            <rFont val="Tahoma"/>
            <family val="2"/>
          </rPr>
          <t xml:space="preserve">
West North post DB early replacement
</t>
        </r>
      </text>
    </comment>
    <comment ref="W16" authorId="1">
      <text>
        <r>
          <rPr>
            <b/>
            <sz val="8"/>
            <color indexed="81"/>
            <rFont val="Tahoma"/>
            <family val="2"/>
          </rPr>
          <t>J Shaw:</t>
        </r>
        <r>
          <rPr>
            <sz val="8"/>
            <color indexed="81"/>
            <rFont val="Tahoma"/>
            <family val="2"/>
          </rPr>
          <t xml:space="preserve">
Nealy Road Upgrade</t>
        </r>
      </text>
    </comment>
    <comment ref="AK16" authorId="1">
      <text>
        <r>
          <rPr>
            <b/>
            <sz val="8"/>
            <color indexed="81"/>
            <rFont val="Tahoma"/>
            <family val="2"/>
          </rPr>
          <t>J Shaw:</t>
        </r>
        <r>
          <rPr>
            <sz val="8"/>
            <color indexed="81"/>
            <rFont val="Tahoma"/>
            <family val="2"/>
          </rPr>
          <t xml:space="preserve">
Nealy Road early replacement</t>
        </r>
      </text>
    </comment>
    <comment ref="W22" authorId="1">
      <text>
        <r>
          <rPr>
            <b/>
            <sz val="8"/>
            <color indexed="81"/>
            <rFont val="Tahoma"/>
            <family val="2"/>
          </rPr>
          <t>J Shaw:</t>
        </r>
        <r>
          <rPr>
            <sz val="8"/>
            <color indexed="81"/>
            <rFont val="Tahoma"/>
            <family val="2"/>
          </rPr>
          <t xml:space="preserve">
sewer less 500 LF  between 2019 and 2026 for Galvanized pipe replacement in 2008</t>
        </r>
      </text>
    </comment>
    <comment ref="W45" authorId="1">
      <text>
        <r>
          <rPr>
            <b/>
            <sz val="8"/>
            <color indexed="81"/>
            <rFont val="Tahoma"/>
            <family val="2"/>
          </rPr>
          <t>J Shaw:</t>
        </r>
        <r>
          <rPr>
            <sz val="8"/>
            <color indexed="81"/>
            <rFont val="Tahoma"/>
            <family val="2"/>
          </rPr>
          <t xml:space="preserve">
Assumed replaced as part of Nealy Road upgrade in 2010</t>
        </r>
      </text>
    </comment>
    <comment ref="W46" authorId="1">
      <text>
        <r>
          <rPr>
            <b/>
            <sz val="8"/>
            <color indexed="81"/>
            <rFont val="Tahoma"/>
            <family val="2"/>
          </rPr>
          <t>J Shaw:</t>
        </r>
        <r>
          <rPr>
            <sz val="8"/>
            <color indexed="81"/>
            <rFont val="Tahoma"/>
            <family val="2"/>
          </rPr>
          <t xml:space="preserve">
assumed partially replaced as part of nealy Road upgrade in 2010</t>
        </r>
      </text>
    </comment>
    <comment ref="O48" authorId="1">
      <text>
        <r>
          <rPr>
            <b/>
            <sz val="8"/>
            <color indexed="81"/>
            <rFont val="Tahoma"/>
            <family val="2"/>
          </rPr>
          <t>J Shaw:</t>
        </r>
        <r>
          <rPr>
            <sz val="8"/>
            <color indexed="81"/>
            <rFont val="Tahoma"/>
            <family val="2"/>
          </rPr>
          <t xml:space="preserve">
eliminate West North post replacement, done in 2009
</t>
        </r>
      </text>
    </comment>
    <comment ref="H52" authorId="1">
      <text>
        <r>
          <rPr>
            <b/>
            <sz val="8"/>
            <color indexed="81"/>
            <rFont val="Tahoma"/>
            <family val="2"/>
          </rPr>
          <t>J Shaw:</t>
        </r>
        <r>
          <rPr>
            <sz val="8"/>
            <color indexed="81"/>
            <rFont val="Tahoma"/>
            <family val="2"/>
          </rPr>
          <t xml:space="preserve">
eliminate West North post replacement, dione in 2009</t>
        </r>
      </text>
    </comment>
    <comment ref="H53" authorId="1">
      <text>
        <r>
          <rPr>
            <b/>
            <sz val="8"/>
            <color indexed="81"/>
            <rFont val="Tahoma"/>
            <family val="2"/>
          </rPr>
          <t>J Shaw:</t>
        </r>
        <r>
          <rPr>
            <sz val="8"/>
            <color indexed="81"/>
            <rFont val="Tahoma"/>
            <family val="2"/>
          </rPr>
          <t xml:space="preserve">
eliminate West North post relpacement, done in 2009
</t>
        </r>
      </text>
    </comment>
    <comment ref="C73" authorId="0">
      <text>
        <r>
          <rPr>
            <b/>
            <sz val="8"/>
            <color indexed="81"/>
            <rFont val="Tahoma"/>
            <family val="2"/>
          </rPr>
          <t>John N Shaw:</t>
        </r>
        <r>
          <rPr>
            <sz val="8"/>
            <color indexed="81"/>
            <rFont val="Tahoma"/>
            <family val="2"/>
          </rPr>
          <t xml:space="preserve">
west North Post Tie replacement- Utilidors ==&gt; Direct Bury</t>
        </r>
      </text>
    </comment>
    <comment ref="D73" authorId="0">
      <text>
        <r>
          <rPr>
            <b/>
            <sz val="8"/>
            <color indexed="81"/>
            <rFont val="Tahoma"/>
            <family val="2"/>
          </rPr>
          <t>John N Shaw:</t>
        </r>
        <r>
          <rPr>
            <sz val="8"/>
            <color indexed="81"/>
            <rFont val="Tahoma"/>
            <family val="2"/>
          </rPr>
          <t xml:space="preserve">
Nealy Road Line replacement; Utilidors ==&gt; Direct Bury</t>
        </r>
      </text>
    </comment>
    <comment ref="BC82" authorId="0">
      <text>
        <r>
          <rPr>
            <b/>
            <sz val="8"/>
            <color indexed="81"/>
            <rFont val="Tahoma"/>
            <family val="2"/>
          </rPr>
          <t>John N Shaw:</t>
        </r>
        <r>
          <rPr>
            <sz val="8"/>
            <color indexed="81"/>
            <rFont val="Tahoma"/>
            <family val="2"/>
          </rPr>
          <t xml:space="preserve">
70 year asset life, probable LF after Contract period</t>
        </r>
      </text>
    </comment>
  </commentList>
</comments>
</file>

<file path=xl/comments10.xml><?xml version="1.0" encoding="utf-8"?>
<comments xmlns="http://schemas.openxmlformats.org/spreadsheetml/2006/main">
  <authors>
    <author>CH2M HILL</author>
  </authors>
  <commentList>
    <comment ref="K21" authorId="0">
      <text>
        <r>
          <rPr>
            <b/>
            <sz val="8"/>
            <color indexed="81"/>
            <rFont val="Tahoma"/>
            <family val="2"/>
          </rPr>
          <t>CH2M HILL:</t>
        </r>
        <r>
          <rPr>
            <sz val="8"/>
            <color indexed="81"/>
            <rFont val="Tahoma"/>
            <family val="2"/>
          </rPr>
          <t xml:space="preserve">
Changed from 35 to 25</t>
        </r>
      </text>
    </comment>
    <comment ref="I54" authorId="0">
      <text>
        <r>
          <rPr>
            <b/>
            <sz val="8"/>
            <color indexed="81"/>
            <rFont val="Tahoma"/>
            <family val="2"/>
          </rPr>
          <t>CH2M HILL:</t>
        </r>
        <r>
          <rPr>
            <sz val="8"/>
            <color indexed="81"/>
            <rFont val="Tahoma"/>
            <family val="2"/>
          </rPr>
          <t xml:space="preserve">
Added</t>
        </r>
      </text>
    </comment>
  </commentList>
</comments>
</file>

<file path=xl/sharedStrings.xml><?xml version="1.0" encoding="utf-8"?>
<sst xmlns="http://schemas.openxmlformats.org/spreadsheetml/2006/main" count="2975" uniqueCount="1046">
  <si>
    <r>
      <t xml:space="preserve">Install Sand Trap on 1032 Well - </t>
    </r>
    <r>
      <rPr>
        <b/>
        <sz val="10"/>
        <rFont val="Arial"/>
        <family val="2"/>
      </rPr>
      <t>WCU4</t>
    </r>
  </si>
  <si>
    <t>Building 1172 - Ski Hill</t>
  </si>
  <si>
    <r>
      <t xml:space="preserve">Ski Hill Water Treatment Equipment - </t>
    </r>
    <r>
      <rPr>
        <b/>
        <sz val="10"/>
        <rFont val="Arial"/>
        <family val="2"/>
      </rPr>
      <t>WCU5</t>
    </r>
    <r>
      <rPr>
        <sz val="10"/>
        <rFont val="Arial"/>
        <family val="2"/>
      </rPr>
      <t xml:space="preserve"> </t>
    </r>
  </si>
  <si>
    <r>
      <t xml:space="preserve">Install Water Treatment Equipment at the Range - </t>
    </r>
    <r>
      <rPr>
        <b/>
        <sz val="10"/>
        <rFont val="Arial"/>
        <family val="2"/>
      </rPr>
      <t>WCU6</t>
    </r>
  </si>
  <si>
    <t xml:space="preserve">Building 5110 - Range </t>
  </si>
  <si>
    <t>Booster Stations</t>
  </si>
  <si>
    <t xml:space="preserve">Utilidor-Installed, Pipe Material Unknown </t>
  </si>
  <si>
    <t xml:space="preserve">Direct-Buried, Pipe Material Unknown </t>
  </si>
  <si>
    <t>WATER DISTRIBUTION PIPING SYSTEM</t>
  </si>
  <si>
    <r>
      <t>Install Emergency Generator for Service Pumps  -</t>
    </r>
    <r>
      <rPr>
        <b/>
        <sz val="10"/>
        <rFont val="Arial"/>
        <family val="2"/>
      </rPr>
      <t xml:space="preserve">WCU1 </t>
    </r>
    <r>
      <rPr>
        <sz val="10"/>
        <rFont val="Arial"/>
        <family val="2"/>
      </rPr>
      <t>- 200HP</t>
    </r>
  </si>
  <si>
    <t>Connected Hydrants (20%)</t>
  </si>
  <si>
    <t>Utilidor-Installed, Pipe Material Unknown - DI, Transite, Galvanized, Wood Stave, or CI</t>
  </si>
  <si>
    <t>Direct-Buried, Pipe Material Unknown - DI, Transite, Galvanized, Wood Stave, or CI</t>
  </si>
  <si>
    <r>
      <t xml:space="preserve">West North Post Tie - </t>
    </r>
    <r>
      <rPr>
        <b/>
        <sz val="10"/>
        <rFont val="Arial"/>
        <family val="2"/>
      </rPr>
      <t>WWCU2</t>
    </r>
  </si>
  <si>
    <r>
      <t xml:space="preserve">Neeley Road Main - </t>
    </r>
    <r>
      <rPr>
        <b/>
        <sz val="10"/>
        <rFont val="Arial"/>
        <family val="2"/>
      </rPr>
      <t>WWCU3</t>
    </r>
  </si>
  <si>
    <r>
      <t xml:space="preserve">Collection System - </t>
    </r>
    <r>
      <rPr>
        <b/>
        <sz val="10"/>
        <rFont val="Arial"/>
        <family val="2"/>
      </rPr>
      <t xml:space="preserve">WWCU1 </t>
    </r>
    <r>
      <rPr>
        <sz val="10"/>
        <rFont val="Arial"/>
        <family val="2"/>
      </rPr>
      <t xml:space="preserve"> [ addressed in HCU1 CIP Project in FWA-CHPP&amp;HDS ] </t>
    </r>
  </si>
  <si>
    <t>Before 2008</t>
  </si>
  <si>
    <t>inc. above</t>
  </si>
  <si>
    <t>Total - 2009 to 2013 only</t>
  </si>
  <si>
    <t>Total - 2014 to 2019 only</t>
  </si>
  <si>
    <t>Total - 2020 to 2058 only</t>
  </si>
  <si>
    <t>Total - 2009 to 2058</t>
  </si>
  <si>
    <t>2116 AHA or PPF</t>
  </si>
  <si>
    <t>2295 Vehicle Maint</t>
  </si>
  <si>
    <t>2095 G.C. Veh Stor</t>
  </si>
  <si>
    <t>2096 G.C. Maint Fac</t>
  </si>
  <si>
    <t>3005 Hangar 3</t>
  </si>
  <si>
    <t>3008 Hangar 2</t>
  </si>
  <si>
    <t>3039 Vehicle Maint</t>
  </si>
  <si>
    <t>3040 MP Warm Stor</t>
  </si>
  <si>
    <t>3421 Motorpool</t>
  </si>
  <si>
    <t>3425 Motorpool</t>
  </si>
  <si>
    <t>3475 Motorpool</t>
  </si>
  <si>
    <t>3477 Vehicle Maint</t>
  </si>
  <si>
    <t>3479 Motorpool</t>
  </si>
  <si>
    <t>3485 Motorpool</t>
  </si>
  <si>
    <t>3480 Vehicle Maint</t>
  </si>
  <si>
    <t>3483 Tac Vehicle Wash</t>
  </si>
  <si>
    <t>3490 Vehicle Maint</t>
  </si>
  <si>
    <t>3492 Vehicle Maint</t>
  </si>
  <si>
    <t>3494 Vehicle Maint</t>
  </si>
  <si>
    <t>3496 Vehicle Maint</t>
  </si>
  <si>
    <t>3498 New Vehicle Maint Facility</t>
  </si>
  <si>
    <t>3562 Auto Repair</t>
  </si>
  <si>
    <t>3598 Cat shed</t>
  </si>
  <si>
    <t>3730 Auto repair</t>
  </si>
  <si>
    <t>4050 Outdoor Rec</t>
  </si>
  <si>
    <t>n/a New hangar 6</t>
  </si>
  <si>
    <t xml:space="preserve">Additional Inventory </t>
  </si>
  <si>
    <t>Building 5001 (DRMO) Septic/leach (1000 gal)</t>
  </si>
  <si>
    <t>Building 5007 (DRMO) Septic/leach (1000 gal)</t>
  </si>
  <si>
    <t>Building 1192 (Landfill) Septic/leach (1000 gal)</t>
  </si>
  <si>
    <t>Building 1191 (Landfill) Septic/Holding Tank (1000 gal)</t>
  </si>
  <si>
    <t>Building 2296 (Golf Course) Septic/leach (1000 gal)</t>
  </si>
  <si>
    <t>Sewer LF</t>
  </si>
  <si>
    <t>Steam LF</t>
  </si>
  <si>
    <t>Condensate LF</t>
  </si>
  <si>
    <t>Water LF</t>
  </si>
  <si>
    <t>Sewer LF-DB</t>
  </si>
  <si>
    <t>Steam LF- DB</t>
  </si>
  <si>
    <t>Condensate LF-DB</t>
  </si>
  <si>
    <t>Water LF-DB</t>
  </si>
  <si>
    <t>Direct Bury QC Check</t>
  </si>
  <si>
    <t xml:space="preserve">Theoretical </t>
  </si>
  <si>
    <t>LF</t>
  </si>
  <si>
    <t>Variance</t>
  </si>
  <si>
    <t>per Section Plan</t>
  </si>
  <si>
    <t>Cost to Construct today (RCN) per LF</t>
  </si>
  <si>
    <t>x</t>
  </si>
  <si>
    <t>Utilidors Dimension @ FWA</t>
  </si>
  <si>
    <t>$$$
per
Linear Foot</t>
  </si>
  <si>
    <t>Group A</t>
  </si>
  <si>
    <t>Group B</t>
  </si>
  <si>
    <t>Group C</t>
  </si>
  <si>
    <t>Group D</t>
  </si>
  <si>
    <t>Utilidor Construction Costs RCN before contractor mark-ups</t>
  </si>
  <si>
    <t>- based on current Doyon Properties construction costs per T. Wallis 07.04.04.</t>
  </si>
  <si>
    <t>Average Depreciation Years remaining</t>
  </si>
  <si>
    <t>Building 2092 (Golf Course) Septic/leach (1000 gal)</t>
  </si>
  <si>
    <t>Building 2062 Septic/leach (1000 gal)</t>
  </si>
  <si>
    <t>Glass Park Pavilion 1 Outhouse (1000 gal)</t>
  </si>
  <si>
    <t>Glass Park Pavilion 2 Outhouse (1000 gal)</t>
  </si>
  <si>
    <t>Glass Park Pavilion 3 Outhouse (1000 gal)</t>
  </si>
  <si>
    <t>Engineer Park Outhouse (1000 gal)</t>
  </si>
  <si>
    <t>Building 1165 Outhouse (1000 gal)</t>
  </si>
  <si>
    <t>Fort Wainwright Potable Water Distribution System</t>
  </si>
  <si>
    <t>Total</t>
  </si>
  <si>
    <t>sf</t>
  </si>
  <si>
    <t>Year of Implementation</t>
  </si>
  <si>
    <t>Estimate Basis Year</t>
  </si>
  <si>
    <t>gal</t>
  </si>
  <si>
    <t>"Consolidated" projects sum small amounts of work into one year or divide very large work into 2 or more years.</t>
  </si>
  <si>
    <t>Wainwright Water Distribution</t>
  </si>
  <si>
    <t>This needs to be updated.</t>
  </si>
  <si>
    <t>Wainwright Wastewater Collection</t>
  </si>
  <si>
    <t xml:space="preserve">7 Units/1047 Mechanical </t>
  </si>
  <si>
    <t>Wainwright CHPP and Heat Distribution (except Piping/Utilidor)</t>
  </si>
  <si>
    <t>Wainwright CHPP and Heat Distribution Piping and Utilidor</t>
  </si>
  <si>
    <t>Wainwright CHPP and Heat Distribution Total</t>
  </si>
  <si>
    <t>Wainwright CHPP and Heat Distribution Total - Consolidated</t>
  </si>
  <si>
    <t>NON-PIPING ITEMS</t>
  </si>
  <si>
    <t>PIPING</t>
  </si>
  <si>
    <t>Wainwright Electrical Distribution Total</t>
  </si>
  <si>
    <t>Wainwright Electrical Distribution Total - Consolidated</t>
  </si>
  <si>
    <t>Wainwright Water Distribution (except Piping)</t>
  </si>
  <si>
    <t>Wainwright Water Distribution Piping</t>
  </si>
  <si>
    <t>Wainwright Water Distribution Total</t>
  </si>
  <si>
    <t>Wainwright Water Distribution Total - Consolidated</t>
  </si>
  <si>
    <t>Wainwright Wastewater Collection (except Piping)</t>
  </si>
  <si>
    <t>Wainwright Wastewater Collection Piping</t>
  </si>
  <si>
    <t>1P - 15 kVA &amp; Smaller</t>
  </si>
  <si>
    <t>1P - 25 kVA</t>
  </si>
  <si>
    <t>1P - 50 kVA</t>
  </si>
  <si>
    <t>1P - 100 kVA</t>
  </si>
  <si>
    <t>3P - 112.5 kVA &amp; Smaller</t>
  </si>
  <si>
    <t>3P - 225 kVA</t>
  </si>
  <si>
    <t>3P - 300 kVA</t>
  </si>
  <si>
    <t>3P - 500 kVA</t>
  </si>
  <si>
    <t>3P - 750 kVA</t>
  </si>
  <si>
    <t>Fort Wainwright Central Heat &amp; Power Plant and Heat Distribution System</t>
  </si>
  <si>
    <t>hp unknown</t>
  </si>
  <si>
    <t xml:space="preserve"> Size of pumps unknown. Electric power source. Assume package lift station.</t>
  </si>
  <si>
    <t xml:space="preserve"> Assume installation date of 1945.</t>
  </si>
  <si>
    <t>Size of pumps unknown. Electric power source. Assume package lift station. Assume installation date of 1945.</t>
  </si>
  <si>
    <t>Assume installation date of 1945.</t>
  </si>
  <si>
    <t>Appraisal Valueation (Capitalized earnings)</t>
  </si>
  <si>
    <t>Natural Gas</t>
  </si>
  <si>
    <t xml:space="preserve">Gas Piping </t>
  </si>
  <si>
    <t>Current filtration capacity is deemed insufficient to meet near-term future growth. Summer peak flows not observed from operating data. GHU intertie allows for Pressure Filter Project to be deferred for 10 years pending detialed condition assessment and Master Plan update, while still providing long term redundancy and method to address summer peak flows and/or near term growth.</t>
  </si>
  <si>
    <t>Potable water intertie with GHU to provide water redundancy and peaking capacity, allowing for deferral of some Pressure Filter upgrades</t>
  </si>
  <si>
    <t>PMP-1 Lift Station Building (see notation)</t>
  </si>
  <si>
    <t>PMP-3 Lift Station Building (see notation)</t>
  </si>
  <si>
    <t>PMP-2 Lift Station Building (see notation)</t>
  </si>
  <si>
    <t>Wetwell</t>
  </si>
  <si>
    <t>PMP-507 Lift Station Buidling (see notation)</t>
  </si>
  <si>
    <t>PMP-505 Lift Station Building (see notation)</t>
  </si>
  <si>
    <t>PMP-506 Lift Station Building (see notation)</t>
  </si>
  <si>
    <t>PMP-800 Lift Station Building (see notation)</t>
  </si>
  <si>
    <t>Proposed Renewal and Replacement Schedule - Piping and Utilidor Only</t>
  </si>
  <si>
    <t>Fort Wainwright Summary</t>
  </si>
  <si>
    <t>Proposed Utilidor Sequencing Plan for Pipe Replacement</t>
  </si>
  <si>
    <t>Gas Meters</t>
  </si>
  <si>
    <t xml:space="preserve">In Initial R&amp;R. Unknown if building, telemetry, controls, etc. </t>
  </si>
  <si>
    <t>In Initial R&amp;R. hp unknown</t>
  </si>
  <si>
    <t>Revised Design Lives on June 08, 2005 Meeting</t>
  </si>
  <si>
    <t>Utility Type</t>
  </si>
  <si>
    <t>Asset Type</t>
  </si>
  <si>
    <t>(original)</t>
  </si>
  <si>
    <t>(revised)</t>
  </si>
  <si>
    <t>Land</t>
  </si>
  <si>
    <t>Plant</t>
  </si>
  <si>
    <t>Pumping Equipment</t>
  </si>
  <si>
    <t>Plant  Equipment</t>
  </si>
  <si>
    <t>Plant &amp; Equipment</t>
  </si>
  <si>
    <t>Distribution System</t>
  </si>
  <si>
    <t>Boilers</t>
  </si>
  <si>
    <t>Fort Wainwright Wastewater Collection System</t>
  </si>
  <si>
    <t>Additional information unknown.</t>
  </si>
  <si>
    <t>CHPP</t>
  </si>
  <si>
    <t>Design Life Reference</t>
  </si>
  <si>
    <t>Pumps</t>
  </si>
  <si>
    <t>Hydrants</t>
  </si>
  <si>
    <t>Generator</t>
  </si>
  <si>
    <t>Manholes</t>
  </si>
  <si>
    <t>Electrical</t>
  </si>
  <si>
    <t xml:space="preserve">Unknown if building, telemetry, controls, etc. </t>
  </si>
  <si>
    <t>WATER SOURCES</t>
  </si>
  <si>
    <t>WATER TREATMENT</t>
  </si>
  <si>
    <t>WATER STORAGE</t>
  </si>
  <si>
    <t>WATER DISTRIBUTION SYSTEM</t>
  </si>
  <si>
    <t>Services</t>
  </si>
  <si>
    <t>1.5"</t>
  </si>
  <si>
    <r>
      <t xml:space="preserve">Replace Black Rapids Generator - new 250 kW </t>
    </r>
    <r>
      <rPr>
        <b/>
        <sz val="10"/>
        <rFont val="Arial"/>
        <family val="2"/>
      </rPr>
      <t>(ECU3)</t>
    </r>
  </si>
  <si>
    <t>Black Rapids Generator  125 kW (remains)</t>
  </si>
  <si>
    <t>Black Rapids Generator   - 125 kW (abandoned)</t>
  </si>
  <si>
    <t>CANTONMENT AREA (NON-HOUSING)</t>
  </si>
  <si>
    <t>HOUSING AREAS'</t>
  </si>
  <si>
    <t>AIRFIELD LIGHTING</t>
  </si>
  <si>
    <t>Airfield Lighting</t>
  </si>
  <si>
    <t>Runway Edge Lights</t>
  </si>
  <si>
    <t>Taxiway Lights</t>
  </si>
  <si>
    <t>Rotating Beacon</t>
  </si>
  <si>
    <t>Series/Isolation Transformers</t>
  </si>
  <si>
    <t>Load Interrupter Switch - 5-kV</t>
  </si>
  <si>
    <t>Constant Current Regulator - 20-KW</t>
  </si>
  <si>
    <t>Constant Current Regulator - 50-KW</t>
  </si>
  <si>
    <t>Constant Current Regulator - 4-KW</t>
  </si>
  <si>
    <t>Control Panel</t>
  </si>
  <si>
    <t>Runway Lighting Cable</t>
  </si>
  <si>
    <t>Elevated Approach Bar</t>
  </si>
  <si>
    <t>Flasher, Sequential</t>
  </si>
  <si>
    <t>Runway Manholes, Access, Underground Cable</t>
  </si>
  <si>
    <t>Handhole</t>
  </si>
  <si>
    <t>Switchgear/Transformer Building</t>
  </si>
  <si>
    <t>Ductbank - 4-in PVC, 1X1</t>
  </si>
  <si>
    <t>Ductbank - 4-in PVC, 1X2</t>
  </si>
  <si>
    <t>Ductbank - 4-in PVC, 2X2</t>
  </si>
  <si>
    <t>Ductbank - 4-in PVC, 2X3</t>
  </si>
  <si>
    <t>Ductbank - 4-in PVC, 3X4</t>
  </si>
  <si>
    <t>Beacon Tower</t>
  </si>
  <si>
    <t>Fort Richardson Electrical Distribution R&amp;R Projects</t>
  </si>
  <si>
    <t>Fort Richardson Natural Gas Distribution R&amp;R Projects</t>
  </si>
  <si>
    <t>Fort Wainwright CHPP and Heat Distribution R&amp;R Projects</t>
  </si>
  <si>
    <t>Fort Wainwright Electrical Distribution R&amp;R Projects</t>
  </si>
  <si>
    <t>Wainwright Electrical Distribution</t>
  </si>
  <si>
    <t>Other Water/Wastewater</t>
  </si>
  <si>
    <t>Metering</t>
  </si>
  <si>
    <t>Transformers all</t>
  </si>
  <si>
    <t>Conveyors and systems</t>
  </si>
  <si>
    <t>Baghouses</t>
  </si>
  <si>
    <t>Coal feeders</t>
  </si>
  <si>
    <t>Steam Turbine</t>
  </si>
  <si>
    <t>Electrical Switchgear</t>
  </si>
  <si>
    <t>Water Treatment systems</t>
  </si>
  <si>
    <t>Chemical Feed Systems</t>
  </si>
  <si>
    <t>Steam and Condensate System</t>
  </si>
  <si>
    <t>Piping Steam Schedule 40</t>
  </si>
  <si>
    <t>Piping Condensate Schedule 80</t>
  </si>
  <si>
    <t>Pumps and Collection Stations</t>
  </si>
  <si>
    <t>Overhead Distribution Equipment (including Poles, Conductor, Switches, and Hardware)</t>
  </si>
  <si>
    <t>Street Lights and Signal Lighting (including Supply Conductors)</t>
  </si>
  <si>
    <t>All Underground Components (including Sectionalizing Equipment)</t>
  </si>
  <si>
    <t>Project Number:  Year 2</t>
  </si>
  <si>
    <t>Project Title: Upgrade Water System</t>
  </si>
  <si>
    <t>Year That Payment for Project Will Begin: Year 2 of the 50 Year Contract</t>
  </si>
  <si>
    <t xml:space="preserve">         Project Description</t>
  </si>
  <si>
    <t>Year Implemented</t>
  </si>
  <si>
    <t>Year Payments Begin</t>
  </si>
  <si>
    <t xml:space="preserve">  Quantity</t>
  </si>
  <si>
    <t>Unit of Measure</t>
  </si>
  <si>
    <t>Cost/UOM</t>
  </si>
  <si>
    <t>Base Constr Cost (no markups)</t>
  </si>
  <si>
    <t>Unknown Diameter (assumed 8")</t>
  </si>
  <si>
    <t>Unknown Diameter (assumed 3")</t>
  </si>
  <si>
    <t>14" (includes trench dewatering costs)</t>
  </si>
  <si>
    <t>16" (includes trench dewatering costs)</t>
  </si>
  <si>
    <t xml:space="preserve">8" </t>
  </si>
  <si>
    <t xml:space="preserve">12" </t>
  </si>
  <si>
    <t>Contingency</t>
  </si>
  <si>
    <t>Outhouses</t>
  </si>
  <si>
    <t>LIFT STATIONS</t>
  </si>
  <si>
    <t>Overhead Lines</t>
  </si>
  <si>
    <t>3 Ph. - Open Wire, Large</t>
  </si>
  <si>
    <t>3 Ph. - Open Wire, Small</t>
  </si>
  <si>
    <t>Secondary</t>
  </si>
  <si>
    <t>Transformers: Pole Type</t>
  </si>
  <si>
    <t>15 kVA &amp; Smaller</t>
  </si>
  <si>
    <t>25 kVA</t>
  </si>
  <si>
    <t>37.5 kVA</t>
  </si>
  <si>
    <t>50 kVA</t>
  </si>
  <si>
    <t>75 kVA</t>
  </si>
  <si>
    <t>100 kVA</t>
  </si>
  <si>
    <t>Street Lights</t>
  </si>
  <si>
    <t>Underground Lines</t>
  </si>
  <si>
    <t>Utilidors (Previously Rehabbed)</t>
  </si>
  <si>
    <t>Utilidors (Not Rehabbed)</t>
  </si>
  <si>
    <t>3 Ph. - Small</t>
  </si>
  <si>
    <t>WASTEWATER COLLECTION</t>
  </si>
  <si>
    <t>Bonds, Insurance</t>
  </si>
  <si>
    <t>Total Capital Cost</t>
  </si>
  <si>
    <t>Studies plus Predesign</t>
  </si>
  <si>
    <t>Design</t>
  </si>
  <si>
    <t>SDC</t>
  </si>
  <si>
    <t>REVISED (BASED ON 05/17/2005 MEETING)</t>
  </si>
  <si>
    <t>WTP Basins/Filter Structures</t>
  </si>
  <si>
    <t>Laterals (up to 24") - Direct-buried</t>
  </si>
  <si>
    <t>Trunks/Interceptors - Direct-buried</t>
  </si>
  <si>
    <t>Laterals (up to 24") - Utilidor-installed</t>
  </si>
  <si>
    <t>Trunks/Interceptors - Utilidor-installed</t>
  </si>
  <si>
    <t>Transmission and Distribution Mains - Direct-buried and Utilidor-installed</t>
  </si>
  <si>
    <t>Dam</t>
  </si>
  <si>
    <t>School Zone Lights - misc.</t>
  </si>
  <si>
    <t>Aircraft Warning Lights - misc.</t>
  </si>
  <si>
    <t>Traffic Control Signals - misc.</t>
  </si>
  <si>
    <t>Fire Department Warning Lights - misc.</t>
  </si>
  <si>
    <t xml:space="preserve">PMP-3 Lift Station Mechanical </t>
  </si>
  <si>
    <t>Fee on Professional Services</t>
  </si>
  <si>
    <t>Engineering</t>
  </si>
  <si>
    <t>Construction</t>
  </si>
  <si>
    <t>GM</t>
  </si>
  <si>
    <t>In Initial Replacements</t>
  </si>
  <si>
    <t>2.5"</t>
  </si>
  <si>
    <t>30"</t>
  </si>
  <si>
    <t>Valves</t>
  </si>
  <si>
    <t>Meters</t>
  </si>
  <si>
    <t>*</t>
  </si>
  <si>
    <t xml:space="preserve">Notes:  </t>
  </si>
  <si>
    <t>See specific inventory tabs at Cost Attachment 2 for components to be replaced in any given year.</t>
  </si>
  <si>
    <t>NOTE: No General Condition, Design, or Construction Management Markups added.</t>
  </si>
  <si>
    <t xml:space="preserve"> </t>
  </si>
  <si>
    <t>Item</t>
  </si>
  <si>
    <t>Year Inst</t>
  </si>
  <si>
    <t>Quantity</t>
  </si>
  <si>
    <t>Unit Cost</t>
  </si>
  <si>
    <t>RCN</t>
  </si>
  <si>
    <t>Design Life</t>
  </si>
  <si>
    <t>RCNLD</t>
  </si>
  <si>
    <t>Historical Inflation Index</t>
  </si>
  <si>
    <t>OC</t>
  </si>
  <si>
    <t>OCLD</t>
  </si>
  <si>
    <t>Source</t>
  </si>
  <si>
    <t>Notes</t>
  </si>
  <si>
    <t>Comments</t>
  </si>
  <si>
    <t>Condition Rating (Poor, Fair, Good)</t>
  </si>
  <si>
    <t>Condition Rating Comments</t>
  </si>
  <si>
    <t>ea</t>
  </si>
  <si>
    <t>6"</t>
  </si>
  <si>
    <t>lf</t>
  </si>
  <si>
    <t>8"</t>
  </si>
  <si>
    <t>10"</t>
  </si>
  <si>
    <t>12"</t>
  </si>
  <si>
    <t>14"</t>
  </si>
  <si>
    <t>16"</t>
  </si>
  <si>
    <t>18"</t>
  </si>
  <si>
    <t>4"</t>
  </si>
  <si>
    <t>1"</t>
  </si>
  <si>
    <t>2"</t>
  </si>
  <si>
    <t>3"</t>
  </si>
  <si>
    <t>Fire Station #1 Generator (Building 3004) - 25-kW</t>
  </si>
  <si>
    <t xml:space="preserve">Building 3559 </t>
  </si>
  <si>
    <t>Building 3559 Well #1 - 55.8-ft depth, 12-in dia.</t>
  </si>
  <si>
    <t>Building 3559 Well #1 Pump &amp; Motor - 2200-gpm VFD</t>
  </si>
  <si>
    <t>Building 3559 Well #2 - 55.8-ft depth, 12-in dia.</t>
  </si>
  <si>
    <t>Building 3559 Well #2 Pump &amp; Motor - 2200-gpm VFD</t>
  </si>
  <si>
    <t>Building 3563</t>
  </si>
  <si>
    <t>Building 3563 Well - 109-ft depth, 12-in dia.</t>
  </si>
  <si>
    <t>Building 3563 Well Pump &amp; Motor - 1000-gpm</t>
  </si>
  <si>
    <t>Building 3563 Emergency Generator - 220 hp</t>
  </si>
  <si>
    <t>Building 3565</t>
  </si>
  <si>
    <t>Building 3565 Well - 200-ft depth, 16-in dia.</t>
  </si>
  <si>
    <t>Building 3565 Well Pump &amp; Motor - 1000-gpm</t>
  </si>
  <si>
    <t>Building 3565 Emergency Generator - 25 kW</t>
  </si>
  <si>
    <t>Fire Protection Wells</t>
  </si>
  <si>
    <t>Building 1011</t>
  </si>
  <si>
    <t>Building 1011 Well - 60-ft depth, 8-in dia.</t>
  </si>
  <si>
    <t>Building 1011 Well Pump &amp; Motor - 750-gpm</t>
  </si>
  <si>
    <t>Building 1032</t>
  </si>
  <si>
    <t>Building 1032 Well - 58-ft depth, 12-in dia.</t>
  </si>
  <si>
    <t>Building 1032 Well Pump &amp; Motor - 750-gpm</t>
  </si>
  <si>
    <t>Building 1032 Well Emergency Generator - 250 kW</t>
  </si>
  <si>
    <t>Building 3003</t>
  </si>
  <si>
    <t>Building 3003 Well - 160-ft depth, 8-in dia.</t>
  </si>
  <si>
    <t>Building 3003 Well Pump &amp; Motor - 600-gpm</t>
  </si>
  <si>
    <t xml:space="preserve">Building 3405 </t>
  </si>
  <si>
    <t>Building 3405 Well - 118-ft depth, 12-in dia.</t>
  </si>
  <si>
    <t>Building 3405 Well Pump &amp; Motor - 1000-gpm</t>
  </si>
  <si>
    <t>Building 3405 Well Emergency Generator - 220 hp</t>
  </si>
  <si>
    <t>Building 4023</t>
  </si>
  <si>
    <t>2009-2013</t>
  </si>
  <si>
    <t>2014-2018 only</t>
  </si>
  <si>
    <t>WATER SOFTENERS</t>
  </si>
  <si>
    <t>Initial CU</t>
  </si>
  <si>
    <t>This deficiency will be addressed in HCU1 under CHPP and Heat Distribution</t>
  </si>
  <si>
    <t>Building 4023 Well - Unknown depth, 12-in dia.</t>
  </si>
  <si>
    <t>Building 4023 Well Pump &amp; Motor - 750-gpm</t>
  </si>
  <si>
    <t>Building 4023 Well Emergency Generator - 220 hp</t>
  </si>
  <si>
    <t>Building 1170 - snow maker</t>
  </si>
  <si>
    <t>Building 1170 Well - 60-ft depth, 8-in dia.</t>
  </si>
  <si>
    <t>Building 1170 Well Pump &amp; Motor - 750-gpm</t>
  </si>
  <si>
    <t>taken out of service, no scap value, due to deficiency, see new BR Generator Project above</t>
  </si>
  <si>
    <t>Building 1909 - ASP</t>
  </si>
  <si>
    <t>Building 2092 - Golf Course</t>
  </si>
  <si>
    <t>Building 2092 Well - 106-ft depth, 4-in dia.</t>
  </si>
  <si>
    <t>Building 2092 Well Pump &amp; Motor - 9-gpm</t>
  </si>
  <si>
    <t>Building 2095 - Golf Main.</t>
  </si>
  <si>
    <t>Building 2095 Well - 118-ft depth, 12-in dia.</t>
  </si>
  <si>
    <t>Total CPM &amp; Commissioning</t>
  </si>
  <si>
    <t>Project Estimating Worksheet</t>
  </si>
  <si>
    <t>Building 2095 Well Pump &amp; Motor - 1000-gpm</t>
  </si>
  <si>
    <t>Building 5009 - Salvage Yard</t>
  </si>
  <si>
    <t>Building 5108 - Range Control</t>
  </si>
  <si>
    <t>Building 5108 Well - 75-ft depth, 6-in dia.</t>
  </si>
  <si>
    <t>Building 5108 Well Pump &amp; Motor - 55-gpm</t>
  </si>
  <si>
    <t>Building 5110 Well - 75-ft depth, 6-in dia.</t>
  </si>
  <si>
    <t>Building 5110 Well Pump &amp; Motor - 9-gpm</t>
  </si>
  <si>
    <t>Theoretical Fort Wainwright Piping And Utilidor Total</t>
  </si>
  <si>
    <t>Proposed Fort Wainwright Piping And Utilidor Total</t>
  </si>
  <si>
    <t>Fort Wainwright Total (Base Cost, No Mark Ups)</t>
  </si>
  <si>
    <t>Klondike Training - E. Chippewa Ave. Outhouse</t>
  </si>
  <si>
    <t>Range Outhouse #1</t>
  </si>
  <si>
    <t>Range Outhouse #2</t>
  </si>
  <si>
    <t>Range Outhouse #3</t>
  </si>
  <si>
    <t>Building 1172 (Ski Lodge) Package Treatment System</t>
  </si>
  <si>
    <t>PMP-1 Lift Station Wet Well</t>
  </si>
  <si>
    <t>PMP-1 Lift Station Pumps - Capacity unknown</t>
  </si>
  <si>
    <t>PMP-1 Lift Station Controls</t>
  </si>
  <si>
    <t>PMP-1 Mechanical</t>
  </si>
  <si>
    <t>PMP-3 Lift Station Wet Well</t>
  </si>
  <si>
    <t>PMP-3 Lift Station Pumps - Capacity unknown</t>
  </si>
  <si>
    <t>PMP-3 Lift Station Controls</t>
  </si>
  <si>
    <t>PMP-3 Force Main - 10", material unknown</t>
  </si>
  <si>
    <t>PMP-2 Lift Station Wet Well</t>
  </si>
  <si>
    <t>PMP-2 Lift Station Pumps - Capacity unknown</t>
  </si>
  <si>
    <t>PMP-2 Lift Station Controls</t>
  </si>
  <si>
    <t>PMP-2 Mechanical</t>
  </si>
  <si>
    <t>PMP-2 Force Main - 6", material unknown</t>
  </si>
  <si>
    <t>Post HQ/1555 Lift Station</t>
  </si>
  <si>
    <t>Post HQ/1555 Lift Station Pumps - Capacity unknown</t>
  </si>
  <si>
    <t>Post HQ/1555 Lift Station Controls</t>
  </si>
  <si>
    <t xml:space="preserve">Post HQ/1555 Mechanical </t>
  </si>
  <si>
    <t>Post HQ/1555 Force Main - 8", material unknown</t>
  </si>
  <si>
    <t>7 Units/1047 Lift Station</t>
  </si>
  <si>
    <t>7 Units/1047 Lift Station Wet Well</t>
  </si>
  <si>
    <t>7 Units/1047 Lift Station Pumps - Capacity unknown</t>
  </si>
  <si>
    <t>7 Units/ 1047 Lift Station Controls</t>
  </si>
  <si>
    <t xml:space="preserve">In Initial R&amp;R. </t>
  </si>
  <si>
    <t>Assume installation date of 1955.</t>
  </si>
  <si>
    <t>Assume installation date of 1990.</t>
  </si>
  <si>
    <t>In Initial R&amp;R.</t>
  </si>
  <si>
    <t>Size &amp; type of building unknown.  Square feet assumed.</t>
  </si>
  <si>
    <t xml:space="preserve">Initial R&amp;R. Unknown if building, telemetry, controls, etc. </t>
  </si>
  <si>
    <t>In Initial R&amp;R. Installation date unknown. Est. 1983</t>
  </si>
  <si>
    <t>In Initial R&amp;R. Pumps from Clear Well to Distribution. Size and installation date unknown. 2 pumps are VFD. Installation date unknown. Est. 1983.</t>
  </si>
  <si>
    <t xml:space="preserve">In Initial R&amp;R.Unknown if building, telemetry, controls, etc. </t>
  </si>
  <si>
    <t>Assumed that clearwell constructed when plant built, maintence to extend life</t>
  </si>
  <si>
    <t>Building 3619 (Softball Fields) Septic/leach</t>
  </si>
  <si>
    <t>Building 5110 (Range) Septic/leach</t>
  </si>
  <si>
    <t>Building 5108 (Range) Septic/leach</t>
  </si>
  <si>
    <t>In Initial R&amp;R. Additional information unknown.</t>
  </si>
  <si>
    <t>In initial R&amp;R. Size of pumps unknown. Electric power source. Assume 7.5-hp.</t>
  </si>
  <si>
    <t>In Initial R&amp;R. Assume installation date of 1947.</t>
  </si>
  <si>
    <t>Wainwright Wastewater Collection Total</t>
  </si>
  <si>
    <t>Wainwright Wastewater Collection Total - Consolidated</t>
  </si>
  <si>
    <t>Theoretical Wainwright Steam Piping - Utilidor Installed (LF)</t>
  </si>
  <si>
    <t>Theoretical Wainwright Steam Piping - Utilidor Installed ($)</t>
  </si>
  <si>
    <t>Proposed Wainwright Steam Piping - Utilidor Installed (LF)</t>
  </si>
  <si>
    <t>Proposed Wainwright Steam Piping - Utilidor Installed ($)</t>
  </si>
  <si>
    <t>Theoretical Cumulative Wainwright Steam Piping - Utilidor Installed (LF)</t>
  </si>
  <si>
    <t>Proposed Cumulative Wainwright Steam Piping - Utilidor Installed (LF)</t>
  </si>
  <si>
    <t>Theoretical Wainwright Condensate Piping - Utilidor Installed (LF)</t>
  </si>
  <si>
    <t>Theoretical Cumulative Wainwright Condensate Piping - Utilidor Installed (LF)</t>
  </si>
  <si>
    <t>Proposed Wainwright Condensate Piping - Utilidor Installed (LF)</t>
  </si>
  <si>
    <t>Proposed Cumulative Wainwright Condensate Piping - Utilidor Installed (LF)</t>
  </si>
  <si>
    <t>Theoretical Wainwright Utilidor (LF)</t>
  </si>
  <si>
    <t>Theoretical Cumulative Wainwright Utilidor (LF)</t>
  </si>
  <si>
    <t>Theoretical Wainwright Utilidor ($)</t>
  </si>
  <si>
    <t>Proposed Wainwright Utilidor (LF)</t>
  </si>
  <si>
    <t>Proposed Cumulative Wainwright Utilidor (LF)</t>
  </si>
  <si>
    <t>Proposed Wainwright Utilidor ($)</t>
  </si>
  <si>
    <t>Theoretical Wainwright Condensate Piping - Utilidor Installed ($)</t>
  </si>
  <si>
    <t>Proposed Wainwright Condensate Piping - Utilidor Installed ($)</t>
  </si>
  <si>
    <t>Theoretical Wainwright Steam Piping - Direct-Buried (LF)</t>
  </si>
  <si>
    <t>Theoretical Cumulative Wainwright Steam Piping - Direct-Buried (LF)</t>
  </si>
  <si>
    <t>Theoretical Wainwright Steam Piping - Direct-Buried ($)</t>
  </si>
  <si>
    <t>Proposed Wainwright Steam Piping - Direct-Buried (LF)</t>
  </si>
  <si>
    <t>Proposed Cumulative Wainwright Steam Piping - Direct-Buried (LF)</t>
  </si>
  <si>
    <t>Proposed Wainwright Steam Piping - Direct-Buried ($)</t>
  </si>
  <si>
    <t>Theoretical Wainwright Condensate Piping - Direct-Buried (LF)</t>
  </si>
  <si>
    <t>Theoretical Cumulative Wainwright Condensate Piping - Direct-Buried (LF)</t>
  </si>
  <si>
    <t>Theoretical Wainwright Condensate Piping - Direct-Buried ($)</t>
  </si>
  <si>
    <t>Proposed Wainwright Condensate Piping - Direct-Buried (LF)</t>
  </si>
  <si>
    <t>Proposed Cumulative Wainwright Condensate Piping - Direct-Buried (LF)</t>
  </si>
  <si>
    <t>Proposed Wainwright Condensate Piping - Direct-Buried ($)</t>
  </si>
  <si>
    <t>Theoretical Wainwright CHPP and Heat Distribution Piping/Utilidor Total</t>
  </si>
  <si>
    <t>Proposed Wainwright CHPP and Heat Distribution Piping/Utilidor Total</t>
  </si>
  <si>
    <t>Theoretical Wainwright Water Piping - Utilidor Installed (LF)</t>
  </si>
  <si>
    <t>Theoretical Cumulative Wainwright Water Piping - Utilidor Installed (LF)</t>
  </si>
  <si>
    <t>Oper. &amp; Maintenance Base Facilities Depot</t>
  </si>
  <si>
    <t>Theoretical Wainwright Water Piping - Utilidor Installed ($)</t>
  </si>
  <si>
    <t>Proposed Wainwright Water Piping - Utilidor Installed (LF)</t>
  </si>
  <si>
    <t>Proposed Cumulative Wainwright Water Piping - Utilidor Installed (LF)</t>
  </si>
  <si>
    <t>Proposed Wainwright Water Piping - Utilidor Installed ($)</t>
  </si>
  <si>
    <t>Theoretical Wainwright Water Piping - Direct-Buried (LF)</t>
  </si>
  <si>
    <t>Theoretical Cumulative Wainwright Water Piping - Direct-Buried (LF)</t>
  </si>
  <si>
    <t>Theoretical Wainwright Water Piping - Direct-Buried ($)</t>
  </si>
  <si>
    <t>Proposed Wainwright Water Piping - Direct-Buried (LF)</t>
  </si>
  <si>
    <t>Proposed Cumulative Wainwright Water Piping - Direct-Buried (LF)</t>
  </si>
  <si>
    <t>Proposed Wainwright Water Piping - Direct-Buried ($)</t>
  </si>
  <si>
    <t>Theoretical Wainwright Potable Water Distribution Piping Total</t>
  </si>
  <si>
    <t>Proposed Wainwright Potable Water Distribution Piping Total</t>
  </si>
  <si>
    <t>1" - Galvanized</t>
  </si>
  <si>
    <t>2" - Galvanized</t>
  </si>
  <si>
    <t>2.5" - Galvanized</t>
  </si>
  <si>
    <t>3" - Galvanized</t>
  </si>
  <si>
    <t>4" - Galvanized</t>
  </si>
  <si>
    <t>6" - Galvanized</t>
  </si>
  <si>
    <t>18" West North Post Tie</t>
  </si>
  <si>
    <t>Tie line is failing and needs replacement</t>
  </si>
  <si>
    <t xml:space="preserve">Total Phase 1 Project Cost </t>
  </si>
  <si>
    <t>28" - Nealy Road Main Line</t>
  </si>
  <si>
    <t>Nealy Road Main line</t>
  </si>
  <si>
    <t>30" - Nealy Road Mainline</t>
  </si>
  <si>
    <t>36" - Nealy Road Mainline</t>
  </si>
  <si>
    <t>Theoretical Wainwright Wastewater Piping - Utilidor Installed (LF)</t>
  </si>
  <si>
    <t>Theoretical Cumulative Wainwright Wastewater Piping - Utilidor Installed (LF)</t>
  </si>
  <si>
    <t>Theoretical Wainwright Wastewater Piping - Utilidor Installed ($)</t>
  </si>
  <si>
    <t>Proposed Wainwright Wastewater Piping - Utilidor Installed (LF)</t>
  </si>
  <si>
    <t>Proposed Cumulative Wainwright Wastewater Piping - Utilidor Installed (LF)</t>
  </si>
  <si>
    <t>Proposed Wainwright Wastewater Piping - Utilidor Installed ($)</t>
  </si>
  <si>
    <t>Theoretical Wainwright Wastewater Piping - Direct-Buried (LF)</t>
  </si>
  <si>
    <t>Theoretical Cumulative Wainwright Wastewater Piping - Direct-Buried (LF)</t>
  </si>
  <si>
    <t>Theoretical Wainwright Wastewater Piping - Direct-Buried ($)</t>
  </si>
  <si>
    <t>Proposed Wainwright Wastewater Piping - Direct-Buried (LF)</t>
  </si>
  <si>
    <t>Proposed Cumulative Wainwright Wastewater Piping - Direct-Buried (LF)</t>
  </si>
  <si>
    <t>Proposed Wainwright Wastewater Piping - Direct-Buried ($)</t>
  </si>
  <si>
    <t>Theoretical Wainwright Wastewater Collection Piping Total</t>
  </si>
  <si>
    <t>Proposed Wainwright Wastewater Collection Piping Total</t>
  </si>
  <si>
    <t>7 Units/1047 Force Main - 6", material unknown</t>
  </si>
  <si>
    <t>8 Plex/1049 Lift Station</t>
  </si>
  <si>
    <t>8 Plex/1049 Lift Station Wet Well</t>
  </si>
  <si>
    <t>8 Plex/1049 Lift Station Pumps - Capacity unknown</t>
  </si>
  <si>
    <t>8 Plex/1049 Lift Station Controls</t>
  </si>
  <si>
    <t>8 Plex/1049 Mechanical</t>
  </si>
  <si>
    <t>8 Plex/1049 Force Main - 6", material unknown</t>
  </si>
  <si>
    <t>Admin/1051 Lift Station</t>
  </si>
  <si>
    <t>Admin/1051 Lift Station Wet Well</t>
  </si>
  <si>
    <t>Admin/1051 Lift Station Pumps - Capacity unknown</t>
  </si>
  <si>
    <t>Admin/1051 Lift Station Controls</t>
  </si>
  <si>
    <t xml:space="preserve">Admin/1051 Lift Station Mechanical </t>
  </si>
  <si>
    <t>Admin/1051 Force Main - 10", material unknown</t>
  </si>
  <si>
    <t>Law Center/1562 Lift Station</t>
  </si>
  <si>
    <t>Law Center/1562 Lift Station Wet Well</t>
  </si>
  <si>
    <t>Law Center/1562 Lift Station Pumps - Capacity unknown</t>
  </si>
  <si>
    <t>Law Center/1562 Lift Station Controls</t>
  </si>
  <si>
    <t xml:space="preserve">Law Center/1562 Mechanical </t>
  </si>
  <si>
    <t>Law Center/1562 Force Main - 6", material unknown</t>
  </si>
  <si>
    <t>BLM HQ/1541 Lift Station</t>
  </si>
  <si>
    <t>BLM HQ/1541 Lift Station Wet Well</t>
  </si>
  <si>
    <t>BLM HQ/1541 Lift Station Pumps - Capacity unknown</t>
  </si>
  <si>
    <t>BLM HQ/1541 Lift Station Controls</t>
  </si>
  <si>
    <t xml:space="preserve">BLM HQ/1541 Mechanical </t>
  </si>
  <si>
    <t>BLM HQ/1541 Force Main - 4", material unknown</t>
  </si>
  <si>
    <t>Hanger 1/1557 Lift Station</t>
  </si>
  <si>
    <t>Hanger 1/1557 Lift Station Wet Well</t>
  </si>
  <si>
    <t>Hanger 1/1557 Lift Station Pumps - Capacity unknown</t>
  </si>
  <si>
    <t>Hanger 1/1557 Lift Station Controls</t>
  </si>
  <si>
    <t>Hanger 1/1557 Mechanical</t>
  </si>
  <si>
    <t>Hanger 1/1557 Force Main - 6", material unknown</t>
  </si>
  <si>
    <t>South of 1576 Lift Station</t>
  </si>
  <si>
    <t>South of 1576 Lift Station Wet Well</t>
  </si>
  <si>
    <t>South of 1576 Lift Station Pumps - Capacity unknown</t>
  </si>
  <si>
    <t>South of 1576 Lift Station Controls</t>
  </si>
  <si>
    <t xml:space="preserve">South of 1576 Mechanical </t>
  </si>
  <si>
    <t>South of 1576 Force Main - 6", material unknown</t>
  </si>
  <si>
    <t>PMP-507 Lift Station Wet Well</t>
  </si>
  <si>
    <t>PMP-507 Lift Station Pumps - Capacity unknown</t>
  </si>
  <si>
    <t>Fort Wainwright Total - Consolidated</t>
  </si>
  <si>
    <t>PMP-507 Lift Station Controls</t>
  </si>
  <si>
    <t>PMP-507 Mechanical</t>
  </si>
  <si>
    <t>PMP-507 Force Main - 10", material unknown</t>
  </si>
  <si>
    <t>Near 2201 Lift Station</t>
  </si>
  <si>
    <t>Near 2201 Lift Station Wet Well</t>
  </si>
  <si>
    <t>Near 2201 Lift Station Pumps - Capacity unknown</t>
  </si>
  <si>
    <t>Near 2201 Lift Station Controls</t>
  </si>
  <si>
    <t xml:space="preserve">Near 2201 Mechanical </t>
  </si>
  <si>
    <t>Near 2201 Force Main - 4", material unknown</t>
  </si>
  <si>
    <t>PMP-500 Lift Station</t>
  </si>
  <si>
    <t>PMP-500 Lift Station Wet Well</t>
  </si>
  <si>
    <t>not replaced,included in Airfield LightingCIP project</t>
  </si>
  <si>
    <t>miles</t>
  </si>
  <si>
    <t>PMP-500 Lift Station Pumps - Capacity unknown</t>
  </si>
  <si>
    <t>PMP-500 Lift Station Controls</t>
  </si>
  <si>
    <t>PMP-500 Mechanical</t>
  </si>
  <si>
    <t>PMP-500 Force Main - 6", material unknown</t>
  </si>
  <si>
    <t>PMP-501 Lift Station</t>
  </si>
  <si>
    <t>PMP-501 Lift Station Wet Well</t>
  </si>
  <si>
    <t>PMP-501 Lift Station Pumps - Capacity unknown</t>
  </si>
  <si>
    <t>PMP-501 Lift Station Controls</t>
  </si>
  <si>
    <t xml:space="preserve">PMP-501 Mechanical </t>
  </si>
  <si>
    <t>PMP-501 Force Main - 6", material unknown</t>
  </si>
  <si>
    <t>PMP-502 Lift Station</t>
  </si>
  <si>
    <t>PMP-502 Lift Station Wet Well</t>
  </si>
  <si>
    <t>PMP-502 Lift Station Pumps - Capacity unknown</t>
  </si>
  <si>
    <t>PMP-502 Lift Station Controls</t>
  </si>
  <si>
    <t xml:space="preserve">PMP-502 Mechanical </t>
  </si>
  <si>
    <t>PMP-502 Force Main - 6", material unknown</t>
  </si>
  <si>
    <t>West of 2295 Lift Station</t>
  </si>
  <si>
    <t>West of 2295 Lift Station Wet Well</t>
  </si>
  <si>
    <t>West of 2295 Lift Station Pumps - Capacity unknown</t>
  </si>
  <si>
    <t>West of 2295 Lift Station Controls</t>
  </si>
  <si>
    <t>West of 2295 Mechanical</t>
  </si>
  <si>
    <t>West of 2295 Force Main - 4", material unknown</t>
  </si>
  <si>
    <t>PMP-505 Lift Station Wet Well</t>
  </si>
  <si>
    <t>PMP-505 Lift Station Pumps - Capacity unknown</t>
  </si>
  <si>
    <t>PMP-505 Lift Station Controls</t>
  </si>
  <si>
    <t>PMP 505 Mechanical</t>
  </si>
  <si>
    <t>PMP-505 Force Main - 10"/6", material unknown</t>
  </si>
  <si>
    <t>North of BK 3408 Lift Station</t>
  </si>
  <si>
    <t>North of BK 3408 Lift Station Wet Well</t>
  </si>
  <si>
    <t>North of BK 3408 Lift Station Pumps - Capacity unknown</t>
  </si>
  <si>
    <t>North of BK 3408 Lift Station Controls</t>
  </si>
  <si>
    <t>North of BK 3408 Mechanical</t>
  </si>
  <si>
    <t>North of BK 3408 Force Main - 6", material unknown</t>
  </si>
  <si>
    <t>SE of 3704 Lift Station</t>
  </si>
  <si>
    <t>SE of 3704 Lift Station Wet Well</t>
  </si>
  <si>
    <t>SE of 3704 Lift Station Pumps - Capacity unknown</t>
  </si>
  <si>
    <t>SE of 3704 Lift Station Controls</t>
  </si>
  <si>
    <t>This deficiency will be addressed by project HCU1. Reinsulatesteam and condensate piping to correct overheating problem in water distribution system</t>
  </si>
  <si>
    <t>This defeciency will be addressed by project HCU1. Reinsulate steam and condensate piping to correct overheating problem in wastewater collection system</t>
  </si>
  <si>
    <t>Galvanized Sewer Piping - WWCU4</t>
  </si>
  <si>
    <t>36"</t>
  </si>
  <si>
    <t>Septic Leech</t>
  </si>
  <si>
    <t>Spetic Leech 1185 (Ski Hill Maintenance/1000 gal)</t>
  </si>
  <si>
    <t>WWCU2</t>
  </si>
  <si>
    <t>ECU4</t>
  </si>
  <si>
    <t>Water Softeners</t>
  </si>
  <si>
    <t>Oil Water Separators</t>
  </si>
  <si>
    <t>SE of 3704 Mechanical</t>
  </si>
  <si>
    <t>PMP-506 Lift Station Wet Well</t>
  </si>
  <si>
    <t>PMP-506 Lift Station Pumps - Capacity unknown</t>
  </si>
  <si>
    <t>PMP-506 Lift Station Controls</t>
  </si>
  <si>
    <t>PMP-506 Mechanical</t>
  </si>
  <si>
    <t>PMP-506 Force Main - 20", material unknown</t>
  </si>
  <si>
    <t>North of 3567 Lift Station</t>
  </si>
  <si>
    <t>North of 3567 Lift Station Wet Well</t>
  </si>
  <si>
    <t>North of 3567 Lift Station Pumps - Capacity unknown</t>
  </si>
  <si>
    <t>North of 3567 Lift Station Controls</t>
  </si>
  <si>
    <t>North of 3567 Mechanical</t>
  </si>
  <si>
    <t>North of 3567 Force Main - 6", material unknown</t>
  </si>
  <si>
    <t>Water Plant 3565 Lift Station</t>
  </si>
  <si>
    <t>Water Plant 3565 Lift Station Wet Well</t>
  </si>
  <si>
    <t>Water Plant 3565 Lift Station Pumps - Capacity unknown</t>
  </si>
  <si>
    <t>Water Plant 3565 Lift Station Controls</t>
  </si>
  <si>
    <t>Water Plant Mechanical</t>
  </si>
  <si>
    <t>Water Plant 3565 Force Main - 3"/4", material unknown</t>
  </si>
  <si>
    <t>PMP-800 Lift Station Wet Well</t>
  </si>
  <si>
    <t>PMP-800 Lift Station Pumps - Capacity unknown</t>
  </si>
  <si>
    <t>PMP-800 Lift Station Controls</t>
  </si>
  <si>
    <t>PMP-800 Mechanical</t>
  </si>
  <si>
    <t>PMP-800 Force Main - 6", material unknown</t>
  </si>
  <si>
    <t>Near 3709 Lift Station</t>
  </si>
  <si>
    <r>
      <t xml:space="preserve">Pressure Filter Capacity - Additonal Pressure Filter - </t>
    </r>
    <r>
      <rPr>
        <b/>
        <sz val="10"/>
        <rFont val="Arial"/>
        <family val="2"/>
      </rPr>
      <t>WCU2</t>
    </r>
  </si>
  <si>
    <t>Near 3709 Lift Station Wet Well</t>
  </si>
  <si>
    <t>Near 3709 Lift Station Pumps - Capacity unknown</t>
  </si>
  <si>
    <t>Near 3709 Lift Station Controls</t>
  </si>
  <si>
    <t>Near 3709 Mechanical</t>
  </si>
  <si>
    <t>Near 3709 Force Main - 4", material unknown</t>
  </si>
  <si>
    <t>Assumes trenchless rehab - direct replacement will raise unit cost to $140 lf.</t>
  </si>
  <si>
    <t>See page J12-11 - Lift stations located inside a building are not considered part of the WW system until point force main leaves building. ?</t>
  </si>
  <si>
    <t>Force main in utilidor with building.</t>
  </si>
  <si>
    <t>Force main direct with building.</t>
  </si>
  <si>
    <t>Force main in utilidor.</t>
  </si>
  <si>
    <t>Force main direct.</t>
  </si>
  <si>
    <t>8"- Galvanized</t>
  </si>
  <si>
    <t>CIP - identified deficiency of 3,000 LF of leaking galvanized 8" pipe assumed to be in the Older housing area (section H1-2 to H3-7).  3,000 LF removed from  scheduled repleacemnet and loaded to 2008</t>
  </si>
  <si>
    <t>Assumes trenchless rehab - direct replacement will raise unit cost to $150.</t>
  </si>
  <si>
    <t>Additional information unknown. Est.2000</t>
  </si>
  <si>
    <t>Additional information unknown. Est.2000. Assume equal to State Park-type.</t>
  </si>
  <si>
    <t>Additional information unknown. Est.2000. Assume State Park-type.</t>
  </si>
  <si>
    <t>Additional information unknown. Est.2000. Assume State Park type.</t>
  </si>
  <si>
    <t>Additional information unknown. Est. 1990. Assume State Park-type</t>
  </si>
  <si>
    <t>Additional information unknown. Est. 1990. Assume State Park-type.</t>
  </si>
  <si>
    <t>General Conditions</t>
  </si>
  <si>
    <t>G &amp; A</t>
  </si>
  <si>
    <t>Profit</t>
  </si>
  <si>
    <t>Total Project Cost</t>
  </si>
  <si>
    <t>24"</t>
  </si>
  <si>
    <t>Percentage</t>
  </si>
  <si>
    <t>Cross Sectional Area (ft)</t>
  </si>
  <si>
    <t>$$$ per 
sq. ft. of Sectional Area</t>
  </si>
  <si>
    <t>$$ per Linear Foot, based upon actual Area percentage</t>
  </si>
  <si>
    <t>Construction Cost 
Range</t>
  </si>
  <si>
    <t>$$ per Linear Foot, based upon square foot area &amp; Percentage adjustment</t>
  </si>
  <si>
    <t>Initial R &amp; R, ERR1</t>
  </si>
  <si>
    <t>Generators</t>
  </si>
  <si>
    <t>Forts Wainwright Utility Inventory and Replacement Cost</t>
  </si>
  <si>
    <t>Building Upper ASP Septic/Leech (1000 gpm)</t>
  </si>
  <si>
    <t>Building BRTS Septic/Leech (1000 gpm)</t>
  </si>
  <si>
    <t>Building 1928  Bolio Lake Septic/Leech</t>
  </si>
  <si>
    <t xml:space="preserve"> Building Bolio Lake Test Track Spetic/Leech</t>
  </si>
  <si>
    <t xml:space="preserve">Building Texas Range- 2, Separate Septic /Leech Systems </t>
  </si>
  <si>
    <t>NBC Range  Outhouse (1000 gal)</t>
  </si>
  <si>
    <t>Chippewa Road Softball Field Outhouse (1000 gal)</t>
  </si>
  <si>
    <t xml:space="preserve">Bolio Lake (Mississippi Range) Outhouse </t>
  </si>
  <si>
    <t>Bolio Lake (Texas Condo)  Outhouse</t>
  </si>
  <si>
    <t>Bolio Lake (OP10) Outhouse</t>
  </si>
  <si>
    <t>Exisitng Meters</t>
  </si>
  <si>
    <t>Fort Wainwright Utility Inventory and Replacement Cost</t>
  </si>
  <si>
    <t>CIP Projects and initial R&amp;R Projects (RCN w. mark-ups and engineering Costs)                              - from CIP workbook -</t>
  </si>
  <si>
    <t>RCN                 (Total w. Enginering)             Yrs 6-10</t>
  </si>
  <si>
    <t>Capital Investment                Yrs 1-10</t>
  </si>
  <si>
    <t>RCN                 (Total w. Enginering)  Yrs 11-50</t>
  </si>
  <si>
    <t>Total 50 year Capex</t>
  </si>
  <si>
    <t>Wainwright CHPP only</t>
  </si>
  <si>
    <t>Wainwright  Heat Distribution only</t>
  </si>
  <si>
    <t>Wainwright Utilidors</t>
  </si>
  <si>
    <t>Purchase Offer</t>
  </si>
  <si>
    <t>Valuation basis</t>
  </si>
  <si>
    <t>Total CHP&amp;P &amp; HDS</t>
  </si>
  <si>
    <t>RCNLD               (Kind-for-Kind)</t>
  </si>
  <si>
    <t>RCNLD (PDC Harris estimate for 30 Mwe CFB plant</t>
  </si>
  <si>
    <t>na</t>
  </si>
  <si>
    <t>Total - 2008 to 2012</t>
  </si>
  <si>
    <t>Total - 2013 to 2018</t>
  </si>
  <si>
    <t>Total - 2019 to 2058</t>
  </si>
  <si>
    <t>Total - 2008 to 2012 only</t>
  </si>
  <si>
    <t>Total - 2013 to 2018 only</t>
  </si>
  <si>
    <t>Total WTP</t>
  </si>
  <si>
    <t>Total WDS</t>
  </si>
  <si>
    <t>C/S (20% min)</t>
  </si>
  <si>
    <t>Sub-Debt</t>
  </si>
  <si>
    <t>Senior Debt</t>
  </si>
  <si>
    <t>(Investment Grade)</t>
  </si>
  <si>
    <t>DOYON Equity</t>
  </si>
  <si>
    <t>FSW Equity</t>
  </si>
  <si>
    <t>AES Equity</t>
  </si>
  <si>
    <t>by internal Depreciation charges (cashflow neurtal)</t>
  </si>
  <si>
    <t>financed by amortization of Purchase debt</t>
  </si>
  <si>
    <t>Note: RCN INCLUDES Contractor Mark-ups and Studies/Enginering Costs to 2058 only</t>
  </si>
  <si>
    <r>
      <t>Utilidor-Installed</t>
    </r>
    <r>
      <rPr>
        <sz val="10"/>
        <rFont val="Arial"/>
        <family val="2"/>
      </rPr>
      <t>, Pipe Material Unknown - Galvanized, Ductile Iron, AC, PVC, or Concrete</t>
    </r>
  </si>
  <si>
    <r>
      <t>Direct-Buried</t>
    </r>
    <r>
      <rPr>
        <sz val="10"/>
        <rFont val="Arial"/>
        <family val="2"/>
      </rPr>
      <t>, Pipe Material Unknown - Galvanized, Ductile Iron, AC, PVC, or Concrete</t>
    </r>
  </si>
  <si>
    <t>50% of 18" + WW</t>
  </si>
  <si>
    <t>numbers manually cross-checked against Utilidor Section Plan, July 19, 2005</t>
  </si>
  <si>
    <t>per John Shaw</t>
  </si>
  <si>
    <t>Section Reference</t>
  </si>
  <si>
    <t>Section  G</t>
  </si>
  <si>
    <t>Section  H</t>
  </si>
  <si>
    <t>Section  I-J</t>
  </si>
  <si>
    <t>Total Base</t>
  </si>
  <si>
    <t>Utiliodors</t>
  </si>
  <si>
    <t>DB</t>
  </si>
  <si>
    <t>Utilidors LF</t>
  </si>
  <si>
    <t>Sewer</t>
  </si>
  <si>
    <t>Steam</t>
  </si>
  <si>
    <t>Cond</t>
  </si>
  <si>
    <t>Water</t>
  </si>
  <si>
    <t>Total Pipe</t>
  </si>
  <si>
    <t>E6-5,E6-6</t>
  </si>
  <si>
    <t>E6-9, E7-7</t>
  </si>
  <si>
    <t>E6-7,E6-8</t>
  </si>
  <si>
    <t>G1-5, G1-6, G1-8</t>
  </si>
  <si>
    <t>F5-5, F5-6</t>
  </si>
  <si>
    <t>Contrbution in Add of Construction Tax:</t>
  </si>
  <si>
    <t>Purchase Price:</t>
  </si>
  <si>
    <t>Appraisal Value:</t>
  </si>
  <si>
    <t>RCNLD (CFB Boiler):</t>
  </si>
  <si>
    <t xml:space="preserve">Purchase price is based on RCA standard methodology for regulated </t>
  </si>
  <si>
    <t>methods.</t>
  </si>
  <si>
    <t>earnings mulytiple</t>
  </si>
  <si>
    <t>RCNLD (new tech)</t>
  </si>
  <si>
    <t>utilities based on OCLD.  CIAC Tax is not applicable on power &amp; HDS</t>
  </si>
  <si>
    <t>assets ifthe Proposed purchase price is in excess of FMV or other valuation</t>
  </si>
  <si>
    <t>Secondary Electric Meters</t>
  </si>
  <si>
    <t>New Secondary Meters (one-time/initial service cost)</t>
  </si>
  <si>
    <t>New Secondary Meters [ AMR hard-wired com line cost ]</t>
  </si>
  <si>
    <r>
      <t xml:space="preserve"> New Water Meters - </t>
    </r>
    <r>
      <rPr>
        <b/>
        <sz val="10"/>
        <rFont val="Verdana"/>
        <family val="2"/>
      </rPr>
      <t>WCU7</t>
    </r>
    <r>
      <rPr>
        <sz val="10"/>
        <rFont val="Verdana"/>
        <family val="2"/>
      </rPr>
      <t xml:space="preserve"> [ basic hardware &amp; install cost]</t>
    </r>
  </si>
  <si>
    <t>New Water Meters [ one-time/initial services costs]</t>
  </si>
  <si>
    <t>New Water Meters [ AMR Hard-wire com. Line cost ]</t>
  </si>
  <si>
    <t>Water Meters</t>
  </si>
  <si>
    <t>I5-8 to I6-4 (yr 1)</t>
  </si>
  <si>
    <t>I5-8 to I6-4 (yr 2)</t>
  </si>
  <si>
    <t>G2-4, G2-5,G2-7,G2-8,G2-9 (yr 1)</t>
  </si>
  <si>
    <t>G2-4, G2-5,G2-7,G2-8,G2-9 (yr 2)</t>
  </si>
  <si>
    <t>H-3,H1-6</t>
  </si>
  <si>
    <t>H1-3,H1-6</t>
  </si>
  <si>
    <t>F6-1</t>
  </si>
  <si>
    <t>G4-2 though G4-7</t>
  </si>
  <si>
    <t>H2-4, H2-7</t>
  </si>
  <si>
    <t>F6-2</t>
  </si>
  <si>
    <t>F6-3</t>
  </si>
  <si>
    <t>G1-9</t>
  </si>
  <si>
    <t>F6-4</t>
  </si>
  <si>
    <t>H2-1, H2-2</t>
  </si>
  <si>
    <t>F6-5</t>
  </si>
  <si>
    <t>H2-3, H3-1</t>
  </si>
  <si>
    <t>F6-6</t>
  </si>
  <si>
    <t>H2-5,H2-6</t>
  </si>
  <si>
    <t>F7-1</t>
  </si>
  <si>
    <t>H2-8, H2-9,H3-7</t>
  </si>
  <si>
    <t>H3-2, H3-4, H3-5</t>
  </si>
  <si>
    <t>Power Hub-H3-3,H3-6,H3-9</t>
  </si>
  <si>
    <t>Power Hub-H4-1,H4-4,H4-7</t>
  </si>
  <si>
    <t>G4-8</t>
  </si>
  <si>
    <t>H4-2, H4-3</t>
  </si>
  <si>
    <t>I1-1 to I1-4</t>
  </si>
  <si>
    <t>H4-5,H4-6,H4-8,H4-9</t>
  </si>
  <si>
    <t>I2-2 to I2-3</t>
  </si>
  <si>
    <t>H5-1,H5-4,H5-5</t>
  </si>
  <si>
    <t>I3-1 to I4-6</t>
  </si>
  <si>
    <t>H5-7,H5-8</t>
  </si>
  <si>
    <t>I5-1 to I5-4</t>
  </si>
  <si>
    <t>I5-5 to I5-7</t>
  </si>
  <si>
    <t>I6-7 to J5-2</t>
  </si>
  <si>
    <t>J5-3 to J6-1</t>
  </si>
  <si>
    <t>E6-5</t>
  </si>
  <si>
    <t>G1-6 (DB)</t>
  </si>
  <si>
    <t>all 4" WW</t>
  </si>
  <si>
    <t>E6-2</t>
  </si>
  <si>
    <t>G1-8 (DB)</t>
  </si>
  <si>
    <t>Doyon Utilities, LLC</t>
  </si>
  <si>
    <t>Standy Generator</t>
  </si>
  <si>
    <t>In Initial CIP</t>
  </si>
  <si>
    <t>Average</t>
  </si>
  <si>
    <t>Pipe LF</t>
  </si>
  <si>
    <t>Pipe Mi.</t>
  </si>
  <si>
    <t>average (20017-2038)</t>
  </si>
  <si>
    <t>average (20039-2057)</t>
  </si>
  <si>
    <t>F5-3,F5-5,F6-1,F6-2,F6-4, F6-5</t>
  </si>
  <si>
    <t>G1-9 (DB)</t>
  </si>
  <si>
    <t>G2-7 (DB)</t>
  </si>
  <si>
    <t>all 4"S</t>
  </si>
  <si>
    <t>G4-2 (DB) to G4-8</t>
  </si>
  <si>
    <t>all 4" C</t>
  </si>
  <si>
    <t>I1-1 toI1-4 (DB)</t>
  </si>
  <si>
    <t>F4-5,F4-6,F4-8</t>
  </si>
  <si>
    <t>F5-4,F5-5,F5-6</t>
  </si>
  <si>
    <t>all  18" S</t>
  </si>
  <si>
    <t>all 18" DW</t>
  </si>
  <si>
    <t>F5-3, F6-1</t>
  </si>
  <si>
    <t>E6-2, E6-8</t>
  </si>
  <si>
    <t>all 2" S</t>
  </si>
  <si>
    <t>all 2" C</t>
  </si>
  <si>
    <t>all 2" DW</t>
  </si>
  <si>
    <t>I4-3,I5-4,I5-7,J5-1</t>
  </si>
  <si>
    <t>I4-2</t>
  </si>
  <si>
    <t>E6-2, E6-4</t>
  </si>
  <si>
    <t>New  Secondary Meters at Fort Wainwright Facilities (481), Yukon Training (1), Black Rapids (6), Bolio Lake (10) [ basic meter &amp; install cost ]</t>
  </si>
  <si>
    <t>Debt Financed (60%)</t>
  </si>
  <si>
    <t>Equity Financed (40%)</t>
  </si>
  <si>
    <t>3 Ph. - Open Wire, Small (yr 1)</t>
  </si>
  <si>
    <t>3 Ph. - Open Wire, Small (yr 2)</t>
  </si>
  <si>
    <t>inflator to 2008$</t>
  </si>
  <si>
    <t>2005$ Unit cost etsimates</t>
  </si>
  <si>
    <t>2008$ Unitcost estimate</t>
  </si>
  <si>
    <t>2005$ estimated Unit Cost</t>
  </si>
  <si>
    <t>2008$ estimated Unit Cost</t>
  </si>
  <si>
    <t>O&amp;M Vehicle Fleet:</t>
  </si>
  <si>
    <t>Oper. &amp; Maintenance/ OTP Capitalized Assets</t>
  </si>
  <si>
    <t>Pick Up Trucks</t>
  </si>
  <si>
    <t>Utility Truck</t>
  </si>
  <si>
    <t>Operational Transition Period  Start-up Costs</t>
  </si>
  <si>
    <t xml:space="preserve">Backhoe Rubber Tired </t>
  </si>
  <si>
    <t xml:space="preserve">Flat bed Crane </t>
  </si>
  <si>
    <t>Vactor</t>
  </si>
  <si>
    <t>Thaw van</t>
  </si>
  <si>
    <t>all 8" &amp;12"WW</t>
  </si>
  <si>
    <t>Fort Wainwright Electrical Distribution System</t>
  </si>
  <si>
    <t>1 Ph. - Open Wire</t>
  </si>
  <si>
    <t>Gang Operated Air Break Switch</t>
  </si>
  <si>
    <t>3 Ph. - Large</t>
  </si>
  <si>
    <t>1 Ph. Direct Buried</t>
  </si>
  <si>
    <t>Duct</t>
  </si>
  <si>
    <t>Transformers: Pad-Mount</t>
  </si>
  <si>
    <t>1P - 833 kVA</t>
  </si>
  <si>
    <t>3P - 1000 kVA</t>
  </si>
  <si>
    <t>3P - 2000 kVA</t>
  </si>
  <si>
    <t>Street Light Circuits</t>
  </si>
  <si>
    <t>Fixtures with Poles (no conductor on map)</t>
  </si>
  <si>
    <t>Fixtures without Poles</t>
  </si>
  <si>
    <t>Fixtures with Poles</t>
  </si>
  <si>
    <t>Emergency Generators</t>
  </si>
  <si>
    <t>Hospital Generator (Building 4065) - 400-kW</t>
  </si>
  <si>
    <t>Coded Message Center Generator (Building 3407) - 60-kW</t>
  </si>
  <si>
    <t>Commissary Generator (Building 3703) - 25-kW</t>
  </si>
  <si>
    <t>MP Station Generator (Building 3028) - 15-kW</t>
  </si>
  <si>
    <t>Runway Lighting Generator (Building 1563) - 150-kW</t>
  </si>
  <si>
    <t>Control Tower Generator (Building 1580) - 100-kW</t>
  </si>
  <si>
    <t>Army Headquarters Generator (Building 1555) - 200-kW</t>
  </si>
  <si>
    <t>Command Center Generator (Building 1060) - 250-kW</t>
  </si>
  <si>
    <t>Birch Hill Transmitter Generator (Building 1193) - 25-kW</t>
  </si>
  <si>
    <t>Obstruction Lights</t>
  </si>
  <si>
    <t>Beacons, Flashing</t>
  </si>
  <si>
    <t>Water Treatment Plant</t>
  </si>
  <si>
    <t>Fluoride Feed System &amp; Storage</t>
  </si>
  <si>
    <t>Sodium Hypochlorite Feed System &amp; Storage</t>
  </si>
  <si>
    <t>Chlorine Feed System &amp; Storage</t>
  </si>
  <si>
    <t>Water/Wastewater</t>
  </si>
  <si>
    <t>Source of Supply</t>
  </si>
  <si>
    <t>Source of Supply/Land</t>
  </si>
  <si>
    <t>Structures and Improvements</t>
  </si>
  <si>
    <t>Collecting &amp; Impounding Reservoir</t>
  </si>
  <si>
    <t>Wells &amp; Springs</t>
  </si>
  <si>
    <t>Supply Mains</t>
  </si>
  <si>
    <t>Useful Life</t>
  </si>
  <si>
    <t>Water Pumping Equipment</t>
  </si>
  <si>
    <t>Other Power Production Equipment</t>
  </si>
  <si>
    <t>Electric Pumping Equipment</t>
  </si>
  <si>
    <t>Diesel Pumping Equipment</t>
  </si>
  <si>
    <t>Booster Pumping Equipment</t>
  </si>
  <si>
    <t>Water Treatment Equipment</t>
  </si>
  <si>
    <t>Transmission and Distribution Plant</t>
  </si>
  <si>
    <t>Transmission and Distribution Land</t>
  </si>
  <si>
    <t>Distribution Reservoir and Standpipes</t>
  </si>
  <si>
    <t>Transmission and Distribution Mains</t>
  </si>
  <si>
    <t>Wastewater Collection Plant</t>
  </si>
  <si>
    <t>Laterals (up to 24")</t>
  </si>
  <si>
    <t>Trunks/Interceptors</t>
  </si>
  <si>
    <t>Sewer Pumping Plant</t>
  </si>
  <si>
    <t>Receiving Wells</t>
  </si>
  <si>
    <t>Life</t>
  </si>
  <si>
    <t>SCADA System/Controls</t>
  </si>
  <si>
    <t>Fort Wainwright Total (Base Cost, No Mark Ups)_Proposed</t>
  </si>
  <si>
    <t>Renewal and Replacement Schedule_Proposed</t>
  </si>
  <si>
    <t>Building 3565 - Water Treatment Plant</t>
  </si>
  <si>
    <t>Potassium Permanganate Feed System &amp; Storage</t>
  </si>
  <si>
    <t>Contractors Mark-ups  %</t>
  </si>
  <si>
    <t>Contractors Mark-ups  $</t>
  </si>
  <si>
    <t>RCN                 (Total Installed)</t>
  </si>
  <si>
    <t>Engineering Services %</t>
  </si>
  <si>
    <t>Engineering Services $'s</t>
  </si>
  <si>
    <t>RCN                 (Total w. Enginering)</t>
  </si>
  <si>
    <t>Bonds &amp; Insurance</t>
  </si>
  <si>
    <t>Contractors G&amp;A</t>
  </si>
  <si>
    <t>Contractors Profit</t>
  </si>
  <si>
    <t>Studies &amp; Pre-Design</t>
  </si>
  <si>
    <t>Services During Construction</t>
  </si>
  <si>
    <t>Fee's on Studies &amp; Design</t>
  </si>
  <si>
    <t>Total - all Years</t>
  </si>
  <si>
    <t xml:space="preserve"> RYN               (Repl Year New)</t>
  </si>
  <si>
    <t>RDL      Repl. Design Life</t>
  </si>
  <si>
    <t>MMC              Major Maintenance Cost</t>
  </si>
  <si>
    <t>MMY     Major Maintenance Start Year</t>
  </si>
  <si>
    <t>MMD   Major Maintenance Program Duration (yrs)</t>
  </si>
  <si>
    <t>Total - 2008 to 2058</t>
  </si>
  <si>
    <t>Asset Type  X= linear</t>
  </si>
  <si>
    <t>X</t>
  </si>
  <si>
    <t>Pressure Filter - 8-ft dia. containing anthracite, manganese greensand, &amp; gravel</t>
  </si>
  <si>
    <t>Soda Ash Feed System &amp; Storage</t>
  </si>
  <si>
    <t>Sodium Hexametaphosphate Feed System &amp; Storage</t>
  </si>
  <si>
    <t>Water Treatment Plant Clearwell Tank 375,000 gallons</t>
  </si>
  <si>
    <t>High Service Pumps</t>
  </si>
  <si>
    <t>&lt;1"</t>
  </si>
  <si>
    <t>Connected Hydrants</t>
  </si>
  <si>
    <t>Year installed unknown - Est. 1985</t>
  </si>
  <si>
    <t>Unknown if building, telemetry, controls, etc.  Installation date unknown. Est. 1985</t>
  </si>
  <si>
    <t>Assume pipe is 8" to 12" diameter.</t>
  </si>
  <si>
    <t>Install date unknown - assume 1987</t>
  </si>
  <si>
    <t>Assume 8" diameter.</t>
  </si>
  <si>
    <t>Installation date unknown - Est. 1985</t>
  </si>
  <si>
    <t>Unknown if building, telemetry, controls, etc.  Installation date unknown. Est. 1985. Assume 100' - 8"</t>
  </si>
  <si>
    <t>Installation date unknown - Est. 1985.</t>
  </si>
  <si>
    <t>One of 2 back-up primary water supply wells.</t>
  </si>
  <si>
    <t>One of 2 primary main water supply wells.</t>
  </si>
  <si>
    <t>21"</t>
  </si>
  <si>
    <t>27"</t>
  </si>
  <si>
    <t>28"</t>
  </si>
  <si>
    <t>Grease Traps</t>
  </si>
  <si>
    <t>Building 1004 Grease Trap</t>
  </si>
  <si>
    <t>Building 3408 (Burger King) Grease Trap</t>
  </si>
  <si>
    <t>Building 3702 (Commissary) Grease Trap</t>
  </si>
  <si>
    <t>Septic Systems</t>
  </si>
  <si>
    <t>Summary Water Distribution</t>
  </si>
  <si>
    <t xml:space="preserve">Wastewater Collection </t>
  </si>
  <si>
    <t>Renewal and Replacement Schedule_Theoretical</t>
  </si>
  <si>
    <t>Fort Richardson Water Distribution R&amp;R Projects</t>
  </si>
  <si>
    <t>Fort Wainwright Water Distribution R&amp;R Projects</t>
  </si>
  <si>
    <t>Fort Wainwright Wastewater Collection R&amp;R Projects</t>
  </si>
  <si>
    <t>Inflation Index Inputs</t>
  </si>
  <si>
    <t>Year</t>
  </si>
  <si>
    <t>Index</t>
  </si>
  <si>
    <t>-</t>
  </si>
  <si>
    <t>North Post (sections E-F)</t>
  </si>
  <si>
    <t>DISTRIBUTION SYSTEM</t>
  </si>
  <si>
    <t>Water Valve Pits</t>
  </si>
  <si>
    <t>Runway Radar - 35 KW</t>
  </si>
  <si>
    <t>Range Adminisitration - 7 KW</t>
  </si>
  <si>
    <t>Building 5009 Well - 75 ft depth, 6-in dia.</t>
  </si>
  <si>
    <t>Building 5009 Well Pump &amp; Motor - 50 gpm</t>
  </si>
  <si>
    <t>Building 1909 Well - depth 100 ft, 8 in dia</t>
  </si>
  <si>
    <t>Building 1909 Well Pump &amp; Motor -  25 gpm</t>
  </si>
  <si>
    <t>Building 1172 Well - depth 60 ft, 8 in dia</t>
  </si>
  <si>
    <t>Building 1172 Well Pump &amp; Motor -  25 gpm</t>
  </si>
  <si>
    <t>Building 1173 - POL</t>
  </si>
  <si>
    <t>Building 1172 Well Pump &amp; Motor -  9 gpm</t>
  </si>
  <si>
    <t>Building 3594 - Well at CHPP</t>
  </si>
  <si>
    <t>Building 3594 Well - depth 100 ft, 10 in dia</t>
  </si>
  <si>
    <t>Building 3594 Well Pump &amp; Motor -  400 gpm</t>
  </si>
  <si>
    <t>Building 5008 - DRMO</t>
  </si>
  <si>
    <t>Building 5008 Well - depth 75 ft, 6 in dia</t>
  </si>
  <si>
    <t>Building 5008 Well Pump &amp; Motor -  10 gpm</t>
  </si>
  <si>
    <t>Building BRTS River - BRTS</t>
  </si>
  <si>
    <t>Building BRTS River  Well - depth 102 ft, 8 in dia</t>
  </si>
  <si>
    <t>Building BRTS River Well Pump &amp; Motor -  40 gpm</t>
  </si>
  <si>
    <t>Building BRTS Hill - BRTS</t>
  </si>
  <si>
    <t>Building BRTS Hill  Well - depth 375 ft, 6 in dia</t>
  </si>
  <si>
    <t>Building BRTS Hill Well Pump &amp; Motor -  6 gpm</t>
  </si>
  <si>
    <t>Building Bolio - Bolio Lake</t>
  </si>
  <si>
    <t>Building Bolio  Well - depth 310 ft, 6 in dia</t>
  </si>
  <si>
    <t>Building GRTS - GRTS</t>
  </si>
  <si>
    <t>Building Bolio Well Pump &amp; Motor -  42 gpm</t>
  </si>
  <si>
    <t>Building GRTS Well - depth 550 ft, 8 in dia</t>
  </si>
  <si>
    <t>Building GRTS Well Pump &amp; Motor -  6 gpm</t>
  </si>
  <si>
    <t>Building 1605 - Texas Range</t>
  </si>
  <si>
    <t>Building 1605 Well Pump &amp; Motor -  6 gpm</t>
  </si>
  <si>
    <t>Building KD Range - KD Range</t>
  </si>
  <si>
    <t>Building KD Range  Well Pump &amp; Motor -  6 gpm</t>
  </si>
  <si>
    <t>Building 1605 Well - depth 316 ft, 6 in dia</t>
  </si>
  <si>
    <t>Building KD Range - depth 158 ft, 6 in dia</t>
  </si>
  <si>
    <t>Building S1421 - depth 440 ft, 6 in dia</t>
  </si>
  <si>
    <t>Building S1421  Well Pump &amp; Motor -  6 gpm</t>
  </si>
  <si>
    <t>Building Ark Range  Well Pump &amp; Motor -  6 gpm</t>
  </si>
  <si>
    <t>Building Ark Range - depth 140 ft, 6 in dia</t>
  </si>
  <si>
    <t>Building Ark Range - Ark Range</t>
  </si>
  <si>
    <t xml:space="preserve">Building S1421 - Miss. Range </t>
  </si>
  <si>
    <t>Building Skeet  Range  Well Pump &amp; Motor -  6 gpm</t>
  </si>
  <si>
    <t>Building Skeet  Range - depth 235 ft, 6 in dia</t>
  </si>
  <si>
    <t>Building Skeet Range - Skeet Range</t>
  </si>
  <si>
    <t>Building 4065 - Hospital</t>
  </si>
  <si>
    <t>Building 4065  capacity -  13/12 gpm</t>
  </si>
  <si>
    <t>Building 2095 - Golf Maint</t>
  </si>
  <si>
    <t>Building 3406 - Dental Clinic</t>
  </si>
  <si>
    <t>Building 2095 capacity -  22 gpm</t>
  </si>
  <si>
    <t>Building 3703 - Auto Shop</t>
  </si>
  <si>
    <t>Building 3703  capacity -  24 gpm</t>
  </si>
  <si>
    <t>Building 3452  capacity -  10 gpm</t>
  </si>
  <si>
    <t>Building 3452 - Swim Pool</t>
  </si>
  <si>
    <t>Deluge Tanks</t>
  </si>
  <si>
    <t>Building 3406  capacity -  11  gpm</t>
  </si>
  <si>
    <t xml:space="preserve">  </t>
  </si>
  <si>
    <t>SE of 3704 Force Main - dia. 6", material unknown</t>
  </si>
  <si>
    <t>1053 - Signal Maint</t>
  </si>
  <si>
    <t>1185 Ski Hill Maint</t>
  </si>
  <si>
    <t>1557 Hangar 1</t>
  </si>
  <si>
    <t>1565 Vehicle Maint</t>
  </si>
  <si>
    <t>1595 Motorpool</t>
  </si>
  <si>
    <t>2007 Hangar 7 &amp; 8</t>
  </si>
  <si>
    <t>Services During Construction(3%) &amp; Commissioning (2%)</t>
  </si>
  <si>
    <t>Services During Construction (3%) &amp; Commissioning (2%)</t>
  </si>
  <si>
    <t>Dump Truck</t>
  </si>
  <si>
    <t>Airfield Lighting Project (incl. Diesel Generator - including ATS and day tank to include Building 1563) - Year 1-Upgrade Airfield Lighting CIP Project (ECU1)</t>
  </si>
  <si>
    <t>Airfield Lighting Project (incl. Diesel Generator - including ATS and day tank to include Building 1563) - Yr 2- Upgrade Airfield Lighting CIP Project (ECU1)</t>
  </si>
  <si>
    <t>Airfield Lighting Project (incl. Diesel Generator - including ATS and day tank to include Building 1563) - Yr 3- Upgrade Airfield Lighting CIP Project (ECU1)</t>
  </si>
  <si>
    <t>Overhead Lines _ Replace All Overhead Facilities -(ECU4)</t>
  </si>
  <si>
    <r>
      <t xml:space="preserve">Pad Mtd. Sectionalizing Switch  </t>
    </r>
    <r>
      <rPr>
        <b/>
        <sz val="10"/>
        <rFont val="Arial"/>
        <family val="2"/>
      </rPr>
      <t>(ERR2)</t>
    </r>
  </si>
  <si>
    <r>
      <t xml:space="preserve">100 kVA - replace transformers </t>
    </r>
    <r>
      <rPr>
        <b/>
        <sz val="10"/>
        <rFont val="Arial"/>
        <family val="2"/>
      </rPr>
      <t>(ERR1)</t>
    </r>
  </si>
  <si>
    <r>
      <t xml:space="preserve">1P - 25 kVA - Replace </t>
    </r>
    <r>
      <rPr>
        <b/>
        <sz val="10"/>
        <rFont val="Arial"/>
        <family val="2"/>
      </rPr>
      <t>ERR1</t>
    </r>
  </si>
  <si>
    <r>
      <t xml:space="preserve">1P - 50 kVA - Replace </t>
    </r>
    <r>
      <rPr>
        <b/>
        <sz val="10"/>
        <rFont val="Arial"/>
        <family val="2"/>
      </rPr>
      <t>ERR1</t>
    </r>
  </si>
  <si>
    <r>
      <t xml:space="preserve">1P - 75 kVA - Replace </t>
    </r>
    <r>
      <rPr>
        <b/>
        <sz val="10"/>
        <rFont val="Arial"/>
        <family val="2"/>
      </rPr>
      <t>ERR1</t>
    </r>
  </si>
  <si>
    <r>
      <t xml:space="preserve">1P - 100 kVA - Replace </t>
    </r>
    <r>
      <rPr>
        <b/>
        <sz val="10"/>
        <rFont val="Arial"/>
        <family val="2"/>
      </rPr>
      <t>ERR1</t>
    </r>
  </si>
  <si>
    <r>
      <t xml:space="preserve">1P - 167 kVA - Replace </t>
    </r>
    <r>
      <rPr>
        <b/>
        <sz val="10"/>
        <rFont val="Arial"/>
        <family val="2"/>
      </rPr>
      <t>ERR1</t>
    </r>
  </si>
  <si>
    <r>
      <t xml:space="preserve">3P - 150 kVA - Replace </t>
    </r>
    <r>
      <rPr>
        <b/>
        <sz val="10"/>
        <rFont val="Arial"/>
        <family val="2"/>
      </rPr>
      <t>ERR1</t>
    </r>
  </si>
  <si>
    <t xml:space="preserve">3P - 225 kVA </t>
  </si>
  <si>
    <r>
      <t xml:space="preserve">Street Light Circuits - </t>
    </r>
    <r>
      <rPr>
        <b/>
        <sz val="10"/>
        <rFont val="Arial"/>
        <family val="2"/>
      </rPr>
      <t>ECU4</t>
    </r>
  </si>
  <si>
    <r>
      <t xml:space="preserve">Fixtures with Poles </t>
    </r>
    <r>
      <rPr>
        <b/>
        <sz val="10"/>
        <rFont val="Arial"/>
        <family val="2"/>
      </rPr>
      <t>-ECU4</t>
    </r>
  </si>
  <si>
    <r>
      <t xml:space="preserve">Upgrade Boilio Lake Feeder #9 </t>
    </r>
    <r>
      <rPr>
        <b/>
        <sz val="10"/>
        <rFont val="Arial"/>
        <family val="2"/>
      </rPr>
      <t>(ECU2)</t>
    </r>
    <r>
      <rPr>
        <sz val="10"/>
        <rFont val="Arial"/>
        <family val="2"/>
      </rPr>
      <t xml:space="preserve"> - allocated portion only</t>
    </r>
  </si>
  <si>
    <t>Non-Housing Meters</t>
  </si>
  <si>
    <t>Miscellaneous Lights</t>
  </si>
  <si>
    <t>Services During Construction (3%) &amp; Commissioning (2%) &gt;$150,000</t>
  </si>
  <si>
    <t>Backhoe-Rubber-Tired</t>
  </si>
  <si>
    <r>
      <t xml:space="preserve">Drill NEW 4023 well - </t>
    </r>
    <r>
      <rPr>
        <b/>
        <sz val="10"/>
        <rFont val="Arial"/>
        <family val="2"/>
      </rPr>
      <t>WCU3</t>
    </r>
  </si>
  <si>
    <t xml:space="preserve">16" DIP Line West </t>
  </si>
  <si>
    <t xml:space="preserve">16 " DIP Line East </t>
  </si>
  <si>
    <t xml:space="preserve">Circulation Station </t>
  </si>
  <si>
    <t xml:space="preserve">booster station </t>
  </si>
  <si>
    <t>WATER INTERTIE WITH GHU (Alternative to WCU2)</t>
  </si>
  <si>
    <r>
      <t xml:space="preserve">North Post Water System - </t>
    </r>
    <r>
      <rPr>
        <b/>
        <sz val="10"/>
        <rFont val="Arial"/>
        <family val="2"/>
      </rPr>
      <t xml:space="preserve">WCU6 </t>
    </r>
    <r>
      <rPr>
        <sz val="10"/>
        <rFont val="Arial"/>
        <family val="2"/>
      </rPr>
      <t>- chlorine booster station (refer also to HCU1)</t>
    </r>
  </si>
  <si>
    <t>Qty</t>
  </si>
  <si>
    <t>RCN (Total Installed)</t>
  </si>
  <si>
    <t>RCN (Total w. Enginering)</t>
  </si>
  <si>
    <t>RYN (Repl Year New)</t>
  </si>
  <si>
    <t>RDL Repl. Design Life</t>
  </si>
  <si>
    <t>FTW 336A Aircraft Parts Storage RFP FWA-09-021</t>
  </si>
  <si>
    <t>EDS</t>
  </si>
  <si>
    <t xml:space="preserve">Provide EDS engineering costs for the FTW 336A Aircraft parts Storage Building.  </t>
  </si>
  <si>
    <t>Engineering EDS Area Lights &amp; HBO Feed</t>
  </si>
  <si>
    <t>Engineering EDS Building Service</t>
  </si>
</sst>
</file>

<file path=xl/styles.xml><?xml version="1.0" encoding="utf-8"?>
<styleSheet xmlns="http://schemas.openxmlformats.org/spreadsheetml/2006/main">
  <numFmts count="24">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quot;$&quot;* #,##0.00_-;\-&quot;$&quot;* #,##0.00_-;_-&quot;$&quot;* &quot;-&quot;??_-;_-@_-"/>
    <numFmt numFmtId="165" formatCode="0.000"/>
    <numFmt numFmtId="166" formatCode="_(* #,##0.000_);_(* \(#,##0.000\);_(* &quot;-&quot;??_);_(@_)"/>
    <numFmt numFmtId="167" formatCode="_(* #,##0.0000000_);_(* \(#,##0.0000000\);_(* &quot;-&quot;??_);_(@_)"/>
    <numFmt numFmtId="168" formatCode="_(* #,##0_);_(* \(#,##0\);_(* &quot;-&quot;??_);_(@_)"/>
    <numFmt numFmtId="169" formatCode="0.0%"/>
    <numFmt numFmtId="170" formatCode="_(&quot;$&quot;* #,##0_);_(&quot;$&quot;* \(#,##0\);_(&quot;$&quot;* &quot;-&quot;??_);_(@_)"/>
    <numFmt numFmtId="171" formatCode="&quot;$&quot;#,##0"/>
    <numFmt numFmtId="172" formatCode="#,##0;[Red]\(#,##0\)"/>
    <numFmt numFmtId="173" formatCode="&quot;$&quot;#,##0\ ;[Red]\(&quot;$&quot;#,##0\)"/>
    <numFmt numFmtId="174" formatCode="#,##0.0000;[Red]\(#,##0.0000\)"/>
    <numFmt numFmtId="175" formatCode="_-&quot;S/.&quot;* #,##0_-;\-&quot;S/.&quot;* #,##0_-;_-&quot;S/.&quot;* &quot;-&quot;_-;_-@_-"/>
    <numFmt numFmtId="176" formatCode="_-&quot;S/.&quot;* #,##0.00_-;\-&quot;S/.&quot;* #,##0.00_-;_-&quot;S/.&quot;* &quot;-&quot;??_-;_-@_-"/>
    <numFmt numFmtId="177" formatCode="_-* #,##0\ _P_t_s_-;\-* #,##0\ _P_t_s_-;_-* &quot;-&quot;\ _P_t_s_-;_-@_-"/>
    <numFmt numFmtId="178" formatCode="_-* #,##0.00\ _P_t_s_-;\-* #,##0.00\ _P_t_s_-;_-* &quot;-&quot;??\ _P_t_s_-;_-@_-"/>
    <numFmt numFmtId="179" formatCode="_ &quot;\&quot;* #,##0.00_ ;_ &quot;\&quot;* &quot;\&quot;&quot;\&quot;&quot;\&quot;&quot;\&quot;&quot;\&quot;&quot;\&quot;&quot;\&quot;&quot;\&quot;&quot;\&quot;&quot;\&quot;&quot;\&quot;\-#,##0.00_ ;_ &quot;\&quot;* &quot;-&quot;??_ ;_ @_ "/>
    <numFmt numFmtId="180" formatCode="_(* #,##0.0_);_(* \(#,##0.0\);_(* &quot;-&quot;??_);_(@_)"/>
    <numFmt numFmtId="181" formatCode="0.0"/>
    <numFmt numFmtId="182" formatCode="0\ &quot;LF&quot;"/>
    <numFmt numFmtId="183" formatCode="&quot;$&quot;#,##0;[Red]&quot;$&quot;#,##0"/>
  </numFmts>
  <fonts count="62">
    <font>
      <sz val="10"/>
      <name val="Arial"/>
    </font>
    <font>
      <sz val="10"/>
      <name val="Arial"/>
      <family val="2"/>
    </font>
    <font>
      <u/>
      <sz val="10"/>
      <color indexed="12"/>
      <name val="Arial"/>
      <family val="2"/>
    </font>
    <font>
      <sz val="10"/>
      <name val="Arial"/>
      <family val="2"/>
    </font>
    <font>
      <b/>
      <sz val="10"/>
      <name val="Arial"/>
      <family val="2"/>
    </font>
    <font>
      <b/>
      <u val="singleAccounting"/>
      <sz val="10"/>
      <name val="Arial"/>
      <family val="2"/>
    </font>
    <font>
      <sz val="10"/>
      <color indexed="8"/>
      <name val="Arial"/>
      <family val="2"/>
    </font>
    <font>
      <sz val="10"/>
      <color indexed="10"/>
      <name val="Arial"/>
      <family val="2"/>
    </font>
    <font>
      <sz val="10"/>
      <color indexed="12"/>
      <name val="Arial"/>
      <family val="2"/>
    </font>
    <font>
      <b/>
      <sz val="10"/>
      <color indexed="8"/>
      <name val="Arial"/>
      <family val="2"/>
    </font>
    <font>
      <b/>
      <u/>
      <sz val="10"/>
      <name val="Arial"/>
      <family val="2"/>
    </font>
    <font>
      <b/>
      <sz val="11"/>
      <name val="Arial"/>
      <family val="2"/>
    </font>
    <font>
      <sz val="8"/>
      <name val="Arial"/>
      <family val="2"/>
    </font>
    <font>
      <b/>
      <sz val="8"/>
      <color indexed="12"/>
      <name val="Arial"/>
      <family val="2"/>
    </font>
    <font>
      <u/>
      <sz val="10"/>
      <name val="Arial"/>
      <family val="2"/>
    </font>
    <font>
      <b/>
      <sz val="10"/>
      <color indexed="10"/>
      <name val="Arial"/>
      <family val="2"/>
    </font>
    <font>
      <sz val="10"/>
      <name val="Helvetica"/>
    </font>
    <font>
      <b/>
      <sz val="12"/>
      <name val="Arial"/>
      <family val="2"/>
    </font>
    <font>
      <sz val="10"/>
      <name val="Times New Roman"/>
      <family val="1"/>
    </font>
    <font>
      <sz val="14"/>
      <name val="–¾’©"/>
      <charset val="128"/>
    </font>
    <font>
      <sz val="8"/>
      <name val="Times New Roman"/>
      <family val="1"/>
    </font>
    <font>
      <b/>
      <sz val="10"/>
      <name val="Helvetica"/>
    </font>
    <font>
      <b/>
      <sz val="12"/>
      <name val="Helvetica"/>
      <family val="2"/>
    </font>
    <font>
      <sz val="10"/>
      <color indexed="10"/>
      <name val="Arial"/>
      <family val="2"/>
    </font>
    <font>
      <b/>
      <sz val="10"/>
      <name val="Helvetica"/>
      <family val="2"/>
    </font>
    <font>
      <sz val="8"/>
      <name val="Arial"/>
      <family val="2"/>
    </font>
    <font>
      <b/>
      <sz val="11"/>
      <name val="Helvetica"/>
      <family val="2"/>
    </font>
    <font>
      <sz val="11"/>
      <name val="Helvetica"/>
      <family val="2"/>
    </font>
    <font>
      <b/>
      <sz val="11"/>
      <name val="helvetica"/>
    </font>
    <font>
      <b/>
      <sz val="14"/>
      <name val="Arial"/>
      <family val="2"/>
    </font>
    <font>
      <b/>
      <sz val="10"/>
      <color indexed="12"/>
      <name val="Arial"/>
      <family val="2"/>
    </font>
    <font>
      <sz val="12"/>
      <name val="Arial"/>
      <family val="2"/>
    </font>
    <font>
      <b/>
      <sz val="10"/>
      <name val="Arial"/>
      <family val="2"/>
    </font>
    <font>
      <b/>
      <sz val="8"/>
      <name val="Arial"/>
      <family val="2"/>
    </font>
    <font>
      <b/>
      <sz val="14"/>
      <color indexed="81"/>
      <name val="Tahoma"/>
      <family val="2"/>
    </font>
    <font>
      <sz val="14"/>
      <color indexed="81"/>
      <name val="Tahoma"/>
      <family val="2"/>
    </font>
    <font>
      <b/>
      <sz val="10"/>
      <color indexed="18"/>
      <name val="Arial"/>
      <family val="2"/>
    </font>
    <font>
      <b/>
      <sz val="8"/>
      <color indexed="81"/>
      <name val="Tahoma"/>
      <family val="2"/>
    </font>
    <font>
      <sz val="8"/>
      <color indexed="81"/>
      <name val="Tahoma"/>
      <family val="2"/>
    </font>
    <font>
      <sz val="12"/>
      <color indexed="81"/>
      <name val="Tahoma"/>
      <family val="2"/>
    </font>
    <font>
      <b/>
      <u val="singleAccounting"/>
      <sz val="10"/>
      <color indexed="10"/>
      <name val="Arial"/>
      <family val="2"/>
    </font>
    <font>
      <u val="singleAccounting"/>
      <sz val="10"/>
      <name val="Arial"/>
      <family val="2"/>
    </font>
    <font>
      <sz val="10"/>
      <color indexed="18"/>
      <name val="Arial"/>
      <family val="2"/>
    </font>
    <font>
      <b/>
      <sz val="18"/>
      <name val="Arial"/>
      <family val="2"/>
    </font>
    <font>
      <strike/>
      <sz val="10"/>
      <name val="Arial"/>
      <family val="2"/>
    </font>
    <font>
      <b/>
      <sz val="12"/>
      <color indexed="81"/>
      <name val="Tahoma"/>
      <family val="2"/>
    </font>
    <font>
      <b/>
      <sz val="16"/>
      <color indexed="81"/>
      <name val="Tahoma"/>
      <family val="2"/>
    </font>
    <font>
      <sz val="16"/>
      <color indexed="81"/>
      <name val="Tahoma"/>
      <family val="2"/>
    </font>
    <font>
      <strike/>
      <sz val="10"/>
      <color indexed="10"/>
      <name val="Arial"/>
      <family val="2"/>
    </font>
    <font>
      <sz val="10"/>
      <name val="Verdana"/>
      <family val="2"/>
    </font>
    <font>
      <b/>
      <sz val="10"/>
      <color indexed="18"/>
      <name val="Verdana"/>
      <family val="2"/>
    </font>
    <font>
      <sz val="16"/>
      <name val="Arial"/>
      <family val="2"/>
    </font>
    <font>
      <sz val="8"/>
      <color indexed="12"/>
      <name val="Arial"/>
      <family val="2"/>
    </font>
    <font>
      <b/>
      <sz val="10"/>
      <name val="Verdana"/>
      <family val="2"/>
    </font>
    <font>
      <sz val="10"/>
      <name val="Verdana"/>
      <family val="2"/>
    </font>
    <font>
      <b/>
      <sz val="12"/>
      <name val="Verdana"/>
      <family val="2"/>
    </font>
    <font>
      <sz val="14"/>
      <name val="Arial"/>
      <family val="2"/>
    </font>
    <font>
      <b/>
      <sz val="12"/>
      <color indexed="18"/>
      <name val="Arial"/>
      <family val="2"/>
    </font>
    <font>
      <b/>
      <sz val="12"/>
      <color indexed="12"/>
      <name val="Arial"/>
      <family val="2"/>
    </font>
    <font>
      <sz val="12"/>
      <color indexed="12"/>
      <name val="Arial"/>
      <family val="2"/>
    </font>
    <font>
      <b/>
      <u val="singleAccounting"/>
      <sz val="12"/>
      <name val="Arial"/>
      <family val="2"/>
    </font>
    <font>
      <b/>
      <u val="singleAccounting"/>
      <sz val="14"/>
      <name val="Arial"/>
      <family val="2"/>
    </font>
  </fonts>
  <fills count="13">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3"/>
        <bgColor indexed="64"/>
      </patternFill>
    </fill>
    <fill>
      <patternFill patternType="solid">
        <fgColor indexed="42"/>
        <bgColor indexed="64"/>
      </patternFill>
    </fill>
    <fill>
      <patternFill patternType="solid">
        <fgColor indexed="13"/>
        <bgColor indexed="64"/>
      </patternFill>
    </fill>
    <fill>
      <patternFill patternType="solid">
        <fgColor indexed="47"/>
        <bgColor indexed="64"/>
      </patternFill>
    </fill>
    <fill>
      <patternFill patternType="solid">
        <fgColor indexed="41"/>
        <bgColor indexed="64"/>
      </patternFill>
    </fill>
    <fill>
      <patternFill patternType="solid">
        <fgColor indexed="44"/>
        <bgColor indexed="64"/>
      </patternFill>
    </fill>
    <fill>
      <patternFill patternType="solid">
        <fgColor indexed="11"/>
        <bgColor indexed="64"/>
      </patternFill>
    </fill>
    <fill>
      <patternFill patternType="solid">
        <fgColor indexed="45"/>
        <bgColor indexed="64"/>
      </patternFill>
    </fill>
    <fill>
      <patternFill patternType="solid">
        <fgColor indexed="10"/>
        <bgColor indexed="64"/>
      </patternFill>
    </fill>
  </fills>
  <borders count="99">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hair">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thin">
        <color indexed="64"/>
      </bottom>
      <diagonal/>
    </border>
    <border>
      <left style="thin">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top/>
      <bottom style="dotted">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dotted">
        <color indexed="64"/>
      </bottom>
      <diagonal/>
    </border>
    <border>
      <left/>
      <right style="medium">
        <color indexed="64"/>
      </right>
      <top/>
      <bottom style="dotted">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double">
        <color indexed="64"/>
      </bottom>
      <diagonal/>
    </border>
    <border>
      <left style="thin">
        <color indexed="64"/>
      </left>
      <right style="thin">
        <color indexed="64"/>
      </right>
      <top/>
      <bottom/>
      <diagonal/>
    </border>
    <border>
      <left style="thin">
        <color indexed="64"/>
      </left>
      <right/>
      <top style="medium">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medium">
        <color indexed="64"/>
      </right>
      <top/>
      <bottom/>
      <diagonal/>
    </border>
    <border>
      <left style="medium">
        <color indexed="64"/>
      </left>
      <right/>
      <top style="thin">
        <color indexed="64"/>
      </top>
      <bottom style="medium">
        <color indexed="64"/>
      </bottom>
      <diagonal/>
    </border>
    <border>
      <left style="hair">
        <color indexed="64"/>
      </left>
      <right style="hair">
        <color indexed="64"/>
      </right>
      <top style="medium">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style="medium">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style="medium">
        <color indexed="64"/>
      </top>
      <bottom style="hair">
        <color indexed="64"/>
      </bottom>
      <diagonal/>
    </border>
    <border>
      <left style="hair">
        <color indexed="64"/>
      </left>
      <right style="thin">
        <color indexed="64"/>
      </right>
      <top style="medium">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hair">
        <color indexed="64"/>
      </left>
      <right style="medium">
        <color indexed="64"/>
      </right>
      <top style="medium">
        <color indexed="64"/>
      </top>
      <bottom style="hair">
        <color indexed="64"/>
      </bottom>
      <diagonal/>
    </border>
    <border>
      <left/>
      <right style="medium">
        <color indexed="64"/>
      </right>
      <top style="medium">
        <color indexed="64"/>
      </top>
      <bottom style="thin">
        <color indexed="64"/>
      </bottom>
      <diagonal/>
    </border>
    <border>
      <left style="hair">
        <color indexed="64"/>
      </left>
      <right style="medium">
        <color indexed="64"/>
      </right>
      <top style="hair">
        <color indexed="64"/>
      </top>
      <bottom style="hair">
        <color indexed="64"/>
      </bottom>
      <diagonal/>
    </border>
    <border>
      <left style="hair">
        <color indexed="64"/>
      </left>
      <right style="medium">
        <color indexed="64"/>
      </right>
      <top style="hair">
        <color indexed="64"/>
      </top>
      <bottom style="medium">
        <color indexed="64"/>
      </bottom>
      <diagonal/>
    </border>
    <border>
      <left/>
      <right style="medium">
        <color indexed="64"/>
      </right>
      <top style="thin">
        <color indexed="64"/>
      </top>
      <bottom style="medium">
        <color indexed="64"/>
      </bottom>
      <diagonal/>
    </border>
    <border>
      <left style="hair">
        <color indexed="64"/>
      </left>
      <right style="thin">
        <color indexed="64"/>
      </right>
      <top style="hair">
        <color indexed="64"/>
      </top>
      <bottom style="medium">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bottom style="hair">
        <color indexed="64"/>
      </bottom>
      <diagonal/>
    </border>
    <border>
      <left style="thin">
        <color indexed="64"/>
      </left>
      <right style="hair">
        <color indexed="64"/>
      </right>
      <top style="hair">
        <color indexed="64"/>
      </top>
      <bottom style="medium">
        <color indexed="64"/>
      </bottom>
      <diagonal/>
    </border>
    <border>
      <left style="hair">
        <color indexed="64"/>
      </left>
      <right style="hair">
        <color indexed="64"/>
      </right>
      <top/>
      <bottom style="hair">
        <color indexed="64"/>
      </bottom>
      <diagonal/>
    </border>
    <border>
      <left style="medium">
        <color indexed="64"/>
      </left>
      <right style="medium">
        <color indexed="64"/>
      </right>
      <top style="thin">
        <color indexed="64"/>
      </top>
      <bottom/>
      <diagonal/>
    </border>
    <border>
      <left/>
      <right style="thin">
        <color indexed="64"/>
      </right>
      <top style="medium">
        <color indexed="64"/>
      </top>
      <bottom style="medium">
        <color indexed="64"/>
      </bottom>
      <diagonal/>
    </border>
    <border>
      <left style="thin">
        <color indexed="21"/>
      </left>
      <right/>
      <top/>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bottom/>
      <diagonal/>
    </border>
  </borders>
  <cellStyleXfs count="26">
    <xf numFmtId="0" fontId="0"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164" fontId="1" fillId="0" borderId="0" applyFont="0" applyFill="0" applyBorder="0" applyAlignment="0" applyProtection="0"/>
    <xf numFmtId="173" fontId="16" fillId="0" borderId="0" applyFont="0" applyFill="0" applyBorder="0" applyAlignment="0" applyProtection="0"/>
    <xf numFmtId="173" fontId="16" fillId="0" borderId="0" applyFont="0" applyFill="0" applyBorder="0" applyAlignment="0" applyProtection="0"/>
    <xf numFmtId="164" fontId="1" fillId="0" borderId="0" applyFont="0" applyFill="0" applyBorder="0" applyAlignment="0" applyProtection="0"/>
    <xf numFmtId="38" fontId="12" fillId="2" borderId="0" applyNumberFormat="0" applyBorder="0" applyAlignment="0" applyProtection="0"/>
    <xf numFmtId="0" fontId="17" fillId="0" borderId="1" applyNumberFormat="0" applyAlignment="0" applyProtection="0">
      <alignment horizontal="left" vertical="center"/>
    </xf>
    <xf numFmtId="0" fontId="17" fillId="0" borderId="2">
      <alignment horizontal="left" vertical="center"/>
    </xf>
    <xf numFmtId="0" fontId="2" fillId="0" borderId="0" applyNumberFormat="0" applyFill="0" applyBorder="0" applyAlignment="0" applyProtection="0">
      <alignment vertical="top"/>
      <protection locked="0"/>
    </xf>
    <xf numFmtId="10" fontId="12" fillId="3" borderId="3" applyNumberFormat="0" applyBorder="0" applyAlignment="0" applyProtection="0"/>
    <xf numFmtId="177" fontId="1" fillId="0" borderId="0" applyFont="0" applyFill="0" applyBorder="0" applyAlignment="0" applyProtection="0"/>
    <xf numFmtId="178" fontId="1" fillId="0" borderId="0" applyFont="0" applyFill="0" applyBorder="0" applyAlignment="0" applyProtection="0"/>
    <xf numFmtId="175" fontId="18" fillId="0" borderId="0" applyFont="0" applyFill="0" applyBorder="0" applyAlignment="0" applyProtection="0"/>
    <xf numFmtId="176" fontId="18" fillId="0" borderId="0" applyFont="0" applyFill="0" applyBorder="0" applyAlignment="0" applyProtection="0"/>
    <xf numFmtId="179" fontId="1" fillId="0" borderId="0"/>
    <xf numFmtId="172" fontId="16" fillId="0" borderId="0"/>
    <xf numFmtId="172" fontId="16" fillId="0" borderId="0"/>
    <xf numFmtId="40" fontId="19" fillId="0" borderId="0" applyFont="0" applyFill="0" applyBorder="0" applyAlignment="0" applyProtection="0"/>
    <xf numFmtId="38" fontId="19" fillId="0" borderId="0" applyFont="0" applyFill="0" applyBorder="0" applyAlignment="0" applyProtection="0"/>
    <xf numFmtId="9" fontId="1" fillId="0" borderId="0" applyFont="0" applyFill="0" applyBorder="0" applyAlignment="0" applyProtection="0"/>
    <xf numFmtId="10" fontId="1" fillId="0" borderId="0" applyFont="0" applyFill="0" applyBorder="0" applyAlignment="0" applyProtection="0"/>
    <xf numFmtId="0" fontId="20" fillId="0" borderId="4" applyNumberFormat="0" applyAlignment="0"/>
  </cellStyleXfs>
  <cellXfs count="1298">
    <xf numFmtId="0" fontId="0" fillId="0" borderId="0" xfId="0"/>
    <xf numFmtId="0" fontId="0" fillId="0" borderId="0" xfId="0" applyFill="1"/>
    <xf numFmtId="9" fontId="6" fillId="0" borderId="0" xfId="23" applyFont="1" applyFill="1" applyBorder="1" applyAlignment="1" applyProtection="1">
      <alignment horizontal="center" vertical="top" wrapText="1"/>
      <protection locked="0"/>
    </xf>
    <xf numFmtId="0" fontId="3" fillId="0" borderId="0" xfId="0" applyFont="1" applyFill="1" applyBorder="1" applyAlignment="1" applyProtection="1">
      <alignment wrapText="1"/>
      <protection locked="0"/>
    </xf>
    <xf numFmtId="0" fontId="3" fillId="0" borderId="0" xfId="0" applyFont="1" applyFill="1" applyAlignment="1" applyProtection="1">
      <alignment wrapText="1"/>
      <protection locked="0"/>
    </xf>
    <xf numFmtId="0" fontId="7" fillId="0" borderId="0" xfId="0" applyFont="1" applyFill="1" applyBorder="1" applyAlignment="1" applyProtection="1">
      <alignment vertical="top" wrapText="1"/>
      <protection locked="0"/>
    </xf>
    <xf numFmtId="0" fontId="3" fillId="0" borderId="0" xfId="0" applyFont="1" applyFill="1" applyBorder="1" applyAlignment="1" applyProtection="1">
      <alignment vertical="top" wrapText="1"/>
      <protection locked="0"/>
    </xf>
    <xf numFmtId="9" fontId="6" fillId="0" borderId="0" xfId="23" applyFont="1" applyFill="1" applyBorder="1" applyAlignment="1" applyProtection="1">
      <alignment horizontal="center" vertical="top"/>
      <protection locked="0"/>
    </xf>
    <xf numFmtId="9" fontId="3" fillId="0" borderId="0" xfId="23" applyFont="1" applyFill="1" applyBorder="1" applyAlignment="1" applyProtection="1">
      <alignment horizontal="center" vertical="top"/>
      <protection locked="0"/>
    </xf>
    <xf numFmtId="9" fontId="9" fillId="0" borderId="0" xfId="23" applyFont="1" applyFill="1" applyBorder="1" applyAlignment="1" applyProtection="1">
      <alignment horizontal="center" vertical="center"/>
      <protection locked="0"/>
    </xf>
    <xf numFmtId="9" fontId="6" fillId="0" borderId="0" xfId="23" applyFont="1" applyFill="1" applyBorder="1" applyAlignment="1" applyProtection="1">
      <alignment horizontal="center" vertical="center"/>
      <protection locked="0"/>
    </xf>
    <xf numFmtId="0" fontId="0" fillId="0" borderId="0" xfId="0" applyAlignment="1">
      <alignment horizontal="right"/>
    </xf>
    <xf numFmtId="0" fontId="0" fillId="0" borderId="0" xfId="0" applyAlignment="1"/>
    <xf numFmtId="0" fontId="11" fillId="0" borderId="5" xfId="0" applyFont="1" applyBorder="1" applyAlignment="1" applyProtection="1">
      <alignment horizontal="centerContinuous" vertical="center" wrapText="1"/>
    </xf>
    <xf numFmtId="0" fontId="11" fillId="0" borderId="6" xfId="0" applyFont="1" applyFill="1" applyBorder="1" applyAlignment="1" applyProtection="1">
      <alignment horizontal="centerContinuous" vertical="center" wrapText="1"/>
    </xf>
    <xf numFmtId="0" fontId="0" fillId="0" borderId="7" xfId="0" applyBorder="1" applyAlignment="1" applyProtection="1">
      <alignment horizontal="center"/>
    </xf>
    <xf numFmtId="0" fontId="0" fillId="0" borderId="8" xfId="0" applyFill="1" applyBorder="1" applyAlignment="1" applyProtection="1">
      <alignment horizontal="center" wrapText="1"/>
    </xf>
    <xf numFmtId="0" fontId="12" fillId="0" borderId="9" xfId="0" applyFont="1" applyBorder="1" applyAlignment="1" applyProtection="1">
      <alignment horizontal="center"/>
    </xf>
    <xf numFmtId="165" fontId="12" fillId="0" borderId="10" xfId="0" applyNumberFormat="1" applyFont="1" applyFill="1" applyBorder="1" applyAlignment="1" applyProtection="1">
      <alignment horizontal="center"/>
    </xf>
    <xf numFmtId="165" fontId="13" fillId="0" borderId="10" xfId="0" applyNumberFormat="1" applyFont="1" applyFill="1" applyBorder="1" applyAlignment="1" applyProtection="1">
      <alignment horizontal="center"/>
      <protection locked="0"/>
    </xf>
    <xf numFmtId="0" fontId="12" fillId="4" borderId="9" xfId="0" applyFont="1" applyFill="1" applyBorder="1" applyAlignment="1" applyProtection="1">
      <alignment horizontal="center"/>
    </xf>
    <xf numFmtId="165" fontId="13" fillId="4" borderId="10" xfId="0" applyNumberFormat="1" applyFont="1" applyFill="1" applyBorder="1" applyAlignment="1" applyProtection="1">
      <alignment horizontal="center"/>
      <protection locked="0"/>
    </xf>
    <xf numFmtId="165" fontId="13" fillId="0" borderId="11" xfId="0" applyNumberFormat="1" applyFont="1" applyFill="1" applyBorder="1" applyAlignment="1" applyProtection="1">
      <alignment horizontal="center"/>
      <protection locked="0"/>
    </xf>
    <xf numFmtId="165" fontId="13" fillId="0" borderId="12" xfId="0" applyNumberFormat="1" applyFont="1" applyFill="1" applyBorder="1" applyAlignment="1" applyProtection="1">
      <alignment horizontal="center"/>
      <protection locked="0"/>
    </xf>
    <xf numFmtId="0" fontId="4" fillId="0" borderId="0" xfId="0" applyFont="1"/>
    <xf numFmtId="43" fontId="5" fillId="0" borderId="0" xfId="1" applyFont="1" applyAlignment="1">
      <alignment horizontal="center"/>
    </xf>
    <xf numFmtId="168" fontId="1" fillId="0" borderId="0" xfId="1" applyNumberFormat="1"/>
    <xf numFmtId="0" fontId="10" fillId="0" borderId="0" xfId="0" applyFont="1"/>
    <xf numFmtId="170" fontId="0" fillId="0" borderId="0" xfId="0" applyNumberFormat="1"/>
    <xf numFmtId="0" fontId="14" fillId="0" borderId="0" xfId="0" applyFont="1" applyFill="1"/>
    <xf numFmtId="0" fontId="15" fillId="0" borderId="0" xfId="0" applyFont="1"/>
    <xf numFmtId="0" fontId="7" fillId="0" borderId="0" xfId="0" applyFont="1" applyFill="1" applyBorder="1" applyAlignment="1" applyProtection="1">
      <alignment wrapText="1"/>
      <protection locked="0"/>
    </xf>
    <xf numFmtId="0" fontId="0" fillId="0" borderId="0" xfId="0" applyFill="1" applyBorder="1"/>
    <xf numFmtId="0" fontId="10" fillId="0" borderId="0" xfId="0" applyFont="1" applyFill="1"/>
    <xf numFmtId="172" fontId="21" fillId="0" borderId="0" xfId="19" applyFont="1"/>
    <xf numFmtId="49" fontId="16" fillId="0" borderId="0" xfId="19" applyNumberFormat="1" applyAlignment="1">
      <alignment horizontal="center"/>
    </xf>
    <xf numFmtId="172" fontId="16" fillId="0" borderId="0" xfId="19"/>
    <xf numFmtId="172" fontId="22" fillId="0" borderId="0" xfId="19" applyFont="1"/>
    <xf numFmtId="172" fontId="16" fillId="0" borderId="0" xfId="19" applyFill="1"/>
    <xf numFmtId="0" fontId="2" fillId="0" borderId="0" xfId="12" applyAlignment="1" applyProtection="1"/>
    <xf numFmtId="172" fontId="23" fillId="0" borderId="0" xfId="19" applyFont="1"/>
    <xf numFmtId="172" fontId="24" fillId="0" borderId="0" xfId="19" applyFont="1"/>
    <xf numFmtId="49" fontId="24" fillId="0" borderId="0" xfId="19" applyNumberFormat="1" applyFont="1" applyAlignment="1">
      <alignment horizontal="center"/>
    </xf>
    <xf numFmtId="172" fontId="16" fillId="0" borderId="13" xfId="19" applyBorder="1"/>
    <xf numFmtId="49" fontId="16" fillId="0" borderId="14" xfId="19" applyNumberFormat="1" applyBorder="1" applyAlignment="1"/>
    <xf numFmtId="172" fontId="16" fillId="0" borderId="15" xfId="19" applyBorder="1" applyAlignment="1">
      <alignment horizontal="center" wrapText="1"/>
    </xf>
    <xf numFmtId="172" fontId="16" fillId="0" borderId="1" xfId="19" applyBorder="1"/>
    <xf numFmtId="172" fontId="16" fillId="0" borderId="1" xfId="19" applyBorder="1" applyAlignment="1">
      <alignment wrapText="1"/>
    </xf>
    <xf numFmtId="172" fontId="16" fillId="0" borderId="14" xfId="19" applyBorder="1" applyAlignment="1">
      <alignment wrapText="1"/>
    </xf>
    <xf numFmtId="172" fontId="16" fillId="0" borderId="16" xfId="19" applyFont="1" applyBorder="1" applyAlignment="1">
      <alignment horizontal="center" wrapText="1"/>
    </xf>
    <xf numFmtId="172" fontId="16" fillId="0" borderId="0" xfId="19" applyAlignment="1">
      <alignment horizontal="center"/>
    </xf>
    <xf numFmtId="172" fontId="16" fillId="0" borderId="17" xfId="19" applyBorder="1"/>
    <xf numFmtId="9" fontId="25" fillId="0" borderId="0" xfId="19" applyNumberFormat="1" applyFont="1" applyBorder="1" applyAlignment="1">
      <alignment horizontal="center" vertical="top" wrapText="1"/>
    </xf>
    <xf numFmtId="169" fontId="25" fillId="0" borderId="0" xfId="19" applyNumberFormat="1" applyFont="1" applyBorder="1" applyAlignment="1">
      <alignment horizontal="center" vertical="top" wrapText="1"/>
    </xf>
    <xf numFmtId="10" fontId="25" fillId="0" borderId="0" xfId="19" applyNumberFormat="1" applyFont="1" applyFill="1" applyBorder="1" applyAlignment="1">
      <alignment horizontal="center" vertical="top" wrapText="1"/>
    </xf>
    <xf numFmtId="172" fontId="16" fillId="0" borderId="18" xfId="19" applyBorder="1"/>
    <xf numFmtId="172" fontId="16" fillId="0" borderId="19" xfId="20" applyFont="1" applyFill="1" applyBorder="1"/>
    <xf numFmtId="49" fontId="16" fillId="0" borderId="3" xfId="20" applyNumberFormat="1" applyFont="1" applyBorder="1" applyAlignment="1">
      <alignment horizontal="center"/>
    </xf>
    <xf numFmtId="49" fontId="16" fillId="0" borderId="3" xfId="19" applyNumberFormat="1" applyFont="1" applyBorder="1" applyAlignment="1">
      <alignment horizontal="center"/>
    </xf>
    <xf numFmtId="172" fontId="16" fillId="0" borderId="3" xfId="19" applyBorder="1"/>
    <xf numFmtId="171" fontId="16" fillId="0" borderId="3" xfId="7" applyNumberFormat="1" applyBorder="1"/>
    <xf numFmtId="171" fontId="16" fillId="0" borderId="3" xfId="19" applyNumberFormat="1" applyFill="1" applyBorder="1"/>
    <xf numFmtId="171" fontId="16" fillId="0" borderId="3" xfId="19" applyNumberFormat="1" applyBorder="1"/>
    <xf numFmtId="171" fontId="16" fillId="0" borderId="18" xfId="19" applyNumberFormat="1" applyBorder="1"/>
    <xf numFmtId="174" fontId="16" fillId="0" borderId="0" xfId="19" applyNumberFormat="1"/>
    <xf numFmtId="172" fontId="16" fillId="0" borderId="19" xfId="19" applyBorder="1"/>
    <xf numFmtId="49" fontId="16" fillId="0" borderId="19" xfId="19" applyNumberFormat="1" applyBorder="1" applyAlignment="1">
      <alignment horizontal="center"/>
    </xf>
    <xf numFmtId="172" fontId="16" fillId="0" borderId="20" xfId="19" applyBorder="1"/>
    <xf numFmtId="49" fontId="16" fillId="0" borderId="20" xfId="19" applyNumberFormat="1" applyBorder="1" applyAlignment="1">
      <alignment horizontal="center"/>
    </xf>
    <xf numFmtId="172" fontId="16" fillId="0" borderId="20" xfId="19" applyBorder="1" applyAlignment="1">
      <alignment horizontal="center"/>
    </xf>
    <xf numFmtId="173" fontId="16" fillId="0" borderId="20" xfId="6" applyBorder="1"/>
    <xf numFmtId="171" fontId="16" fillId="0" borderId="20" xfId="19" applyNumberFormat="1" applyFill="1" applyBorder="1"/>
    <xf numFmtId="171" fontId="16" fillId="0" borderId="20" xfId="19" applyNumberFormat="1" applyBorder="1"/>
    <xf numFmtId="172" fontId="26" fillId="0" borderId="21" xfId="19" applyFont="1" applyBorder="1"/>
    <xf numFmtId="49" fontId="27" fillId="0" borderId="21" xfId="19" applyNumberFormat="1" applyFont="1" applyBorder="1" applyAlignment="1">
      <alignment horizontal="center"/>
    </xf>
    <xf numFmtId="172" fontId="27" fillId="0" borderId="21" xfId="19" applyFont="1" applyBorder="1" applyAlignment="1">
      <alignment horizontal="center"/>
    </xf>
    <xf numFmtId="172" fontId="27" fillId="0" borderId="21" xfId="19" applyFont="1" applyBorder="1"/>
    <xf numFmtId="173" fontId="26" fillId="0" borderId="21" xfId="6" applyFont="1" applyBorder="1"/>
    <xf numFmtId="171" fontId="28" fillId="0" borderId="21" xfId="19" applyNumberFormat="1" applyFont="1" applyBorder="1"/>
    <xf numFmtId="172" fontId="27" fillId="0" borderId="0" xfId="19" applyFont="1"/>
    <xf numFmtId="172" fontId="24" fillId="0" borderId="0" xfId="19" applyFont="1" applyBorder="1"/>
    <xf numFmtId="49" fontId="16" fillId="0" borderId="0" xfId="19" applyNumberFormat="1" applyBorder="1" applyAlignment="1">
      <alignment horizontal="center"/>
    </xf>
    <xf numFmtId="172" fontId="16" fillId="0" borderId="0" xfId="19" applyBorder="1" applyAlignment="1">
      <alignment horizontal="center"/>
    </xf>
    <xf numFmtId="172" fontId="16" fillId="0" borderId="0" xfId="19" applyBorder="1"/>
    <xf numFmtId="173" fontId="16" fillId="0" borderId="0" xfId="6" applyBorder="1"/>
    <xf numFmtId="0" fontId="0" fillId="0" borderId="3" xfId="0" applyNumberFormat="1" applyBorder="1"/>
    <xf numFmtId="172" fontId="4" fillId="0" borderId="0" xfId="19" applyFont="1" applyAlignment="1">
      <alignment wrapText="1"/>
    </xf>
    <xf numFmtId="172" fontId="16" fillId="0" borderId="19" xfId="20" applyFont="1" applyFill="1" applyBorder="1" applyAlignment="1">
      <alignment horizontal="center" wrapText="1"/>
    </xf>
    <xf numFmtId="0" fontId="0" fillId="0" borderId="0" xfId="0" applyBorder="1"/>
    <xf numFmtId="0" fontId="10" fillId="0" borderId="0" xfId="0" applyFont="1" applyBorder="1" applyAlignment="1">
      <alignment horizontal="right"/>
    </xf>
    <xf numFmtId="0" fontId="0" fillId="0" borderId="0" xfId="0" applyBorder="1" applyAlignment="1">
      <alignment horizontal="right"/>
    </xf>
    <xf numFmtId="0" fontId="4" fillId="0" borderId="0" xfId="0" applyFont="1" applyBorder="1"/>
    <xf numFmtId="0" fontId="4" fillId="0" borderId="22" xfId="0" applyFont="1" applyBorder="1"/>
    <xf numFmtId="0" fontId="4" fillId="0" borderId="22" xfId="0" applyFont="1" applyBorder="1" applyAlignment="1">
      <alignment horizontal="center"/>
    </xf>
    <xf numFmtId="0" fontId="0" fillId="0" borderId="0" xfId="0" applyAlignment="1">
      <alignment vertical="top" wrapText="1"/>
    </xf>
    <xf numFmtId="0" fontId="0" fillId="0" borderId="0" xfId="0" applyFill="1" applyBorder="1" applyAlignment="1">
      <alignment horizontal="right"/>
    </xf>
    <xf numFmtId="0" fontId="4" fillId="0" borderId="22" xfId="0" applyFont="1" applyBorder="1" applyAlignment="1">
      <alignment horizontal="right"/>
    </xf>
    <xf numFmtId="172" fontId="16" fillId="5" borderId="19" xfId="20" applyFont="1" applyFill="1" applyBorder="1" applyAlignment="1">
      <alignment wrapText="1"/>
    </xf>
    <xf numFmtId="172" fontId="16" fillId="5" borderId="19" xfId="20" applyFont="1" applyFill="1" applyBorder="1" applyAlignment="1">
      <alignment horizontal="left" wrapText="1"/>
    </xf>
    <xf numFmtId="172" fontId="16" fillId="5" borderId="19" xfId="20" applyFont="1" applyFill="1" applyBorder="1" applyAlignment="1">
      <alignment horizontal="center" wrapText="1"/>
    </xf>
    <xf numFmtId="0" fontId="16" fillId="0" borderId="3" xfId="19" applyNumberFormat="1" applyFont="1" applyBorder="1" applyAlignment="1">
      <alignment horizontal="center"/>
    </xf>
    <xf numFmtId="9" fontId="25" fillId="0" borderId="0" xfId="19" applyNumberFormat="1" applyFont="1" applyFill="1" applyBorder="1" applyAlignment="1">
      <alignment horizontal="center" vertical="top" wrapText="1"/>
    </xf>
    <xf numFmtId="173" fontId="26" fillId="0" borderId="21" xfId="6" applyFont="1" applyFill="1" applyBorder="1"/>
    <xf numFmtId="173" fontId="16" fillId="0" borderId="0" xfId="6" applyFill="1" applyBorder="1"/>
    <xf numFmtId="172" fontId="16" fillId="5" borderId="14" xfId="19" applyFill="1" applyBorder="1" applyAlignment="1">
      <alignment wrapText="1"/>
    </xf>
    <xf numFmtId="172" fontId="16" fillId="5" borderId="14" xfId="19" applyFill="1" applyBorder="1" applyAlignment="1">
      <alignment horizontal="center" wrapText="1"/>
    </xf>
    <xf numFmtId="172" fontId="16" fillId="5" borderId="15" xfId="19" applyFill="1" applyBorder="1" applyAlignment="1">
      <alignment horizontal="center" wrapText="1"/>
    </xf>
    <xf numFmtId="9" fontId="25" fillId="5" borderId="23" xfId="19" applyNumberFormat="1" applyFont="1" applyFill="1" applyBorder="1" applyAlignment="1">
      <alignment horizontal="center" vertical="top" wrapText="1"/>
    </xf>
    <xf numFmtId="169" fontId="25" fillId="5" borderId="23" xfId="19" applyNumberFormat="1" applyFont="1" applyFill="1" applyBorder="1" applyAlignment="1">
      <alignment horizontal="center" vertical="top" wrapText="1"/>
    </xf>
    <xf numFmtId="10" fontId="25" fillId="5" borderId="23" xfId="19" applyNumberFormat="1" applyFont="1" applyFill="1" applyBorder="1" applyAlignment="1">
      <alignment horizontal="center" vertical="top" wrapText="1"/>
    </xf>
    <xf numFmtId="170" fontId="1" fillId="0" borderId="3" xfId="4" applyNumberFormat="1" applyFill="1" applyBorder="1"/>
    <xf numFmtId="0" fontId="3" fillId="0" borderId="0" xfId="0" applyFont="1"/>
    <xf numFmtId="0" fontId="0" fillId="0" borderId="0" xfId="0" applyAlignment="1">
      <alignment horizontal="right" vertical="top" wrapText="1"/>
    </xf>
    <xf numFmtId="43" fontId="3" fillId="0" borderId="0" xfId="1" applyFont="1" applyFill="1" applyBorder="1" applyAlignment="1" applyProtection="1">
      <alignment vertical="top" wrapText="1"/>
      <protection locked="0"/>
    </xf>
    <xf numFmtId="0" fontId="29" fillId="0" borderId="0" xfId="0" applyFont="1" applyFill="1" applyBorder="1" applyAlignment="1" applyProtection="1">
      <alignment horizontal="left" vertical="top"/>
      <protection locked="0"/>
    </xf>
    <xf numFmtId="0" fontId="0" fillId="0" borderId="0" xfId="0" applyFill="1" applyAlignment="1" applyProtection="1">
      <alignment wrapText="1"/>
      <protection locked="0"/>
    </xf>
    <xf numFmtId="0" fontId="0" fillId="0" borderId="0" xfId="0" applyFill="1" applyAlignment="1" applyProtection="1">
      <alignment horizontal="center"/>
      <protection locked="0"/>
    </xf>
    <xf numFmtId="168" fontId="1" fillId="0" borderId="0" xfId="1" applyNumberFormat="1" applyFill="1" applyProtection="1">
      <protection locked="0"/>
    </xf>
    <xf numFmtId="43" fontId="1" fillId="0" borderId="0" xfId="2" applyFill="1" applyAlignment="1" applyProtection="1">
      <protection locked="0"/>
    </xf>
    <xf numFmtId="43" fontId="1" fillId="0" borderId="0" xfId="1" applyFill="1" applyProtection="1">
      <protection locked="0"/>
    </xf>
    <xf numFmtId="0" fontId="1" fillId="0" borderId="0" xfId="2" applyNumberFormat="1" applyFill="1" applyAlignment="1" applyProtection="1">
      <alignment horizontal="center"/>
      <protection locked="0"/>
    </xf>
    <xf numFmtId="166" fontId="1" fillId="0" borderId="0" xfId="1" applyNumberFormat="1" applyFill="1" applyProtection="1">
      <protection locked="0"/>
    </xf>
    <xf numFmtId="43" fontId="1" fillId="0" borderId="0" xfId="2" applyFill="1" applyProtection="1">
      <protection locked="0"/>
    </xf>
    <xf numFmtId="0" fontId="0" fillId="0" borderId="0" xfId="0" applyFill="1" applyProtection="1">
      <protection locked="0"/>
    </xf>
    <xf numFmtId="0" fontId="3" fillId="0" borderId="0" xfId="0" applyFont="1" applyFill="1" applyProtection="1">
      <protection locked="0"/>
    </xf>
    <xf numFmtId="0" fontId="4" fillId="0" borderId="0" xfId="0" applyFont="1" applyFill="1" applyProtection="1">
      <protection locked="0"/>
    </xf>
    <xf numFmtId="0" fontId="4" fillId="0" borderId="0" xfId="0" applyFont="1" applyFill="1" applyAlignment="1" applyProtection="1">
      <alignment horizontal="left"/>
      <protection locked="0"/>
    </xf>
    <xf numFmtId="43" fontId="1" fillId="0" borderId="0" xfId="2" applyFill="1" applyAlignment="1" applyProtection="1">
      <alignment horizontal="right"/>
      <protection locked="0"/>
    </xf>
    <xf numFmtId="0" fontId="4" fillId="0" borderId="0" xfId="0" applyFont="1" applyFill="1" applyAlignment="1" applyProtection="1">
      <alignment horizontal="center"/>
      <protection locked="0"/>
    </xf>
    <xf numFmtId="43" fontId="5" fillId="0" borderId="0" xfId="2" applyFont="1" applyFill="1" applyAlignment="1" applyProtection="1">
      <alignment horizontal="center" wrapText="1"/>
      <protection locked="0"/>
    </xf>
    <xf numFmtId="43" fontId="5" fillId="0" borderId="0" xfId="1" applyFont="1" applyFill="1" applyAlignment="1" applyProtection="1">
      <alignment horizontal="center" wrapText="1"/>
      <protection locked="0"/>
    </xf>
    <xf numFmtId="0" fontId="3" fillId="0" borderId="0" xfId="0" applyFont="1" applyFill="1" applyBorder="1" applyAlignment="1" applyProtection="1">
      <alignment vertical="top"/>
      <protection locked="0"/>
    </xf>
    <xf numFmtId="0" fontId="4" fillId="0" borderId="0" xfId="0" applyFont="1" applyFill="1" applyBorder="1" applyAlignment="1" applyProtection="1">
      <alignment vertical="top"/>
      <protection locked="0"/>
    </xf>
    <xf numFmtId="168" fontId="3" fillId="0" borderId="0" xfId="1" applyNumberFormat="1" applyFont="1" applyFill="1" applyBorder="1" applyAlignment="1" applyProtection="1">
      <alignment vertical="top"/>
      <protection locked="0"/>
    </xf>
    <xf numFmtId="43" fontId="3" fillId="0" borderId="0" xfId="2" applyFont="1" applyFill="1" applyBorder="1" applyAlignment="1" applyProtection="1">
      <alignment vertical="top"/>
      <protection locked="0"/>
    </xf>
    <xf numFmtId="0" fontId="0" fillId="0" borderId="0" xfId="0" applyFill="1" applyBorder="1" applyAlignment="1" applyProtection="1">
      <alignment vertical="top" wrapText="1"/>
      <protection locked="0"/>
    </xf>
    <xf numFmtId="0" fontId="4" fillId="0" borderId="0" xfId="0" applyFont="1" applyFill="1" applyBorder="1" applyAlignment="1" applyProtection="1">
      <alignment horizontal="center" vertical="top"/>
      <protection locked="0"/>
    </xf>
    <xf numFmtId="0" fontId="3" fillId="0" borderId="0" xfId="0" applyFont="1" applyFill="1" applyBorder="1" applyProtection="1">
      <protection locked="0"/>
    </xf>
    <xf numFmtId="0" fontId="3" fillId="0" borderId="0" xfId="0" applyFont="1" applyFill="1" applyBorder="1" applyAlignment="1" applyProtection="1">
      <alignment horizontal="center" vertical="top"/>
      <protection locked="0"/>
    </xf>
    <xf numFmtId="43" fontId="3" fillId="0" borderId="0" xfId="2" applyFont="1" applyFill="1" applyBorder="1" applyAlignment="1" applyProtection="1">
      <alignment horizontal="left" vertical="top" wrapText="1"/>
      <protection locked="0"/>
    </xf>
    <xf numFmtId="0" fontId="0" fillId="0" borderId="0" xfId="0" applyFill="1" applyBorder="1" applyAlignment="1" applyProtection="1">
      <alignment horizontal="center" vertical="top" wrapText="1"/>
      <protection locked="0"/>
    </xf>
    <xf numFmtId="0" fontId="4" fillId="0" borderId="0" xfId="0" applyFont="1" applyFill="1" applyBorder="1" applyAlignment="1" applyProtection="1">
      <alignment horizontal="center" vertical="top" wrapText="1"/>
      <protection locked="0"/>
    </xf>
    <xf numFmtId="0" fontId="7" fillId="0" borderId="0" xfId="0" applyFont="1" applyFill="1" applyBorder="1" applyAlignment="1" applyProtection="1">
      <alignment vertical="top"/>
      <protection locked="0"/>
    </xf>
    <xf numFmtId="0" fontId="4" fillId="0" borderId="0" xfId="0" applyFont="1" applyFill="1" applyBorder="1" applyAlignment="1" applyProtection="1">
      <alignment vertical="top" wrapText="1"/>
      <protection locked="0"/>
    </xf>
    <xf numFmtId="0" fontId="0" fillId="0" borderId="0" xfId="0" applyFill="1" applyBorder="1" applyAlignment="1" applyProtection="1">
      <alignment horizontal="center" wrapText="1"/>
      <protection locked="0"/>
    </xf>
    <xf numFmtId="0" fontId="0" fillId="0" borderId="0" xfId="0" applyFill="1" applyBorder="1" applyAlignment="1" applyProtection="1">
      <alignment wrapText="1"/>
      <protection locked="0"/>
    </xf>
    <xf numFmtId="0" fontId="4" fillId="0" borderId="0" xfId="0" applyFont="1" applyFill="1" applyBorder="1" applyAlignment="1" applyProtection="1">
      <alignment horizontal="center" wrapText="1"/>
      <protection locked="0"/>
    </xf>
    <xf numFmtId="0" fontId="4" fillId="0" borderId="0" xfId="0" applyFont="1" applyFill="1" applyBorder="1" applyAlignment="1" applyProtection="1">
      <alignment horizontal="center"/>
      <protection locked="0"/>
    </xf>
    <xf numFmtId="168" fontId="1" fillId="0" borderId="0" xfId="1" applyNumberFormat="1" applyFill="1" applyBorder="1" applyAlignment="1" applyProtection="1">
      <alignment horizontal="center" wrapText="1"/>
      <protection locked="0"/>
    </xf>
    <xf numFmtId="43" fontId="3" fillId="0" borderId="0" xfId="2" applyFont="1" applyFill="1" applyBorder="1" applyAlignment="1" applyProtection="1">
      <alignment horizontal="left" wrapText="1"/>
      <protection locked="0"/>
    </xf>
    <xf numFmtId="43" fontId="1" fillId="0" borderId="0" xfId="1" applyFill="1" applyBorder="1" applyAlignment="1" applyProtection="1">
      <alignment horizontal="center" wrapText="1"/>
      <protection locked="0"/>
    </xf>
    <xf numFmtId="0" fontId="3" fillId="0" borderId="0" xfId="2" applyNumberFormat="1" applyFont="1" applyFill="1" applyBorder="1" applyAlignment="1" applyProtection="1">
      <alignment horizontal="center" vertical="top" wrapText="1"/>
      <protection locked="0"/>
    </xf>
    <xf numFmtId="166" fontId="1" fillId="0" borderId="0" xfId="1" applyNumberFormat="1" applyFill="1" applyBorder="1" applyAlignment="1" applyProtection="1">
      <alignment horizontal="center" wrapText="1"/>
      <protection locked="0"/>
    </xf>
    <xf numFmtId="0" fontId="3" fillId="0" borderId="0" xfId="0" applyFont="1" applyFill="1" applyAlignment="1" applyProtection="1">
      <alignment horizontal="center"/>
      <protection locked="0"/>
    </xf>
    <xf numFmtId="168" fontId="3" fillId="0" borderId="0" xfId="1" applyNumberFormat="1" applyFont="1" applyFill="1" applyAlignment="1" applyProtection="1">
      <alignment horizontal="center"/>
      <protection locked="0"/>
    </xf>
    <xf numFmtId="43" fontId="3" fillId="0" borderId="0" xfId="2" applyFont="1" applyFill="1" applyAlignment="1" applyProtection="1">
      <protection locked="0"/>
    </xf>
    <xf numFmtId="168" fontId="1" fillId="0" borderId="0" xfId="1" applyNumberFormat="1" applyFill="1" applyAlignment="1" applyProtection="1">
      <alignment horizontal="center"/>
      <protection locked="0"/>
    </xf>
    <xf numFmtId="43" fontId="1" fillId="0" borderId="0" xfId="2" applyFont="1" applyFill="1" applyAlignment="1" applyProtection="1">
      <protection locked="0"/>
    </xf>
    <xf numFmtId="0" fontId="4" fillId="0" borderId="0" xfId="0" applyFont="1" applyFill="1" applyAlignment="1" applyProtection="1">
      <alignment wrapText="1"/>
      <protection locked="0"/>
    </xf>
    <xf numFmtId="0" fontId="0" fillId="0" borderId="0" xfId="0" applyFill="1" applyAlignment="1" applyProtection="1">
      <alignment horizontal="center" wrapText="1"/>
      <protection locked="0"/>
    </xf>
    <xf numFmtId="168" fontId="1" fillId="0" borderId="0" xfId="1" applyNumberFormat="1" applyFill="1" applyAlignment="1" applyProtection="1">
      <alignment wrapText="1"/>
      <protection locked="0"/>
    </xf>
    <xf numFmtId="43" fontId="1" fillId="0" borderId="0" xfId="2" applyFill="1" applyAlignment="1" applyProtection="1">
      <alignment wrapText="1"/>
      <protection locked="0"/>
    </xf>
    <xf numFmtId="168" fontId="1" fillId="0" borderId="0" xfId="1" applyNumberFormat="1" applyFill="1" applyAlignment="1" applyProtection="1">
      <alignment horizontal="center" wrapText="1"/>
      <protection locked="0"/>
    </xf>
    <xf numFmtId="43" fontId="1" fillId="0" borderId="0" xfId="2" applyFont="1" applyFill="1" applyAlignment="1" applyProtection="1">
      <alignment wrapText="1"/>
      <protection locked="0"/>
    </xf>
    <xf numFmtId="0" fontId="4" fillId="0" borderId="0" xfId="0" applyFont="1" applyFill="1" applyBorder="1" applyAlignment="1" applyProtection="1">
      <alignment wrapText="1"/>
      <protection locked="0"/>
    </xf>
    <xf numFmtId="168" fontId="3" fillId="0" borderId="0" xfId="1" applyNumberFormat="1" applyFont="1" applyFill="1" applyBorder="1" applyAlignment="1" applyProtection="1">
      <alignment horizontal="left" vertical="top" wrapText="1"/>
      <protection locked="0"/>
    </xf>
    <xf numFmtId="43" fontId="1" fillId="0" borderId="0" xfId="1" applyFill="1" applyAlignment="1" applyProtection="1">
      <alignment wrapText="1"/>
      <protection locked="0"/>
    </xf>
    <xf numFmtId="0" fontId="1" fillId="0" borderId="0" xfId="2" applyNumberFormat="1" applyFill="1" applyAlignment="1" applyProtection="1">
      <alignment horizontal="center" wrapText="1"/>
      <protection locked="0"/>
    </xf>
    <xf numFmtId="166" fontId="1" fillId="0" borderId="0" xfId="1" applyNumberFormat="1" applyFill="1" applyAlignment="1" applyProtection="1">
      <alignment wrapText="1"/>
      <protection locked="0"/>
    </xf>
    <xf numFmtId="168" fontId="1" fillId="4" borderId="3" xfId="1" applyNumberFormat="1" applyFill="1" applyBorder="1" applyAlignment="1" applyProtection="1">
      <alignment horizontal="center" vertical="top"/>
    </xf>
    <xf numFmtId="43" fontId="3" fillId="4" borderId="3" xfId="2" applyFont="1" applyFill="1" applyBorder="1" applyAlignment="1" applyProtection="1">
      <alignment vertical="top"/>
    </xf>
    <xf numFmtId="43" fontId="3" fillId="4" borderId="3" xfId="2" applyFont="1" applyFill="1" applyBorder="1" applyAlignment="1" applyProtection="1">
      <alignment horizontal="left" vertical="top" wrapText="1"/>
    </xf>
    <xf numFmtId="43" fontId="1" fillId="0" borderId="0" xfId="2" applyFont="1" applyFill="1" applyProtection="1">
      <protection locked="0"/>
    </xf>
    <xf numFmtId="0" fontId="3" fillId="0" borderId="0" xfId="0" applyFont="1" applyFill="1" applyAlignment="1" applyProtection="1">
      <alignment vertical="top"/>
      <protection locked="0"/>
    </xf>
    <xf numFmtId="43" fontId="3" fillId="0" borderId="0" xfId="1" applyFont="1" applyFill="1" applyBorder="1" applyAlignment="1" applyProtection="1">
      <alignment vertical="top"/>
      <protection locked="0"/>
    </xf>
    <xf numFmtId="0" fontId="3" fillId="0" borderId="0" xfId="0" applyFont="1" applyFill="1" applyBorder="1" applyAlignment="1" applyProtection="1">
      <alignment horizontal="center" vertical="top" wrapText="1"/>
      <protection locked="0"/>
    </xf>
    <xf numFmtId="43" fontId="3" fillId="0" borderId="0" xfId="2" applyFont="1" applyFill="1" applyBorder="1" applyAlignment="1" applyProtection="1">
      <alignment vertical="top" wrapText="1"/>
      <protection locked="0"/>
    </xf>
    <xf numFmtId="41" fontId="3" fillId="0" borderId="0" xfId="2" applyNumberFormat="1" applyFont="1" applyFill="1" applyBorder="1" applyAlignment="1" applyProtection="1">
      <alignment vertical="top" wrapText="1"/>
      <protection locked="0"/>
    </xf>
    <xf numFmtId="0" fontId="8" fillId="0" borderId="0" xfId="2" applyNumberFormat="1" applyFont="1" applyFill="1" applyBorder="1" applyAlignment="1" applyProtection="1">
      <alignment horizontal="center" vertical="top" wrapText="1"/>
      <protection locked="0"/>
    </xf>
    <xf numFmtId="0" fontId="4" fillId="0" borderId="0" xfId="0" applyFont="1" applyFill="1" applyBorder="1" applyProtection="1">
      <protection locked="0"/>
    </xf>
    <xf numFmtId="0" fontId="3" fillId="0" borderId="0" xfId="2" applyNumberFormat="1" applyFont="1" applyFill="1" applyBorder="1" applyAlignment="1" applyProtection="1">
      <alignment horizontal="center" vertical="top"/>
      <protection locked="0"/>
    </xf>
    <xf numFmtId="41" fontId="3" fillId="0" borderId="0" xfId="2" applyNumberFormat="1" applyFont="1" applyFill="1" applyBorder="1" applyAlignment="1" applyProtection="1">
      <alignment vertical="top"/>
      <protection locked="0"/>
    </xf>
    <xf numFmtId="0" fontId="8" fillId="0" borderId="0" xfId="2" applyNumberFormat="1" applyFont="1" applyFill="1" applyBorder="1" applyAlignment="1" applyProtection="1">
      <alignment horizontal="center" vertical="top"/>
      <protection locked="0"/>
    </xf>
    <xf numFmtId="0" fontId="0" fillId="0" borderId="0" xfId="0" applyFill="1" applyBorder="1" applyProtection="1">
      <protection locked="0"/>
    </xf>
    <xf numFmtId="168" fontId="1" fillId="0" borderId="0" xfId="1" applyNumberFormat="1" applyFill="1" applyBorder="1" applyAlignment="1" applyProtection="1">
      <alignment horizontal="center"/>
      <protection locked="0"/>
    </xf>
    <xf numFmtId="43" fontId="3" fillId="0" borderId="0" xfId="2" applyFont="1" applyFill="1" applyBorder="1" applyAlignment="1" applyProtection="1">
      <alignment horizontal="left" vertical="top"/>
      <protection locked="0"/>
    </xf>
    <xf numFmtId="0" fontId="3" fillId="0" borderId="0" xfId="0" applyFont="1" applyFill="1" applyBorder="1" applyAlignment="1" applyProtection="1">
      <alignment horizontal="left" vertical="top" wrapText="1"/>
      <protection locked="0"/>
    </xf>
    <xf numFmtId="168" fontId="1" fillId="0" borderId="0" xfId="1" applyNumberFormat="1" applyFill="1" applyBorder="1" applyProtection="1">
      <protection locked="0"/>
    </xf>
    <xf numFmtId="0" fontId="0" fillId="0" borderId="0" xfId="0" applyFill="1" applyBorder="1" applyAlignment="1" applyProtection="1">
      <alignment horizontal="center"/>
      <protection locked="0"/>
    </xf>
    <xf numFmtId="168" fontId="1" fillId="0" borderId="0" xfId="1" applyNumberFormat="1" applyFill="1" applyBorder="1" applyAlignment="1" applyProtection="1">
      <alignment horizontal="right"/>
      <protection locked="0"/>
    </xf>
    <xf numFmtId="168" fontId="3" fillId="0" borderId="0" xfId="1" applyNumberFormat="1" applyFont="1" applyFill="1" applyBorder="1" applyProtection="1">
      <protection locked="0"/>
    </xf>
    <xf numFmtId="43" fontId="3" fillId="0" borderId="0" xfId="2" applyFont="1" applyFill="1" applyBorder="1" applyProtection="1">
      <protection locked="0"/>
    </xf>
    <xf numFmtId="168" fontId="4" fillId="0" borderId="0" xfId="1" applyNumberFormat="1" applyFont="1" applyFill="1" applyBorder="1" applyProtection="1">
      <protection locked="0"/>
    </xf>
    <xf numFmtId="43" fontId="4" fillId="0" borderId="0" xfId="2" applyFont="1" applyFill="1" applyBorder="1" applyProtection="1">
      <protection locked="0"/>
    </xf>
    <xf numFmtId="43" fontId="4" fillId="0" borderId="0" xfId="1" applyFont="1" applyFill="1" applyBorder="1" applyProtection="1">
      <protection locked="0"/>
    </xf>
    <xf numFmtId="0" fontId="4" fillId="0" borderId="0" xfId="2" applyNumberFormat="1" applyFont="1" applyFill="1" applyBorder="1" applyAlignment="1" applyProtection="1">
      <alignment horizontal="center"/>
      <protection locked="0"/>
    </xf>
    <xf numFmtId="37" fontId="4" fillId="0" borderId="0" xfId="2" applyNumberFormat="1" applyFont="1" applyFill="1" applyBorder="1" applyProtection="1">
      <protection locked="0"/>
    </xf>
    <xf numFmtId="0" fontId="3" fillId="0" borderId="0" xfId="0" applyFont="1" applyFill="1" applyBorder="1" applyAlignment="1" applyProtection="1">
      <alignment horizontal="center"/>
      <protection locked="0"/>
    </xf>
    <xf numFmtId="9" fontId="3" fillId="0" borderId="0" xfId="2" applyNumberFormat="1" applyFont="1" applyFill="1" applyBorder="1" applyAlignment="1" applyProtection="1">
      <alignment vertical="top"/>
      <protection locked="0"/>
    </xf>
    <xf numFmtId="43" fontId="3" fillId="0" borderId="0" xfId="1" applyFont="1" applyFill="1" applyBorder="1" applyAlignment="1" applyProtection="1">
      <alignment wrapText="1"/>
      <protection locked="0"/>
    </xf>
    <xf numFmtId="37" fontId="3" fillId="0" borderId="0" xfId="2" applyNumberFormat="1" applyFont="1" applyFill="1" applyBorder="1" applyAlignment="1" applyProtection="1">
      <alignment vertical="top"/>
      <protection locked="0"/>
    </xf>
    <xf numFmtId="43" fontId="3" fillId="0" borderId="0" xfId="1" applyFont="1" applyFill="1" applyBorder="1" applyProtection="1">
      <protection locked="0"/>
    </xf>
    <xf numFmtId="0" fontId="3" fillId="0" borderId="0" xfId="2" applyNumberFormat="1" applyFont="1" applyFill="1" applyBorder="1" applyAlignment="1" applyProtection="1">
      <alignment horizontal="center"/>
      <protection locked="0"/>
    </xf>
    <xf numFmtId="43" fontId="4" fillId="0" borderId="0" xfId="1" applyFont="1" applyFill="1" applyBorder="1" applyAlignment="1" applyProtection="1">
      <alignment horizontal="right"/>
      <protection locked="0"/>
    </xf>
    <xf numFmtId="168" fontId="3" fillId="0" borderId="0" xfId="1" applyNumberFormat="1" applyFont="1" applyFill="1" applyProtection="1">
      <protection locked="0"/>
    </xf>
    <xf numFmtId="43" fontId="3" fillId="0" borderId="0" xfId="2" applyFont="1" applyFill="1" applyProtection="1">
      <protection locked="0"/>
    </xf>
    <xf numFmtId="43" fontId="3" fillId="0" borderId="0" xfId="1" applyFont="1" applyFill="1" applyProtection="1">
      <protection locked="0"/>
    </xf>
    <xf numFmtId="0" fontId="3" fillId="0" borderId="0" xfId="2" applyNumberFormat="1" applyFont="1" applyFill="1" applyAlignment="1" applyProtection="1">
      <alignment horizontal="center"/>
      <protection locked="0"/>
    </xf>
    <xf numFmtId="0" fontId="8" fillId="0" borderId="0" xfId="2" applyNumberFormat="1" applyFont="1" applyFill="1" applyAlignment="1" applyProtection="1">
      <alignment horizontal="center"/>
      <protection locked="0"/>
    </xf>
    <xf numFmtId="43" fontId="4" fillId="0" borderId="0" xfId="1" applyFont="1" applyFill="1" applyAlignment="1" applyProtection="1">
      <alignment horizontal="right"/>
      <protection locked="0"/>
    </xf>
    <xf numFmtId="43" fontId="4" fillId="0" borderId="0" xfId="1" applyFont="1" applyFill="1" applyProtection="1">
      <protection locked="0"/>
    </xf>
    <xf numFmtId="0" fontId="4" fillId="0" borderId="0" xfId="2" applyNumberFormat="1" applyFont="1" applyFill="1" applyAlignment="1" applyProtection="1">
      <alignment horizontal="center"/>
      <protection locked="0"/>
    </xf>
    <xf numFmtId="43" fontId="4" fillId="0" borderId="0" xfId="2" applyFont="1" applyFill="1" applyProtection="1">
      <protection locked="0"/>
    </xf>
    <xf numFmtId="167" fontId="4" fillId="0" borderId="0" xfId="2" applyNumberFormat="1" applyFont="1" applyFill="1" applyProtection="1">
      <protection locked="0"/>
    </xf>
    <xf numFmtId="0" fontId="4" fillId="0" borderId="0" xfId="0" applyFont="1" applyFill="1" applyAlignment="1" applyProtection="1">
      <alignment horizontal="left" wrapText="1"/>
      <protection locked="0"/>
    </xf>
    <xf numFmtId="168" fontId="1" fillId="4" borderId="3" xfId="1" applyNumberFormat="1" applyFill="1" applyBorder="1" applyAlignment="1" applyProtection="1">
      <alignment horizontal="center" wrapText="1"/>
      <protection locked="0"/>
    </xf>
    <xf numFmtId="43" fontId="3" fillId="4" borderId="3" xfId="2" applyFont="1" applyFill="1" applyBorder="1" applyAlignment="1" applyProtection="1">
      <alignment horizontal="left" wrapText="1"/>
      <protection locked="0"/>
    </xf>
    <xf numFmtId="168" fontId="3" fillId="4" borderId="3" xfId="1" applyNumberFormat="1" applyFont="1" applyFill="1" applyBorder="1" applyAlignment="1" applyProtection="1">
      <alignment horizontal="center"/>
      <protection locked="0"/>
    </xf>
    <xf numFmtId="43" fontId="3" fillId="4" borderId="3" xfId="2" applyFont="1" applyFill="1" applyBorder="1" applyAlignment="1" applyProtection="1">
      <protection locked="0"/>
    </xf>
    <xf numFmtId="0" fontId="30" fillId="0" borderId="0" xfId="0" applyFont="1"/>
    <xf numFmtId="0" fontId="30" fillId="0" borderId="0" xfId="0" applyFont="1" applyFill="1" applyAlignment="1" applyProtection="1">
      <alignment horizontal="left"/>
      <protection locked="0"/>
    </xf>
    <xf numFmtId="0" fontId="30" fillId="0" borderId="0" xfId="0" applyFont="1" applyFill="1" applyAlignment="1" applyProtection="1">
      <alignment horizontal="left" wrapText="1"/>
      <protection locked="0"/>
    </xf>
    <xf numFmtId="168" fontId="1" fillId="0" borderId="0" xfId="1" applyNumberFormat="1" applyFill="1"/>
    <xf numFmtId="168" fontId="1" fillId="0" borderId="0" xfId="1" applyNumberFormat="1" applyFont="1" applyFill="1"/>
    <xf numFmtId="172" fontId="16" fillId="5" borderId="14" xfId="19" applyFont="1" applyFill="1" applyBorder="1" applyAlignment="1">
      <alignment horizontal="center" wrapText="1"/>
    </xf>
    <xf numFmtId="172" fontId="16" fillId="5" borderId="14" xfId="19" applyFont="1" applyFill="1" applyBorder="1" applyAlignment="1">
      <alignment wrapText="1"/>
    </xf>
    <xf numFmtId="0" fontId="0" fillId="0" borderId="0" xfId="0" applyFill="1" applyBorder="1" applyAlignment="1">
      <alignment vertical="top" wrapText="1"/>
    </xf>
    <xf numFmtId="0" fontId="4" fillId="0" borderId="0" xfId="0" applyFont="1" applyBorder="1" applyAlignment="1"/>
    <xf numFmtId="0" fontId="12" fillId="0" borderId="24" xfId="0" applyFont="1" applyBorder="1" applyAlignment="1" applyProtection="1">
      <alignment horizontal="center"/>
    </xf>
    <xf numFmtId="0" fontId="0" fillId="0" borderId="10" xfId="0" applyFill="1" applyBorder="1"/>
    <xf numFmtId="0" fontId="12" fillId="0" borderId="25" xfId="0" applyFont="1" applyBorder="1" applyAlignment="1" applyProtection="1">
      <alignment horizontal="center"/>
    </xf>
    <xf numFmtId="0" fontId="10" fillId="0" borderId="0" xfId="0" applyFont="1" applyAlignment="1">
      <alignment horizontal="right"/>
    </xf>
    <xf numFmtId="170" fontId="4" fillId="0" borderId="0" xfId="0" applyNumberFormat="1" applyFont="1"/>
    <xf numFmtId="43" fontId="1" fillId="4" borderId="3" xfId="1" applyNumberFormat="1" applyFill="1" applyBorder="1" applyAlignment="1" applyProtection="1">
      <alignment horizontal="center" vertical="top"/>
    </xf>
    <xf numFmtId="0" fontId="0" fillId="0" borderId="26" xfId="0" applyBorder="1"/>
    <xf numFmtId="170" fontId="0" fillId="0" borderId="26" xfId="0" applyNumberFormat="1" applyBorder="1"/>
    <xf numFmtId="0" fontId="0" fillId="0" borderId="22" xfId="0" applyBorder="1"/>
    <xf numFmtId="170" fontId="0" fillId="0" borderId="22" xfId="0" applyNumberFormat="1" applyBorder="1"/>
    <xf numFmtId="1" fontId="1" fillId="0" borderId="0" xfId="1" applyNumberFormat="1" applyFill="1" applyProtection="1">
      <protection locked="0"/>
    </xf>
    <xf numFmtId="1" fontId="3" fillId="0" borderId="0" xfId="1" applyNumberFormat="1" applyFont="1" applyFill="1" applyBorder="1" applyAlignment="1" applyProtection="1">
      <alignment vertical="top" wrapText="1"/>
      <protection locked="0"/>
    </xf>
    <xf numFmtId="1" fontId="3" fillId="0" borderId="0" xfId="1" applyNumberFormat="1" applyFont="1" applyFill="1" applyBorder="1" applyAlignment="1" applyProtection="1">
      <alignment vertical="top"/>
      <protection locked="0"/>
    </xf>
    <xf numFmtId="1" fontId="3" fillId="0" borderId="0" xfId="1" applyNumberFormat="1" applyFont="1" applyFill="1" applyBorder="1" applyAlignment="1" applyProtection="1">
      <alignment wrapText="1"/>
      <protection locked="0"/>
    </xf>
    <xf numFmtId="1" fontId="3" fillId="0" borderId="0" xfId="1" applyNumberFormat="1" applyFont="1" applyFill="1" applyBorder="1" applyProtection="1">
      <protection locked="0"/>
    </xf>
    <xf numFmtId="1" fontId="3" fillId="0" borderId="0" xfId="1" applyNumberFormat="1" applyFont="1" applyFill="1" applyProtection="1">
      <protection locked="0"/>
    </xf>
    <xf numFmtId="172" fontId="16" fillId="0" borderId="0" xfId="19" applyFill="1" applyBorder="1" applyAlignment="1">
      <alignment horizontal="left" wrapText="1"/>
    </xf>
    <xf numFmtId="172" fontId="16" fillId="0" borderId="0" xfId="19" applyFont="1" applyFill="1" applyBorder="1" applyAlignment="1">
      <alignment horizontal="left" wrapText="1"/>
    </xf>
    <xf numFmtId="172" fontId="24" fillId="0" borderId="0" xfId="19" applyFont="1" applyFill="1" applyBorder="1" applyAlignment="1">
      <alignment horizontal="left" wrapText="1"/>
    </xf>
    <xf numFmtId="0" fontId="32" fillId="0" borderId="0" xfId="0" applyFont="1"/>
    <xf numFmtId="172" fontId="21" fillId="0" borderId="0" xfId="19" applyFont="1" applyFill="1" applyBorder="1" applyAlignment="1">
      <alignment horizontal="left" wrapText="1"/>
    </xf>
    <xf numFmtId="170" fontId="3" fillId="0" borderId="0" xfId="4" applyNumberFormat="1" applyFont="1" applyFill="1"/>
    <xf numFmtId="170" fontId="3" fillId="0" borderId="0" xfId="0" applyNumberFormat="1" applyFont="1"/>
    <xf numFmtId="0" fontId="3" fillId="4" borderId="0" xfId="0" applyFont="1" applyFill="1"/>
    <xf numFmtId="170" fontId="3" fillId="4" borderId="0" xfId="4" applyNumberFormat="1" applyFont="1" applyFill="1"/>
    <xf numFmtId="0" fontId="3" fillId="0" borderId="0" xfId="0" applyFont="1" applyFill="1"/>
    <xf numFmtId="183" fontId="4" fillId="0" borderId="0" xfId="0" applyNumberFormat="1" applyFont="1"/>
    <xf numFmtId="42" fontId="3" fillId="0" borderId="26" xfId="4" applyNumberFormat="1" applyFont="1" applyFill="1" applyBorder="1"/>
    <xf numFmtId="170" fontId="3" fillId="0" borderId="26" xfId="0" applyNumberFormat="1" applyFont="1" applyBorder="1"/>
    <xf numFmtId="170" fontId="3" fillId="0" borderId="22" xfId="0" applyNumberFormat="1" applyFont="1" applyBorder="1"/>
    <xf numFmtId="9" fontId="12" fillId="0" borderId="0" xfId="19" applyNumberFormat="1" applyFont="1" applyFill="1" applyBorder="1" applyAlignment="1">
      <alignment horizontal="center" vertical="top" wrapText="1"/>
    </xf>
    <xf numFmtId="169" fontId="12" fillId="0" borderId="0" xfId="19" applyNumberFormat="1" applyFont="1" applyFill="1" applyBorder="1" applyAlignment="1">
      <alignment horizontal="center" vertical="top" wrapText="1"/>
    </xf>
    <xf numFmtId="9" fontId="33" fillId="0" borderId="0" xfId="19" applyNumberFormat="1" applyFont="1" applyFill="1" applyBorder="1" applyAlignment="1">
      <alignment horizontal="center" vertical="top" wrapText="1"/>
    </xf>
    <xf numFmtId="10" fontId="12" fillId="0" borderId="0" xfId="19" applyNumberFormat="1" applyFont="1" applyFill="1" applyBorder="1" applyAlignment="1">
      <alignment horizontal="center" vertical="top" wrapText="1"/>
    </xf>
    <xf numFmtId="0" fontId="3" fillId="0" borderId="26" xfId="0" applyFont="1" applyBorder="1"/>
    <xf numFmtId="0" fontId="3" fillId="0" borderId="3" xfId="0" applyFont="1" applyFill="1" applyBorder="1" applyAlignment="1" applyProtection="1">
      <alignment vertical="top"/>
      <protection locked="0"/>
    </xf>
    <xf numFmtId="168" fontId="3" fillId="0" borderId="3" xfId="1" applyNumberFormat="1" applyFont="1" applyFill="1" applyBorder="1" applyAlignment="1" applyProtection="1">
      <alignment vertical="top"/>
      <protection locked="0"/>
    </xf>
    <xf numFmtId="166" fontId="3" fillId="0" borderId="3" xfId="1" applyNumberFormat="1" applyFont="1" applyFill="1" applyBorder="1" applyAlignment="1" applyProtection="1">
      <alignment vertical="top"/>
      <protection locked="0"/>
    </xf>
    <xf numFmtId="43" fontId="3" fillId="0" borderId="3" xfId="2" applyFont="1" applyFill="1" applyBorder="1" applyAlignment="1" applyProtection="1">
      <alignment vertical="top"/>
      <protection locked="0"/>
    </xf>
    <xf numFmtId="0" fontId="3" fillId="0" borderId="3" xfId="0" applyFont="1" applyFill="1" applyBorder="1" applyAlignment="1" applyProtection="1">
      <alignment vertical="top" wrapText="1"/>
      <protection locked="0"/>
    </xf>
    <xf numFmtId="168" fontId="3" fillId="0" borderId="3" xfId="1" applyNumberFormat="1" applyFont="1" applyFill="1" applyBorder="1" applyAlignment="1" applyProtection="1">
      <alignment vertical="top" wrapText="1"/>
      <protection locked="0"/>
    </xf>
    <xf numFmtId="166" fontId="6" fillId="0" borderId="3" xfId="1" applyNumberFormat="1" applyFont="1" applyFill="1" applyBorder="1" applyAlignment="1" applyProtection="1">
      <alignment horizontal="center" vertical="top" wrapText="1"/>
      <protection locked="0"/>
    </xf>
    <xf numFmtId="0" fontId="3" fillId="0" borderId="3" xfId="0" applyFont="1" applyFill="1" applyBorder="1" applyAlignment="1" applyProtection="1">
      <alignment horizontal="center" vertical="top"/>
      <protection locked="0"/>
    </xf>
    <xf numFmtId="43" fontId="3" fillId="0" borderId="3" xfId="2" applyFont="1" applyFill="1" applyBorder="1" applyAlignment="1" applyProtection="1">
      <alignment horizontal="left" vertical="top" wrapText="1"/>
      <protection locked="0"/>
    </xf>
    <xf numFmtId="0" fontId="0" fillId="0" borderId="3" xfId="0" applyFill="1" applyBorder="1" applyAlignment="1" applyProtection="1">
      <alignment horizontal="center" vertical="top" wrapText="1"/>
      <protection locked="0"/>
    </xf>
    <xf numFmtId="0" fontId="0" fillId="0" borderId="3" xfId="0" applyFill="1" applyBorder="1" applyAlignment="1" applyProtection="1">
      <alignment horizontal="center" wrapText="1"/>
      <protection locked="0"/>
    </xf>
    <xf numFmtId="43" fontId="5" fillId="0" borderId="3" xfId="2" applyFont="1" applyFill="1" applyBorder="1" applyAlignment="1" applyProtection="1">
      <alignment horizontal="center" wrapText="1"/>
      <protection locked="0"/>
    </xf>
    <xf numFmtId="168" fontId="5" fillId="0" borderId="3" xfId="1" applyNumberFormat="1" applyFont="1" applyFill="1" applyBorder="1" applyAlignment="1" applyProtection="1">
      <alignment horizontal="center" wrapText="1"/>
      <protection locked="0"/>
    </xf>
    <xf numFmtId="166" fontId="5" fillId="0" borderId="3" xfId="1" applyNumberFormat="1" applyFont="1" applyFill="1" applyBorder="1" applyAlignment="1" applyProtection="1">
      <alignment horizontal="center" wrapText="1"/>
      <protection locked="0"/>
    </xf>
    <xf numFmtId="0" fontId="0" fillId="0" borderId="27" xfId="0" applyFill="1" applyBorder="1" applyAlignment="1" applyProtection="1">
      <alignment vertical="top" wrapText="1"/>
      <protection locked="0"/>
    </xf>
    <xf numFmtId="0" fontId="3" fillId="0" borderId="27" xfId="0" applyFont="1" applyFill="1" applyBorder="1" applyAlignment="1" applyProtection="1">
      <alignment wrapText="1"/>
      <protection locked="0"/>
    </xf>
    <xf numFmtId="0" fontId="0" fillId="0" borderId="27" xfId="0" applyFill="1" applyBorder="1" applyAlignment="1" applyProtection="1">
      <alignment wrapText="1"/>
      <protection locked="0"/>
    </xf>
    <xf numFmtId="43" fontId="5" fillId="0" borderId="27" xfId="2" applyFont="1" applyFill="1" applyBorder="1" applyAlignment="1" applyProtection="1">
      <alignment horizontal="center" wrapText="1"/>
      <protection locked="0"/>
    </xf>
    <xf numFmtId="168" fontId="1" fillId="0" borderId="28" xfId="1" applyNumberFormat="1" applyFill="1" applyBorder="1" applyAlignment="1" applyProtection="1">
      <alignment horizontal="center" wrapText="1"/>
      <protection locked="0"/>
    </xf>
    <xf numFmtId="0" fontId="3" fillId="0" borderId="28" xfId="0" applyFont="1" applyFill="1" applyBorder="1" applyAlignment="1" applyProtection="1">
      <alignment horizontal="center" vertical="top"/>
      <protection locked="0"/>
    </xf>
    <xf numFmtId="43" fontId="3" fillId="0" borderId="28" xfId="2" applyFont="1" applyFill="1" applyBorder="1" applyAlignment="1" applyProtection="1">
      <alignment horizontal="left" vertical="top" wrapText="1"/>
      <protection locked="0"/>
    </xf>
    <xf numFmtId="0" fontId="0" fillId="0" borderId="28" xfId="0" applyFill="1" applyBorder="1" applyAlignment="1" applyProtection="1">
      <alignment horizontal="center" wrapText="1"/>
      <protection locked="0"/>
    </xf>
    <xf numFmtId="0" fontId="0" fillId="0" borderId="29" xfId="0" applyFill="1" applyBorder="1" applyAlignment="1" applyProtection="1">
      <alignment wrapText="1"/>
      <protection locked="0"/>
    </xf>
    <xf numFmtId="43" fontId="5" fillId="0" borderId="30" xfId="2" applyFont="1" applyFill="1" applyBorder="1" applyAlignment="1" applyProtection="1">
      <alignment horizontal="center" wrapText="1"/>
      <protection locked="0"/>
    </xf>
    <xf numFmtId="168" fontId="5" fillId="0" borderId="30" xfId="1" applyNumberFormat="1" applyFont="1" applyFill="1" applyBorder="1" applyAlignment="1" applyProtection="1">
      <alignment horizontal="center" wrapText="1"/>
      <protection locked="0"/>
    </xf>
    <xf numFmtId="0" fontId="5" fillId="0" borderId="30" xfId="2" applyNumberFormat="1" applyFont="1" applyFill="1" applyBorder="1" applyAlignment="1" applyProtection="1">
      <alignment horizontal="center" wrapText="1"/>
      <protection locked="0"/>
    </xf>
    <xf numFmtId="166" fontId="5" fillId="0" borderId="30" xfId="1" applyNumberFormat="1" applyFont="1" applyFill="1" applyBorder="1" applyAlignment="1" applyProtection="1">
      <alignment horizontal="center" wrapText="1"/>
      <protection locked="0"/>
    </xf>
    <xf numFmtId="43" fontId="5" fillId="0" borderId="31" xfId="2" applyFont="1" applyFill="1" applyBorder="1" applyAlignment="1" applyProtection="1">
      <alignment horizontal="center" wrapText="1"/>
      <protection locked="0"/>
    </xf>
    <xf numFmtId="0" fontId="0" fillId="0" borderId="29" xfId="0" applyFill="1" applyBorder="1" applyAlignment="1" applyProtection="1">
      <alignment vertical="top" wrapText="1"/>
      <protection locked="0"/>
    </xf>
    <xf numFmtId="0" fontId="3" fillId="0" borderId="27" xfId="0" applyFont="1" applyFill="1" applyBorder="1" applyAlignment="1" applyProtection="1">
      <alignment vertical="top" wrapText="1"/>
      <protection locked="0"/>
    </xf>
    <xf numFmtId="42" fontId="0" fillId="0" borderId="22" xfId="0" applyNumberFormat="1" applyBorder="1"/>
    <xf numFmtId="42" fontId="3" fillId="0" borderId="22" xfId="0" applyNumberFormat="1" applyFont="1" applyBorder="1"/>
    <xf numFmtId="0" fontId="0" fillId="2" borderId="32" xfId="0" applyFill="1" applyBorder="1"/>
    <xf numFmtId="0" fontId="3" fillId="0" borderId="33" xfId="0" applyFont="1" applyBorder="1"/>
    <xf numFmtId="182" fontId="3" fillId="0" borderId="33" xfId="4" applyNumberFormat="1" applyFont="1" applyFill="1" applyBorder="1"/>
    <xf numFmtId="182" fontId="3" fillId="0" borderId="17" xfId="4" applyNumberFormat="1" applyFont="1" applyFill="1" applyBorder="1"/>
    <xf numFmtId="0" fontId="0" fillId="2" borderId="34" xfId="0" applyFill="1" applyBorder="1"/>
    <xf numFmtId="0" fontId="3" fillId="0" borderId="0" xfId="0" applyFont="1" applyBorder="1"/>
    <xf numFmtId="182" fontId="3" fillId="0" borderId="0" xfId="4" applyNumberFormat="1" applyFont="1" applyFill="1" applyBorder="1"/>
    <xf numFmtId="182" fontId="3" fillId="0" borderId="35" xfId="4" applyNumberFormat="1" applyFont="1" applyFill="1" applyBorder="1"/>
    <xf numFmtId="0" fontId="0" fillId="0" borderId="36" xfId="0" applyBorder="1"/>
    <xf numFmtId="42" fontId="3" fillId="0" borderId="37" xfId="4" applyNumberFormat="1" applyFont="1" applyFill="1" applyBorder="1"/>
    <xf numFmtId="0" fontId="0" fillId="0" borderId="34" xfId="0" applyBorder="1"/>
    <xf numFmtId="42" fontId="3" fillId="0" borderId="38" xfId="0" applyNumberFormat="1" applyFont="1" applyBorder="1"/>
    <xf numFmtId="42" fontId="3" fillId="4" borderId="38" xfId="4" applyNumberFormat="1" applyFont="1" applyFill="1" applyBorder="1"/>
    <xf numFmtId="42" fontId="3" fillId="4" borderId="39" xfId="4" applyNumberFormat="1" applyFont="1" applyFill="1" applyBorder="1"/>
    <xf numFmtId="43" fontId="5" fillId="0" borderId="40" xfId="2" applyFont="1" applyFill="1" applyBorder="1" applyAlignment="1" applyProtection="1">
      <alignment horizontal="center" wrapText="1"/>
      <protection locked="0"/>
    </xf>
    <xf numFmtId="43" fontId="3" fillId="0" borderId="41" xfId="1" applyFont="1" applyFill="1" applyBorder="1" applyAlignment="1" applyProtection="1">
      <alignment vertical="top"/>
    </xf>
    <xf numFmtId="0" fontId="0" fillId="4" borderId="42" xfId="0" applyFill="1" applyBorder="1" applyAlignment="1" applyProtection="1">
      <alignment horizontal="center" vertical="top" wrapText="1"/>
    </xf>
    <xf numFmtId="43" fontId="3" fillId="0" borderId="2" xfId="1" applyFont="1" applyFill="1" applyBorder="1" applyAlignment="1" applyProtection="1">
      <alignment vertical="top"/>
    </xf>
    <xf numFmtId="168" fontId="3" fillId="0" borderId="41" xfId="1" applyNumberFormat="1" applyFont="1" applyFill="1" applyBorder="1" applyAlignment="1" applyProtection="1">
      <alignment vertical="top" wrapText="1"/>
      <protection locked="0"/>
    </xf>
    <xf numFmtId="37" fontId="4" fillId="0" borderId="28" xfId="2" applyNumberFormat="1" applyFont="1" applyFill="1" applyBorder="1" applyAlignment="1" applyProtection="1">
      <alignment wrapText="1"/>
      <protection locked="0"/>
    </xf>
    <xf numFmtId="43" fontId="5" fillId="0" borderId="43" xfId="1" applyFont="1" applyFill="1" applyBorder="1" applyAlignment="1" applyProtection="1">
      <alignment horizontal="center" wrapText="1"/>
      <protection locked="0"/>
    </xf>
    <xf numFmtId="37" fontId="4" fillId="0" borderId="44" xfId="2" applyNumberFormat="1" applyFont="1" applyFill="1" applyBorder="1" applyAlignment="1" applyProtection="1">
      <alignment wrapText="1"/>
      <protection locked="0"/>
    </xf>
    <xf numFmtId="43" fontId="5" fillId="0" borderId="31" xfId="1" applyFont="1" applyFill="1" applyBorder="1" applyAlignment="1" applyProtection="1">
      <alignment horizontal="center" wrapText="1"/>
      <protection locked="0"/>
    </xf>
    <xf numFmtId="43" fontId="3" fillId="4" borderId="27" xfId="1" applyFont="1" applyFill="1" applyBorder="1" applyAlignment="1" applyProtection="1">
      <alignment vertical="top"/>
    </xf>
    <xf numFmtId="43" fontId="3" fillId="4" borderId="27" xfId="1" applyFont="1" applyFill="1" applyBorder="1" applyAlignment="1" applyProtection="1">
      <alignment vertical="top" wrapText="1"/>
    </xf>
    <xf numFmtId="168" fontId="4" fillId="4" borderId="3" xfId="1" applyNumberFormat="1" applyFont="1" applyFill="1" applyBorder="1" applyAlignment="1" applyProtection="1">
      <alignment horizontal="center" wrapText="1"/>
      <protection locked="0"/>
    </xf>
    <xf numFmtId="43" fontId="3" fillId="0" borderId="28" xfId="2" applyFont="1" applyFill="1" applyBorder="1" applyAlignment="1" applyProtection="1">
      <alignment horizontal="left" wrapText="1"/>
      <protection locked="0"/>
    </xf>
    <xf numFmtId="168" fontId="4" fillId="0" borderId="28" xfId="1" applyNumberFormat="1" applyFont="1" applyFill="1" applyBorder="1" applyAlignment="1" applyProtection="1">
      <alignment horizontal="center" vertical="top" wrapText="1"/>
    </xf>
    <xf numFmtId="166" fontId="9" fillId="0" borderId="28" xfId="1" applyNumberFormat="1" applyFont="1" applyFill="1" applyBorder="1" applyAlignment="1" applyProtection="1">
      <alignment horizontal="center" vertical="top" wrapText="1"/>
      <protection locked="0"/>
    </xf>
    <xf numFmtId="168" fontId="5" fillId="0" borderId="43" xfId="1" applyNumberFormat="1" applyFont="1" applyFill="1" applyBorder="1" applyAlignment="1" applyProtection="1">
      <alignment horizontal="center" wrapText="1"/>
      <protection locked="0"/>
    </xf>
    <xf numFmtId="168" fontId="5" fillId="0" borderId="41" xfId="1" applyNumberFormat="1" applyFont="1" applyFill="1" applyBorder="1" applyAlignment="1" applyProtection="1">
      <alignment horizontal="center" wrapText="1"/>
      <protection locked="0"/>
    </xf>
    <xf numFmtId="168" fontId="4" fillId="0" borderId="44" xfId="1" applyNumberFormat="1" applyFont="1" applyFill="1" applyBorder="1" applyAlignment="1" applyProtection="1">
      <alignment horizontal="center" vertical="top" wrapText="1"/>
    </xf>
    <xf numFmtId="43" fontId="5" fillId="0" borderId="42" xfId="2" applyFont="1" applyFill="1" applyBorder="1" applyAlignment="1" applyProtection="1">
      <alignment horizontal="center" wrapText="1"/>
      <protection locked="0"/>
    </xf>
    <xf numFmtId="43" fontId="5" fillId="0" borderId="27" xfId="1" applyFont="1" applyFill="1" applyBorder="1" applyAlignment="1" applyProtection="1">
      <alignment horizontal="center" wrapText="1"/>
      <protection locked="0"/>
    </xf>
    <xf numFmtId="0" fontId="1" fillId="4" borderId="42" xfId="1" applyNumberFormat="1" applyFill="1" applyBorder="1" applyAlignment="1" applyProtection="1">
      <alignment horizontal="center" vertical="top"/>
    </xf>
    <xf numFmtId="0" fontId="3" fillId="4" borderId="42" xfId="0" applyFont="1" applyFill="1" applyBorder="1" applyAlignment="1" applyProtection="1">
      <alignment horizontal="center"/>
      <protection locked="0"/>
    </xf>
    <xf numFmtId="0" fontId="0" fillId="4" borderId="42" xfId="0" applyFill="1" applyBorder="1" applyAlignment="1" applyProtection="1">
      <alignment horizontal="center" wrapText="1"/>
      <protection locked="0"/>
    </xf>
    <xf numFmtId="0" fontId="0" fillId="0" borderId="45" xfId="0" applyFill="1" applyBorder="1" applyAlignment="1" applyProtection="1">
      <alignment horizontal="center" wrapText="1"/>
      <protection locked="0"/>
    </xf>
    <xf numFmtId="168" fontId="5" fillId="0" borderId="46" xfId="1" applyNumberFormat="1" applyFont="1" applyFill="1" applyBorder="1" applyAlignment="1" applyProtection="1">
      <alignment horizontal="center" wrapText="1"/>
      <protection locked="0"/>
    </xf>
    <xf numFmtId="168" fontId="5" fillId="0" borderId="2" xfId="1" applyNumberFormat="1" applyFont="1" applyFill="1" applyBorder="1" applyAlignment="1" applyProtection="1">
      <alignment horizontal="center" wrapText="1"/>
      <protection locked="0"/>
    </xf>
    <xf numFmtId="168" fontId="1" fillId="0" borderId="2" xfId="1" applyNumberFormat="1" applyFill="1" applyBorder="1" applyAlignment="1" applyProtection="1">
      <alignment horizontal="center" vertical="top" wrapText="1"/>
    </xf>
    <xf numFmtId="168" fontId="1" fillId="0" borderId="2" xfId="1" applyNumberFormat="1" applyFill="1" applyBorder="1" applyAlignment="1" applyProtection="1">
      <alignment horizontal="center" wrapText="1"/>
      <protection locked="0"/>
    </xf>
    <xf numFmtId="168" fontId="3" fillId="0" borderId="2" xfId="1" applyNumberFormat="1" applyFont="1" applyFill="1" applyBorder="1" applyAlignment="1" applyProtection="1">
      <alignment horizontal="center" vertical="top" wrapText="1"/>
    </xf>
    <xf numFmtId="168" fontId="4" fillId="0" borderId="47" xfId="1" applyNumberFormat="1" applyFont="1" applyFill="1" applyBorder="1" applyAlignment="1" applyProtection="1">
      <alignment horizontal="center" vertical="top" wrapText="1"/>
    </xf>
    <xf numFmtId="168" fontId="3" fillId="0" borderId="41" xfId="1" applyNumberFormat="1" applyFont="1" applyFill="1" applyBorder="1" applyAlignment="1" applyProtection="1">
      <alignment vertical="top"/>
      <protection locked="0"/>
    </xf>
    <xf numFmtId="0" fontId="5" fillId="0" borderId="48" xfId="2" applyNumberFormat="1" applyFont="1" applyFill="1" applyBorder="1" applyAlignment="1" applyProtection="1">
      <alignment horizontal="center" wrapText="1"/>
      <protection locked="0"/>
    </xf>
    <xf numFmtId="0" fontId="5" fillId="0" borderId="49" xfId="2" applyNumberFormat="1" applyFont="1" applyFill="1" applyBorder="1" applyAlignment="1" applyProtection="1">
      <alignment horizontal="center" wrapText="1"/>
      <protection locked="0"/>
    </xf>
    <xf numFmtId="0" fontId="4" fillId="0" borderId="50" xfId="2" applyNumberFormat="1" applyFont="1" applyFill="1" applyBorder="1" applyAlignment="1" applyProtection="1">
      <alignment horizontal="center" vertical="top" wrapText="1"/>
    </xf>
    <xf numFmtId="168" fontId="3" fillId="0" borderId="2" xfId="1" applyNumberFormat="1" applyFont="1" applyFill="1" applyBorder="1" applyAlignment="1" applyProtection="1">
      <alignment vertical="top"/>
    </xf>
    <xf numFmtId="0" fontId="0" fillId="0" borderId="32" xfId="0" applyBorder="1"/>
    <xf numFmtId="0" fontId="10" fillId="0" borderId="33" xfId="0" applyFont="1" applyBorder="1" applyAlignment="1">
      <alignment horizontal="right"/>
    </xf>
    <xf numFmtId="0" fontId="4" fillId="0" borderId="7" xfId="0" applyFont="1" applyBorder="1"/>
    <xf numFmtId="0" fontId="4" fillId="0" borderId="51" xfId="0" applyFont="1" applyBorder="1" applyAlignment="1">
      <alignment horizontal="center"/>
    </xf>
    <xf numFmtId="0" fontId="4" fillId="0" borderId="34" xfId="0" applyFont="1" applyBorder="1"/>
    <xf numFmtId="0" fontId="0" fillId="0" borderId="35" xfId="0" applyBorder="1" applyAlignment="1">
      <alignment horizontal="right"/>
    </xf>
    <xf numFmtId="0" fontId="0" fillId="0" borderId="34" xfId="0" applyFill="1" applyBorder="1"/>
    <xf numFmtId="0" fontId="4" fillId="0" borderId="51" xfId="0" applyFont="1" applyBorder="1" applyAlignment="1">
      <alignment horizontal="right"/>
    </xf>
    <xf numFmtId="0" fontId="0" fillId="0" borderId="34" xfId="0" applyBorder="1" applyAlignment="1">
      <alignment vertical="top" wrapText="1"/>
    </xf>
    <xf numFmtId="0" fontId="0" fillId="0" borderId="0" xfId="0" applyBorder="1" applyAlignment="1">
      <alignment horizontal="right" vertical="top"/>
    </xf>
    <xf numFmtId="0" fontId="0" fillId="0" borderId="0" xfId="0" applyBorder="1" applyAlignment="1">
      <alignment horizontal="right" vertical="top" wrapText="1"/>
    </xf>
    <xf numFmtId="0" fontId="0" fillId="0" borderId="0" xfId="0" applyBorder="1" applyAlignment="1">
      <alignment vertical="top" wrapText="1"/>
    </xf>
    <xf numFmtId="0" fontId="0" fillId="0" borderId="35" xfId="0" applyBorder="1" applyAlignment="1">
      <alignment horizontal="right" vertical="top"/>
    </xf>
    <xf numFmtId="0" fontId="0" fillId="0" borderId="35" xfId="0" applyBorder="1" applyAlignment="1">
      <alignment horizontal="right" vertical="top" wrapText="1"/>
    </xf>
    <xf numFmtId="0" fontId="3" fillId="0" borderId="34" xfId="0" applyFont="1" applyBorder="1"/>
    <xf numFmtId="0" fontId="0" fillId="0" borderId="0" xfId="0" applyBorder="1" applyAlignment="1">
      <alignment horizontal="left"/>
    </xf>
    <xf numFmtId="0" fontId="0" fillId="0" borderId="52" xfId="0" applyBorder="1"/>
    <xf numFmtId="0" fontId="0" fillId="0" borderId="38" xfId="0" applyBorder="1" applyAlignment="1">
      <alignment horizontal="right"/>
    </xf>
    <xf numFmtId="0" fontId="0" fillId="0" borderId="38" xfId="0" applyBorder="1" applyAlignment="1">
      <alignment horizontal="left"/>
    </xf>
    <xf numFmtId="0" fontId="0" fillId="0" borderId="39" xfId="0" applyBorder="1" applyAlignment="1">
      <alignment horizontal="right"/>
    </xf>
    <xf numFmtId="0" fontId="4" fillId="0" borderId="0" xfId="0" applyFont="1" applyBorder="1" applyAlignment="1">
      <alignment horizontal="right"/>
    </xf>
    <xf numFmtId="168" fontId="4" fillId="0" borderId="0" xfId="1" applyNumberFormat="1" applyFont="1" applyBorder="1"/>
    <xf numFmtId="43" fontId="5" fillId="0" borderId="43" xfId="2" applyFont="1" applyFill="1" applyBorder="1" applyAlignment="1" applyProtection="1">
      <alignment horizontal="center" wrapText="1"/>
      <protection locked="0"/>
    </xf>
    <xf numFmtId="0" fontId="0" fillId="4" borderId="43" xfId="0" applyFill="1" applyBorder="1" applyAlignment="1" applyProtection="1">
      <alignment horizontal="center" vertical="top" wrapText="1"/>
    </xf>
    <xf numFmtId="0" fontId="0" fillId="4" borderId="41" xfId="0" applyFill="1" applyBorder="1" applyAlignment="1" applyProtection="1">
      <alignment horizontal="center" vertical="top" wrapText="1"/>
    </xf>
    <xf numFmtId="43" fontId="5" fillId="0" borderId="48" xfId="2" applyFont="1" applyFill="1" applyBorder="1" applyAlignment="1" applyProtection="1">
      <alignment horizontal="center" wrapText="1"/>
      <protection locked="0"/>
    </xf>
    <xf numFmtId="0" fontId="3" fillId="0" borderId="49" xfId="0" applyFont="1" applyFill="1" applyBorder="1" applyAlignment="1" applyProtection="1">
      <alignment vertical="top"/>
      <protection locked="0"/>
    </xf>
    <xf numFmtId="0" fontId="3" fillId="0" borderId="49" xfId="0" applyFont="1" applyFill="1" applyBorder="1" applyAlignment="1" applyProtection="1">
      <alignment vertical="top" wrapText="1"/>
      <protection locked="0"/>
    </xf>
    <xf numFmtId="0" fontId="0" fillId="0" borderId="33" xfId="0" applyBorder="1"/>
    <xf numFmtId="0" fontId="1" fillId="0" borderId="33" xfId="1" applyNumberFormat="1" applyBorder="1" applyAlignment="1">
      <alignment horizontal="center"/>
    </xf>
    <xf numFmtId="168" fontId="1" fillId="0" borderId="33" xfId="1" applyNumberFormat="1" applyBorder="1"/>
    <xf numFmtId="0" fontId="0" fillId="0" borderId="17" xfId="0" applyBorder="1"/>
    <xf numFmtId="0" fontId="1" fillId="0" borderId="0" xfId="1" applyNumberFormat="1" applyBorder="1" applyAlignment="1">
      <alignment horizontal="center"/>
    </xf>
    <xf numFmtId="168" fontId="1" fillId="0" borderId="0" xfId="1" applyNumberFormat="1" applyBorder="1"/>
    <xf numFmtId="0" fontId="0" fillId="0" borderId="35" xfId="0" applyBorder="1"/>
    <xf numFmtId="0" fontId="0" fillId="0" borderId="3" xfId="0" applyBorder="1"/>
    <xf numFmtId="168" fontId="5" fillId="0" borderId="30" xfId="1" applyNumberFormat="1" applyFont="1" applyBorder="1" applyAlignment="1">
      <alignment horizontal="center"/>
    </xf>
    <xf numFmtId="168" fontId="5" fillId="0" borderId="31" xfId="1" applyNumberFormat="1" applyFont="1" applyBorder="1" applyAlignment="1">
      <alignment horizontal="center"/>
    </xf>
    <xf numFmtId="0" fontId="0" fillId="0" borderId="42" xfId="0" applyBorder="1"/>
    <xf numFmtId="0" fontId="3" fillId="0" borderId="49" xfId="0" applyFont="1" applyFill="1" applyBorder="1" applyAlignment="1" applyProtection="1">
      <alignment wrapText="1"/>
      <protection locked="0"/>
    </xf>
    <xf numFmtId="0" fontId="0" fillId="0" borderId="49" xfId="0" applyFill="1" applyBorder="1" applyAlignment="1" applyProtection="1">
      <alignment wrapText="1"/>
      <protection locked="0"/>
    </xf>
    <xf numFmtId="0" fontId="3" fillId="0" borderId="38" xfId="0" applyFont="1" applyBorder="1"/>
    <xf numFmtId="0" fontId="0" fillId="5" borderId="32" xfId="0" applyFill="1" applyBorder="1"/>
    <xf numFmtId="0" fontId="0" fillId="5" borderId="34" xfId="0" applyFill="1" applyBorder="1"/>
    <xf numFmtId="0" fontId="4" fillId="0" borderId="53" xfId="0" applyFont="1" applyBorder="1"/>
    <xf numFmtId="170" fontId="4" fillId="0" borderId="53" xfId="4" applyNumberFormat="1" applyFont="1" applyFill="1" applyBorder="1"/>
    <xf numFmtId="170" fontId="4" fillId="0" borderId="0" xfId="4" applyNumberFormat="1" applyFont="1" applyFill="1" applyBorder="1"/>
    <xf numFmtId="0" fontId="30" fillId="0" borderId="32" xfId="0" applyFont="1" applyFill="1" applyBorder="1" applyAlignment="1" applyProtection="1">
      <alignment horizontal="left" wrapText="1"/>
      <protection locked="0"/>
    </xf>
    <xf numFmtId="0" fontId="4" fillId="0" borderId="33" xfId="0" applyFont="1" applyFill="1" applyBorder="1" applyAlignment="1" applyProtection="1">
      <alignment horizontal="left" wrapText="1"/>
      <protection locked="0"/>
    </xf>
    <xf numFmtId="170" fontId="4" fillId="0" borderId="33" xfId="0" applyNumberFormat="1" applyFont="1" applyBorder="1"/>
    <xf numFmtId="170" fontId="4" fillId="0" borderId="17" xfId="0" applyNumberFormat="1" applyFont="1" applyBorder="1"/>
    <xf numFmtId="0" fontId="30" fillId="0" borderId="52" xfId="0" applyFont="1" applyFill="1" applyBorder="1" applyAlignment="1" applyProtection="1">
      <alignment horizontal="left" wrapText="1"/>
      <protection locked="0"/>
    </xf>
    <xf numFmtId="0" fontId="4" fillId="0" borderId="38" xfId="0" applyFont="1" applyFill="1" applyBorder="1" applyAlignment="1" applyProtection="1">
      <alignment horizontal="left" wrapText="1"/>
      <protection locked="0"/>
    </xf>
    <xf numFmtId="170" fontId="4" fillId="0" borderId="38" xfId="0" applyNumberFormat="1" applyFont="1" applyBorder="1"/>
    <xf numFmtId="170" fontId="4" fillId="0" borderId="39" xfId="0" applyNumberFormat="1" applyFont="1" applyBorder="1"/>
    <xf numFmtId="0" fontId="15" fillId="0" borderId="0" xfId="0" applyFont="1" applyAlignment="1">
      <alignment wrapText="1"/>
    </xf>
    <xf numFmtId="0" fontId="0" fillId="2" borderId="40" xfId="0" applyFill="1" applyBorder="1"/>
    <xf numFmtId="0" fontId="0" fillId="2" borderId="42" xfId="0" applyFill="1" applyBorder="1"/>
    <xf numFmtId="42" fontId="0" fillId="0" borderId="45" xfId="0" applyNumberFormat="1" applyBorder="1"/>
    <xf numFmtId="0" fontId="0" fillId="0" borderId="45" xfId="0" applyBorder="1"/>
    <xf numFmtId="0" fontId="0" fillId="5" borderId="40" xfId="0" applyFill="1" applyBorder="1"/>
    <xf numFmtId="0" fontId="0" fillId="5" borderId="42" xfId="0" applyFill="1" applyBorder="1"/>
    <xf numFmtId="0" fontId="4" fillId="0" borderId="33" xfId="0" applyFont="1" applyBorder="1"/>
    <xf numFmtId="170" fontId="4" fillId="0" borderId="33" xfId="4" applyNumberFormat="1" applyFont="1" applyFill="1" applyBorder="1"/>
    <xf numFmtId="42" fontId="3" fillId="0" borderId="3" xfId="1" applyNumberFormat="1" applyFont="1" applyBorder="1" applyAlignment="1">
      <alignment horizontal="center"/>
    </xf>
    <xf numFmtId="42" fontId="3" fillId="0" borderId="27" xfId="1" applyNumberFormat="1" applyFont="1" applyBorder="1" applyAlignment="1">
      <alignment horizontal="center"/>
    </xf>
    <xf numFmtId="42" fontId="3" fillId="0" borderId="3" xfId="1" applyNumberFormat="1" applyFont="1" applyBorder="1"/>
    <xf numFmtId="42" fontId="3" fillId="0" borderId="27" xfId="0" applyNumberFormat="1" applyFont="1" applyBorder="1"/>
    <xf numFmtId="42" fontId="3" fillId="0" borderId="27" xfId="1" applyNumberFormat="1" applyFont="1" applyBorder="1"/>
    <xf numFmtId="42" fontId="4" fillId="0" borderId="28" xfId="1" applyNumberFormat="1" applyFont="1" applyBorder="1"/>
    <xf numFmtId="42" fontId="4" fillId="0" borderId="29" xfId="1" applyNumberFormat="1" applyFont="1" applyBorder="1"/>
    <xf numFmtId="42" fontId="4" fillId="0" borderId="0" xfId="1" applyNumberFormat="1" applyFont="1" applyBorder="1"/>
    <xf numFmtId="43" fontId="1" fillId="4" borderId="3" xfId="1" applyFill="1" applyBorder="1" applyAlignment="1" applyProtection="1">
      <alignment horizontal="left" vertical="top"/>
    </xf>
    <xf numFmtId="43" fontId="3" fillId="4" borderId="3" xfId="2" applyFont="1" applyFill="1" applyBorder="1" applyAlignment="1" applyProtection="1">
      <alignment horizontal="left" vertical="top" wrapText="1"/>
      <protection locked="0"/>
    </xf>
    <xf numFmtId="0" fontId="3" fillId="4" borderId="42" xfId="0" applyFont="1" applyFill="1" applyBorder="1" applyAlignment="1" applyProtection="1">
      <alignment horizontal="center" vertical="top"/>
      <protection locked="0"/>
    </xf>
    <xf numFmtId="168" fontId="3" fillId="4" borderId="3" xfId="1" applyNumberFormat="1" applyFont="1" applyFill="1" applyBorder="1" applyAlignment="1" applyProtection="1">
      <alignment horizontal="center" vertical="top"/>
      <protection locked="0"/>
    </xf>
    <xf numFmtId="43" fontId="3" fillId="4" borderId="3" xfId="2" applyFont="1" applyFill="1" applyBorder="1" applyAlignment="1" applyProtection="1">
      <alignment vertical="top"/>
      <protection locked="0"/>
    </xf>
    <xf numFmtId="0" fontId="3" fillId="0" borderId="27" xfId="0" applyFont="1" applyFill="1" applyBorder="1" applyAlignment="1" applyProtection="1">
      <alignment vertical="top"/>
      <protection locked="0"/>
    </xf>
    <xf numFmtId="0" fontId="0" fillId="0" borderId="45" xfId="0" applyFill="1" applyBorder="1" applyAlignment="1" applyProtection="1">
      <alignment horizontal="center" vertical="top" wrapText="1"/>
      <protection locked="0"/>
    </xf>
    <xf numFmtId="168" fontId="1" fillId="0" borderId="28" xfId="1" applyNumberFormat="1" applyFill="1" applyBorder="1" applyAlignment="1" applyProtection="1">
      <alignment horizontal="center" vertical="top" wrapText="1"/>
      <protection locked="0"/>
    </xf>
    <xf numFmtId="43" fontId="1" fillId="0" borderId="29" xfId="1" applyFill="1" applyBorder="1" applyAlignment="1" applyProtection="1">
      <alignment horizontal="center" vertical="top" wrapText="1"/>
      <protection locked="0"/>
    </xf>
    <xf numFmtId="0" fontId="0" fillId="0" borderId="28" xfId="0" applyFill="1" applyBorder="1" applyAlignment="1" applyProtection="1">
      <alignment horizontal="center" vertical="top" wrapText="1"/>
      <protection locked="0"/>
    </xf>
    <xf numFmtId="42" fontId="4" fillId="0" borderId="0" xfId="0" applyNumberFormat="1" applyFont="1"/>
    <xf numFmtId="42" fontId="3" fillId="0" borderId="0" xfId="0" applyNumberFormat="1" applyFont="1"/>
    <xf numFmtId="170" fontId="3" fillId="4" borderId="0" xfId="0" applyNumberFormat="1" applyFont="1" applyFill="1"/>
    <xf numFmtId="0" fontId="3" fillId="0" borderId="0" xfId="0" applyFont="1" applyFill="1" applyBorder="1"/>
    <xf numFmtId="170" fontId="3" fillId="0" borderId="0" xfId="0" applyNumberFormat="1" applyFont="1" applyFill="1"/>
    <xf numFmtId="170" fontId="0" fillId="0" borderId="0" xfId="0" applyNumberFormat="1" applyFill="1"/>
    <xf numFmtId="170" fontId="4" fillId="4" borderId="0" xfId="0" applyNumberFormat="1" applyFont="1" applyFill="1"/>
    <xf numFmtId="42" fontId="4" fillId="4" borderId="0" xfId="0" applyNumberFormat="1" applyFont="1" applyFill="1"/>
    <xf numFmtId="42" fontId="0" fillId="0" borderId="0" xfId="0" applyNumberFormat="1"/>
    <xf numFmtId="0" fontId="4" fillId="6" borderId="0" xfId="0" applyFont="1" applyFill="1" applyBorder="1"/>
    <xf numFmtId="0" fontId="0" fillId="6" borderId="0" xfId="0" applyFill="1" applyBorder="1"/>
    <xf numFmtId="0" fontId="4" fillId="0" borderId="40" xfId="0" applyFont="1" applyBorder="1"/>
    <xf numFmtId="0" fontId="4" fillId="0" borderId="30" xfId="0" applyFont="1" applyBorder="1"/>
    <xf numFmtId="0" fontId="4" fillId="0" borderId="30" xfId="0" applyFont="1" applyBorder="1" applyAlignment="1"/>
    <xf numFmtId="0" fontId="4" fillId="0" borderId="31" xfId="0" applyFont="1" applyBorder="1" applyAlignment="1"/>
    <xf numFmtId="0" fontId="4" fillId="0" borderId="42" xfId="0" applyFont="1" applyBorder="1"/>
    <xf numFmtId="0" fontId="4" fillId="0" borderId="3" xfId="0" applyFont="1" applyBorder="1"/>
    <xf numFmtId="0" fontId="4" fillId="0" borderId="3" xfId="0" applyFont="1" applyBorder="1" applyAlignment="1"/>
    <xf numFmtId="0" fontId="4" fillId="0" borderId="27" xfId="0" applyFont="1" applyBorder="1" applyAlignment="1"/>
    <xf numFmtId="0" fontId="0" fillId="0" borderId="27" xfId="0" applyBorder="1" applyAlignment="1">
      <alignment horizontal="right"/>
    </xf>
    <xf numFmtId="0" fontId="3" fillId="0" borderId="42" xfId="0" applyFont="1" applyFill="1" applyBorder="1"/>
    <xf numFmtId="0" fontId="3" fillId="0" borderId="3" xfId="0" applyFont="1" applyFill="1" applyBorder="1"/>
    <xf numFmtId="0" fontId="0" fillId="0" borderId="3" xfId="0" applyFill="1" applyBorder="1"/>
    <xf numFmtId="0" fontId="4" fillId="0" borderId="3" xfId="0" applyFont="1" applyFill="1" applyBorder="1" applyAlignment="1">
      <alignment horizontal="right"/>
    </xf>
    <xf numFmtId="0" fontId="36" fillId="0" borderId="27" xfId="0" applyFont="1" applyFill="1" applyBorder="1" applyAlignment="1">
      <alignment horizontal="right"/>
    </xf>
    <xf numFmtId="0" fontId="0" fillId="0" borderId="3" xfId="0" applyFill="1" applyBorder="1" applyAlignment="1">
      <alignment vertical="top" wrapText="1"/>
    </xf>
    <xf numFmtId="0" fontId="4" fillId="0" borderId="3" xfId="0" applyFont="1" applyFill="1" applyBorder="1" applyAlignment="1">
      <alignment horizontal="right" vertical="top" wrapText="1"/>
    </xf>
    <xf numFmtId="0" fontId="36" fillId="0" borderId="27" xfId="0" applyFont="1" applyFill="1" applyBorder="1" applyAlignment="1">
      <alignment horizontal="right" vertical="top" wrapText="1"/>
    </xf>
    <xf numFmtId="0" fontId="4" fillId="0" borderId="3" xfId="0" applyFont="1" applyFill="1" applyBorder="1" applyAlignment="1">
      <alignment horizontal="right" vertical="top"/>
    </xf>
    <xf numFmtId="0" fontId="36" fillId="0" borderId="27" xfId="0" applyFont="1" applyFill="1" applyBorder="1" applyAlignment="1">
      <alignment horizontal="right" vertical="top"/>
    </xf>
    <xf numFmtId="0" fontId="3" fillId="0" borderId="45" xfId="0" applyFont="1" applyFill="1" applyBorder="1"/>
    <xf numFmtId="0" fontId="3" fillId="0" borderId="28" xfId="0" applyFont="1" applyFill="1" applyBorder="1"/>
    <xf numFmtId="0" fontId="0" fillId="0" borderId="28" xfId="0" applyFill="1" applyBorder="1"/>
    <xf numFmtId="0" fontId="4" fillId="0" borderId="28" xfId="0" applyFont="1" applyFill="1" applyBorder="1" applyAlignment="1">
      <alignment horizontal="right"/>
    </xf>
    <xf numFmtId="0" fontId="36" fillId="0" borderId="29" xfId="0" applyFont="1" applyFill="1" applyBorder="1" applyAlignment="1">
      <alignment horizontal="right"/>
    </xf>
    <xf numFmtId="0" fontId="5" fillId="0" borderId="54" xfId="2" applyNumberFormat="1" applyFont="1" applyFill="1" applyBorder="1" applyAlignment="1" applyProtection="1">
      <alignment horizontal="center" wrapText="1"/>
      <protection locked="0"/>
    </xf>
    <xf numFmtId="43" fontId="5" fillId="0" borderId="23" xfId="2" applyFont="1" applyFill="1" applyBorder="1" applyAlignment="1" applyProtection="1">
      <alignment horizontal="center" wrapText="1"/>
      <protection locked="0"/>
    </xf>
    <xf numFmtId="43" fontId="5" fillId="0" borderId="8" xfId="2" applyFont="1" applyFill="1" applyBorder="1" applyAlignment="1" applyProtection="1">
      <alignment horizontal="center" wrapText="1"/>
      <protection locked="0"/>
    </xf>
    <xf numFmtId="43" fontId="5" fillId="0" borderId="46" xfId="1" applyFont="1" applyFill="1" applyBorder="1" applyAlignment="1" applyProtection="1">
      <alignment horizontal="center" wrapText="1"/>
      <protection locked="0"/>
    </xf>
    <xf numFmtId="43" fontId="4" fillId="0" borderId="22" xfId="1" applyFont="1" applyFill="1" applyBorder="1" applyAlignment="1" applyProtection="1">
      <alignment horizontal="center" wrapText="1"/>
      <protection locked="0"/>
    </xf>
    <xf numFmtId="43" fontId="5" fillId="0" borderId="22" xfId="1" applyFont="1" applyFill="1" applyBorder="1" applyAlignment="1" applyProtection="1">
      <alignment horizontal="center" wrapText="1"/>
      <protection locked="0"/>
    </xf>
    <xf numFmtId="9" fontId="36" fillId="0" borderId="22" xfId="23" applyFont="1" applyFill="1" applyBorder="1" applyAlignment="1" applyProtection="1">
      <alignment horizontal="center" wrapText="1"/>
      <protection locked="0"/>
    </xf>
    <xf numFmtId="169" fontId="36" fillId="0" borderId="22" xfId="23" applyNumberFormat="1" applyFont="1" applyFill="1" applyBorder="1" applyAlignment="1" applyProtection="1">
      <alignment horizontal="center" wrapText="1"/>
      <protection locked="0"/>
    </xf>
    <xf numFmtId="9" fontId="5" fillId="0" borderId="22" xfId="23" applyFont="1" applyFill="1" applyBorder="1" applyAlignment="1" applyProtection="1">
      <alignment horizontal="center" wrapText="1"/>
      <protection locked="0"/>
    </xf>
    <xf numFmtId="9" fontId="3" fillId="0" borderId="3" xfId="1" applyNumberFormat="1" applyFont="1" applyFill="1" applyBorder="1" applyAlignment="1" applyProtection="1">
      <alignment horizontal="center" vertical="top"/>
    </xf>
    <xf numFmtId="170" fontId="3" fillId="0" borderId="3" xfId="4" applyNumberFormat="1" applyFont="1" applyFill="1" applyBorder="1" applyAlignment="1" applyProtection="1">
      <alignment horizontal="center" vertical="top"/>
    </xf>
    <xf numFmtId="170" fontId="3" fillId="0" borderId="3" xfId="4" applyNumberFormat="1" applyFont="1" applyFill="1" applyBorder="1" applyAlignment="1" applyProtection="1">
      <alignment vertical="top"/>
    </xf>
    <xf numFmtId="43" fontId="5" fillId="0" borderId="55" xfId="2" applyFont="1" applyFill="1" applyBorder="1" applyAlignment="1" applyProtection="1">
      <alignment horizontal="center" wrapText="1"/>
      <protection locked="0"/>
    </xf>
    <xf numFmtId="43" fontId="5" fillId="0" borderId="56" xfId="2" applyFont="1" applyFill="1" applyBorder="1" applyAlignment="1" applyProtection="1">
      <alignment horizontal="center" wrapText="1"/>
      <protection locked="0"/>
    </xf>
    <xf numFmtId="43" fontId="5" fillId="0" borderId="57" xfId="2" applyFont="1" applyFill="1" applyBorder="1" applyAlignment="1" applyProtection="1">
      <alignment horizontal="center" wrapText="1"/>
      <protection locked="0"/>
    </xf>
    <xf numFmtId="0" fontId="3" fillId="0" borderId="57" xfId="0" applyFont="1" applyFill="1" applyBorder="1" applyAlignment="1" applyProtection="1">
      <alignment vertical="top"/>
      <protection locked="0"/>
    </xf>
    <xf numFmtId="0" fontId="3" fillId="4" borderId="57" xfId="0" applyFont="1" applyFill="1" applyBorder="1" applyAlignment="1" applyProtection="1">
      <alignment vertical="top"/>
      <protection locked="0"/>
    </xf>
    <xf numFmtId="0" fontId="3" fillId="4" borderId="57" xfId="0" applyFont="1" applyFill="1" applyBorder="1" applyAlignment="1" applyProtection="1">
      <alignment vertical="top" wrapText="1"/>
      <protection locked="0"/>
    </xf>
    <xf numFmtId="0" fontId="0" fillId="4" borderId="57" xfId="0" applyFill="1" applyBorder="1" applyAlignment="1" applyProtection="1">
      <alignment horizontal="center" vertical="top" wrapText="1"/>
      <protection locked="0"/>
    </xf>
    <xf numFmtId="9" fontId="6" fillId="0" borderId="33" xfId="23" applyFont="1" applyFill="1" applyBorder="1" applyAlignment="1" applyProtection="1">
      <alignment horizontal="center" vertical="top" wrapText="1"/>
      <protection locked="0"/>
    </xf>
    <xf numFmtId="0" fontId="3" fillId="0" borderId="33" xfId="0" applyFont="1" applyFill="1" applyBorder="1" applyAlignment="1" applyProtection="1">
      <alignment horizontal="center" vertical="top" wrapText="1"/>
      <protection locked="0"/>
    </xf>
    <xf numFmtId="43" fontId="3" fillId="0" borderId="38" xfId="2" applyFont="1" applyFill="1" applyBorder="1" applyAlignment="1" applyProtection="1">
      <alignment horizontal="left" vertical="top" wrapText="1"/>
      <protection locked="0"/>
    </xf>
    <xf numFmtId="43" fontId="3" fillId="0" borderId="38" xfId="1" applyFont="1" applyFill="1" applyBorder="1" applyAlignment="1" applyProtection="1">
      <alignment vertical="top" wrapText="1"/>
      <protection locked="0"/>
    </xf>
    <xf numFmtId="168" fontId="4" fillId="0" borderId="38" xfId="1" applyNumberFormat="1" applyFont="1" applyFill="1" applyBorder="1" applyAlignment="1" applyProtection="1">
      <alignment vertical="top" wrapText="1"/>
      <protection locked="0"/>
    </xf>
    <xf numFmtId="9" fontId="6" fillId="0" borderId="38" xfId="23" applyFont="1" applyFill="1" applyBorder="1" applyAlignment="1" applyProtection="1">
      <alignment horizontal="center" vertical="top" wrapText="1"/>
      <protection locked="0"/>
    </xf>
    <xf numFmtId="41" fontId="3" fillId="0" borderId="38" xfId="2" applyNumberFormat="1" applyFont="1" applyFill="1" applyBorder="1" applyAlignment="1" applyProtection="1">
      <alignment vertical="top" wrapText="1"/>
      <protection locked="0"/>
    </xf>
    <xf numFmtId="43" fontId="4" fillId="0" borderId="20" xfId="2" applyFont="1" applyFill="1" applyBorder="1" applyAlignment="1" applyProtection="1">
      <alignment horizontal="center" wrapText="1"/>
      <protection locked="0"/>
    </xf>
    <xf numFmtId="43" fontId="5" fillId="0" borderId="49" xfId="2" applyFont="1" applyFill="1" applyBorder="1" applyAlignment="1" applyProtection="1">
      <alignment horizontal="center" wrapText="1"/>
      <protection locked="0"/>
    </xf>
    <xf numFmtId="0" fontId="3" fillId="0" borderId="49" xfId="0" applyFont="1" applyFill="1" applyBorder="1" applyAlignment="1" applyProtection="1">
      <alignment horizontal="center" vertical="top"/>
      <protection locked="0"/>
    </xf>
    <xf numFmtId="0" fontId="0" fillId="0" borderId="48" xfId="0" applyFill="1" applyBorder="1" applyAlignment="1" applyProtection="1">
      <alignment wrapText="1"/>
      <protection locked="0"/>
    </xf>
    <xf numFmtId="0" fontId="4" fillId="0" borderId="49" xfId="0" applyFont="1" applyFill="1" applyBorder="1" applyProtection="1">
      <protection locked="0"/>
    </xf>
    <xf numFmtId="0" fontId="4" fillId="0" borderId="50" xfId="0" applyFont="1" applyFill="1" applyBorder="1" applyProtection="1">
      <protection locked="0"/>
    </xf>
    <xf numFmtId="0" fontId="3" fillId="0" borderId="49" xfId="0" applyFont="1" applyFill="1" applyBorder="1" applyAlignment="1" applyProtection="1">
      <alignment horizontal="center" wrapText="1"/>
      <protection locked="0"/>
    </xf>
    <xf numFmtId="43" fontId="5" fillId="0" borderId="58" xfId="2" applyFont="1" applyFill="1" applyBorder="1" applyAlignment="1" applyProtection="1">
      <alignment horizontal="center" wrapText="1"/>
      <protection locked="0"/>
    </xf>
    <xf numFmtId="168" fontId="5" fillId="0" borderId="23" xfId="1" applyNumberFormat="1" applyFont="1" applyFill="1" applyBorder="1" applyAlignment="1" applyProtection="1">
      <alignment horizontal="center" wrapText="1"/>
      <protection locked="0"/>
    </xf>
    <xf numFmtId="43" fontId="5" fillId="0" borderId="8" xfId="1" applyFont="1" applyFill="1" applyBorder="1" applyAlignment="1" applyProtection="1">
      <alignment horizontal="center" wrapText="1"/>
      <protection locked="0"/>
    </xf>
    <xf numFmtId="43" fontId="5" fillId="0" borderId="59" xfId="1" applyFont="1" applyFill="1" applyBorder="1" applyAlignment="1" applyProtection="1">
      <alignment horizontal="center" wrapText="1"/>
      <protection locked="0"/>
    </xf>
    <xf numFmtId="0" fontId="5" fillId="0" borderId="23" xfId="2" applyNumberFormat="1" applyFont="1" applyFill="1" applyBorder="1" applyAlignment="1" applyProtection="1">
      <alignment horizontal="center" wrapText="1"/>
      <protection locked="0"/>
    </xf>
    <xf numFmtId="0" fontId="4" fillId="0" borderId="32" xfId="0" applyFont="1" applyFill="1" applyBorder="1" applyAlignment="1" applyProtection="1">
      <alignment wrapText="1"/>
      <protection locked="0"/>
    </xf>
    <xf numFmtId="0" fontId="0" fillId="0" borderId="33" xfId="0" applyFill="1" applyBorder="1" applyAlignment="1" applyProtection="1">
      <alignment horizontal="center" wrapText="1"/>
      <protection locked="0"/>
    </xf>
    <xf numFmtId="168" fontId="1" fillId="0" borderId="33" xfId="1" applyNumberFormat="1" applyFill="1" applyBorder="1" applyAlignment="1" applyProtection="1">
      <alignment horizontal="center" wrapText="1"/>
      <protection locked="0"/>
    </xf>
    <xf numFmtId="43" fontId="3" fillId="0" borderId="33" xfId="2" applyFont="1" applyFill="1" applyBorder="1" applyAlignment="1" applyProtection="1">
      <alignment horizontal="left" vertical="top" wrapText="1"/>
      <protection locked="0"/>
    </xf>
    <xf numFmtId="43" fontId="3" fillId="0" borderId="33" xfId="1" applyFont="1" applyFill="1" applyBorder="1" applyAlignment="1" applyProtection="1">
      <alignment vertical="top" wrapText="1"/>
      <protection locked="0"/>
    </xf>
    <xf numFmtId="168" fontId="4" fillId="0" borderId="33" xfId="1" applyNumberFormat="1" applyFont="1" applyFill="1" applyBorder="1" applyAlignment="1" applyProtection="1">
      <alignment vertical="top" wrapText="1"/>
      <protection locked="0"/>
    </xf>
    <xf numFmtId="0" fontId="3" fillId="0" borderId="33" xfId="2" applyNumberFormat="1" applyFont="1" applyFill="1" applyBorder="1" applyAlignment="1" applyProtection="1">
      <alignment horizontal="center" vertical="top" wrapText="1"/>
      <protection locked="0"/>
    </xf>
    <xf numFmtId="41" fontId="3" fillId="0" borderId="33" xfId="2" applyNumberFormat="1" applyFont="1" applyFill="1" applyBorder="1" applyAlignment="1" applyProtection="1">
      <alignment vertical="top" wrapText="1"/>
      <protection locked="0"/>
    </xf>
    <xf numFmtId="0" fontId="3" fillId="0" borderId="33" xfId="0" applyFont="1" applyFill="1" applyBorder="1" applyAlignment="1" applyProtection="1">
      <alignment wrapText="1"/>
      <protection locked="0"/>
    </xf>
    <xf numFmtId="0" fontId="0" fillId="0" borderId="17" xfId="0" applyFill="1" applyBorder="1" applyAlignment="1" applyProtection="1">
      <alignment wrapText="1"/>
      <protection locked="0"/>
    </xf>
    <xf numFmtId="0" fontId="4" fillId="0" borderId="52" xfId="0" applyFont="1" applyFill="1" applyBorder="1" applyAlignment="1" applyProtection="1">
      <alignment wrapText="1"/>
      <protection locked="0"/>
    </xf>
    <xf numFmtId="168" fontId="1" fillId="0" borderId="38" xfId="1" applyNumberFormat="1" applyFill="1" applyBorder="1" applyAlignment="1" applyProtection="1">
      <alignment horizontal="center" wrapText="1"/>
      <protection locked="0"/>
    </xf>
    <xf numFmtId="0" fontId="3" fillId="0" borderId="38" xfId="0" applyFont="1" applyFill="1" applyBorder="1" applyAlignment="1" applyProtection="1">
      <alignment wrapText="1"/>
      <protection locked="0"/>
    </xf>
    <xf numFmtId="0" fontId="0" fillId="0" borderId="39" xfId="0" applyFill="1" applyBorder="1" applyAlignment="1" applyProtection="1">
      <alignment wrapText="1"/>
      <protection locked="0"/>
    </xf>
    <xf numFmtId="168" fontId="5" fillId="0" borderId="22" xfId="1" applyNumberFormat="1" applyFont="1" applyFill="1" applyBorder="1" applyAlignment="1" applyProtection="1">
      <alignment horizontal="center" wrapText="1"/>
      <protection locked="0"/>
    </xf>
    <xf numFmtId="0" fontId="5" fillId="0" borderId="60" xfId="2" applyNumberFormat="1" applyFont="1" applyFill="1" applyBorder="1" applyAlignment="1" applyProtection="1">
      <alignment horizontal="center" wrapText="1"/>
      <protection locked="0"/>
    </xf>
    <xf numFmtId="168" fontId="5" fillId="0" borderId="59" xfId="1" applyNumberFormat="1" applyFont="1" applyFill="1" applyBorder="1" applyAlignment="1" applyProtection="1">
      <alignment horizontal="center" wrapText="1"/>
      <protection locked="0"/>
    </xf>
    <xf numFmtId="166" fontId="5" fillId="0" borderId="23" xfId="1" applyNumberFormat="1" applyFont="1" applyFill="1" applyBorder="1" applyAlignment="1" applyProtection="1">
      <alignment horizontal="center" wrapText="1"/>
      <protection locked="0"/>
    </xf>
    <xf numFmtId="168" fontId="5" fillId="0" borderId="23" xfId="1" applyNumberFormat="1" applyFont="1" applyBorder="1" applyAlignment="1">
      <alignment horizontal="center"/>
    </xf>
    <xf numFmtId="168" fontId="5" fillId="0" borderId="8" xfId="1" applyNumberFormat="1" applyFont="1" applyBorder="1" applyAlignment="1">
      <alignment horizontal="center"/>
    </xf>
    <xf numFmtId="43" fontId="40" fillId="0" borderId="61" xfId="1" applyFont="1" applyBorder="1" applyAlignment="1">
      <alignment horizontal="center" wrapText="1"/>
    </xf>
    <xf numFmtId="43" fontId="40" fillId="0" borderId="7" xfId="1" applyFont="1" applyBorder="1" applyAlignment="1">
      <alignment horizontal="center" wrapText="1"/>
    </xf>
    <xf numFmtId="43" fontId="3" fillId="0" borderId="62" xfId="1" applyFont="1" applyBorder="1" applyAlignment="1">
      <alignment horizontal="left"/>
    </xf>
    <xf numFmtId="43" fontId="5" fillId="0" borderId="62" xfId="1" applyFont="1" applyBorder="1" applyAlignment="1">
      <alignment horizontal="center"/>
    </xf>
    <xf numFmtId="0" fontId="0" fillId="0" borderId="62" xfId="0" applyBorder="1"/>
    <xf numFmtId="43" fontId="5" fillId="0" borderId="61" xfId="1" applyFont="1" applyBorder="1" applyAlignment="1">
      <alignment horizontal="center" wrapText="1"/>
    </xf>
    <xf numFmtId="43" fontId="5" fillId="0" borderId="7" xfId="1" applyFont="1" applyBorder="1" applyAlignment="1">
      <alignment horizontal="center" wrapText="1"/>
    </xf>
    <xf numFmtId="0" fontId="0" fillId="0" borderId="57" xfId="0" applyBorder="1"/>
    <xf numFmtId="42" fontId="4" fillId="0" borderId="63" xfId="1" applyNumberFormat="1" applyFont="1" applyBorder="1"/>
    <xf numFmtId="168" fontId="5" fillId="0" borderId="59" xfId="1" applyNumberFormat="1" applyFont="1" applyBorder="1" applyAlignment="1">
      <alignment horizontal="center"/>
    </xf>
    <xf numFmtId="42" fontId="3" fillId="0" borderId="41" xfId="1" applyNumberFormat="1" applyFont="1" applyBorder="1" applyAlignment="1">
      <alignment horizontal="center"/>
    </xf>
    <xf numFmtId="42" fontId="3" fillId="0" borderId="41" xfId="1" applyNumberFormat="1" applyFont="1" applyBorder="1"/>
    <xf numFmtId="42" fontId="4" fillId="0" borderId="44" xfId="1" applyNumberFormat="1" applyFont="1" applyBorder="1"/>
    <xf numFmtId="43" fontId="5" fillId="0" borderId="61" xfId="1" applyFont="1" applyFill="1" applyBorder="1" applyAlignment="1" applyProtection="1">
      <alignment horizontal="center" wrapText="1"/>
      <protection locked="0"/>
    </xf>
    <xf numFmtId="168" fontId="5" fillId="0" borderId="31" xfId="1" applyNumberFormat="1" applyFont="1" applyBorder="1" applyAlignment="1">
      <alignment horizontal="center" wrapText="1"/>
    </xf>
    <xf numFmtId="43" fontId="5" fillId="0" borderId="7" xfId="1" applyFont="1" applyFill="1" applyBorder="1" applyAlignment="1" applyProtection="1">
      <alignment horizontal="center" wrapText="1"/>
      <protection locked="0"/>
    </xf>
    <xf numFmtId="170" fontId="3" fillId="0" borderId="42" xfId="4" applyNumberFormat="1" applyFont="1" applyBorder="1" applyAlignment="1">
      <alignment horizontal="left"/>
    </xf>
    <xf numFmtId="42" fontId="4" fillId="0" borderId="45" xfId="1" applyNumberFormat="1" applyFont="1" applyBorder="1"/>
    <xf numFmtId="43" fontId="5" fillId="0" borderId="32" xfId="1" applyFont="1" applyBorder="1" applyAlignment="1">
      <alignment horizontal="center"/>
    </xf>
    <xf numFmtId="43" fontId="5" fillId="0" borderId="33" xfId="1" applyFont="1" applyBorder="1" applyAlignment="1">
      <alignment horizontal="center" wrapText="1"/>
    </xf>
    <xf numFmtId="43" fontId="5" fillId="0" borderId="17" xfId="1" applyFont="1" applyBorder="1" applyAlignment="1">
      <alignment horizontal="center" wrapText="1"/>
    </xf>
    <xf numFmtId="43" fontId="5" fillId="0" borderId="34" xfId="1" applyFont="1" applyBorder="1" applyAlignment="1">
      <alignment horizontal="center"/>
    </xf>
    <xf numFmtId="43" fontId="5" fillId="0" borderId="0" xfId="1" applyFont="1" applyBorder="1" applyAlignment="1">
      <alignment horizontal="center"/>
    </xf>
    <xf numFmtId="43" fontId="5" fillId="0" borderId="35" xfId="1" applyFont="1" applyBorder="1" applyAlignment="1">
      <alignment horizontal="center"/>
    </xf>
    <xf numFmtId="43" fontId="4" fillId="0" borderId="62" xfId="1" applyFont="1" applyBorder="1" applyAlignment="1">
      <alignment horizontal="left"/>
    </xf>
    <xf numFmtId="168" fontId="1" fillId="0" borderId="0" xfId="1" applyNumberFormat="1" applyFill="1" applyBorder="1" applyAlignment="1" applyProtection="1">
      <alignment horizontal="center" vertical="top" wrapText="1"/>
      <protection locked="0"/>
    </xf>
    <xf numFmtId="168" fontId="4" fillId="0" borderId="0" xfId="1" applyNumberFormat="1" applyFont="1" applyFill="1" applyBorder="1" applyAlignment="1" applyProtection="1">
      <alignment vertical="top" wrapText="1"/>
      <protection locked="0"/>
    </xf>
    <xf numFmtId="168" fontId="3" fillId="0" borderId="57" xfId="1" applyNumberFormat="1" applyFont="1" applyBorder="1" applyAlignment="1">
      <alignment horizontal="left"/>
    </xf>
    <xf numFmtId="168" fontId="5" fillId="0" borderId="43" xfId="1" applyNumberFormat="1" applyFont="1" applyBorder="1" applyAlignment="1">
      <alignment horizontal="center" wrapText="1"/>
    </xf>
    <xf numFmtId="42" fontId="4" fillId="0" borderId="0" xfId="0" applyNumberFormat="1" applyFont="1" applyBorder="1"/>
    <xf numFmtId="42" fontId="3" fillId="0" borderId="0" xfId="0" applyNumberFormat="1" applyFont="1" applyBorder="1"/>
    <xf numFmtId="0" fontId="4" fillId="0" borderId="34" xfId="0" applyFont="1" applyFill="1" applyBorder="1" applyAlignment="1" applyProtection="1">
      <alignment wrapText="1"/>
      <protection locked="0"/>
    </xf>
    <xf numFmtId="0" fontId="0" fillId="0" borderId="35" xfId="0" applyFill="1" applyBorder="1" applyAlignment="1" applyProtection="1">
      <alignment wrapText="1"/>
      <protection locked="0"/>
    </xf>
    <xf numFmtId="1" fontId="0" fillId="0" borderId="38" xfId="0" applyNumberFormat="1" applyFill="1" applyBorder="1" applyAlignment="1" applyProtection="1">
      <alignment horizontal="center" wrapText="1"/>
      <protection locked="0"/>
    </xf>
    <xf numFmtId="1" fontId="3" fillId="0" borderId="38" xfId="0" applyNumberFormat="1" applyFont="1" applyFill="1" applyBorder="1" applyAlignment="1" applyProtection="1">
      <alignment horizontal="center" vertical="top" wrapText="1"/>
      <protection locked="0"/>
    </xf>
    <xf numFmtId="168" fontId="4" fillId="0" borderId="0" xfId="1" applyNumberFormat="1" applyFont="1" applyFill="1" applyBorder="1" applyAlignment="1" applyProtection="1">
      <alignment horizontal="center" wrapText="1"/>
      <protection locked="0"/>
    </xf>
    <xf numFmtId="1" fontId="3" fillId="0" borderId="0" xfId="2" applyNumberFormat="1" applyFont="1" applyFill="1" applyBorder="1" applyAlignment="1" applyProtection="1">
      <alignment horizontal="center" vertical="top" wrapText="1"/>
      <protection locked="0"/>
    </xf>
    <xf numFmtId="168" fontId="3" fillId="0" borderId="0" xfId="0" applyNumberFormat="1" applyFont="1" applyFill="1" applyBorder="1" applyAlignment="1" applyProtection="1">
      <alignment horizontal="right" vertical="top"/>
      <protection locked="0"/>
    </xf>
    <xf numFmtId="170" fontId="0" fillId="0" borderId="57" xfId="4" applyNumberFormat="1" applyFont="1" applyBorder="1"/>
    <xf numFmtId="170" fontId="3" fillId="0" borderId="57" xfId="4" applyNumberFormat="1" applyFont="1" applyBorder="1" applyAlignment="1">
      <alignment horizontal="left"/>
    </xf>
    <xf numFmtId="1" fontId="0" fillId="0" borderId="0" xfId="0" applyNumberFormat="1" applyFill="1" applyBorder="1" applyAlignment="1" applyProtection="1">
      <alignment horizontal="center" wrapText="1"/>
      <protection locked="0"/>
    </xf>
    <xf numFmtId="1" fontId="3" fillId="0" borderId="0" xfId="0" applyNumberFormat="1" applyFont="1" applyFill="1" applyBorder="1" applyAlignment="1" applyProtection="1">
      <alignment horizontal="center" vertical="top"/>
      <protection locked="0"/>
    </xf>
    <xf numFmtId="170" fontId="0" fillId="0" borderId="42" xfId="4" applyNumberFormat="1" applyFont="1" applyBorder="1"/>
    <xf numFmtId="9" fontId="12" fillId="0" borderId="0" xfId="23" applyFont="1" applyFill="1" applyBorder="1" applyAlignment="1">
      <alignment horizontal="center" vertical="top" wrapText="1"/>
    </xf>
    <xf numFmtId="9" fontId="36" fillId="0" borderId="0" xfId="23" applyFont="1" applyFill="1" applyBorder="1" applyAlignment="1">
      <alignment horizontal="center" vertical="top" wrapText="1"/>
    </xf>
    <xf numFmtId="9" fontId="3" fillId="0" borderId="0" xfId="23" applyNumberFormat="1" applyFont="1" applyFill="1" applyBorder="1" applyAlignment="1">
      <alignment horizontal="center" vertical="top" wrapText="1"/>
    </xf>
    <xf numFmtId="0" fontId="3" fillId="0" borderId="33" xfId="0" applyFont="1" applyFill="1" applyBorder="1" applyAlignment="1" applyProtection="1">
      <alignment horizontal="left" wrapText="1"/>
      <protection locked="0"/>
    </xf>
    <xf numFmtId="9" fontId="36" fillId="0" borderId="33" xfId="23" applyFont="1" applyFill="1" applyBorder="1" applyAlignment="1" applyProtection="1">
      <alignment horizontal="center" wrapText="1"/>
      <protection locked="0"/>
    </xf>
    <xf numFmtId="42" fontId="4" fillId="0" borderId="33" xfId="0" applyNumberFormat="1" applyFont="1" applyBorder="1"/>
    <xf numFmtId="172" fontId="16" fillId="0" borderId="34" xfId="19" applyFill="1" applyBorder="1" applyAlignment="1">
      <alignment horizontal="left" wrapText="1"/>
    </xf>
    <xf numFmtId="172" fontId="16" fillId="0" borderId="34" xfId="19" applyFont="1" applyFill="1" applyBorder="1" applyAlignment="1">
      <alignment horizontal="left" wrapText="1"/>
    </xf>
    <xf numFmtId="172" fontId="24" fillId="0" borderId="34" xfId="19" applyFont="1" applyFill="1" applyBorder="1" applyAlignment="1">
      <alignment horizontal="left" wrapText="1"/>
    </xf>
    <xf numFmtId="183" fontId="4" fillId="0" borderId="0" xfId="0" applyNumberFormat="1" applyFont="1" applyBorder="1"/>
    <xf numFmtId="172" fontId="16" fillId="0" borderId="52" xfId="19" applyFill="1" applyBorder="1" applyAlignment="1">
      <alignment horizontal="left" wrapText="1"/>
    </xf>
    <xf numFmtId="172" fontId="16" fillId="0" borderId="38" xfId="19" applyFill="1" applyBorder="1" applyAlignment="1">
      <alignment horizontal="left" wrapText="1"/>
    </xf>
    <xf numFmtId="9" fontId="12" fillId="0" borderId="38" xfId="19" applyNumberFormat="1" applyFont="1" applyFill="1" applyBorder="1" applyAlignment="1">
      <alignment horizontal="center" vertical="top" wrapText="1"/>
    </xf>
    <xf numFmtId="43" fontId="5" fillId="0" borderId="58" xfId="1" applyFont="1" applyBorder="1" applyAlignment="1">
      <alignment horizontal="center"/>
    </xf>
    <xf numFmtId="43" fontId="5" fillId="0" borderId="56" xfId="1" applyFont="1" applyBorder="1" applyAlignment="1">
      <alignment horizontal="center"/>
    </xf>
    <xf numFmtId="42" fontId="3" fillId="0" borderId="23" xfId="1" applyNumberFormat="1" applyFont="1" applyBorder="1" applyAlignment="1">
      <alignment horizontal="center"/>
    </xf>
    <xf numFmtId="42" fontId="3" fillId="0" borderId="8" xfId="1" applyNumberFormat="1" applyFont="1" applyBorder="1" applyAlignment="1">
      <alignment horizontal="center"/>
    </xf>
    <xf numFmtId="168" fontId="4" fillId="0" borderId="13" xfId="1" applyNumberFormat="1" applyFont="1" applyBorder="1" applyAlignment="1">
      <alignment horizontal="left"/>
    </xf>
    <xf numFmtId="43" fontId="3" fillId="0" borderId="42" xfId="1" applyFont="1" applyFill="1" applyBorder="1" applyAlignment="1">
      <alignment horizontal="left"/>
    </xf>
    <xf numFmtId="0" fontId="3" fillId="0" borderId="64" xfId="2" applyNumberFormat="1" applyFont="1" applyFill="1" applyBorder="1" applyAlignment="1" applyProtection="1">
      <alignment horizontal="center" vertical="top"/>
    </xf>
    <xf numFmtId="42" fontId="3" fillId="0" borderId="0" xfId="4" applyNumberFormat="1" applyFont="1" applyFill="1" applyBorder="1"/>
    <xf numFmtId="170" fontId="36" fillId="4" borderId="57" xfId="4" applyNumberFormat="1" applyFont="1" applyFill="1" applyBorder="1" applyAlignment="1" applyProtection="1">
      <alignment vertical="top"/>
      <protection locked="0"/>
    </xf>
    <xf numFmtId="170" fontId="36" fillId="4" borderId="57" xfId="4" applyNumberFormat="1" applyFont="1" applyFill="1" applyBorder="1" applyAlignment="1" applyProtection="1">
      <alignment vertical="top" wrapText="1"/>
      <protection locked="0"/>
    </xf>
    <xf numFmtId="170" fontId="36" fillId="4" borderId="57" xfId="4" applyNumberFormat="1" applyFont="1" applyFill="1" applyBorder="1" applyAlignment="1" applyProtection="1">
      <alignment horizontal="center" vertical="top" wrapText="1"/>
      <protection locked="0"/>
    </xf>
    <xf numFmtId="0" fontId="36" fillId="4" borderId="57" xfId="0" applyFont="1" applyFill="1" applyBorder="1" applyAlignment="1" applyProtection="1">
      <alignment horizontal="center" vertical="top" wrapText="1"/>
      <protection locked="0"/>
    </xf>
    <xf numFmtId="0" fontId="0" fillId="0" borderId="33" xfId="0" applyFill="1" applyBorder="1"/>
    <xf numFmtId="43" fontId="3" fillId="0" borderId="62" xfId="1" applyFont="1" applyFill="1" applyBorder="1" applyAlignment="1">
      <alignment horizontal="left"/>
    </xf>
    <xf numFmtId="170" fontId="3" fillId="0" borderId="42" xfId="4" applyNumberFormat="1" applyFont="1" applyFill="1" applyBorder="1" applyAlignment="1">
      <alignment horizontal="left"/>
    </xf>
    <xf numFmtId="168" fontId="3" fillId="0" borderId="57" xfId="1" applyNumberFormat="1" applyFont="1" applyFill="1" applyBorder="1" applyAlignment="1">
      <alignment horizontal="left"/>
    </xf>
    <xf numFmtId="42" fontId="3" fillId="0" borderId="3" xfId="1" applyNumberFormat="1" applyFont="1" applyFill="1" applyBorder="1" applyAlignment="1">
      <alignment horizontal="center"/>
    </xf>
    <xf numFmtId="42" fontId="3" fillId="0" borderId="27" xfId="1" applyNumberFormat="1" applyFont="1" applyFill="1" applyBorder="1" applyAlignment="1">
      <alignment horizontal="center"/>
    </xf>
    <xf numFmtId="170" fontId="3" fillId="0" borderId="42" xfId="1" applyNumberFormat="1" applyFont="1" applyFill="1" applyBorder="1" applyAlignment="1">
      <alignment horizontal="left"/>
    </xf>
    <xf numFmtId="166" fontId="6" fillId="0" borderId="19" xfId="1" applyNumberFormat="1" applyFont="1" applyFill="1" applyBorder="1" applyAlignment="1" applyProtection="1">
      <alignment horizontal="center" vertical="top" wrapText="1"/>
      <protection locked="0"/>
    </xf>
    <xf numFmtId="168" fontId="3" fillId="0" borderId="19" xfId="1" applyNumberFormat="1" applyFont="1" applyFill="1" applyBorder="1" applyAlignment="1" applyProtection="1">
      <alignment vertical="top"/>
      <protection locked="0"/>
    </xf>
    <xf numFmtId="9" fontId="3" fillId="0" borderId="41" xfId="1" applyNumberFormat="1" applyFont="1" applyFill="1" applyBorder="1" applyAlignment="1" applyProtection="1">
      <alignment horizontal="center" vertical="top"/>
    </xf>
    <xf numFmtId="170" fontId="3" fillId="0" borderId="41" xfId="4" applyNumberFormat="1" applyFont="1" applyFill="1" applyBorder="1" applyAlignment="1" applyProtection="1">
      <alignment horizontal="center" vertical="top"/>
    </xf>
    <xf numFmtId="170" fontId="3" fillId="0" borderId="41" xfId="4" applyNumberFormat="1" applyFont="1" applyFill="1" applyBorder="1" applyAlignment="1" applyProtection="1">
      <alignment vertical="top"/>
    </xf>
    <xf numFmtId="0" fontId="0" fillId="0" borderId="63" xfId="0" applyFill="1" applyBorder="1" applyAlignment="1" applyProtection="1">
      <alignment horizontal="center" wrapText="1"/>
      <protection locked="0"/>
    </xf>
    <xf numFmtId="0" fontId="0" fillId="4" borderId="57" xfId="0" applyFill="1" applyBorder="1" applyAlignment="1" applyProtection="1">
      <alignment horizontal="center" wrapText="1"/>
      <protection locked="0"/>
    </xf>
    <xf numFmtId="43" fontId="5" fillId="4" borderId="57" xfId="2" applyFont="1" applyFill="1" applyBorder="1" applyAlignment="1" applyProtection="1">
      <alignment horizontal="center" wrapText="1"/>
      <protection locked="0"/>
    </xf>
    <xf numFmtId="0" fontId="0" fillId="0" borderId="57" xfId="0" applyFill="1" applyBorder="1" applyAlignment="1" applyProtection="1">
      <alignment horizontal="center" vertical="top" wrapText="1"/>
      <protection locked="0"/>
    </xf>
    <xf numFmtId="0" fontId="0" fillId="0" borderId="63" xfId="0" applyFill="1" applyBorder="1" applyAlignment="1" applyProtection="1">
      <alignment horizontal="center" vertical="top" wrapText="1"/>
      <protection locked="0"/>
    </xf>
    <xf numFmtId="42" fontId="3" fillId="0" borderId="65" xfId="1" applyNumberFormat="1" applyFont="1" applyBorder="1" applyAlignment="1">
      <alignment horizontal="center"/>
    </xf>
    <xf numFmtId="42" fontId="3" fillId="0" borderId="19" xfId="1" applyNumberFormat="1" applyFont="1" applyBorder="1" applyAlignment="1">
      <alignment horizontal="center"/>
    </xf>
    <xf numFmtId="42" fontId="3" fillId="0" borderId="59" xfId="1" applyNumberFormat="1" applyFont="1" applyBorder="1" applyAlignment="1">
      <alignment horizontal="center"/>
    </xf>
    <xf numFmtId="42" fontId="3" fillId="0" borderId="13" xfId="1" applyNumberFormat="1" applyFont="1" applyBorder="1" applyAlignment="1">
      <alignment horizontal="center"/>
    </xf>
    <xf numFmtId="42" fontId="3" fillId="0" borderId="14" xfId="1" applyNumberFormat="1" applyFont="1" applyBorder="1" applyAlignment="1">
      <alignment horizontal="center"/>
    </xf>
    <xf numFmtId="42" fontId="3" fillId="0" borderId="16" xfId="1" applyNumberFormat="1" applyFont="1" applyBorder="1" applyAlignment="1">
      <alignment horizontal="center"/>
    </xf>
    <xf numFmtId="42" fontId="3" fillId="0" borderId="3" xfId="1" applyNumberFormat="1" applyFont="1" applyFill="1" applyBorder="1"/>
    <xf numFmtId="170" fontId="31" fillId="0" borderId="33" xfId="0" applyNumberFormat="1" applyFont="1" applyFill="1" applyBorder="1" applyAlignment="1" applyProtection="1">
      <alignment horizontal="left" wrapText="1"/>
      <protection locked="0"/>
    </xf>
    <xf numFmtId="170" fontId="31" fillId="0" borderId="0" xfId="4" applyNumberFormat="1" applyFont="1" applyFill="1" applyBorder="1" applyAlignment="1">
      <alignment horizontal="center" vertical="top" wrapText="1"/>
    </xf>
    <xf numFmtId="42" fontId="31" fillId="0" borderId="0" xfId="19" applyNumberFormat="1" applyFont="1" applyFill="1" applyBorder="1" applyAlignment="1">
      <alignment horizontal="center" vertical="top" wrapText="1"/>
    </xf>
    <xf numFmtId="170" fontId="31" fillId="0" borderId="47" xfId="19" applyNumberFormat="1" applyFont="1" applyFill="1" applyBorder="1" applyAlignment="1">
      <alignment horizontal="center" vertical="top" wrapText="1"/>
    </xf>
    <xf numFmtId="169" fontId="31" fillId="0" borderId="0" xfId="23" applyNumberFormat="1" applyFont="1" applyFill="1" applyBorder="1" applyAlignment="1">
      <alignment horizontal="center" vertical="top" wrapText="1"/>
    </xf>
    <xf numFmtId="9" fontId="31" fillId="0" borderId="0" xfId="23" applyFont="1" applyFill="1" applyBorder="1" applyAlignment="1">
      <alignment horizontal="center" vertical="top" wrapText="1"/>
    </xf>
    <xf numFmtId="182" fontId="36" fillId="4" borderId="0" xfId="4" applyNumberFormat="1" applyFont="1" applyFill="1" applyBorder="1"/>
    <xf numFmtId="182" fontId="4" fillId="4" borderId="0" xfId="4" applyNumberFormat="1" applyFont="1" applyFill="1" applyBorder="1"/>
    <xf numFmtId="43" fontId="4" fillId="0" borderId="22" xfId="1" applyFont="1" applyFill="1" applyBorder="1" applyAlignment="1" applyProtection="1">
      <alignment horizontal="center" textRotation="90" wrapText="1"/>
      <protection locked="0"/>
    </xf>
    <xf numFmtId="43" fontId="5" fillId="0" borderId="22" xfId="1" applyFont="1" applyFill="1" applyBorder="1" applyAlignment="1" applyProtection="1">
      <alignment horizontal="center" textRotation="90" wrapText="1"/>
      <protection locked="0"/>
    </xf>
    <xf numFmtId="170" fontId="0" fillId="0" borderId="0" xfId="4" applyNumberFormat="1" applyFont="1" applyFill="1" applyBorder="1" applyAlignment="1" applyProtection="1">
      <alignment horizontal="center" wrapText="1"/>
      <protection locked="0"/>
    </xf>
    <xf numFmtId="42" fontId="3" fillId="0" borderId="66" xfId="1" applyNumberFormat="1" applyFont="1" applyFill="1" applyBorder="1" applyAlignment="1">
      <alignment horizontal="center"/>
    </xf>
    <xf numFmtId="0" fontId="0" fillId="4" borderId="3" xfId="0" applyFill="1" applyBorder="1" applyAlignment="1" applyProtection="1">
      <alignment horizontal="center" wrapText="1"/>
      <protection locked="0"/>
    </xf>
    <xf numFmtId="0" fontId="0" fillId="0" borderId="38" xfId="0" applyBorder="1"/>
    <xf numFmtId="0" fontId="0" fillId="0" borderId="39" xfId="0" applyBorder="1"/>
    <xf numFmtId="0" fontId="0" fillId="4" borderId="3" xfId="0" applyFill="1" applyBorder="1"/>
    <xf numFmtId="0" fontId="0" fillId="5" borderId="0" xfId="0" applyFill="1"/>
    <xf numFmtId="0" fontId="0" fillId="4" borderId="0" xfId="0" applyFill="1"/>
    <xf numFmtId="168" fontId="4" fillId="0" borderId="0" xfId="1" applyNumberFormat="1" applyFont="1"/>
    <xf numFmtId="182" fontId="3" fillId="2" borderId="34" xfId="4" applyNumberFormat="1" applyFont="1" applyFill="1" applyBorder="1"/>
    <xf numFmtId="182" fontId="3" fillId="2" borderId="0" xfId="4" applyNumberFormat="1" applyFont="1" applyFill="1" applyBorder="1"/>
    <xf numFmtId="182" fontId="3" fillId="2" borderId="35" xfId="4" applyNumberFormat="1" applyFont="1" applyFill="1" applyBorder="1"/>
    <xf numFmtId="168" fontId="3" fillId="0" borderId="0" xfId="1" applyNumberFormat="1" applyFont="1"/>
    <xf numFmtId="0" fontId="29" fillId="0" borderId="0" xfId="0" applyFont="1" applyFill="1" applyBorder="1"/>
    <xf numFmtId="0" fontId="43" fillId="0" borderId="0" xfId="0" applyFont="1" applyFill="1" applyBorder="1" applyAlignment="1" applyProtection="1">
      <alignment horizontal="left" vertical="top"/>
      <protection locked="0"/>
    </xf>
    <xf numFmtId="0" fontId="43" fillId="0" borderId="0" xfId="0" applyFont="1" applyFill="1" applyAlignment="1" applyProtection="1">
      <alignment horizontal="left"/>
      <protection locked="0"/>
    </xf>
    <xf numFmtId="0" fontId="43" fillId="0" borderId="0" xfId="0" applyFont="1"/>
    <xf numFmtId="0" fontId="43" fillId="0" borderId="0" xfId="0" applyFont="1" applyFill="1" applyProtection="1">
      <protection locked="0"/>
    </xf>
    <xf numFmtId="170" fontId="4" fillId="0" borderId="0" xfId="0" applyNumberFormat="1" applyFont="1" applyBorder="1"/>
    <xf numFmtId="0" fontId="30" fillId="0" borderId="34" xfId="0" applyFont="1" applyFill="1" applyBorder="1" applyAlignment="1" applyProtection="1">
      <alignment horizontal="left" wrapText="1"/>
      <protection locked="0"/>
    </xf>
    <xf numFmtId="0" fontId="4" fillId="0" borderId="45" xfId="0" applyFont="1" applyBorder="1" applyAlignment="1">
      <alignment horizontal="right"/>
    </xf>
    <xf numFmtId="0" fontId="0" fillId="2" borderId="3" xfId="0" applyFill="1" applyBorder="1"/>
    <xf numFmtId="182" fontId="36" fillId="2" borderId="20" xfId="4" applyNumberFormat="1" applyFont="1" applyFill="1" applyBorder="1"/>
    <xf numFmtId="182" fontId="3" fillId="2" borderId="18" xfId="4" applyNumberFormat="1" applyFont="1" applyFill="1" applyBorder="1"/>
    <xf numFmtId="42" fontId="3" fillId="2" borderId="21" xfId="4" applyNumberFormat="1" applyFont="1" applyFill="1" applyBorder="1"/>
    <xf numFmtId="168" fontId="3" fillId="0" borderId="35" xfId="1" applyNumberFormat="1" applyFont="1" applyFill="1" applyBorder="1"/>
    <xf numFmtId="168" fontId="3" fillId="4" borderId="3" xfId="1" applyNumberFormat="1" applyFont="1" applyFill="1" applyBorder="1" applyAlignment="1" applyProtection="1">
      <alignment horizontal="center" vertical="top" wrapText="1"/>
    </xf>
    <xf numFmtId="0" fontId="5" fillId="0" borderId="3" xfId="2" applyNumberFormat="1" applyFont="1" applyFill="1" applyBorder="1" applyAlignment="1" applyProtection="1">
      <alignment horizontal="center" wrapText="1"/>
      <protection locked="0"/>
    </xf>
    <xf numFmtId="43" fontId="5" fillId="0" borderId="59" xfId="2" applyFont="1" applyFill="1" applyBorder="1" applyAlignment="1" applyProtection="1">
      <alignment horizontal="center" wrapText="1"/>
      <protection locked="0"/>
    </xf>
    <xf numFmtId="0" fontId="3" fillId="4" borderId="41" xfId="0" applyFont="1" applyFill="1" applyBorder="1" applyAlignment="1" applyProtection="1">
      <alignment wrapText="1"/>
      <protection locked="0"/>
    </xf>
    <xf numFmtId="0" fontId="3" fillId="4" borderId="41" xfId="0" applyFont="1" applyFill="1" applyBorder="1" applyAlignment="1" applyProtection="1">
      <alignment horizontal="center" wrapText="1"/>
    </xf>
    <xf numFmtId="43" fontId="5" fillId="0" borderId="60" xfId="2" applyFont="1" applyFill="1" applyBorder="1" applyAlignment="1" applyProtection="1">
      <alignment horizontal="center" wrapText="1"/>
      <protection locked="0"/>
    </xf>
    <xf numFmtId="0" fontId="4" fillId="0" borderId="49" xfId="0" applyFont="1" applyFill="1" applyBorder="1" applyAlignment="1" applyProtection="1">
      <alignment vertical="top"/>
      <protection locked="0"/>
    </xf>
    <xf numFmtId="0" fontId="43" fillId="0" borderId="0" xfId="0" applyFont="1" applyFill="1" applyAlignment="1" applyProtection="1">
      <alignment wrapText="1"/>
      <protection locked="0"/>
    </xf>
    <xf numFmtId="0" fontId="0" fillId="0" borderId="0" xfId="0" applyAlignment="1">
      <alignment wrapText="1"/>
    </xf>
    <xf numFmtId="0" fontId="4" fillId="0" borderId="0" xfId="0" applyFont="1" applyAlignment="1">
      <alignment wrapText="1"/>
    </xf>
    <xf numFmtId="0" fontId="29" fillId="0" borderId="0" xfId="0" applyFont="1" applyFill="1" applyAlignment="1" applyProtection="1">
      <alignment horizontal="left" wrapText="1"/>
      <protection locked="0"/>
    </xf>
    <xf numFmtId="0" fontId="29" fillId="0" borderId="0" xfId="0" applyFont="1" applyAlignment="1">
      <alignment wrapText="1"/>
    </xf>
    <xf numFmtId="0" fontId="0" fillId="0" borderId="20" xfId="0" applyBorder="1"/>
    <xf numFmtId="0" fontId="0" fillId="0" borderId="21" xfId="0" applyFill="1" applyBorder="1"/>
    <xf numFmtId="0" fontId="0" fillId="0" borderId="20" xfId="0" applyBorder="1" applyAlignment="1">
      <alignment horizontal="center"/>
    </xf>
    <xf numFmtId="0" fontId="0" fillId="0" borderId="21" xfId="0" applyFill="1" applyBorder="1" applyAlignment="1">
      <alignment horizontal="center"/>
    </xf>
    <xf numFmtId="0" fontId="4" fillId="0" borderId="0" xfId="0" applyFont="1" applyAlignment="1">
      <alignment horizontal="right"/>
    </xf>
    <xf numFmtId="180" fontId="4" fillId="0" borderId="0" xfId="0" applyNumberFormat="1" applyFont="1"/>
    <xf numFmtId="168" fontId="0" fillId="0" borderId="3" xfId="1" applyNumberFormat="1" applyFont="1" applyFill="1" applyBorder="1"/>
    <xf numFmtId="180" fontId="0" fillId="4" borderId="49" xfId="0" applyNumberFormat="1" applyFill="1" applyBorder="1"/>
    <xf numFmtId="180" fontId="0" fillId="5" borderId="49" xfId="0" applyNumberFormat="1" applyFill="1" applyBorder="1"/>
    <xf numFmtId="180" fontId="0" fillId="5" borderId="50" xfId="0" applyNumberFormat="1" applyFill="1" applyBorder="1"/>
    <xf numFmtId="168" fontId="0" fillId="2" borderId="3" xfId="1" applyNumberFormat="1" applyFont="1" applyFill="1" applyBorder="1"/>
    <xf numFmtId="168" fontId="0" fillId="0" borderId="3" xfId="1" applyNumberFormat="1" applyFont="1" applyBorder="1"/>
    <xf numFmtId="9" fontId="3" fillId="0" borderId="2" xfId="1" applyNumberFormat="1" applyFont="1" applyFill="1" applyBorder="1" applyAlignment="1" applyProtection="1">
      <alignment horizontal="center" vertical="top"/>
    </xf>
    <xf numFmtId="170" fontId="3" fillId="0" borderId="2" xfId="4" applyNumberFormat="1" applyFont="1" applyFill="1" applyBorder="1" applyAlignment="1" applyProtection="1">
      <alignment horizontal="center" vertical="top"/>
    </xf>
    <xf numFmtId="170" fontId="3" fillId="0" borderId="2" xfId="4" applyNumberFormat="1" applyFont="1" applyFill="1" applyBorder="1" applyAlignment="1" applyProtection="1">
      <alignment vertical="top"/>
    </xf>
    <xf numFmtId="0" fontId="3" fillId="0" borderId="49" xfId="2" applyNumberFormat="1" applyFont="1" applyFill="1" applyBorder="1" applyAlignment="1" applyProtection="1">
      <alignment horizontal="center" vertical="top" wrapText="1"/>
    </xf>
    <xf numFmtId="43" fontId="1" fillId="0" borderId="0" xfId="1" applyFill="1" applyBorder="1" applyAlignment="1" applyProtection="1">
      <alignment horizontal="center" vertical="top" wrapText="1"/>
      <protection locked="0"/>
    </xf>
    <xf numFmtId="168" fontId="4" fillId="0" borderId="0" xfId="1" applyNumberFormat="1" applyFont="1" applyFill="1" applyBorder="1" applyAlignment="1" applyProtection="1">
      <alignment horizontal="center" vertical="top" wrapText="1"/>
    </xf>
    <xf numFmtId="0" fontId="4" fillId="0" borderId="0" xfId="2" applyNumberFormat="1" applyFont="1" applyFill="1" applyBorder="1" applyAlignment="1" applyProtection="1">
      <alignment horizontal="center" vertical="top" wrapText="1"/>
    </xf>
    <xf numFmtId="166" fontId="9" fillId="0" borderId="0" xfId="1" applyNumberFormat="1" applyFont="1" applyFill="1" applyBorder="1" applyAlignment="1" applyProtection="1">
      <alignment horizontal="center" vertical="top" wrapText="1"/>
      <protection locked="0"/>
    </xf>
    <xf numFmtId="9" fontId="3" fillId="0" borderId="67" xfId="1" applyNumberFormat="1" applyFont="1" applyFill="1" applyBorder="1" applyAlignment="1" applyProtection="1">
      <alignment horizontal="center" vertical="top"/>
    </xf>
    <xf numFmtId="170" fontId="3" fillId="0" borderId="67" xfId="4" applyNumberFormat="1" applyFont="1" applyFill="1" applyBorder="1" applyAlignment="1" applyProtection="1">
      <alignment horizontal="center" vertical="top"/>
    </xf>
    <xf numFmtId="170" fontId="3" fillId="0" borderId="67" xfId="4" applyNumberFormat="1" applyFont="1" applyFill="1" applyBorder="1" applyAlignment="1" applyProtection="1">
      <alignment vertical="top"/>
    </xf>
    <xf numFmtId="168" fontId="3" fillId="0" borderId="65" xfId="1" applyNumberFormat="1" applyFont="1" applyFill="1" applyBorder="1" applyAlignment="1" applyProtection="1">
      <alignment vertical="top" wrapText="1"/>
      <protection locked="0"/>
    </xf>
    <xf numFmtId="43" fontId="3" fillId="0" borderId="19" xfId="2" applyFont="1" applyFill="1" applyBorder="1" applyAlignment="1" applyProtection="1">
      <alignment horizontal="left" vertical="top" wrapText="1"/>
      <protection locked="0"/>
    </xf>
    <xf numFmtId="0" fontId="15" fillId="0" borderId="0" xfId="0" applyFont="1" applyFill="1" applyBorder="1" applyAlignment="1" applyProtection="1">
      <alignment wrapText="1"/>
      <protection locked="0"/>
    </xf>
    <xf numFmtId="166" fontId="9" fillId="0" borderId="3" xfId="1" applyNumberFormat="1" applyFont="1" applyFill="1" applyBorder="1" applyAlignment="1" applyProtection="1">
      <alignment horizontal="center" vertical="top" wrapText="1"/>
      <protection locked="0"/>
    </xf>
    <xf numFmtId="0" fontId="15" fillId="0" borderId="0" xfId="0" applyFont="1" applyFill="1" applyBorder="1" applyAlignment="1" applyProtection="1">
      <alignment vertical="top" wrapText="1"/>
      <protection locked="0"/>
    </xf>
    <xf numFmtId="0" fontId="4" fillId="0" borderId="0" xfId="0" applyFont="1" applyFill="1" applyAlignment="1" applyProtection="1">
      <alignment vertical="top" wrapText="1"/>
      <protection locked="0"/>
    </xf>
    <xf numFmtId="0" fontId="3" fillId="0" borderId="41" xfId="0" applyFont="1" applyFill="1" applyBorder="1" applyAlignment="1" applyProtection="1">
      <alignment horizontal="center" vertical="top" wrapText="1"/>
    </xf>
    <xf numFmtId="168" fontId="3" fillId="0" borderId="57" xfId="1" applyNumberFormat="1" applyFont="1" applyFill="1" applyBorder="1" applyAlignment="1" applyProtection="1">
      <alignment vertical="top"/>
      <protection locked="0"/>
    </xf>
    <xf numFmtId="0" fontId="3" fillId="0" borderId="41" xfId="0" applyFont="1" applyFill="1" applyBorder="1" applyAlignment="1" applyProtection="1">
      <alignment vertical="top" wrapText="1"/>
      <protection locked="0"/>
    </xf>
    <xf numFmtId="0" fontId="3" fillId="0" borderId="23" xfId="0" applyFont="1" applyFill="1" applyBorder="1" applyAlignment="1" applyProtection="1">
      <alignment horizontal="center" vertical="top"/>
      <protection locked="0"/>
    </xf>
    <xf numFmtId="0" fontId="44" fillId="4" borderId="68" xfId="0" applyFont="1" applyFill="1" applyBorder="1" applyAlignment="1" applyProtection="1">
      <alignment vertical="top" wrapText="1"/>
      <protection locked="0"/>
    </xf>
    <xf numFmtId="0" fontId="48" fillId="0" borderId="0" xfId="0" applyFont="1" applyFill="1" applyBorder="1" applyAlignment="1" applyProtection="1">
      <alignment wrapText="1"/>
      <protection locked="0"/>
    </xf>
    <xf numFmtId="0" fontId="44" fillId="0" borderId="0" xfId="0" applyFont="1" applyFill="1" applyBorder="1" applyAlignment="1" applyProtection="1">
      <alignment wrapText="1"/>
      <protection locked="0"/>
    </xf>
    <xf numFmtId="0" fontId="44" fillId="0" borderId="0" xfId="0" applyFont="1" applyFill="1" applyAlignment="1" applyProtection="1">
      <alignment wrapText="1"/>
      <protection locked="0"/>
    </xf>
    <xf numFmtId="1" fontId="5" fillId="0" borderId="31" xfId="1" applyNumberFormat="1" applyFont="1" applyFill="1" applyBorder="1" applyAlignment="1" applyProtection="1">
      <alignment horizontal="center" wrapText="1"/>
      <protection locked="0"/>
    </xf>
    <xf numFmtId="1" fontId="5" fillId="0" borderId="8" xfId="1" applyNumberFormat="1" applyFont="1" applyFill="1" applyBorder="1" applyAlignment="1" applyProtection="1">
      <alignment horizontal="center" wrapText="1"/>
      <protection locked="0"/>
    </xf>
    <xf numFmtId="1" fontId="1" fillId="0" borderId="29" xfId="1" applyNumberFormat="1" applyFill="1" applyBorder="1" applyAlignment="1" applyProtection="1">
      <alignment horizontal="center" wrapText="1"/>
      <protection locked="0"/>
    </xf>
    <xf numFmtId="1" fontId="1" fillId="0" borderId="0" xfId="1" applyNumberFormat="1" applyFill="1" applyBorder="1" applyAlignment="1" applyProtection="1">
      <alignment horizontal="center" wrapText="1"/>
      <protection locked="0"/>
    </xf>
    <xf numFmtId="1" fontId="1" fillId="0" borderId="0" xfId="1" applyNumberFormat="1" applyFill="1" applyAlignment="1" applyProtection="1">
      <alignment wrapText="1"/>
      <protection locked="0"/>
    </xf>
    <xf numFmtId="0" fontId="44" fillId="0" borderId="0" xfId="0" applyFont="1" applyFill="1" applyBorder="1" applyAlignment="1" applyProtection="1">
      <alignment vertical="top"/>
      <protection locked="0"/>
    </xf>
    <xf numFmtId="0" fontId="4" fillId="0" borderId="27" xfId="0" applyFont="1" applyFill="1" applyBorder="1" applyAlignment="1" applyProtection="1">
      <alignment vertical="top" wrapText="1"/>
      <protection locked="0"/>
    </xf>
    <xf numFmtId="43" fontId="3" fillId="0" borderId="41" xfId="2" applyFont="1" applyFill="1" applyBorder="1" applyAlignment="1" applyProtection="1">
      <alignment horizontal="left" vertical="top" wrapText="1"/>
      <protection locked="0"/>
    </xf>
    <xf numFmtId="0" fontId="36" fillId="7" borderId="27" xfId="0" applyFont="1" applyFill="1" applyBorder="1" applyAlignment="1">
      <alignment horizontal="right"/>
    </xf>
    <xf numFmtId="0" fontId="0" fillId="7" borderId="54" xfId="0" applyFill="1" applyBorder="1"/>
    <xf numFmtId="0" fontId="0" fillId="7" borderId="0" xfId="0" applyFill="1"/>
    <xf numFmtId="0" fontId="36" fillId="7" borderId="69" xfId="0" applyFont="1" applyFill="1" applyBorder="1" applyAlignment="1">
      <alignment horizontal="right"/>
    </xf>
    <xf numFmtId="170" fontId="1" fillId="4" borderId="27" xfId="4" applyNumberFormat="1" applyFill="1" applyBorder="1" applyAlignment="1" applyProtection="1">
      <alignment horizontal="center" vertical="top"/>
    </xf>
    <xf numFmtId="170" fontId="1" fillId="4" borderId="27" xfId="4" applyNumberFormat="1" applyFill="1" applyBorder="1" applyAlignment="1" applyProtection="1">
      <alignment horizontal="center" wrapText="1"/>
      <protection locked="0"/>
    </xf>
    <xf numFmtId="170" fontId="3" fillId="4" borderId="27" xfId="4" applyNumberFormat="1" applyFont="1" applyFill="1" applyBorder="1" applyAlignment="1" applyProtection="1">
      <alignment horizontal="center" vertical="top"/>
    </xf>
    <xf numFmtId="0" fontId="3" fillId="0" borderId="62" xfId="0" applyFont="1" applyFill="1" applyBorder="1" applyAlignment="1" applyProtection="1">
      <alignment horizontal="center" vertical="top" wrapText="1"/>
      <protection locked="0"/>
    </xf>
    <xf numFmtId="0" fontId="3" fillId="0" borderId="62" xfId="0" applyFont="1" applyFill="1" applyBorder="1" applyAlignment="1" applyProtection="1">
      <alignment vertical="top" wrapText="1"/>
      <protection locked="0"/>
    </xf>
    <xf numFmtId="0" fontId="3" fillId="0" borderId="51" xfId="0" applyFont="1" applyFill="1" applyBorder="1" applyAlignment="1" applyProtection="1">
      <alignment wrapText="1"/>
      <protection locked="0"/>
    </xf>
    <xf numFmtId="0" fontId="4" fillId="0" borderId="62" xfId="0" applyFont="1" applyFill="1" applyBorder="1" applyProtection="1">
      <protection locked="0"/>
    </xf>
    <xf numFmtId="170" fontId="1" fillId="4" borderId="66" xfId="4" applyNumberFormat="1" applyFill="1" applyBorder="1" applyAlignment="1" applyProtection="1">
      <alignment horizontal="center" wrapText="1"/>
      <protection locked="0"/>
    </xf>
    <xf numFmtId="0" fontId="3" fillId="0" borderId="49" xfId="2" applyNumberFormat="1" applyFont="1" applyFill="1" applyBorder="1" applyAlignment="1" applyProtection="1">
      <alignment horizontal="center" vertical="top" wrapText="1"/>
      <protection locked="0"/>
    </xf>
    <xf numFmtId="0" fontId="0" fillId="7" borderId="3" xfId="0" applyFill="1" applyBorder="1"/>
    <xf numFmtId="180" fontId="0" fillId="7" borderId="49" xfId="0" applyNumberFormat="1" applyFill="1" applyBorder="1"/>
    <xf numFmtId="168" fontId="4" fillId="7" borderId="57" xfId="1" applyNumberFormat="1" applyFont="1" applyFill="1" applyBorder="1"/>
    <xf numFmtId="0" fontId="0" fillId="7" borderId="3" xfId="0" applyFill="1" applyBorder="1" applyAlignment="1">
      <alignment wrapText="1"/>
    </xf>
    <xf numFmtId="0" fontId="0" fillId="4" borderId="19" xfId="0" applyFill="1" applyBorder="1"/>
    <xf numFmtId="168" fontId="0" fillId="2" borderId="19" xfId="1" applyNumberFormat="1" applyFont="1" applyFill="1" applyBorder="1"/>
    <xf numFmtId="0" fontId="0" fillId="4" borderId="23" xfId="0" applyFill="1" applyBorder="1"/>
    <xf numFmtId="0" fontId="0" fillId="4" borderId="40" xfId="0" applyFill="1" applyBorder="1"/>
    <xf numFmtId="0" fontId="0" fillId="4" borderId="30" xfId="0" applyFill="1" applyBorder="1"/>
    <xf numFmtId="0" fontId="0" fillId="4" borderId="42" xfId="0" applyFill="1" applyBorder="1"/>
    <xf numFmtId="0" fontId="0" fillId="4" borderId="45" xfId="0" applyFill="1" applyBorder="1"/>
    <xf numFmtId="0" fontId="0" fillId="4" borderId="28" xfId="0" applyFill="1" applyBorder="1"/>
    <xf numFmtId="180" fontId="0" fillId="0" borderId="0" xfId="0" applyNumberFormat="1" applyFill="1" applyBorder="1"/>
    <xf numFmtId="0" fontId="0" fillId="0" borderId="0" xfId="0" applyNumberFormat="1" applyBorder="1"/>
    <xf numFmtId="168" fontId="0" fillId="7" borderId="0" xfId="0" applyNumberFormat="1" applyFill="1" applyBorder="1"/>
    <xf numFmtId="168" fontId="0" fillId="5" borderId="0" xfId="0" applyNumberFormat="1" applyFill="1" applyBorder="1"/>
    <xf numFmtId="168" fontId="0" fillId="5" borderId="0" xfId="0" applyNumberFormat="1" applyFill="1"/>
    <xf numFmtId="168" fontId="1" fillId="0" borderId="3" xfId="1" applyNumberFormat="1" applyBorder="1"/>
    <xf numFmtId="168" fontId="1" fillId="4" borderId="3" xfId="1" applyNumberFormat="1" applyFill="1" applyBorder="1"/>
    <xf numFmtId="168" fontId="1" fillId="2" borderId="3" xfId="1" applyNumberFormat="1" applyFill="1" applyBorder="1"/>
    <xf numFmtId="168" fontId="1" fillId="4" borderId="57" xfId="1" applyNumberFormat="1" applyFill="1" applyBorder="1"/>
    <xf numFmtId="168" fontId="1" fillId="4" borderId="49" xfId="1" applyNumberFormat="1" applyFill="1" applyBorder="1"/>
    <xf numFmtId="168" fontId="1" fillId="0" borderId="3" xfId="1" applyNumberFormat="1" applyFill="1" applyBorder="1"/>
    <xf numFmtId="168" fontId="1" fillId="7" borderId="3" xfId="1" applyNumberFormat="1" applyFill="1" applyBorder="1"/>
    <xf numFmtId="168" fontId="1" fillId="7" borderId="57" xfId="1" applyNumberFormat="1" applyFill="1" applyBorder="1"/>
    <xf numFmtId="168" fontId="1" fillId="7" borderId="49" xfId="1" applyNumberFormat="1" applyFill="1" applyBorder="1"/>
    <xf numFmtId="168" fontId="1" fillId="4" borderId="19" xfId="1" applyNumberFormat="1" applyFill="1" applyBorder="1"/>
    <xf numFmtId="168" fontId="1" fillId="2" borderId="19" xfId="1" applyNumberFormat="1" applyFill="1" applyBorder="1"/>
    <xf numFmtId="168" fontId="1" fillId="4" borderId="30" xfId="1" applyNumberFormat="1" applyFill="1" applyBorder="1"/>
    <xf numFmtId="168" fontId="1" fillId="4" borderId="31" xfId="1" applyNumberFormat="1" applyFill="1" applyBorder="1"/>
    <xf numFmtId="168" fontId="1" fillId="4" borderId="27" xfId="1" applyNumberFormat="1" applyFill="1" applyBorder="1"/>
    <xf numFmtId="168" fontId="1" fillId="4" borderId="28" xfId="1" applyNumberFormat="1" applyFill="1" applyBorder="1"/>
    <xf numFmtId="168" fontId="1" fillId="4" borderId="29" xfId="1" applyNumberFormat="1" applyFill="1" applyBorder="1"/>
    <xf numFmtId="168" fontId="1" fillId="4" borderId="23" xfId="1" applyNumberFormat="1" applyFill="1" applyBorder="1"/>
    <xf numFmtId="168" fontId="1" fillId="5" borderId="3" xfId="1" applyNumberFormat="1" applyFill="1" applyBorder="1"/>
    <xf numFmtId="168" fontId="1" fillId="5" borderId="57" xfId="1" applyNumberFormat="1" applyFill="1" applyBorder="1"/>
    <xf numFmtId="168" fontId="1" fillId="5" borderId="49" xfId="1" applyNumberFormat="1" applyFill="1" applyBorder="1"/>
    <xf numFmtId="168" fontId="1" fillId="5" borderId="50" xfId="1" applyNumberFormat="1" applyFill="1" applyBorder="1"/>
    <xf numFmtId="0" fontId="0" fillId="0" borderId="61" xfId="0" applyFill="1" applyBorder="1"/>
    <xf numFmtId="0" fontId="0" fillId="0" borderId="62" xfId="0" applyFill="1" applyBorder="1"/>
    <xf numFmtId="42" fontId="0" fillId="0" borderId="62" xfId="0" applyNumberFormat="1" applyFill="1" applyBorder="1"/>
    <xf numFmtId="181" fontId="0" fillId="0" borderId="70" xfId="0" applyNumberFormat="1" applyFill="1" applyBorder="1"/>
    <xf numFmtId="181" fontId="0" fillId="0" borderId="0" xfId="0" applyNumberFormat="1"/>
    <xf numFmtId="0" fontId="0" fillId="0" borderId="7" xfId="0" applyFill="1" applyBorder="1"/>
    <xf numFmtId="0" fontId="25" fillId="0" borderId="0" xfId="0" applyFont="1" applyAlignment="1">
      <alignment horizontal="right"/>
    </xf>
    <xf numFmtId="3" fontId="25" fillId="0" borderId="0" xfId="0" applyNumberFormat="1" applyFont="1"/>
    <xf numFmtId="42" fontId="3" fillId="0" borderId="35" xfId="4" applyNumberFormat="1" applyFont="1" applyFill="1" applyBorder="1"/>
    <xf numFmtId="0" fontId="0" fillId="7" borderId="0" xfId="0" applyFill="1" applyBorder="1" applyAlignment="1">
      <alignment horizontal="right"/>
    </xf>
    <xf numFmtId="0" fontId="51" fillId="0" borderId="0" xfId="0" applyFont="1"/>
    <xf numFmtId="164" fontId="25" fillId="3" borderId="71" xfId="5" applyFont="1" applyFill="1" applyBorder="1" applyAlignment="1" applyProtection="1">
      <alignment horizontal="center" vertical="top" wrapText="1"/>
    </xf>
    <xf numFmtId="164" fontId="25" fillId="3" borderId="72" xfId="5" applyFont="1" applyFill="1" applyBorder="1" applyAlignment="1" applyProtection="1">
      <alignment horizontal="center" vertical="top" wrapText="1"/>
    </xf>
    <xf numFmtId="164" fontId="25" fillId="3" borderId="73" xfId="5" applyFont="1" applyFill="1" applyBorder="1" applyAlignment="1" applyProtection="1">
      <alignment horizontal="center" vertical="top" wrapText="1"/>
    </xf>
    <xf numFmtId="0" fontId="51" fillId="0" borderId="0" xfId="0" applyFont="1" applyBorder="1"/>
    <xf numFmtId="43" fontId="4" fillId="0" borderId="0" xfId="3" applyFont="1" applyFill="1" applyBorder="1" applyAlignment="1" applyProtection="1">
      <alignment horizontal="center" textRotation="90" wrapText="1"/>
      <protection locked="0"/>
    </xf>
    <xf numFmtId="0" fontId="4" fillId="0" borderId="2" xfId="0" applyFont="1" applyFill="1" applyBorder="1" applyAlignment="1" applyProtection="1">
      <alignment wrapText="1"/>
      <protection locked="0"/>
    </xf>
    <xf numFmtId="0" fontId="0" fillId="3" borderId="2" xfId="0" applyFill="1" applyBorder="1" applyAlignment="1" applyProtection="1">
      <alignment horizontal="center" vertical="top" wrapText="1"/>
    </xf>
    <xf numFmtId="0" fontId="4" fillId="0" borderId="67" xfId="0" applyFont="1" applyFill="1" applyBorder="1" applyAlignment="1" applyProtection="1">
      <alignment wrapText="1"/>
      <protection locked="0"/>
    </xf>
    <xf numFmtId="0" fontId="0" fillId="4" borderId="65" xfId="0" applyFill="1" applyBorder="1" applyAlignment="1" applyProtection="1">
      <alignment horizontal="center" vertical="top" wrapText="1"/>
    </xf>
    <xf numFmtId="0" fontId="25" fillId="3" borderId="74" xfId="0" applyFont="1" applyFill="1" applyBorder="1" applyAlignment="1" applyProtection="1">
      <alignment horizontal="center" vertical="top" wrapText="1"/>
    </xf>
    <xf numFmtId="0" fontId="25" fillId="3" borderId="75" xfId="0" applyFont="1" applyFill="1" applyBorder="1" applyAlignment="1" applyProtection="1">
      <alignment horizontal="center" vertical="top" wrapText="1"/>
    </xf>
    <xf numFmtId="0" fontId="25" fillId="3" borderId="76" xfId="0" applyFont="1" applyFill="1" applyBorder="1" applyAlignment="1" applyProtection="1">
      <alignment horizontal="center" vertical="top" wrapText="1"/>
    </xf>
    <xf numFmtId="1" fontId="4" fillId="4" borderId="66" xfId="3" applyNumberFormat="1" applyFont="1" applyFill="1" applyBorder="1" applyAlignment="1" applyProtection="1">
      <alignment vertical="top" wrapText="1"/>
    </xf>
    <xf numFmtId="9" fontId="36" fillId="0" borderId="0" xfId="23" applyFont="1" applyFill="1" applyBorder="1" applyAlignment="1" applyProtection="1">
      <alignment horizontal="center" wrapText="1"/>
      <protection locked="0"/>
    </xf>
    <xf numFmtId="169" fontId="36" fillId="0" borderId="0" xfId="23" applyNumberFormat="1" applyFont="1" applyFill="1" applyBorder="1" applyAlignment="1" applyProtection="1">
      <alignment horizontal="center" wrapText="1"/>
      <protection locked="0"/>
    </xf>
    <xf numFmtId="0" fontId="0" fillId="0" borderId="0" xfId="0" applyFill="1" applyBorder="1" applyAlignment="1">
      <alignment wrapText="1"/>
    </xf>
    <xf numFmtId="0" fontId="4" fillId="8" borderId="32" xfId="0" applyFont="1" applyFill="1" applyBorder="1"/>
    <xf numFmtId="0" fontId="4" fillId="8" borderId="46" xfId="0" applyFont="1" applyFill="1" applyBorder="1" applyAlignment="1" applyProtection="1">
      <alignment vertical="top" wrapText="1"/>
      <protection locked="0"/>
    </xf>
    <xf numFmtId="0" fontId="4" fillId="8" borderId="46" xfId="0" applyFont="1" applyFill="1" applyBorder="1" applyAlignment="1" applyProtection="1">
      <alignment horizontal="center" vertical="top" wrapText="1"/>
      <protection locked="0"/>
    </xf>
    <xf numFmtId="0" fontId="4" fillId="8" borderId="46" xfId="0" applyFont="1" applyFill="1" applyBorder="1" applyAlignment="1" applyProtection="1">
      <alignment horizontal="left" vertical="top" wrapText="1"/>
      <protection locked="0"/>
    </xf>
    <xf numFmtId="0" fontId="25" fillId="2" borderId="77" xfId="0" applyFont="1" applyFill="1" applyBorder="1" applyAlignment="1" applyProtection="1">
      <alignment horizontal="center" vertical="top" wrapText="1"/>
    </xf>
    <xf numFmtId="164" fontId="52" fillId="2" borderId="71" xfId="5" applyFont="1" applyFill="1" applyBorder="1" applyAlignment="1" applyProtection="1">
      <alignment horizontal="center" vertical="top" wrapText="1"/>
    </xf>
    <xf numFmtId="164" fontId="25" fillId="2" borderId="78" xfId="5" applyFont="1" applyFill="1" applyBorder="1" applyAlignment="1" applyProtection="1">
      <alignment horizontal="center" vertical="top" wrapText="1"/>
    </xf>
    <xf numFmtId="164" fontId="3" fillId="4" borderId="31" xfId="5" applyFont="1" applyFill="1" applyBorder="1" applyAlignment="1" applyProtection="1">
      <alignment vertical="top" wrapText="1"/>
    </xf>
    <xf numFmtId="0" fontId="0" fillId="8" borderId="34" xfId="0" applyFill="1" applyBorder="1"/>
    <xf numFmtId="0" fontId="3" fillId="8" borderId="2" xfId="0" applyFont="1" applyFill="1" applyBorder="1" applyAlignment="1" applyProtection="1">
      <alignment vertical="top" wrapText="1"/>
      <protection locked="0"/>
    </xf>
    <xf numFmtId="0" fontId="3" fillId="8" borderId="2" xfId="0" applyFont="1" applyFill="1" applyBorder="1" applyAlignment="1" applyProtection="1">
      <alignment horizontal="center" vertical="top" wrapText="1"/>
      <protection locked="0"/>
    </xf>
    <xf numFmtId="0" fontId="3" fillId="8" borderId="2" xfId="0" applyFont="1" applyFill="1" applyBorder="1" applyAlignment="1" applyProtection="1">
      <alignment horizontal="left" vertical="top" wrapText="1"/>
      <protection locked="0"/>
    </xf>
    <xf numFmtId="164" fontId="25" fillId="3" borderId="72" xfId="0" applyNumberFormat="1" applyFont="1" applyFill="1" applyBorder="1" applyAlignment="1" applyProtection="1">
      <alignment horizontal="center" vertical="top" wrapText="1"/>
    </xf>
    <xf numFmtId="164" fontId="25" fillId="3" borderId="79" xfId="5" applyFont="1" applyFill="1" applyBorder="1" applyAlignment="1" applyProtection="1">
      <alignment horizontal="center" vertical="top" wrapText="1"/>
    </xf>
    <xf numFmtId="164" fontId="3" fillId="4" borderId="27" xfId="5" applyFont="1" applyFill="1" applyBorder="1" applyAlignment="1" applyProtection="1">
      <alignment vertical="top" wrapText="1"/>
    </xf>
    <xf numFmtId="0" fontId="3" fillId="8" borderId="67" xfId="0" applyFont="1" applyFill="1" applyBorder="1" applyAlignment="1" applyProtection="1">
      <alignment vertical="top" wrapText="1"/>
      <protection locked="0"/>
    </xf>
    <xf numFmtId="0" fontId="3" fillId="8" borderId="67" xfId="0" applyFont="1" applyFill="1" applyBorder="1" applyAlignment="1" applyProtection="1">
      <alignment horizontal="center" vertical="top" wrapText="1"/>
      <protection locked="0"/>
    </xf>
    <xf numFmtId="0" fontId="3" fillId="8" borderId="67" xfId="0" applyFont="1" applyFill="1" applyBorder="1" applyAlignment="1" applyProtection="1">
      <alignment horizontal="left" vertical="top" wrapText="1"/>
      <protection locked="0"/>
    </xf>
    <xf numFmtId="164" fontId="25" fillId="3" borderId="80" xfId="0" applyNumberFormat="1" applyFont="1" applyFill="1" applyBorder="1" applyAlignment="1" applyProtection="1">
      <alignment horizontal="center" vertical="top" wrapText="1"/>
    </xf>
    <xf numFmtId="164" fontId="25" fillId="3" borderId="81" xfId="5" applyFont="1" applyFill="1" applyBorder="1" applyAlignment="1" applyProtection="1">
      <alignment horizontal="center" vertical="top" wrapText="1"/>
    </xf>
    <xf numFmtId="164" fontId="3" fillId="4" borderId="66" xfId="5" applyFont="1" applyFill="1" applyBorder="1" applyAlignment="1" applyProtection="1">
      <alignment vertical="top" wrapText="1"/>
    </xf>
    <xf numFmtId="0" fontId="0" fillId="8" borderId="32" xfId="0" applyFill="1" applyBorder="1"/>
    <xf numFmtId="0" fontId="3" fillId="8" borderId="46" xfId="0" applyFont="1" applyFill="1" applyBorder="1" applyAlignment="1" applyProtection="1">
      <alignment horizontal="center" vertical="top" wrapText="1"/>
      <protection locked="0"/>
    </xf>
    <xf numFmtId="164" fontId="52" fillId="2" borderId="71" xfId="0" applyNumberFormat="1" applyFont="1" applyFill="1" applyBorder="1" applyAlignment="1" applyProtection="1">
      <alignment horizontal="center" vertical="top" wrapText="1"/>
    </xf>
    <xf numFmtId="164" fontId="25" fillId="2" borderId="82" xfId="5" applyFont="1" applyFill="1" applyBorder="1" applyAlignment="1" applyProtection="1">
      <alignment horizontal="center" vertical="top" wrapText="1"/>
    </xf>
    <xf numFmtId="164" fontId="3" fillId="4" borderId="83" xfId="5" applyFont="1" applyFill="1" applyBorder="1" applyAlignment="1" applyProtection="1">
      <alignment vertical="top" wrapText="1"/>
    </xf>
    <xf numFmtId="164" fontId="25" fillId="3" borderId="84" xfId="5" applyFont="1" applyFill="1" applyBorder="1" applyAlignment="1" applyProtection="1">
      <alignment horizontal="center" vertical="top" wrapText="1"/>
    </xf>
    <xf numFmtId="164" fontId="3" fillId="4" borderId="64" xfId="5" applyFont="1" applyFill="1" applyBorder="1" applyAlignment="1" applyProtection="1">
      <alignment vertical="top" wrapText="1"/>
    </xf>
    <xf numFmtId="1" fontId="3" fillId="0" borderId="0" xfId="3" applyNumberFormat="1" applyFont="1" applyFill="1" applyBorder="1" applyAlignment="1" applyProtection="1">
      <alignment vertical="top" wrapText="1"/>
    </xf>
    <xf numFmtId="43" fontId="3" fillId="0" borderId="0" xfId="3" applyFont="1" applyFill="1" applyBorder="1" applyAlignment="1" applyProtection="1">
      <alignment vertical="top"/>
    </xf>
    <xf numFmtId="0" fontId="0" fillId="8" borderId="52" xfId="0" applyFill="1" applyBorder="1"/>
    <xf numFmtId="0" fontId="3" fillId="8" borderId="47" xfId="0" applyFont="1" applyFill="1" applyBorder="1" applyAlignment="1" applyProtection="1">
      <alignment vertical="top" wrapText="1"/>
      <protection locked="0"/>
    </xf>
    <xf numFmtId="0" fontId="3" fillId="8" borderId="47" xfId="0" applyFont="1" applyFill="1" applyBorder="1" applyAlignment="1" applyProtection="1">
      <alignment horizontal="center" vertical="top" wrapText="1"/>
      <protection locked="0"/>
    </xf>
    <xf numFmtId="0" fontId="3" fillId="8" borderId="47" xfId="0" applyFont="1" applyFill="1" applyBorder="1" applyAlignment="1" applyProtection="1">
      <alignment horizontal="left" vertical="top" wrapText="1"/>
      <protection locked="0"/>
    </xf>
    <xf numFmtId="0" fontId="0" fillId="4" borderId="44" xfId="0" applyFill="1" applyBorder="1" applyAlignment="1" applyProtection="1">
      <alignment horizontal="center" vertical="top" wrapText="1"/>
    </xf>
    <xf numFmtId="164" fontId="25" fillId="3" borderId="73" xfId="0" applyNumberFormat="1" applyFont="1" applyFill="1" applyBorder="1" applyAlignment="1" applyProtection="1">
      <alignment horizontal="center" vertical="top" wrapText="1"/>
    </xf>
    <xf numFmtId="164" fontId="25" fillId="3" borderId="85" xfId="5" applyFont="1" applyFill="1" applyBorder="1" applyAlignment="1" applyProtection="1">
      <alignment horizontal="center" vertical="top" wrapText="1"/>
    </xf>
    <xf numFmtId="164" fontId="3" fillId="4" borderId="86" xfId="5" applyFont="1" applyFill="1" applyBorder="1" applyAlignment="1" applyProtection="1">
      <alignment vertical="top" wrapText="1"/>
    </xf>
    <xf numFmtId="164" fontId="3" fillId="4" borderId="29" xfId="5" applyFont="1" applyFill="1" applyBorder="1" applyAlignment="1" applyProtection="1">
      <alignment vertical="top" wrapText="1"/>
    </xf>
    <xf numFmtId="0" fontId="3" fillId="5" borderId="46" xfId="0" applyFont="1" applyFill="1" applyBorder="1" applyAlignment="1" applyProtection="1">
      <alignment vertical="top" wrapText="1"/>
      <protection locked="0"/>
    </xf>
    <xf numFmtId="0" fontId="3" fillId="5" borderId="46" xfId="0" applyFont="1" applyFill="1" applyBorder="1" applyAlignment="1" applyProtection="1">
      <alignment horizontal="center" vertical="top" wrapText="1"/>
      <protection locked="0"/>
    </xf>
    <xf numFmtId="0" fontId="3" fillId="5" borderId="46" xfId="0" applyFont="1" applyFill="1" applyBorder="1" applyAlignment="1" applyProtection="1">
      <alignment horizontal="left" vertical="top" wrapText="1"/>
      <protection locked="0"/>
    </xf>
    <xf numFmtId="164" fontId="25" fillId="3" borderId="78" xfId="5" applyFont="1" applyFill="1" applyBorder="1" applyAlignment="1" applyProtection="1">
      <alignment horizontal="center" vertical="top" wrapText="1"/>
    </xf>
    <xf numFmtId="0" fontId="3" fillId="5" borderId="2" xfId="0" applyFont="1" applyFill="1" applyBorder="1" applyAlignment="1" applyProtection="1">
      <alignment vertical="top" wrapText="1"/>
      <protection locked="0"/>
    </xf>
    <xf numFmtId="0" fontId="3" fillId="5" borderId="2" xfId="0" applyFont="1" applyFill="1" applyBorder="1" applyAlignment="1" applyProtection="1">
      <alignment horizontal="center" vertical="top" wrapText="1"/>
      <protection locked="0"/>
    </xf>
    <xf numFmtId="0" fontId="3" fillId="5" borderId="2" xfId="0" applyFont="1" applyFill="1" applyBorder="1" applyAlignment="1" applyProtection="1">
      <alignment horizontal="left" vertical="top" wrapText="1"/>
      <protection locked="0"/>
    </xf>
    <xf numFmtId="0" fontId="4" fillId="5" borderId="2" xfId="0" applyFont="1" applyFill="1" applyBorder="1" applyAlignment="1" applyProtection="1">
      <alignment vertical="top" wrapText="1"/>
      <protection locked="0"/>
    </xf>
    <xf numFmtId="0" fontId="4" fillId="5" borderId="2" xfId="0" applyFont="1" applyFill="1" applyBorder="1" applyAlignment="1" applyProtection="1">
      <alignment horizontal="center" vertical="top" wrapText="1"/>
      <protection locked="0"/>
    </xf>
    <xf numFmtId="0" fontId="4" fillId="5" borderId="2" xfId="0" applyFont="1" applyFill="1" applyBorder="1" applyAlignment="1" applyProtection="1">
      <alignment horizontal="left" vertical="top" wrapText="1"/>
      <protection locked="0"/>
    </xf>
    <xf numFmtId="164" fontId="25" fillId="2" borderId="79" xfId="5" applyFont="1" applyFill="1" applyBorder="1" applyAlignment="1" applyProtection="1">
      <alignment horizontal="center" vertical="top" wrapText="1"/>
    </xf>
    <xf numFmtId="0" fontId="0" fillId="5" borderId="52" xfId="0" applyFill="1" applyBorder="1"/>
    <xf numFmtId="0" fontId="3" fillId="5" borderId="47" xfId="0" applyFont="1" applyFill="1" applyBorder="1" applyAlignment="1" applyProtection="1">
      <alignment vertical="top" wrapText="1"/>
      <protection locked="0"/>
    </xf>
    <xf numFmtId="0" fontId="3" fillId="5" borderId="47" xfId="0" applyFont="1" applyFill="1" applyBorder="1" applyAlignment="1" applyProtection="1">
      <alignment horizontal="center" vertical="top" wrapText="1"/>
      <protection locked="0"/>
    </xf>
    <xf numFmtId="0" fontId="3" fillId="5" borderId="47" xfId="0" applyFont="1" applyFill="1" applyBorder="1" applyAlignment="1" applyProtection="1">
      <alignment horizontal="left" vertical="top" wrapText="1"/>
      <protection locked="0"/>
    </xf>
    <xf numFmtId="164" fontId="25" fillId="3" borderId="87" xfId="5" applyFont="1" applyFill="1" applyBorder="1" applyAlignment="1" applyProtection="1">
      <alignment horizontal="center" vertical="top" wrapText="1"/>
    </xf>
    <xf numFmtId="0" fontId="4" fillId="9" borderId="32" xfId="0" applyFont="1" applyFill="1" applyBorder="1"/>
    <xf numFmtId="0" fontId="3" fillId="9" borderId="33" xfId="0" applyFont="1" applyFill="1" applyBorder="1" applyAlignment="1" applyProtection="1">
      <alignment vertical="top" wrapText="1"/>
      <protection locked="0"/>
    </xf>
    <xf numFmtId="0" fontId="3" fillId="9" borderId="33" xfId="0" applyFont="1" applyFill="1" applyBorder="1" applyAlignment="1" applyProtection="1">
      <alignment horizontal="center" vertical="top" wrapText="1"/>
      <protection locked="0"/>
    </xf>
    <xf numFmtId="0" fontId="0" fillId="9" borderId="34" xfId="0" applyFill="1" applyBorder="1"/>
    <xf numFmtId="0" fontId="3" fillId="9" borderId="22" xfId="0" applyFont="1" applyFill="1" applyBorder="1" applyAlignment="1" applyProtection="1">
      <alignment vertical="top" wrapText="1"/>
      <protection locked="0"/>
    </xf>
    <xf numFmtId="0" fontId="3" fillId="9" borderId="22" xfId="0" applyFont="1" applyFill="1" applyBorder="1" applyAlignment="1" applyProtection="1">
      <alignment horizontal="center" vertical="top" wrapText="1"/>
      <protection locked="0"/>
    </xf>
    <xf numFmtId="0" fontId="3" fillId="9" borderId="2" xfId="0" applyFont="1" applyFill="1" applyBorder="1" applyAlignment="1" applyProtection="1">
      <alignment vertical="top" wrapText="1"/>
      <protection locked="0"/>
    </xf>
    <xf numFmtId="0" fontId="3" fillId="9" borderId="2" xfId="0" applyFont="1" applyFill="1" applyBorder="1" applyAlignment="1" applyProtection="1">
      <alignment horizontal="center" vertical="top" wrapText="1"/>
      <protection locked="0"/>
    </xf>
    <xf numFmtId="0" fontId="4" fillId="9" borderId="2" xfId="0" applyFont="1" applyFill="1" applyBorder="1" applyAlignment="1" applyProtection="1">
      <alignment vertical="top" wrapText="1"/>
      <protection locked="0"/>
    </xf>
    <xf numFmtId="0" fontId="4" fillId="9" borderId="2" xfId="0" applyFont="1" applyFill="1" applyBorder="1" applyAlignment="1" applyProtection="1">
      <alignment horizontal="center" vertical="top" wrapText="1"/>
      <protection locked="0"/>
    </xf>
    <xf numFmtId="164" fontId="52" fillId="2" borderId="72" xfId="5" applyFont="1" applyFill="1" applyBorder="1" applyAlignment="1" applyProtection="1">
      <alignment horizontal="center" vertical="top" wrapText="1"/>
    </xf>
    <xf numFmtId="164" fontId="36" fillId="2" borderId="27" xfId="5" applyFont="1" applyFill="1" applyBorder="1" applyAlignment="1" applyProtection="1">
      <alignment vertical="top" wrapText="1"/>
    </xf>
    <xf numFmtId="0" fontId="0" fillId="9" borderId="52" xfId="0" applyFill="1" applyBorder="1"/>
    <xf numFmtId="0" fontId="3" fillId="9" borderId="47" xfId="0" applyFont="1" applyFill="1" applyBorder="1" applyAlignment="1" applyProtection="1">
      <alignment vertical="top" wrapText="1"/>
      <protection locked="0"/>
    </xf>
    <xf numFmtId="0" fontId="3" fillId="9" borderId="47" xfId="0" applyFont="1" applyFill="1" applyBorder="1" applyAlignment="1" applyProtection="1">
      <alignment horizontal="center" vertical="top" wrapText="1"/>
      <protection locked="0"/>
    </xf>
    <xf numFmtId="0" fontId="0" fillId="10" borderId="0" xfId="0" applyFill="1"/>
    <xf numFmtId="0" fontId="3" fillId="10" borderId="22" xfId="0" applyFont="1" applyFill="1" applyBorder="1" applyAlignment="1" applyProtection="1">
      <alignment vertical="top" wrapText="1"/>
      <protection locked="0"/>
    </xf>
    <xf numFmtId="0" fontId="3" fillId="10" borderId="22" xfId="0" applyFont="1" applyFill="1" applyBorder="1" applyAlignment="1" applyProtection="1">
      <alignment horizontal="center" vertical="top" wrapText="1"/>
      <protection locked="0"/>
    </xf>
    <xf numFmtId="0" fontId="0" fillId="4" borderId="59" xfId="0" applyFill="1" applyBorder="1" applyAlignment="1" applyProtection="1">
      <alignment horizontal="center" vertical="top" wrapText="1"/>
    </xf>
    <xf numFmtId="164" fontId="3" fillId="4" borderId="8" xfId="5" applyFont="1" applyFill="1" applyBorder="1" applyAlignment="1" applyProtection="1">
      <alignment vertical="top" wrapText="1"/>
    </xf>
    <xf numFmtId="0" fontId="3" fillId="10" borderId="2" xfId="0" applyFont="1" applyFill="1" applyBorder="1" applyAlignment="1" applyProtection="1">
      <alignment vertical="top" wrapText="1"/>
      <protection locked="0"/>
    </xf>
    <xf numFmtId="0" fontId="3" fillId="10" borderId="2" xfId="0" applyFont="1" applyFill="1" applyBorder="1" applyAlignment="1" applyProtection="1">
      <alignment horizontal="center" vertical="top" wrapText="1"/>
      <protection locked="0"/>
    </xf>
    <xf numFmtId="0" fontId="4" fillId="10" borderId="2" xfId="0" applyFont="1" applyFill="1" applyBorder="1" applyAlignment="1" applyProtection="1">
      <alignment horizontal="center" vertical="top" wrapText="1"/>
      <protection locked="0"/>
    </xf>
    <xf numFmtId="0" fontId="4" fillId="10" borderId="2" xfId="0" applyFont="1" applyFill="1" applyBorder="1" applyAlignment="1" applyProtection="1">
      <alignment vertical="top" wrapText="1"/>
      <protection locked="0"/>
    </xf>
    <xf numFmtId="0" fontId="0" fillId="10" borderId="2" xfId="0" applyFill="1" applyBorder="1" applyAlignment="1" applyProtection="1">
      <alignment vertical="top" wrapText="1"/>
      <protection locked="0"/>
    </xf>
    <xf numFmtId="0" fontId="0" fillId="10" borderId="2" xfId="0" applyFill="1" applyBorder="1" applyAlignment="1" applyProtection="1">
      <alignment horizontal="center" vertical="top" wrapText="1"/>
      <protection locked="0"/>
    </xf>
    <xf numFmtId="0" fontId="3" fillId="10" borderId="67" xfId="0" applyFont="1" applyFill="1" applyBorder="1" applyAlignment="1" applyProtection="1">
      <alignment vertical="top" wrapText="1"/>
      <protection locked="0"/>
    </xf>
    <xf numFmtId="0" fontId="3" fillId="10" borderId="67" xfId="0" applyFont="1" applyFill="1" applyBorder="1" applyAlignment="1" applyProtection="1">
      <alignment horizontal="center" vertical="top" wrapText="1"/>
      <protection locked="0"/>
    </xf>
    <xf numFmtId="164" fontId="25" fillId="3" borderId="80" xfId="5" applyFont="1" applyFill="1" applyBorder="1" applyAlignment="1" applyProtection="1">
      <alignment horizontal="center" vertical="top" wrapText="1"/>
    </xf>
    <xf numFmtId="0" fontId="0" fillId="10" borderId="32" xfId="0" applyFill="1" applyBorder="1"/>
    <xf numFmtId="0" fontId="4" fillId="10" borderId="46" xfId="0" applyFont="1" applyFill="1" applyBorder="1" applyAlignment="1" applyProtection="1">
      <alignment vertical="top" wrapText="1"/>
      <protection locked="0"/>
    </xf>
    <xf numFmtId="0" fontId="4" fillId="10" borderId="46" xfId="0" applyFont="1" applyFill="1" applyBorder="1" applyAlignment="1" applyProtection="1">
      <alignment horizontal="center" vertical="top" wrapText="1"/>
      <protection locked="0"/>
    </xf>
    <xf numFmtId="0" fontId="0" fillId="10" borderId="52" xfId="0" applyFill="1" applyBorder="1"/>
    <xf numFmtId="0" fontId="3" fillId="10" borderId="47" xfId="0" applyFont="1" applyFill="1" applyBorder="1" applyAlignment="1" applyProtection="1">
      <alignment vertical="top" wrapText="1"/>
      <protection locked="0"/>
    </xf>
    <xf numFmtId="0" fontId="3" fillId="10" borderId="47" xfId="0" applyFont="1" applyFill="1" applyBorder="1" applyAlignment="1" applyProtection="1">
      <alignment horizontal="center" vertical="top" wrapText="1"/>
      <protection locked="0"/>
    </xf>
    <xf numFmtId="1" fontId="4" fillId="4" borderId="57" xfId="3" applyNumberFormat="1" applyFont="1" applyFill="1" applyBorder="1" applyAlignment="1" applyProtection="1">
      <alignment vertical="top" wrapText="1"/>
    </xf>
    <xf numFmtId="0" fontId="0" fillId="0" borderId="0" xfId="0" quotePrefix="1" applyBorder="1"/>
    <xf numFmtId="1" fontId="4" fillId="0" borderId="0" xfId="3" applyNumberFormat="1" applyFont="1" applyFill="1" applyBorder="1" applyAlignment="1" applyProtection="1">
      <alignment vertical="top" wrapText="1"/>
    </xf>
    <xf numFmtId="164" fontId="3" fillId="0" borderId="0" xfId="5" applyFont="1" applyFill="1" applyBorder="1" applyAlignment="1" applyProtection="1">
      <alignment vertical="top" wrapText="1"/>
    </xf>
    <xf numFmtId="164" fontId="36" fillId="0" borderId="0" xfId="5" applyFont="1" applyFill="1" applyBorder="1" applyAlignment="1" applyProtection="1">
      <alignment vertical="top" wrapText="1"/>
    </xf>
    <xf numFmtId="1" fontId="4" fillId="8" borderId="0" xfId="3" applyNumberFormat="1" applyFont="1" applyFill="1" applyBorder="1" applyAlignment="1" applyProtection="1">
      <alignment vertical="top" wrapText="1"/>
    </xf>
    <xf numFmtId="164" fontId="36" fillId="8" borderId="0" xfId="8" applyFont="1" applyFill="1" applyBorder="1" applyAlignment="1" applyProtection="1">
      <alignment vertical="top" wrapText="1"/>
    </xf>
    <xf numFmtId="9" fontId="3" fillId="0" borderId="0" xfId="23" applyFont="1" applyFill="1" applyBorder="1" applyAlignment="1" applyProtection="1">
      <alignment horizontal="center" vertical="top" wrapText="1"/>
    </xf>
    <xf numFmtId="9" fontId="36" fillId="0" borderId="0" xfId="23" applyFont="1" applyFill="1" applyBorder="1" applyAlignment="1" applyProtection="1">
      <alignment horizontal="center" vertical="top" wrapText="1"/>
    </xf>
    <xf numFmtId="2" fontId="25" fillId="3" borderId="88" xfId="0" applyNumberFormat="1" applyFont="1" applyFill="1" applyBorder="1" applyAlignment="1" applyProtection="1">
      <alignment horizontal="center" vertical="top" wrapText="1"/>
    </xf>
    <xf numFmtId="2" fontId="25" fillId="3" borderId="89" xfId="0" applyNumberFormat="1" applyFont="1" applyFill="1" applyBorder="1" applyAlignment="1" applyProtection="1">
      <alignment horizontal="center" vertical="top" wrapText="1"/>
    </xf>
    <xf numFmtId="2" fontId="25" fillId="3" borderId="90" xfId="0" applyNumberFormat="1" applyFont="1" applyFill="1" applyBorder="1" applyAlignment="1" applyProtection="1">
      <alignment horizontal="center" vertical="top" wrapText="1"/>
    </xf>
    <xf numFmtId="2" fontId="25" fillId="2" borderId="89" xfId="0" applyNumberFormat="1" applyFont="1" applyFill="1" applyBorder="1" applyAlignment="1" applyProtection="1">
      <alignment horizontal="center" vertical="top" wrapText="1"/>
    </xf>
    <xf numFmtId="2" fontId="25" fillId="2" borderId="88" xfId="0" applyNumberFormat="1" applyFont="1" applyFill="1" applyBorder="1" applyAlignment="1" applyProtection="1">
      <alignment horizontal="center" vertical="top" wrapText="1"/>
    </xf>
    <xf numFmtId="164" fontId="25" fillId="3" borderId="91" xfId="5" applyFont="1" applyFill="1" applyBorder="1" applyAlignment="1" applyProtection="1">
      <alignment horizontal="center" vertical="top" wrapText="1"/>
    </xf>
    <xf numFmtId="168" fontId="1" fillId="0" borderId="3" xfId="1" applyNumberFormat="1" applyFill="1" applyBorder="1" applyAlignment="1" applyProtection="1">
      <alignment horizontal="center" wrapText="1"/>
      <protection locked="0"/>
    </xf>
    <xf numFmtId="170" fontId="21" fillId="0" borderId="0" xfId="4" applyNumberFormat="1" applyFont="1" applyFill="1" applyBorder="1" applyAlignment="1">
      <alignment horizontal="left" wrapText="1"/>
    </xf>
    <xf numFmtId="170" fontId="16" fillId="0" borderId="0" xfId="4" applyNumberFormat="1" applyFont="1" applyFill="1" applyBorder="1" applyAlignment="1">
      <alignment horizontal="left" wrapText="1"/>
    </xf>
    <xf numFmtId="0" fontId="15" fillId="11" borderId="0" xfId="0" applyFont="1" applyFill="1"/>
    <xf numFmtId="0" fontId="0" fillId="11" borderId="0" xfId="0" applyFill="1"/>
    <xf numFmtId="0" fontId="12" fillId="7" borderId="9" xfId="0" applyFont="1" applyFill="1" applyBorder="1" applyAlignment="1" applyProtection="1">
      <alignment horizontal="center"/>
    </xf>
    <xf numFmtId="165" fontId="13" fillId="7" borderId="10" xfId="0" applyNumberFormat="1" applyFont="1" applyFill="1" applyBorder="1" applyAlignment="1" applyProtection="1">
      <alignment horizontal="center"/>
      <protection locked="0"/>
    </xf>
    <xf numFmtId="170" fontId="3" fillId="0" borderId="57" xfId="4" applyNumberFormat="1" applyFont="1" applyFill="1" applyBorder="1" applyAlignment="1" applyProtection="1">
      <alignment vertical="top"/>
    </xf>
    <xf numFmtId="170" fontId="3" fillId="0" borderId="0" xfId="4" applyNumberFormat="1" applyFont="1" applyFill="1" applyAlignment="1" applyProtection="1">
      <alignment wrapText="1"/>
      <protection locked="0"/>
    </xf>
    <xf numFmtId="170" fontId="3" fillId="0" borderId="0" xfId="4" applyNumberFormat="1" applyFont="1" applyFill="1" applyProtection="1">
      <protection locked="0"/>
    </xf>
    <xf numFmtId="165" fontId="3" fillId="0" borderId="0" xfId="0" applyNumberFormat="1" applyFont="1" applyFill="1" applyAlignment="1" applyProtection="1">
      <alignment wrapText="1"/>
      <protection locked="0"/>
    </xf>
    <xf numFmtId="0" fontId="36" fillId="0" borderId="0" xfId="0" applyFont="1" applyFill="1" applyAlignment="1" applyProtection="1">
      <alignment horizontal="center" wrapText="1"/>
      <protection locked="0"/>
    </xf>
    <xf numFmtId="44" fontId="42" fillId="0" borderId="0" xfId="4" applyFont="1" applyFill="1" applyBorder="1" applyAlignment="1" applyProtection="1">
      <alignment wrapText="1"/>
      <protection locked="0"/>
    </xf>
    <xf numFmtId="44" fontId="42" fillId="0" borderId="0" xfId="4" applyFont="1" applyFill="1" applyBorder="1" applyProtection="1">
      <protection locked="0"/>
    </xf>
    <xf numFmtId="44" fontId="42" fillId="0" borderId="0" xfId="4" applyFont="1" applyFill="1" applyAlignment="1" applyProtection="1">
      <alignment wrapText="1"/>
      <protection locked="0"/>
    </xf>
    <xf numFmtId="44" fontId="42" fillId="0" borderId="0" xfId="4" applyFont="1" applyFill="1" applyProtection="1">
      <protection locked="0"/>
    </xf>
    <xf numFmtId="44" fontId="3" fillId="0" borderId="0" xfId="0" applyNumberFormat="1" applyFont="1" applyFill="1" applyAlignment="1" applyProtection="1">
      <alignment wrapText="1"/>
      <protection locked="0"/>
    </xf>
    <xf numFmtId="165" fontId="3" fillId="0" borderId="0" xfId="0" applyNumberFormat="1" applyFont="1" applyFill="1" applyBorder="1" applyAlignment="1" applyProtection="1">
      <alignment wrapText="1"/>
      <protection locked="0"/>
    </xf>
    <xf numFmtId="0" fontId="3" fillId="0" borderId="92" xfId="0" applyFont="1" applyFill="1" applyBorder="1" applyAlignment="1" applyProtection="1">
      <alignment vertical="top" wrapText="1"/>
      <protection locked="0"/>
    </xf>
    <xf numFmtId="43" fontId="3" fillId="4" borderId="19" xfId="2" applyFont="1" applyFill="1" applyBorder="1" applyAlignment="1" applyProtection="1">
      <alignment horizontal="left" vertical="top" wrapText="1"/>
    </xf>
    <xf numFmtId="43" fontId="3" fillId="4" borderId="66" xfId="1" applyFont="1" applyFill="1" applyBorder="1" applyAlignment="1" applyProtection="1">
      <alignment vertical="top" wrapText="1"/>
    </xf>
    <xf numFmtId="43" fontId="3" fillId="0" borderId="65" xfId="1" applyFont="1" applyFill="1" applyBorder="1" applyAlignment="1" applyProtection="1">
      <alignment vertical="top"/>
    </xf>
    <xf numFmtId="168" fontId="3" fillId="0" borderId="19" xfId="1" applyNumberFormat="1" applyFont="1" applyFill="1" applyBorder="1" applyAlignment="1" applyProtection="1">
      <alignment vertical="top" wrapText="1"/>
      <protection locked="0"/>
    </xf>
    <xf numFmtId="0" fontId="3" fillId="4" borderId="68" xfId="0" applyFont="1" applyFill="1" applyBorder="1" applyAlignment="1" applyProtection="1">
      <alignment vertical="top" wrapText="1"/>
      <protection locked="0"/>
    </xf>
    <xf numFmtId="0" fontId="0" fillId="0" borderId="3" xfId="0" applyFill="1" applyBorder="1" applyProtection="1">
      <protection locked="0"/>
    </xf>
    <xf numFmtId="0" fontId="36" fillId="4" borderId="57" xfId="0" applyFont="1" applyFill="1" applyBorder="1" applyAlignment="1" applyProtection="1">
      <alignment horizontal="center" vertical="top"/>
      <protection locked="0"/>
    </xf>
    <xf numFmtId="43" fontId="3" fillId="4" borderId="27" xfId="1" applyFont="1" applyFill="1" applyBorder="1" applyAlignment="1" applyProtection="1">
      <alignment horizontal="center" vertical="top" wrapText="1"/>
    </xf>
    <xf numFmtId="170" fontId="3" fillId="0" borderId="35" xfId="4" applyNumberFormat="1" applyFont="1" applyFill="1" applyBorder="1"/>
    <xf numFmtId="170" fontId="4" fillId="0" borderId="70" xfId="4" applyNumberFormat="1" applyFont="1" applyFill="1" applyBorder="1"/>
    <xf numFmtId="0" fontId="1" fillId="0" borderId="33" xfId="1" applyNumberFormat="1" applyFont="1" applyFill="1" applyBorder="1" applyAlignment="1">
      <alignment horizontal="center"/>
    </xf>
    <xf numFmtId="170" fontId="3" fillId="0" borderId="34" xfId="4" applyNumberFormat="1" applyFont="1" applyFill="1" applyBorder="1" applyAlignment="1">
      <alignment horizontal="center"/>
    </xf>
    <xf numFmtId="170" fontId="3" fillId="0" borderId="0" xfId="4" applyNumberFormat="1" applyFont="1" applyFill="1" applyBorder="1" applyAlignment="1">
      <alignment horizontal="center"/>
    </xf>
    <xf numFmtId="168" fontId="3" fillId="0" borderId="35" xfId="1" applyNumberFormat="1" applyFont="1" applyFill="1" applyBorder="1" applyAlignment="1">
      <alignment horizontal="center"/>
    </xf>
    <xf numFmtId="170" fontId="41" fillId="0" borderId="34" xfId="4" applyNumberFormat="1" applyFont="1" applyFill="1" applyBorder="1" applyAlignment="1">
      <alignment horizontal="center"/>
    </xf>
    <xf numFmtId="168" fontId="41" fillId="0" borderId="35" xfId="1" applyNumberFormat="1" applyFont="1" applyFill="1" applyBorder="1" applyAlignment="1">
      <alignment horizontal="center"/>
    </xf>
    <xf numFmtId="170" fontId="4" fillId="0" borderId="34" xfId="4" applyNumberFormat="1" applyFont="1" applyFill="1" applyBorder="1" applyAlignment="1">
      <alignment horizontal="center"/>
    </xf>
    <xf numFmtId="170" fontId="3" fillId="0" borderId="35" xfId="4" applyNumberFormat="1" applyFont="1" applyFill="1" applyBorder="1" applyAlignment="1">
      <alignment horizontal="center"/>
    </xf>
    <xf numFmtId="170" fontId="3" fillId="0" borderId="34" xfId="4" applyNumberFormat="1" applyFont="1" applyFill="1" applyBorder="1"/>
    <xf numFmtId="170" fontId="3" fillId="0" borderId="0" xfId="4" applyNumberFormat="1" applyFont="1" applyFill="1" applyBorder="1"/>
    <xf numFmtId="170" fontId="4" fillId="0" borderId="47" xfId="4" applyNumberFormat="1" applyFont="1" applyFill="1" applyBorder="1"/>
    <xf numFmtId="170" fontId="4" fillId="0" borderId="86" xfId="4" applyNumberFormat="1" applyFont="1" applyFill="1" applyBorder="1"/>
    <xf numFmtId="0" fontId="4" fillId="0" borderId="0" xfId="0" applyFont="1" applyFill="1"/>
    <xf numFmtId="170" fontId="3" fillId="0" borderId="33" xfId="0" applyNumberFormat="1" applyFont="1" applyFill="1" applyBorder="1"/>
    <xf numFmtId="170" fontId="4" fillId="0" borderId="33" xfId="0" applyNumberFormat="1" applyFont="1" applyFill="1" applyBorder="1"/>
    <xf numFmtId="170" fontId="4" fillId="0" borderId="17" xfId="0" applyNumberFormat="1" applyFont="1" applyFill="1" applyBorder="1"/>
    <xf numFmtId="0" fontId="3" fillId="0" borderId="35" xfId="0" applyFont="1" applyFill="1" applyBorder="1"/>
    <xf numFmtId="183" fontId="4" fillId="0" borderId="0" xfId="0" applyNumberFormat="1" applyFont="1" applyFill="1" applyBorder="1"/>
    <xf numFmtId="183" fontId="4" fillId="0" borderId="35" xfId="0" applyNumberFormat="1" applyFont="1" applyFill="1" applyBorder="1"/>
    <xf numFmtId="0" fontId="3" fillId="0" borderId="38" xfId="0" applyFont="1" applyFill="1" applyBorder="1"/>
    <xf numFmtId="0" fontId="3" fillId="0" borderId="39" xfId="0" applyFont="1" applyFill="1" applyBorder="1"/>
    <xf numFmtId="183" fontId="4" fillId="0" borderId="0" xfId="0" applyNumberFormat="1" applyFont="1" applyFill="1"/>
    <xf numFmtId="183" fontId="3" fillId="0" borderId="0" xfId="0" applyNumberFormat="1" applyFont="1" applyFill="1" applyAlignment="1">
      <alignment horizontal="center"/>
    </xf>
    <xf numFmtId="0" fontId="4" fillId="0" borderId="0" xfId="0" quotePrefix="1" applyFont="1" applyFill="1"/>
    <xf numFmtId="42" fontId="3" fillId="0" borderId="0" xfId="0" applyNumberFormat="1" applyFont="1" applyFill="1"/>
    <xf numFmtId="42" fontId="3" fillId="0" borderId="41" xfId="1" applyNumberFormat="1" applyFont="1" applyFill="1" applyBorder="1" applyAlignment="1">
      <alignment horizontal="center"/>
    </xf>
    <xf numFmtId="42" fontId="3" fillId="0" borderId="65" xfId="1" applyNumberFormat="1" applyFont="1" applyFill="1" applyBorder="1" applyAlignment="1">
      <alignment horizontal="center"/>
    </xf>
    <xf numFmtId="42" fontId="3" fillId="0" borderId="93" xfId="1" applyNumberFormat="1" applyFont="1" applyFill="1" applyBorder="1" applyAlignment="1">
      <alignment horizontal="center"/>
    </xf>
    <xf numFmtId="42" fontId="36" fillId="0" borderId="93" xfId="1" applyNumberFormat="1" applyFont="1" applyFill="1" applyBorder="1" applyAlignment="1">
      <alignment horizontal="center"/>
    </xf>
    <xf numFmtId="0" fontId="3" fillId="0" borderId="19" xfId="0" applyFont="1" applyFill="1" applyBorder="1" applyAlignment="1" applyProtection="1">
      <alignment horizontal="center" vertical="top"/>
      <protection locked="0"/>
    </xf>
    <xf numFmtId="0" fontId="3" fillId="4" borderId="41" xfId="0" applyFont="1" applyFill="1" applyBorder="1" applyAlignment="1" applyProtection="1">
      <alignment horizontal="center" vertical="top" wrapText="1"/>
    </xf>
    <xf numFmtId="0" fontId="5" fillId="0" borderId="22" xfId="2" applyNumberFormat="1" applyFont="1" applyFill="1" applyBorder="1" applyAlignment="1" applyProtection="1">
      <alignment horizontal="center" wrapText="1"/>
      <protection locked="0"/>
    </xf>
    <xf numFmtId="43" fontId="4" fillId="0" borderId="2" xfId="2" applyFont="1" applyFill="1" applyBorder="1" applyAlignment="1" applyProtection="1">
      <alignment horizontal="left"/>
      <protection locked="0"/>
    </xf>
    <xf numFmtId="0" fontId="29" fillId="2" borderId="49" xfId="0" applyFont="1" applyFill="1" applyBorder="1" applyAlignment="1" applyProtection="1">
      <alignment vertical="top"/>
      <protection locked="0"/>
    </xf>
    <xf numFmtId="168" fontId="41" fillId="0" borderId="3" xfId="1" applyNumberFormat="1" applyFont="1" applyFill="1" applyBorder="1" applyAlignment="1" applyProtection="1">
      <alignment horizontal="center" wrapText="1"/>
      <protection locked="0"/>
    </xf>
    <xf numFmtId="168" fontId="41" fillId="0" borderId="54" xfId="1" applyNumberFormat="1" applyFont="1" applyFill="1" applyBorder="1" applyAlignment="1" applyProtection="1">
      <alignment horizontal="center" wrapText="1"/>
      <protection locked="0"/>
    </xf>
    <xf numFmtId="168" fontId="3" fillId="4" borderId="23" xfId="1" applyNumberFormat="1" applyFont="1" applyFill="1" applyBorder="1" applyAlignment="1" applyProtection="1">
      <alignment horizontal="center" vertical="top"/>
    </xf>
    <xf numFmtId="168" fontId="3" fillId="4" borderId="3" xfId="1" applyNumberFormat="1" applyFont="1" applyFill="1" applyBorder="1" applyAlignment="1" applyProtection="1">
      <alignment horizontal="center" vertical="top"/>
    </xf>
    <xf numFmtId="168" fontId="3" fillId="0" borderId="0" xfId="1" applyNumberFormat="1" applyFont="1" applyFill="1" applyBorder="1" applyAlignment="1" applyProtection="1">
      <alignment horizontal="center" wrapText="1"/>
      <protection locked="0"/>
    </xf>
    <xf numFmtId="168" fontId="3" fillId="0" borderId="0" xfId="1" applyNumberFormat="1" applyFont="1" applyFill="1" applyBorder="1" applyAlignment="1" applyProtection="1">
      <alignment horizontal="center"/>
      <protection locked="0"/>
    </xf>
    <xf numFmtId="168" fontId="3" fillId="0" borderId="0" xfId="1" applyNumberFormat="1" applyFont="1" applyFill="1" applyBorder="1" applyAlignment="1" applyProtection="1">
      <alignment horizontal="right"/>
      <protection locked="0"/>
    </xf>
    <xf numFmtId="1" fontId="3" fillId="0" borderId="0" xfId="1" applyNumberFormat="1" applyFont="1" applyFill="1" applyBorder="1" applyAlignment="1" applyProtection="1">
      <alignment horizontal="right"/>
      <protection locked="0"/>
    </xf>
    <xf numFmtId="1" fontId="3" fillId="0" borderId="0" xfId="1" applyNumberFormat="1" applyFont="1" applyFill="1" applyAlignment="1" applyProtection="1">
      <alignment horizontal="right"/>
      <protection locked="0"/>
    </xf>
    <xf numFmtId="43" fontId="41" fillId="0" borderId="23" xfId="2" applyFont="1" applyFill="1" applyBorder="1" applyAlignment="1" applyProtection="1">
      <alignment horizontal="center" wrapText="1"/>
      <protection locked="0"/>
    </xf>
    <xf numFmtId="43" fontId="41" fillId="0" borderId="3" xfId="2" applyFont="1" applyFill="1" applyBorder="1" applyAlignment="1" applyProtection="1">
      <alignment horizontal="center" wrapText="1"/>
      <protection locked="0"/>
    </xf>
    <xf numFmtId="0" fontId="42" fillId="0" borderId="3" xfId="0" applyFont="1" applyFill="1" applyBorder="1" applyAlignment="1" applyProtection="1">
      <alignment horizontal="center" vertical="top"/>
      <protection locked="0"/>
    </xf>
    <xf numFmtId="168" fontId="41" fillId="0" borderId="2" xfId="1" applyNumberFormat="1" applyFont="1" applyFill="1" applyBorder="1" applyAlignment="1" applyProtection="1">
      <alignment horizontal="center" wrapText="1"/>
      <protection locked="0"/>
    </xf>
    <xf numFmtId="0" fontId="3" fillId="0" borderId="41" xfId="0" applyFont="1" applyFill="1" applyBorder="1" applyAlignment="1" applyProtection="1">
      <alignment horizontal="center" vertical="top"/>
    </xf>
    <xf numFmtId="0" fontId="3" fillId="0" borderId="3" xfId="0" applyFont="1" applyFill="1" applyBorder="1" applyAlignment="1" applyProtection="1">
      <alignment horizontal="center" vertical="top"/>
    </xf>
    <xf numFmtId="0" fontId="3" fillId="0" borderId="27" xfId="0" applyFont="1" applyFill="1" applyBorder="1" applyAlignment="1" applyProtection="1">
      <alignment horizontal="center" vertical="top"/>
    </xf>
    <xf numFmtId="0" fontId="3" fillId="0" borderId="3" xfId="2" applyNumberFormat="1" applyFont="1" applyFill="1" applyBorder="1" applyAlignment="1" applyProtection="1">
      <alignment horizontal="center" vertical="top"/>
    </xf>
    <xf numFmtId="43" fontId="3" fillId="0" borderId="3" xfId="2" applyFont="1" applyFill="1" applyBorder="1" applyAlignment="1" applyProtection="1">
      <alignment horizontal="left" vertical="top" wrapText="1"/>
    </xf>
    <xf numFmtId="169" fontId="3" fillId="0" borderId="3" xfId="1" applyNumberFormat="1" applyFont="1" applyFill="1" applyBorder="1" applyAlignment="1" applyProtection="1">
      <alignment horizontal="center" vertical="top"/>
    </xf>
    <xf numFmtId="166" fontId="3" fillId="0" borderId="3" xfId="1" applyNumberFormat="1" applyFont="1" applyFill="1" applyBorder="1" applyAlignment="1" applyProtection="1">
      <alignment horizontal="center" vertical="top" wrapText="1"/>
      <protection locked="0"/>
    </xf>
    <xf numFmtId="168" fontId="1" fillId="0" borderId="3" xfId="1" applyNumberFormat="1" applyFill="1" applyBorder="1" applyAlignment="1" applyProtection="1">
      <alignment horizontal="center" vertical="top" wrapText="1"/>
    </xf>
    <xf numFmtId="43" fontId="3" fillId="0" borderId="27" xfId="1" applyFont="1" applyFill="1" applyBorder="1" applyAlignment="1" applyProtection="1">
      <alignment horizontal="center" vertical="top" wrapText="1"/>
    </xf>
    <xf numFmtId="0" fontId="44" fillId="0" borderId="27" xfId="0" applyFont="1" applyFill="1" applyBorder="1" applyAlignment="1" applyProtection="1">
      <alignment vertical="top" wrapText="1"/>
      <protection locked="0"/>
    </xf>
    <xf numFmtId="0" fontId="4" fillId="0" borderId="50" xfId="0" applyFont="1" applyFill="1" applyBorder="1" applyAlignment="1" applyProtection="1">
      <alignment wrapText="1"/>
      <protection locked="0"/>
    </xf>
    <xf numFmtId="0" fontId="4" fillId="0" borderId="44" xfId="0" applyFont="1" applyFill="1" applyBorder="1" applyAlignment="1" applyProtection="1">
      <alignment wrapText="1"/>
    </xf>
    <xf numFmtId="168" fontId="4" fillId="0" borderId="28" xfId="1" applyNumberFormat="1" applyFont="1" applyFill="1" applyBorder="1" applyAlignment="1" applyProtection="1">
      <alignment horizontal="center" wrapText="1"/>
    </xf>
    <xf numFmtId="43" fontId="4" fillId="0" borderId="28" xfId="2" applyFont="1" applyFill="1" applyBorder="1" applyAlignment="1" applyProtection="1">
      <alignment horizontal="left" wrapText="1"/>
    </xf>
    <xf numFmtId="41" fontId="4" fillId="0" borderId="29" xfId="2" applyNumberFormat="1" applyFont="1" applyFill="1" applyBorder="1" applyAlignment="1" applyProtection="1">
      <alignment wrapText="1"/>
    </xf>
    <xf numFmtId="43" fontId="4" fillId="0" borderId="28" xfId="2" applyFont="1" applyFill="1" applyBorder="1" applyAlignment="1" applyProtection="1">
      <alignment wrapText="1"/>
    </xf>
    <xf numFmtId="0" fontId="4" fillId="0" borderId="28" xfId="0" applyFont="1" applyFill="1" applyBorder="1" applyAlignment="1" applyProtection="1">
      <alignment horizontal="center" vertical="top" wrapText="1"/>
      <protection locked="0"/>
    </xf>
    <xf numFmtId="0" fontId="4" fillId="0" borderId="28" xfId="0" applyFont="1" applyFill="1" applyBorder="1" applyAlignment="1" applyProtection="1">
      <alignment wrapText="1"/>
      <protection locked="0"/>
    </xf>
    <xf numFmtId="0" fontId="4" fillId="0" borderId="63" xfId="0" applyFont="1" applyFill="1" applyBorder="1" applyAlignment="1" applyProtection="1">
      <alignment wrapText="1"/>
      <protection locked="0"/>
    </xf>
    <xf numFmtId="0" fontId="4" fillId="0" borderId="29" xfId="0" applyFont="1" applyFill="1" applyBorder="1" applyAlignment="1" applyProtection="1">
      <alignment wrapText="1"/>
      <protection locked="0"/>
    </xf>
    <xf numFmtId="0" fontId="3" fillId="0" borderId="0" xfId="0" applyFont="1" applyFill="1" applyBorder="1" applyAlignment="1" applyProtection="1">
      <alignment horizontal="center" wrapText="1"/>
      <protection locked="0"/>
    </xf>
    <xf numFmtId="168" fontId="3" fillId="0" borderId="3" xfId="1" applyNumberFormat="1" applyFont="1" applyFill="1" applyBorder="1" applyAlignment="1" applyProtection="1">
      <alignment horizontal="center" vertical="top" wrapText="1"/>
    </xf>
    <xf numFmtId="0" fontId="3" fillId="0" borderId="3" xfId="0" applyFont="1" applyFill="1" applyBorder="1" applyAlignment="1" applyProtection="1">
      <alignment horizontal="center" vertical="top" wrapText="1"/>
      <protection locked="0"/>
    </xf>
    <xf numFmtId="0" fontId="3" fillId="0" borderId="57" xfId="0" applyFont="1" applyFill="1" applyBorder="1" applyAlignment="1" applyProtection="1">
      <alignment horizontal="center" vertical="top" wrapText="1"/>
      <protection locked="0"/>
    </xf>
    <xf numFmtId="0" fontId="3" fillId="0" borderId="42" xfId="0" applyFont="1" applyFill="1" applyBorder="1" applyAlignment="1" applyProtection="1">
      <alignment horizontal="center" vertical="top" wrapText="1"/>
    </xf>
    <xf numFmtId="0" fontId="3" fillId="0" borderId="27" xfId="0" applyFont="1" applyFill="1" applyBorder="1" applyAlignment="1" applyProtection="1">
      <alignment horizontal="center" vertical="top" wrapText="1"/>
      <protection locked="0"/>
    </xf>
    <xf numFmtId="0" fontId="44" fillId="0" borderId="0" xfId="0" applyFont="1" applyFill="1" applyBorder="1" applyAlignment="1" applyProtection="1">
      <alignment horizontal="center" wrapText="1"/>
      <protection locked="0"/>
    </xf>
    <xf numFmtId="43" fontId="3" fillId="4" borderId="3" xfId="1" applyNumberFormat="1" applyFont="1" applyFill="1" applyBorder="1" applyAlignment="1" applyProtection="1">
      <alignment horizontal="center" vertical="top"/>
    </xf>
    <xf numFmtId="0" fontId="3" fillId="4" borderId="41" xfId="0" applyFont="1" applyFill="1" applyBorder="1" applyAlignment="1" applyProtection="1">
      <alignment horizontal="center" wrapText="1"/>
      <protection locked="0"/>
    </xf>
    <xf numFmtId="168" fontId="3" fillId="4" borderId="3" xfId="1" applyNumberFormat="1" applyFont="1" applyFill="1" applyBorder="1" applyAlignment="1" applyProtection="1">
      <alignment vertical="top"/>
    </xf>
    <xf numFmtId="43" fontId="3" fillId="4" borderId="3" xfId="1" applyNumberFormat="1" applyFont="1" applyFill="1" applyBorder="1" applyAlignment="1" applyProtection="1">
      <alignment horizontal="center" vertical="top" wrapText="1"/>
    </xf>
    <xf numFmtId="44" fontId="42" fillId="4" borderId="27" xfId="4" applyFont="1" applyFill="1" applyBorder="1" applyAlignment="1" applyProtection="1">
      <alignment vertical="top" wrapText="1"/>
    </xf>
    <xf numFmtId="43" fontId="42" fillId="4" borderId="27" xfId="1" applyFont="1" applyFill="1" applyBorder="1" applyAlignment="1" applyProtection="1">
      <alignment vertical="top" wrapText="1"/>
    </xf>
    <xf numFmtId="0" fontId="3" fillId="4" borderId="65" xfId="0" applyFont="1" applyFill="1" applyBorder="1" applyAlignment="1" applyProtection="1">
      <alignment horizontal="center" vertical="top" wrapText="1"/>
    </xf>
    <xf numFmtId="168" fontId="3" fillId="4" borderId="19" xfId="1" applyNumberFormat="1" applyFont="1" applyFill="1" applyBorder="1" applyAlignment="1" applyProtection="1">
      <alignment horizontal="center" vertical="top" wrapText="1"/>
    </xf>
    <xf numFmtId="0" fontId="3" fillId="4" borderId="57" xfId="0" applyFont="1" applyFill="1" applyBorder="1" applyAlignment="1" applyProtection="1">
      <alignment horizontal="center" vertical="top" wrapText="1"/>
      <protection locked="0"/>
    </xf>
    <xf numFmtId="0" fontId="17" fillId="2" borderId="49" xfId="0" applyFont="1" applyFill="1" applyBorder="1" applyAlignment="1" applyProtection="1">
      <alignment vertical="top"/>
      <protection locked="0"/>
    </xf>
    <xf numFmtId="0" fontId="4" fillId="2" borderId="49" xfId="0" applyFont="1" applyFill="1" applyBorder="1" applyAlignment="1" applyProtection="1">
      <alignment vertical="top" wrapText="1"/>
      <protection locked="0"/>
    </xf>
    <xf numFmtId="43" fontId="41" fillId="0" borderId="0" xfId="2" applyFont="1" applyFill="1" applyAlignment="1" applyProtection="1">
      <alignment horizontal="center" wrapText="1"/>
      <protection locked="0"/>
    </xf>
    <xf numFmtId="43" fontId="41" fillId="0" borderId="0" xfId="1" applyFont="1" applyFill="1" applyAlignment="1" applyProtection="1">
      <alignment horizontal="center" wrapText="1"/>
      <protection locked="0"/>
    </xf>
    <xf numFmtId="0" fontId="4" fillId="2" borderId="49" xfId="0" applyFont="1" applyFill="1" applyBorder="1" applyAlignment="1" applyProtection="1">
      <alignment vertical="top"/>
      <protection locked="0"/>
    </xf>
    <xf numFmtId="169" fontId="3" fillId="0" borderId="41" xfId="1" applyNumberFormat="1" applyFont="1" applyFill="1" applyBorder="1" applyAlignment="1" applyProtection="1">
      <alignment horizontal="center" vertical="top"/>
    </xf>
    <xf numFmtId="0" fontId="17" fillId="0" borderId="49" xfId="0" applyFont="1" applyFill="1" applyBorder="1" applyAlignment="1" applyProtection="1">
      <alignment vertical="top" wrapText="1"/>
      <protection locked="0"/>
    </xf>
    <xf numFmtId="0" fontId="17" fillId="2" borderId="49" xfId="0" applyFont="1" applyFill="1" applyBorder="1" applyAlignment="1" applyProtection="1">
      <alignment vertical="top" wrapText="1"/>
      <protection locked="0"/>
    </xf>
    <xf numFmtId="0" fontId="0" fillId="0" borderId="18" xfId="0" applyFill="1" applyBorder="1" applyProtection="1">
      <protection locked="0"/>
    </xf>
    <xf numFmtId="0" fontId="3" fillId="0" borderId="49" xfId="0" applyFont="1" applyFill="1" applyBorder="1" applyAlignment="1" applyProtection="1">
      <alignment horizontal="right" vertical="top" wrapText="1"/>
      <protection locked="0"/>
    </xf>
    <xf numFmtId="9" fontId="8" fillId="0" borderId="3" xfId="1" applyNumberFormat="1" applyFont="1" applyFill="1" applyBorder="1" applyAlignment="1" applyProtection="1">
      <alignment horizontal="center" vertical="top"/>
    </xf>
    <xf numFmtId="0" fontId="4" fillId="0" borderId="49" xfId="2" applyNumberFormat="1" applyFont="1" applyFill="1" applyBorder="1" applyAlignment="1" applyProtection="1">
      <alignment horizontal="center" vertical="top" wrapText="1"/>
    </xf>
    <xf numFmtId="0" fontId="36" fillId="0" borderId="49" xfId="2" applyNumberFormat="1" applyFont="1" applyFill="1" applyBorder="1" applyAlignment="1" applyProtection="1">
      <alignment horizontal="center" vertical="top" wrapText="1"/>
    </xf>
    <xf numFmtId="0" fontId="42" fillId="0" borderId="57" xfId="0" applyFont="1" applyFill="1" applyBorder="1" applyAlignment="1" applyProtection="1">
      <alignment horizontal="center" vertical="top" wrapText="1"/>
      <protection locked="0"/>
    </xf>
    <xf numFmtId="0" fontId="54" fillId="0" borderId="94" xfId="0" applyFont="1" applyFill="1" applyBorder="1" applyAlignment="1" applyProtection="1">
      <alignment horizontal="left" vertical="center" wrapText="1"/>
      <protection locked="0"/>
    </xf>
    <xf numFmtId="0" fontId="3" fillId="0" borderId="49" xfId="0" applyFont="1" applyFill="1" applyBorder="1" applyProtection="1">
      <protection locked="0"/>
    </xf>
    <xf numFmtId="168" fontId="3" fillId="0" borderId="2" xfId="1" applyNumberFormat="1" applyFont="1" applyFill="1" applyBorder="1" applyAlignment="1" applyProtection="1">
      <alignment horizontal="center" wrapText="1"/>
      <protection locked="0"/>
    </xf>
    <xf numFmtId="0" fontId="3" fillId="0" borderId="3" xfId="0" applyFont="1" applyFill="1" applyBorder="1" applyAlignment="1" applyProtection="1">
      <alignment horizontal="center" wrapText="1"/>
      <protection locked="0"/>
    </xf>
    <xf numFmtId="43" fontId="5" fillId="4" borderId="42" xfId="2" applyFont="1" applyFill="1" applyBorder="1" applyAlignment="1" applyProtection="1">
      <alignment horizontal="center" wrapText="1"/>
      <protection locked="0"/>
    </xf>
    <xf numFmtId="168" fontId="5" fillId="4" borderId="3" xfId="1" applyNumberFormat="1" applyFont="1" applyFill="1" applyBorder="1" applyAlignment="1" applyProtection="1">
      <alignment horizontal="center" wrapText="1"/>
      <protection locked="0"/>
    </xf>
    <xf numFmtId="1" fontId="5" fillId="4" borderId="27" xfId="1" applyNumberFormat="1" applyFont="1" applyFill="1" applyBorder="1" applyAlignment="1" applyProtection="1">
      <alignment horizontal="center" wrapText="1"/>
      <protection locked="0"/>
    </xf>
    <xf numFmtId="0" fontId="3" fillId="4" borderId="42" xfId="0" applyFont="1" applyFill="1" applyBorder="1" applyAlignment="1" applyProtection="1">
      <alignment horizontal="center" vertical="top" wrapText="1"/>
    </xf>
    <xf numFmtId="0" fontId="4" fillId="4" borderId="42" xfId="0" applyFont="1" applyFill="1" applyBorder="1" applyAlignment="1" applyProtection="1">
      <alignment horizontal="center" vertical="top" wrapText="1"/>
    </xf>
    <xf numFmtId="168" fontId="4" fillId="4" borderId="3" xfId="1" applyNumberFormat="1" applyFont="1" applyFill="1" applyBorder="1" applyAlignment="1" applyProtection="1">
      <alignment horizontal="center" vertical="top"/>
    </xf>
    <xf numFmtId="43" fontId="4" fillId="4" borderId="3" xfId="2" applyFont="1" applyFill="1" applyBorder="1" applyAlignment="1" applyProtection="1">
      <alignment vertical="top"/>
    </xf>
    <xf numFmtId="170" fontId="4" fillId="4" borderId="27" xfId="4" applyNumberFormat="1" applyFont="1" applyFill="1" applyBorder="1" applyAlignment="1" applyProtection="1">
      <alignment horizontal="center" vertical="top"/>
    </xf>
    <xf numFmtId="44" fontId="1" fillId="4" borderId="27" xfId="4" applyNumberFormat="1" applyFill="1" applyBorder="1" applyAlignment="1" applyProtection="1">
      <alignment horizontal="center" vertical="top"/>
    </xf>
    <xf numFmtId="0" fontId="1" fillId="4" borderId="42" xfId="0" applyFont="1" applyFill="1" applyBorder="1" applyAlignment="1" applyProtection="1">
      <alignment horizontal="center" vertical="top" wrapText="1"/>
    </xf>
    <xf numFmtId="168" fontId="1" fillId="4" borderId="3" xfId="1" applyNumberFormat="1" applyFont="1" applyFill="1" applyBorder="1" applyAlignment="1" applyProtection="1">
      <alignment horizontal="center" vertical="top"/>
    </xf>
    <xf numFmtId="43" fontId="1" fillId="4" borderId="3" xfId="2" applyFont="1" applyFill="1" applyBorder="1" applyAlignment="1" applyProtection="1">
      <alignment vertical="top"/>
    </xf>
    <xf numFmtId="170" fontId="1" fillId="4" borderId="27" xfId="4" applyNumberFormat="1" applyFont="1" applyFill="1" applyBorder="1" applyAlignment="1" applyProtection="1">
      <alignment horizontal="center" vertical="top"/>
    </xf>
    <xf numFmtId="0" fontId="3" fillId="4" borderId="42" xfId="0" applyFont="1" applyFill="1" applyBorder="1" applyAlignment="1" applyProtection="1">
      <alignment horizontal="center" wrapText="1"/>
      <protection locked="0"/>
    </xf>
    <xf numFmtId="168" fontId="3" fillId="4" borderId="3" xfId="1" applyNumberFormat="1" applyFont="1" applyFill="1" applyBorder="1" applyAlignment="1" applyProtection="1">
      <alignment horizontal="center" wrapText="1"/>
      <protection locked="0"/>
    </xf>
    <xf numFmtId="170" fontId="3" fillId="4" borderId="27" xfId="4" applyNumberFormat="1" applyFont="1" applyFill="1" applyBorder="1" applyAlignment="1" applyProtection="1">
      <alignment horizontal="center" wrapText="1"/>
      <protection locked="0"/>
    </xf>
    <xf numFmtId="49" fontId="49" fillId="4" borderId="0" xfId="2" applyNumberFormat="1" applyFont="1" applyFill="1" applyBorder="1" applyAlignment="1" applyProtection="1">
      <alignment horizontal="center" vertical="center" wrapText="1"/>
    </xf>
    <xf numFmtId="170" fontId="49" fillId="4" borderId="0" xfId="1" applyNumberFormat="1" applyFont="1" applyFill="1" applyBorder="1" applyAlignment="1" applyProtection="1">
      <alignment horizontal="left" vertical="center" wrapText="1"/>
    </xf>
    <xf numFmtId="1" fontId="54" fillId="4" borderId="3" xfId="1" applyNumberFormat="1" applyFont="1" applyFill="1" applyBorder="1" applyAlignment="1" applyProtection="1">
      <alignment horizontal="right" vertical="center"/>
    </xf>
    <xf numFmtId="49" fontId="54" fillId="4" borderId="3" xfId="2" applyNumberFormat="1" applyFont="1" applyFill="1" applyBorder="1" applyAlignment="1" applyProtection="1">
      <alignment horizontal="center" vertical="center" wrapText="1"/>
    </xf>
    <xf numFmtId="1" fontId="50" fillId="4" borderId="3" xfId="1" applyNumberFormat="1" applyFont="1" applyFill="1" applyBorder="1" applyAlignment="1" applyProtection="1">
      <alignment horizontal="right" vertical="center"/>
    </xf>
    <xf numFmtId="49" fontId="50" fillId="4" borderId="3" xfId="2" applyNumberFormat="1" applyFont="1" applyFill="1" applyBorder="1" applyAlignment="1" applyProtection="1">
      <alignment horizontal="center" vertical="center" wrapText="1"/>
    </xf>
    <xf numFmtId="44" fontId="1" fillId="4" borderId="27" xfId="4" applyNumberFormat="1" applyFill="1" applyBorder="1" applyAlignment="1" applyProtection="1">
      <alignment horizontal="center" wrapText="1"/>
      <protection locked="0"/>
    </xf>
    <xf numFmtId="0" fontId="3" fillId="4" borderId="57" xfId="0" applyFont="1" applyFill="1" applyBorder="1" applyAlignment="1" applyProtection="1">
      <alignment horizontal="center" wrapText="1"/>
      <protection locked="0"/>
    </xf>
    <xf numFmtId="0" fontId="4" fillId="0" borderId="3" xfId="0" applyFont="1" applyFill="1" applyBorder="1" applyProtection="1">
      <protection locked="0"/>
    </xf>
    <xf numFmtId="0" fontId="0" fillId="0" borderId="3" xfId="0" applyFill="1" applyBorder="1" applyAlignment="1" applyProtection="1">
      <alignment wrapText="1"/>
      <protection locked="0"/>
    </xf>
    <xf numFmtId="168" fontId="1" fillId="0" borderId="3" xfId="1" applyNumberFormat="1" applyFill="1" applyBorder="1" applyProtection="1">
      <protection locked="0"/>
    </xf>
    <xf numFmtId="166" fontId="1" fillId="0" borderId="3" xfId="1" applyNumberFormat="1" applyFill="1" applyBorder="1" applyProtection="1">
      <protection locked="0"/>
    </xf>
    <xf numFmtId="9" fontId="8" fillId="0" borderId="2" xfId="1" applyNumberFormat="1" applyFont="1" applyFill="1" applyBorder="1" applyAlignment="1" applyProtection="1">
      <alignment horizontal="center" vertical="top"/>
    </xf>
    <xf numFmtId="168" fontId="1" fillId="0" borderId="57" xfId="1" applyNumberFormat="1" applyFill="1" applyBorder="1" applyProtection="1">
      <protection locked="0"/>
    </xf>
    <xf numFmtId="168" fontId="1" fillId="0" borderId="41" xfId="1" applyNumberFormat="1" applyFill="1" applyBorder="1" applyProtection="1">
      <protection locked="0"/>
    </xf>
    <xf numFmtId="43" fontId="5" fillId="0" borderId="61" xfId="2" applyFont="1" applyFill="1" applyBorder="1" applyAlignment="1" applyProtection="1">
      <alignment horizontal="center" wrapText="1"/>
      <protection locked="0"/>
    </xf>
    <xf numFmtId="43" fontId="5" fillId="0" borderId="22" xfId="2" applyFont="1" applyFill="1" applyBorder="1" applyAlignment="1" applyProtection="1">
      <alignment horizontal="center" wrapText="1"/>
      <protection locked="0"/>
    </xf>
    <xf numFmtId="43" fontId="29" fillId="2" borderId="2" xfId="2" applyFont="1" applyFill="1" applyBorder="1" applyAlignment="1" applyProtection="1">
      <alignment horizontal="left"/>
      <protection locked="0"/>
    </xf>
    <xf numFmtId="0" fontId="4" fillId="0" borderId="2" xfId="0" applyFont="1" applyFill="1" applyBorder="1" applyAlignment="1" applyProtection="1">
      <alignment vertical="top"/>
      <protection locked="0"/>
    </xf>
    <xf numFmtId="0" fontId="17" fillId="2" borderId="2" xfId="0" applyFont="1" applyFill="1" applyBorder="1" applyAlignment="1" applyProtection="1">
      <alignment vertical="top"/>
      <protection locked="0"/>
    </xf>
    <xf numFmtId="0" fontId="4" fillId="2" borderId="2" xfId="0" applyFont="1" applyFill="1" applyBorder="1" applyAlignment="1" applyProtection="1">
      <alignment vertical="top" wrapText="1"/>
      <protection locked="0"/>
    </xf>
    <xf numFmtId="0" fontId="3" fillId="0" borderId="2" xfId="0" applyFont="1" applyFill="1" applyBorder="1" applyAlignment="1" applyProtection="1">
      <alignment vertical="top" wrapText="1"/>
      <protection locked="0"/>
    </xf>
    <xf numFmtId="0" fontId="17" fillId="2" borderId="2" xfId="0" applyFont="1" applyFill="1" applyBorder="1" applyAlignment="1" applyProtection="1">
      <alignment vertical="top" wrapText="1"/>
      <protection locked="0"/>
    </xf>
    <xf numFmtId="0" fontId="0" fillId="0" borderId="57" xfId="0" applyFill="1" applyBorder="1" applyAlignment="1" applyProtection="1">
      <alignment wrapText="1"/>
      <protection locked="0"/>
    </xf>
    <xf numFmtId="0" fontId="29" fillId="2" borderId="2" xfId="0" applyFont="1" applyFill="1" applyBorder="1" applyAlignment="1" applyProtection="1">
      <alignment vertical="top"/>
      <protection locked="0"/>
    </xf>
    <xf numFmtId="0" fontId="4" fillId="2" borderId="2" xfId="0" applyFont="1" applyFill="1" applyBorder="1" applyAlignment="1" applyProtection="1">
      <alignment vertical="top"/>
      <protection locked="0"/>
    </xf>
    <xf numFmtId="0" fontId="3" fillId="0" borderId="2" xfId="0" applyFont="1" applyFill="1" applyBorder="1" applyAlignment="1" applyProtection="1">
      <alignment vertical="top"/>
      <protection locked="0"/>
    </xf>
    <xf numFmtId="0" fontId="4" fillId="0" borderId="2" xfId="0" applyFont="1" applyFill="1" applyBorder="1" applyAlignment="1" applyProtection="1">
      <alignment vertical="top" wrapText="1"/>
      <protection locked="0"/>
    </xf>
    <xf numFmtId="0" fontId="3" fillId="0" borderId="2" xfId="0" applyFont="1" applyFill="1" applyBorder="1" applyAlignment="1" applyProtection="1">
      <alignment wrapText="1"/>
      <protection locked="0"/>
    </xf>
    <xf numFmtId="0" fontId="4" fillId="2" borderId="2" xfId="0" applyFont="1" applyFill="1" applyBorder="1" applyAlignment="1" applyProtection="1">
      <alignment wrapText="1"/>
      <protection locked="0"/>
    </xf>
    <xf numFmtId="0" fontId="55" fillId="2" borderId="57" xfId="0" applyFont="1" applyFill="1" applyBorder="1" applyAlignment="1" applyProtection="1">
      <alignment horizontal="left" vertical="center" wrapText="1"/>
      <protection locked="0"/>
    </xf>
    <xf numFmtId="0" fontId="54" fillId="0" borderId="57" xfId="0" applyFont="1" applyFill="1" applyBorder="1" applyAlignment="1" applyProtection="1">
      <alignment horizontal="left" vertical="center" wrapText="1"/>
      <protection locked="0"/>
    </xf>
    <xf numFmtId="0" fontId="50" fillId="0" borderId="57" xfId="0" applyFont="1" applyFill="1" applyBorder="1" applyAlignment="1" applyProtection="1">
      <alignment horizontal="left" vertical="center" wrapText="1"/>
      <protection locked="0"/>
    </xf>
    <xf numFmtId="0" fontId="0" fillId="0" borderId="2" xfId="0" applyFill="1" applyBorder="1" applyAlignment="1" applyProtection="1">
      <alignment wrapText="1"/>
      <protection locked="0"/>
    </xf>
    <xf numFmtId="0" fontId="3" fillId="0" borderId="47" xfId="0" applyFont="1" applyFill="1" applyBorder="1" applyAlignment="1" applyProtection="1">
      <alignment wrapText="1"/>
      <protection locked="0"/>
    </xf>
    <xf numFmtId="170" fontId="3" fillId="4" borderId="35" xfId="4" applyNumberFormat="1" applyFont="1" applyFill="1" applyBorder="1" applyAlignment="1" applyProtection="1">
      <alignment horizontal="center" wrapText="1"/>
      <protection locked="0"/>
    </xf>
    <xf numFmtId="1" fontId="49" fillId="4" borderId="34" xfId="1" applyNumberFormat="1" applyFont="1" applyFill="1" applyBorder="1" applyAlignment="1" applyProtection="1">
      <alignment horizontal="right" vertical="center"/>
    </xf>
    <xf numFmtId="0" fontId="3" fillId="4" borderId="42" xfId="0" applyFont="1" applyFill="1" applyBorder="1" applyProtection="1">
      <protection locked="0"/>
    </xf>
    <xf numFmtId="170" fontId="50" fillId="4" borderId="27" xfId="4" applyNumberFormat="1" applyFont="1" applyFill="1" applyBorder="1" applyAlignment="1" applyProtection="1">
      <alignment horizontal="center" vertical="center" wrapText="1"/>
    </xf>
    <xf numFmtId="0" fontId="1" fillId="0" borderId="49" xfId="2" applyNumberFormat="1" applyFill="1" applyBorder="1" applyAlignment="1" applyProtection="1">
      <alignment horizontal="center"/>
      <protection locked="0"/>
    </xf>
    <xf numFmtId="0" fontId="3" fillId="0" borderId="49" xfId="2" applyNumberFormat="1" applyFont="1" applyFill="1" applyBorder="1" applyAlignment="1" applyProtection="1">
      <alignment horizontal="center" vertical="top"/>
    </xf>
    <xf numFmtId="168" fontId="5" fillId="0" borderId="55" xfId="1" applyNumberFormat="1" applyFont="1" applyFill="1" applyBorder="1" applyAlignment="1" applyProtection="1">
      <alignment horizontal="center" wrapText="1"/>
      <protection locked="0"/>
    </xf>
    <xf numFmtId="168" fontId="5" fillId="0" borderId="56" xfId="1" applyNumberFormat="1" applyFont="1" applyFill="1" applyBorder="1" applyAlignment="1" applyProtection="1">
      <alignment horizontal="center" wrapText="1"/>
      <protection locked="0"/>
    </xf>
    <xf numFmtId="168" fontId="5" fillId="0" borderId="57" xfId="1" applyNumberFormat="1" applyFont="1" applyFill="1" applyBorder="1" applyAlignment="1" applyProtection="1">
      <alignment horizontal="center" wrapText="1"/>
      <protection locked="0"/>
    </xf>
    <xf numFmtId="168" fontId="4" fillId="0" borderId="63" xfId="1" applyNumberFormat="1" applyFont="1" applyFill="1" applyBorder="1" applyAlignment="1" applyProtection="1">
      <alignment horizontal="center" vertical="top" wrapText="1"/>
    </xf>
    <xf numFmtId="43" fontId="5" fillId="0" borderId="41" xfId="2" applyFont="1" applyFill="1" applyBorder="1" applyAlignment="1" applyProtection="1">
      <alignment horizontal="center" wrapText="1"/>
      <protection locked="0"/>
    </xf>
    <xf numFmtId="0" fontId="0" fillId="0" borderId="41" xfId="0" applyFill="1" applyBorder="1" applyProtection="1">
      <protection locked="0"/>
    </xf>
    <xf numFmtId="43" fontId="3" fillId="0" borderId="44" xfId="2" applyFont="1" applyFill="1" applyBorder="1" applyAlignment="1" applyProtection="1">
      <alignment horizontal="left" vertical="top" wrapText="1"/>
      <protection locked="0"/>
    </xf>
    <xf numFmtId="0" fontId="36" fillId="0" borderId="49" xfId="0" applyFont="1" applyFill="1" applyBorder="1" applyAlignment="1" applyProtection="1">
      <alignment horizontal="center" vertical="top"/>
      <protection locked="0"/>
    </xf>
    <xf numFmtId="43" fontId="1" fillId="0" borderId="49" xfId="2" applyFill="1" applyBorder="1" applyProtection="1">
      <protection locked="0"/>
    </xf>
    <xf numFmtId="0" fontId="42" fillId="0" borderId="49" xfId="0" applyFont="1" applyFill="1" applyBorder="1" applyAlignment="1" applyProtection="1">
      <alignment horizontal="center" vertical="top"/>
      <protection locked="0"/>
    </xf>
    <xf numFmtId="0" fontId="4" fillId="0" borderId="49" xfId="0" applyFont="1" applyFill="1" applyBorder="1" applyAlignment="1" applyProtection="1">
      <alignment horizontal="center" vertical="top"/>
      <protection locked="0"/>
    </xf>
    <xf numFmtId="0" fontId="3" fillId="0" borderId="60" xfId="0" applyFont="1" applyFill="1" applyBorder="1" applyAlignment="1" applyProtection="1">
      <alignment horizontal="center" vertical="top"/>
      <protection locked="0"/>
    </xf>
    <xf numFmtId="0" fontId="4" fillId="0" borderId="92" xfId="0" applyFont="1" applyFill="1" applyBorder="1" applyAlignment="1" applyProtection="1">
      <alignment horizontal="center" vertical="top"/>
      <protection locked="0"/>
    </xf>
    <xf numFmtId="0" fontId="3" fillId="0" borderId="50" xfId="0" applyFont="1" applyFill="1" applyBorder="1" applyAlignment="1" applyProtection="1">
      <alignment horizontal="center" vertical="top"/>
      <protection locked="0"/>
    </xf>
    <xf numFmtId="0" fontId="0" fillId="4" borderId="3" xfId="0" applyFill="1" applyBorder="1" applyProtection="1">
      <protection locked="0"/>
    </xf>
    <xf numFmtId="168" fontId="4" fillId="4" borderId="3" xfId="1" applyNumberFormat="1" applyFont="1" applyFill="1" applyBorder="1" applyAlignment="1" applyProtection="1">
      <alignment horizontal="center"/>
      <protection locked="0"/>
    </xf>
    <xf numFmtId="0" fontId="3" fillId="0" borderId="92" xfId="2" applyNumberFormat="1" applyFont="1" applyFill="1" applyBorder="1" applyAlignment="1" applyProtection="1">
      <alignment horizontal="center" vertical="top" wrapText="1"/>
      <protection locked="0"/>
    </xf>
    <xf numFmtId="168" fontId="3" fillId="0" borderId="3" xfId="0" applyNumberFormat="1" applyFont="1" applyFill="1" applyBorder="1" applyAlignment="1" applyProtection="1">
      <alignment horizontal="center" vertical="top" wrapText="1"/>
    </xf>
    <xf numFmtId="43" fontId="3" fillId="0" borderId="3" xfId="0" applyNumberFormat="1" applyFont="1" applyFill="1" applyBorder="1" applyAlignment="1" applyProtection="1">
      <alignment horizontal="center" vertical="top" wrapText="1"/>
    </xf>
    <xf numFmtId="43" fontId="3" fillId="0" borderId="27" xfId="0" applyNumberFormat="1" applyFont="1" applyFill="1" applyBorder="1" applyAlignment="1" applyProtection="1">
      <alignment horizontal="center" vertical="top" wrapText="1"/>
    </xf>
    <xf numFmtId="0" fontId="3" fillId="0" borderId="49" xfId="0" applyFont="1" applyFill="1" applyBorder="1" applyAlignment="1" applyProtection="1">
      <alignment horizontal="center" vertical="top" wrapText="1"/>
    </xf>
    <xf numFmtId="168" fontId="3" fillId="0" borderId="27" xfId="0" applyNumberFormat="1" applyFont="1" applyFill="1" applyBorder="1" applyAlignment="1" applyProtection="1">
      <alignment vertical="top" wrapText="1"/>
      <protection locked="0"/>
    </xf>
    <xf numFmtId="168" fontId="41" fillId="0" borderId="2" xfId="1" applyNumberFormat="1" applyFont="1" applyFill="1" applyBorder="1" applyAlignment="1" applyProtection="1">
      <alignment horizontal="center" vertical="top" wrapText="1"/>
      <protection locked="0"/>
    </xf>
    <xf numFmtId="0" fontId="41" fillId="0" borderId="49" xfId="2" applyNumberFormat="1" applyFont="1" applyFill="1" applyBorder="1" applyAlignment="1" applyProtection="1">
      <alignment horizontal="center" vertical="top" wrapText="1"/>
      <protection locked="0"/>
    </xf>
    <xf numFmtId="43" fontId="41" fillId="0" borderId="3" xfId="2" applyFont="1" applyFill="1" applyBorder="1" applyAlignment="1" applyProtection="1">
      <alignment horizontal="center" vertical="top" wrapText="1"/>
      <protection locked="0"/>
    </xf>
    <xf numFmtId="43" fontId="41" fillId="0" borderId="27" xfId="2" applyFont="1" applyFill="1" applyBorder="1" applyAlignment="1" applyProtection="1">
      <alignment horizontal="center" vertical="top" wrapText="1"/>
      <protection locked="0"/>
    </xf>
    <xf numFmtId="0" fontId="3" fillId="0" borderId="95" xfId="0" applyFont="1" applyFill="1" applyBorder="1" applyAlignment="1" applyProtection="1">
      <alignment horizontal="center" vertical="top" wrapText="1"/>
      <protection locked="0"/>
    </xf>
    <xf numFmtId="168" fontId="3" fillId="0" borderId="19" xfId="1" applyNumberFormat="1" applyFont="1" applyFill="1" applyBorder="1" applyAlignment="1" applyProtection="1">
      <alignment horizontal="center" vertical="top" wrapText="1"/>
      <protection locked="0"/>
    </xf>
    <xf numFmtId="43" fontId="3" fillId="0" borderId="19" xfId="2" applyFont="1" applyFill="1" applyBorder="1" applyAlignment="1" applyProtection="1">
      <alignment vertical="top" wrapText="1"/>
      <protection locked="0"/>
    </xf>
    <xf numFmtId="168" fontId="3" fillId="0" borderId="67" xfId="1" applyNumberFormat="1" applyFont="1" applyFill="1" applyBorder="1" applyAlignment="1" applyProtection="1">
      <alignment horizontal="center" vertical="top" wrapText="1"/>
    </xf>
    <xf numFmtId="0" fontId="42" fillId="0" borderId="19" xfId="0" applyFont="1" applyFill="1" applyBorder="1" applyAlignment="1" applyProtection="1">
      <alignment horizontal="center" vertical="top"/>
      <protection locked="0"/>
    </xf>
    <xf numFmtId="0" fontId="3" fillId="0" borderId="19" xfId="0" applyFont="1" applyFill="1" applyBorder="1" applyAlignment="1" applyProtection="1">
      <alignment horizontal="center" vertical="top" wrapText="1"/>
      <protection locked="0"/>
    </xf>
    <xf numFmtId="0" fontId="3" fillId="0" borderId="68" xfId="0" applyFont="1" applyFill="1" applyBorder="1" applyAlignment="1" applyProtection="1">
      <alignment horizontal="center" vertical="top" wrapText="1"/>
      <protection locked="0"/>
    </xf>
    <xf numFmtId="0" fontId="3" fillId="0" borderId="66" xfId="0" applyFont="1" applyFill="1" applyBorder="1" applyAlignment="1" applyProtection="1">
      <alignment vertical="top" wrapText="1"/>
      <protection locked="0"/>
    </xf>
    <xf numFmtId="0" fontId="3" fillId="0" borderId="96" xfId="0" applyFont="1" applyFill="1" applyBorder="1" applyProtection="1">
      <protection locked="0"/>
    </xf>
    <xf numFmtId="43" fontId="3" fillId="0" borderId="66" xfId="1" applyFont="1" applyFill="1" applyBorder="1" applyAlignment="1" applyProtection="1">
      <alignment horizontal="center" vertical="top" wrapText="1"/>
      <protection locked="0"/>
    </xf>
    <xf numFmtId="168" fontId="3" fillId="4" borderId="3" xfId="1" applyNumberFormat="1" applyFont="1" applyFill="1" applyBorder="1" applyAlignment="1" applyProtection="1">
      <alignment horizontal="left" vertical="top" wrapText="1"/>
    </xf>
    <xf numFmtId="43" fontId="41" fillId="4" borderId="42" xfId="2" applyFont="1" applyFill="1" applyBorder="1" applyAlignment="1" applyProtection="1">
      <alignment horizontal="center" vertical="top" wrapText="1"/>
      <protection locked="0"/>
    </xf>
    <xf numFmtId="168" fontId="41" fillId="4" borderId="3" xfId="1" applyNumberFormat="1" applyFont="1" applyFill="1" applyBorder="1" applyAlignment="1" applyProtection="1">
      <alignment horizontal="center" vertical="top" wrapText="1"/>
      <protection locked="0"/>
    </xf>
    <xf numFmtId="0" fontId="3" fillId="4" borderId="42" xfId="0" applyFont="1" applyFill="1" applyBorder="1" applyAlignment="1" applyProtection="1">
      <alignment horizontal="center" vertical="top" wrapText="1"/>
      <protection locked="0"/>
    </xf>
    <xf numFmtId="168" fontId="3" fillId="4" borderId="3" xfId="1" applyNumberFormat="1" applyFont="1" applyFill="1" applyBorder="1" applyAlignment="1" applyProtection="1">
      <alignment horizontal="center" vertical="top" wrapText="1"/>
      <protection locked="0"/>
    </xf>
    <xf numFmtId="168" fontId="3" fillId="4" borderId="3" xfId="1" applyNumberFormat="1" applyFont="1" applyFill="1" applyBorder="1" applyAlignment="1" applyProtection="1">
      <alignment vertical="top"/>
      <protection locked="0"/>
    </xf>
    <xf numFmtId="168" fontId="3" fillId="4" borderId="3" xfId="1" applyNumberFormat="1" applyFont="1" applyFill="1" applyBorder="1" applyAlignment="1" applyProtection="1">
      <alignment vertical="top" wrapText="1"/>
      <protection locked="0"/>
    </xf>
    <xf numFmtId="43" fontId="3" fillId="4" borderId="3" xfId="2" applyFont="1" applyFill="1" applyBorder="1" applyAlignment="1" applyProtection="1">
      <alignment vertical="top" wrapText="1"/>
      <protection locked="0"/>
    </xf>
    <xf numFmtId="0" fontId="3" fillId="4" borderId="95" xfId="0" applyFont="1" applyFill="1" applyBorder="1" applyAlignment="1" applyProtection="1">
      <alignment horizontal="center" vertical="top" wrapText="1"/>
      <protection locked="0"/>
    </xf>
    <xf numFmtId="168" fontId="3" fillId="4" borderId="19" xfId="1" applyNumberFormat="1" applyFont="1" applyFill="1" applyBorder="1" applyAlignment="1" applyProtection="1">
      <alignment horizontal="center" vertical="top" wrapText="1"/>
      <protection locked="0"/>
    </xf>
    <xf numFmtId="43" fontId="3" fillId="4" borderId="19" xfId="2" applyFont="1" applyFill="1" applyBorder="1" applyAlignment="1" applyProtection="1">
      <alignment vertical="top" wrapText="1"/>
      <protection locked="0"/>
    </xf>
    <xf numFmtId="43" fontId="3" fillId="4" borderId="66" xfId="1" applyFont="1" applyFill="1" applyBorder="1" applyAlignment="1" applyProtection="1">
      <alignment horizontal="center" vertical="top" wrapText="1"/>
      <protection locked="0"/>
    </xf>
    <xf numFmtId="43" fontId="3" fillId="4" borderId="19" xfId="1" applyNumberFormat="1" applyFont="1" applyFill="1" applyBorder="1" applyAlignment="1" applyProtection="1">
      <alignment horizontal="center" vertical="top" wrapText="1"/>
      <protection locked="0"/>
    </xf>
    <xf numFmtId="0" fontId="3" fillId="4" borderId="68" xfId="0" applyFont="1" applyFill="1" applyBorder="1" applyAlignment="1" applyProtection="1">
      <alignment horizontal="center" vertical="top" wrapText="1"/>
      <protection locked="0"/>
    </xf>
    <xf numFmtId="43" fontId="5" fillId="0" borderId="0" xfId="2" applyFont="1" applyFill="1" applyBorder="1" applyAlignment="1" applyProtection="1">
      <alignment horizontal="center" wrapText="1"/>
      <protection locked="0"/>
    </xf>
    <xf numFmtId="0" fontId="3" fillId="4" borderId="42" xfId="0" applyFont="1" applyFill="1" applyBorder="1" applyAlignment="1" applyProtection="1">
      <alignment horizontal="left" vertical="top" wrapText="1"/>
    </xf>
    <xf numFmtId="0" fontId="3" fillId="0" borderId="57" xfId="0" applyFont="1" applyFill="1" applyBorder="1" applyAlignment="1" applyProtection="1">
      <alignment horizontal="center" vertical="top"/>
      <protection locked="0"/>
    </xf>
    <xf numFmtId="0" fontId="3" fillId="0" borderId="0" xfId="2" applyNumberFormat="1" applyFont="1" applyFill="1" applyBorder="1" applyAlignment="1" applyProtection="1">
      <alignment horizontal="center" vertical="top" wrapText="1"/>
    </xf>
    <xf numFmtId="168" fontId="3" fillId="0" borderId="68" xfId="1" applyNumberFormat="1" applyFont="1" applyFill="1" applyBorder="1" applyAlignment="1" applyProtection="1">
      <alignment vertical="top"/>
      <protection locked="0"/>
    </xf>
    <xf numFmtId="43" fontId="3" fillId="0" borderId="65" xfId="2" applyFont="1" applyFill="1" applyBorder="1" applyAlignment="1" applyProtection="1">
      <alignment horizontal="left" vertical="top" wrapText="1"/>
      <protection locked="0"/>
    </xf>
    <xf numFmtId="0" fontId="42" fillId="0" borderId="54" xfId="0" applyFont="1" applyFill="1" applyBorder="1" applyAlignment="1" applyProtection="1">
      <alignment horizontal="center" vertical="top"/>
      <protection locked="0"/>
    </xf>
    <xf numFmtId="0" fontId="42" fillId="0" borderId="20" xfId="0" applyFont="1" applyFill="1" applyBorder="1" applyAlignment="1" applyProtection="1">
      <alignment horizontal="center" vertical="top"/>
      <protection locked="0"/>
    </xf>
    <xf numFmtId="0" fontId="42" fillId="0" borderId="92" xfId="0" applyFont="1" applyFill="1" applyBorder="1" applyAlignment="1" applyProtection="1">
      <alignment horizontal="center" vertical="top"/>
      <protection locked="0"/>
    </xf>
    <xf numFmtId="0" fontId="3" fillId="0" borderId="7" xfId="0" applyFont="1" applyFill="1" applyBorder="1" applyAlignment="1" applyProtection="1">
      <alignment vertical="top"/>
      <protection locked="0"/>
    </xf>
    <xf numFmtId="43" fontId="29" fillId="2" borderId="62" xfId="2" applyFont="1" applyFill="1" applyBorder="1" applyAlignment="1" applyProtection="1">
      <alignment horizontal="left"/>
      <protection locked="0"/>
    </xf>
    <xf numFmtId="0" fontId="3" fillId="0" borderId="62" xfId="0" applyFont="1" applyFill="1" applyBorder="1" applyProtection="1">
      <protection locked="0"/>
    </xf>
    <xf numFmtId="0" fontId="4" fillId="0" borderId="62" xfId="0" applyFont="1" applyFill="1" applyBorder="1" applyAlignment="1" applyProtection="1">
      <alignment vertical="top"/>
      <protection locked="0"/>
    </xf>
    <xf numFmtId="0" fontId="4" fillId="0" borderId="70" xfId="0" applyFont="1" applyFill="1" applyBorder="1" applyProtection="1">
      <protection locked="0"/>
    </xf>
    <xf numFmtId="0" fontId="17" fillId="2" borderId="48" xfId="0" applyFont="1" applyFill="1" applyBorder="1" applyAlignment="1" applyProtection="1">
      <alignment vertical="top" wrapText="1"/>
      <protection locked="0"/>
    </xf>
    <xf numFmtId="0" fontId="4" fillId="2" borderId="49" xfId="0" applyFont="1" applyFill="1" applyBorder="1" applyAlignment="1" applyProtection="1">
      <alignment horizontal="left" vertical="top" wrapText="1"/>
      <protection locked="0"/>
    </xf>
    <xf numFmtId="0" fontId="3" fillId="0" borderId="49" xfId="0" applyFont="1" applyFill="1" applyBorder="1" applyAlignment="1" applyProtection="1">
      <alignment horizontal="left" vertical="top" wrapText="1"/>
      <protection locked="0"/>
    </xf>
    <xf numFmtId="43" fontId="41" fillId="2" borderId="49" xfId="2" applyFont="1" applyFill="1" applyBorder="1" applyAlignment="1" applyProtection="1">
      <alignment horizontal="center" vertical="top" wrapText="1"/>
      <protection locked="0"/>
    </xf>
    <xf numFmtId="0" fontId="17" fillId="2" borderId="92" xfId="0" applyFont="1" applyFill="1" applyBorder="1" applyAlignment="1" applyProtection="1">
      <alignment vertical="top" wrapText="1"/>
      <protection locked="0"/>
    </xf>
    <xf numFmtId="0" fontId="4" fillId="2" borderId="49" xfId="0" applyFont="1" applyFill="1" applyBorder="1" applyProtection="1">
      <protection locked="0"/>
    </xf>
    <xf numFmtId="0" fontId="0" fillId="0" borderId="50" xfId="0" applyFill="1" applyBorder="1" applyAlignment="1" applyProtection="1">
      <alignment vertical="top" wrapText="1"/>
      <protection locked="0"/>
    </xf>
    <xf numFmtId="0" fontId="10" fillId="11" borderId="0" xfId="0" applyFont="1" applyFill="1" applyAlignment="1">
      <alignment horizontal="right"/>
    </xf>
    <xf numFmtId="0" fontId="10" fillId="11" borderId="0" xfId="0" applyFont="1" applyFill="1"/>
    <xf numFmtId="44" fontId="36" fillId="0" borderId="38" xfId="4" applyFont="1" applyFill="1" applyBorder="1"/>
    <xf numFmtId="182" fontId="3" fillId="0" borderId="0" xfId="0" applyNumberFormat="1" applyFont="1" applyBorder="1"/>
    <xf numFmtId="0" fontId="0" fillId="0" borderId="3" xfId="0" applyFill="1" applyBorder="1" applyAlignment="1" applyProtection="1">
      <alignment horizontal="center"/>
      <protection locked="0"/>
    </xf>
    <xf numFmtId="170" fontId="30" fillId="4" borderId="57" xfId="4" applyNumberFormat="1" applyFont="1" applyFill="1" applyBorder="1" applyAlignment="1" applyProtection="1">
      <alignment horizontal="center" vertical="top" wrapText="1"/>
      <protection locked="0"/>
    </xf>
    <xf numFmtId="0" fontId="30" fillId="4" borderId="57" xfId="0" applyFont="1" applyFill="1" applyBorder="1" applyAlignment="1" applyProtection="1">
      <alignment horizontal="center" vertical="top" wrapText="1"/>
      <protection locked="0"/>
    </xf>
    <xf numFmtId="44" fontId="36" fillId="11" borderId="0" xfId="4" applyFont="1" applyFill="1" applyBorder="1" applyAlignment="1" applyProtection="1">
      <alignment wrapText="1"/>
      <protection locked="0"/>
    </xf>
    <xf numFmtId="165" fontId="36" fillId="0" borderId="0" xfId="0" applyNumberFormat="1" applyFont="1" applyFill="1" applyAlignment="1" applyProtection="1">
      <alignment horizontal="center" wrapText="1"/>
      <protection locked="0"/>
    </xf>
    <xf numFmtId="0" fontId="8" fillId="0" borderId="3" xfId="0" applyFont="1" applyFill="1" applyBorder="1" applyAlignment="1" applyProtection="1">
      <alignment horizontal="center" vertical="top"/>
      <protection locked="0"/>
    </xf>
    <xf numFmtId="0" fontId="4" fillId="0" borderId="0" xfId="1" applyNumberFormat="1" applyFont="1" applyFill="1" applyBorder="1" applyAlignment="1">
      <alignment horizontal="center"/>
    </xf>
    <xf numFmtId="0" fontId="4" fillId="0" borderId="49" xfId="0" applyFont="1" applyFill="1" applyBorder="1" applyAlignment="1" applyProtection="1">
      <alignment vertical="top" wrapText="1"/>
      <protection locked="0"/>
    </xf>
    <xf numFmtId="43" fontId="1" fillId="4" borderId="3" xfId="1" applyNumberFormat="1" applyFill="1" applyBorder="1" applyAlignment="1" applyProtection="1">
      <alignment horizontal="center" vertical="top" wrapText="1"/>
    </xf>
    <xf numFmtId="170" fontId="3" fillId="4" borderId="3" xfId="4" applyNumberFormat="1" applyFont="1" applyFill="1" applyBorder="1" applyAlignment="1" applyProtection="1">
      <alignment vertical="top" wrapText="1"/>
    </xf>
    <xf numFmtId="0" fontId="0" fillId="4" borderId="0" xfId="0" applyFill="1" applyAlignment="1" applyProtection="1">
      <alignment horizontal="center"/>
      <protection locked="0"/>
    </xf>
    <xf numFmtId="168" fontId="1" fillId="4" borderId="0" xfId="1" applyNumberFormat="1" applyFill="1" applyProtection="1">
      <protection locked="0"/>
    </xf>
    <xf numFmtId="43" fontId="1" fillId="4" borderId="0" xfId="2" applyFill="1" applyProtection="1">
      <protection locked="0"/>
    </xf>
    <xf numFmtId="43" fontId="1" fillId="4" borderId="0" xfId="1" applyFill="1" applyProtection="1">
      <protection locked="0"/>
    </xf>
    <xf numFmtId="0" fontId="3" fillId="4" borderId="0" xfId="0" applyFont="1" applyFill="1" applyAlignment="1" applyProtection="1">
      <alignment horizontal="center" wrapText="1"/>
      <protection locked="0"/>
    </xf>
    <xf numFmtId="44" fontId="42" fillId="4" borderId="41" xfId="4" applyFont="1" applyFill="1" applyBorder="1" applyAlignment="1" applyProtection="1">
      <alignment horizontal="center" vertical="top" wrapText="1"/>
    </xf>
    <xf numFmtId="0" fontId="0" fillId="4" borderId="0" xfId="0" applyFill="1" applyProtection="1">
      <protection locked="0"/>
    </xf>
    <xf numFmtId="0" fontId="0" fillId="4" borderId="42" xfId="0" applyFill="1" applyBorder="1" applyAlignment="1" applyProtection="1">
      <alignment horizontal="center"/>
      <protection locked="0"/>
    </xf>
    <xf numFmtId="168" fontId="1" fillId="4" borderId="3" xfId="1" applyNumberFormat="1" applyFill="1" applyBorder="1" applyProtection="1">
      <protection locked="0"/>
    </xf>
    <xf numFmtId="43" fontId="1" fillId="4" borderId="3" xfId="2" applyFill="1" applyBorder="1" applyAlignment="1" applyProtection="1">
      <protection locked="0"/>
    </xf>
    <xf numFmtId="1" fontId="1" fillId="4" borderId="27" xfId="1" applyNumberFormat="1" applyFill="1" applyBorder="1" applyProtection="1">
      <protection locked="0"/>
    </xf>
    <xf numFmtId="170" fontId="3" fillId="4" borderId="27" xfId="4" applyNumberFormat="1" applyFont="1" applyFill="1" applyBorder="1" applyAlignment="1" applyProtection="1">
      <alignment vertical="top" wrapText="1"/>
    </xf>
    <xf numFmtId="0" fontId="3" fillId="0" borderId="2" xfId="0" applyFont="1" applyFill="1" applyBorder="1" applyAlignment="1" applyProtection="1">
      <alignment horizontal="right" vertical="top" wrapText="1"/>
      <protection locked="0"/>
    </xf>
    <xf numFmtId="0" fontId="30" fillId="0" borderId="49" xfId="0" applyFont="1" applyFill="1" applyBorder="1" applyAlignment="1" applyProtection="1">
      <alignment horizontal="center" vertical="top"/>
      <protection locked="0"/>
    </xf>
    <xf numFmtId="0" fontId="3" fillId="0" borderId="48" xfId="0" applyFont="1" applyFill="1" applyBorder="1" applyAlignment="1" applyProtection="1">
      <alignment horizontal="center" vertical="top"/>
      <protection locked="0"/>
    </xf>
    <xf numFmtId="0" fontId="42" fillId="0" borderId="48" xfId="0" applyFont="1" applyFill="1" applyBorder="1" applyAlignment="1" applyProtection="1">
      <alignment horizontal="center" vertical="top"/>
      <protection locked="0"/>
    </xf>
    <xf numFmtId="0" fontId="42" fillId="0" borderId="50" xfId="0" applyFont="1" applyFill="1" applyBorder="1" applyAlignment="1" applyProtection="1">
      <alignment horizontal="center" vertical="top"/>
      <protection locked="0"/>
    </xf>
    <xf numFmtId="0" fontId="42" fillId="0" borderId="18" xfId="0" applyFont="1" applyFill="1" applyBorder="1" applyAlignment="1" applyProtection="1">
      <alignment horizontal="center" vertical="top"/>
      <protection locked="0"/>
    </xf>
    <xf numFmtId="0" fontId="42" fillId="0" borderId="21" xfId="0" applyFont="1" applyFill="1" applyBorder="1" applyAlignment="1" applyProtection="1">
      <alignment horizontal="center" vertical="top"/>
      <protection locked="0"/>
    </xf>
    <xf numFmtId="0" fontId="10" fillId="0" borderId="0" xfId="0" applyFont="1" applyFill="1" applyAlignment="1">
      <alignment horizontal="right"/>
    </xf>
    <xf numFmtId="182" fontId="4" fillId="4" borderId="32" xfId="4" applyNumberFormat="1" applyFont="1" applyFill="1" applyBorder="1"/>
    <xf numFmtId="182" fontId="4" fillId="4" borderId="33" xfId="4" applyNumberFormat="1" applyFont="1" applyFill="1" applyBorder="1"/>
    <xf numFmtId="182" fontId="4" fillId="4" borderId="17" xfId="4" applyNumberFormat="1" applyFont="1" applyFill="1" applyBorder="1"/>
    <xf numFmtId="182" fontId="36" fillId="4" borderId="32" xfId="4" applyNumberFormat="1" applyFont="1" applyFill="1" applyBorder="1"/>
    <xf numFmtId="182" fontId="36" fillId="4" borderId="33" xfId="4" applyNumberFormat="1" applyFont="1" applyFill="1" applyBorder="1"/>
    <xf numFmtId="182" fontId="36" fillId="4" borderId="17" xfId="4" applyNumberFormat="1" applyFont="1" applyFill="1" applyBorder="1"/>
    <xf numFmtId="42" fontId="3" fillId="4" borderId="52" xfId="4" applyNumberFormat="1" applyFont="1" applyFill="1" applyBorder="1"/>
    <xf numFmtId="182" fontId="3" fillId="0" borderId="34" xfId="4" applyNumberFormat="1" applyFont="1" applyFill="1" applyBorder="1"/>
    <xf numFmtId="0" fontId="0" fillId="2" borderId="0" xfId="0" applyFill="1"/>
    <xf numFmtId="0" fontId="0" fillId="0" borderId="3" xfId="0" applyFill="1" applyBorder="1" applyAlignment="1">
      <alignment wrapText="1"/>
    </xf>
    <xf numFmtId="0" fontId="0" fillId="0" borderId="19" xfId="0" applyFill="1" applyBorder="1"/>
    <xf numFmtId="168" fontId="0" fillId="0" borderId="19" xfId="1" applyNumberFormat="1" applyFont="1" applyFill="1" applyBorder="1"/>
    <xf numFmtId="0" fontId="0" fillId="0" borderId="40" xfId="0" applyFill="1" applyBorder="1"/>
    <xf numFmtId="0" fontId="0" fillId="0" borderId="30" xfId="0" applyFill="1" applyBorder="1"/>
    <xf numFmtId="168" fontId="0" fillId="0" borderId="30" xfId="1" applyNumberFormat="1" applyFont="1" applyFill="1" applyBorder="1"/>
    <xf numFmtId="168" fontId="0" fillId="0" borderId="31" xfId="1" applyNumberFormat="1" applyFont="1" applyFill="1" applyBorder="1"/>
    <xf numFmtId="0" fontId="0" fillId="0" borderId="42" xfId="0" applyFill="1" applyBorder="1"/>
    <xf numFmtId="168" fontId="0" fillId="0" borderId="27" xfId="1" applyNumberFormat="1" applyFont="1" applyFill="1" applyBorder="1"/>
    <xf numFmtId="0" fontId="0" fillId="0" borderId="45" xfId="0" applyFill="1" applyBorder="1"/>
    <xf numFmtId="168" fontId="0" fillId="0" borderId="28" xfId="1" applyNumberFormat="1" applyFont="1" applyFill="1" applyBorder="1"/>
    <xf numFmtId="168" fontId="0" fillId="0" borderId="29" xfId="1" applyNumberFormat="1" applyFont="1" applyFill="1" applyBorder="1"/>
    <xf numFmtId="0" fontId="0" fillId="0" borderId="23" xfId="0" applyFill="1" applyBorder="1"/>
    <xf numFmtId="168" fontId="0" fillId="0" borderId="23" xfId="1" applyNumberFormat="1" applyFont="1" applyFill="1" applyBorder="1"/>
    <xf numFmtId="168" fontId="0" fillId="0" borderId="57" xfId="1" applyNumberFormat="1" applyFont="1" applyFill="1" applyBorder="1"/>
    <xf numFmtId="168" fontId="0" fillId="0" borderId="49" xfId="1" applyNumberFormat="1" applyFont="1" applyFill="1" applyBorder="1"/>
    <xf numFmtId="180" fontId="0" fillId="0" borderId="49" xfId="0" applyNumberFormat="1" applyFill="1" applyBorder="1"/>
    <xf numFmtId="168" fontId="3" fillId="0" borderId="57" xfId="1" applyNumberFormat="1" applyFont="1" applyFill="1" applyBorder="1"/>
    <xf numFmtId="168" fontId="0" fillId="0" borderId="50" xfId="1" applyNumberFormat="1" applyFont="1" applyFill="1" applyBorder="1"/>
    <xf numFmtId="180" fontId="0" fillId="0" borderId="50" xfId="0" applyNumberFormat="1" applyFill="1" applyBorder="1"/>
    <xf numFmtId="3" fontId="0" fillId="0" borderId="40" xfId="0" applyNumberFormat="1" applyFill="1" applyBorder="1"/>
    <xf numFmtId="3" fontId="0" fillId="0" borderId="30" xfId="0" applyNumberFormat="1" applyFill="1" applyBorder="1"/>
    <xf numFmtId="3" fontId="0" fillId="0" borderId="31" xfId="0" applyNumberFormat="1" applyFill="1" applyBorder="1"/>
    <xf numFmtId="3" fontId="0" fillId="0" borderId="0" xfId="0" applyNumberFormat="1" applyFill="1"/>
    <xf numFmtId="3" fontId="0" fillId="0" borderId="3" xfId="0" applyNumberFormat="1" applyFill="1" applyBorder="1"/>
    <xf numFmtId="3" fontId="0" fillId="0" borderId="58" xfId="0" applyNumberFormat="1" applyFill="1" applyBorder="1"/>
    <xf numFmtId="3" fontId="0" fillId="0" borderId="23" xfId="0" applyNumberFormat="1" applyFill="1" applyBorder="1"/>
    <xf numFmtId="3" fontId="0" fillId="0" borderId="42" xfId="0" applyNumberFormat="1" applyFill="1" applyBorder="1"/>
    <xf numFmtId="168" fontId="0" fillId="0" borderId="0" xfId="1" applyNumberFormat="1" applyFont="1" applyFill="1"/>
    <xf numFmtId="3" fontId="0" fillId="0" borderId="57" xfId="0" applyNumberFormat="1" applyFill="1" applyBorder="1"/>
    <xf numFmtId="3" fontId="0" fillId="0" borderId="27" xfId="0" applyNumberFormat="1" applyFill="1" applyBorder="1"/>
    <xf numFmtId="181" fontId="0" fillId="0" borderId="45" xfId="0" applyNumberFormat="1" applyFill="1" applyBorder="1"/>
    <xf numFmtId="181" fontId="0" fillId="0" borderId="28" xfId="0" applyNumberFormat="1" applyFill="1" applyBorder="1"/>
    <xf numFmtId="181" fontId="0" fillId="0" borderId="29" xfId="0" applyNumberFormat="1" applyFill="1" applyBorder="1"/>
    <xf numFmtId="181" fontId="0" fillId="0" borderId="0" xfId="0" applyNumberFormat="1" applyFill="1"/>
    <xf numFmtId="181" fontId="0" fillId="0" borderId="3" xfId="0" applyNumberFormat="1" applyFill="1" applyBorder="1"/>
    <xf numFmtId="43" fontId="29" fillId="2" borderId="22" xfId="2" applyFont="1" applyFill="1" applyBorder="1" applyAlignment="1" applyProtection="1">
      <alignment horizontal="left" wrapText="1"/>
      <protection locked="0"/>
    </xf>
    <xf numFmtId="43" fontId="41" fillId="0" borderId="59" xfId="1" applyFont="1" applyFill="1" applyBorder="1" applyAlignment="1" applyProtection="1">
      <alignment horizontal="center" wrapText="1"/>
      <protection locked="0"/>
    </xf>
    <xf numFmtId="1" fontId="41" fillId="0" borderId="27" xfId="1" applyNumberFormat="1" applyFont="1" applyFill="1" applyBorder="1" applyAlignment="1" applyProtection="1">
      <alignment horizontal="center" wrapText="1"/>
      <protection locked="0"/>
    </xf>
    <xf numFmtId="43" fontId="5" fillId="0" borderId="98" xfId="2" applyFont="1" applyFill="1" applyBorder="1" applyAlignment="1" applyProtection="1">
      <alignment horizontal="center" wrapText="1"/>
      <protection locked="0"/>
    </xf>
    <xf numFmtId="1" fontId="41" fillId="0" borderId="69" xfId="1" applyNumberFormat="1" applyFont="1" applyFill="1" applyBorder="1" applyAlignment="1" applyProtection="1">
      <alignment horizontal="center" wrapText="1"/>
      <protection locked="0"/>
    </xf>
    <xf numFmtId="0" fontId="0" fillId="6" borderId="0" xfId="0" applyFill="1" applyAlignment="1" applyProtection="1">
      <alignment horizontal="center"/>
      <protection locked="0"/>
    </xf>
    <xf numFmtId="168" fontId="3" fillId="6" borderId="0" xfId="1" applyNumberFormat="1" applyFont="1" applyFill="1" applyProtection="1">
      <protection locked="0"/>
    </xf>
    <xf numFmtId="43" fontId="3" fillId="6" borderId="0" xfId="2" applyFont="1" applyFill="1" applyAlignment="1" applyProtection="1">
      <alignment horizontal="right"/>
      <protection locked="0"/>
    </xf>
    <xf numFmtId="1" fontId="3" fillId="6" borderId="0" xfId="1" applyNumberFormat="1" applyFont="1" applyFill="1" applyProtection="1">
      <protection locked="0"/>
    </xf>
    <xf numFmtId="9" fontId="57" fillId="0" borderId="22" xfId="23" applyFont="1" applyFill="1" applyBorder="1" applyAlignment="1" applyProtection="1">
      <alignment horizontal="center" wrapText="1"/>
      <protection locked="0"/>
    </xf>
    <xf numFmtId="169" fontId="57" fillId="0" borderId="22" xfId="23" applyNumberFormat="1" applyFont="1" applyFill="1" applyBorder="1" applyAlignment="1" applyProtection="1">
      <alignment horizontal="center" wrapText="1"/>
      <protection locked="0"/>
    </xf>
    <xf numFmtId="9" fontId="60" fillId="0" borderId="22" xfId="23" applyFont="1" applyFill="1" applyBorder="1" applyAlignment="1" applyProtection="1">
      <alignment horizontal="center" wrapText="1"/>
      <protection locked="0"/>
    </xf>
    <xf numFmtId="9" fontId="57" fillId="0" borderId="22" xfId="23" applyNumberFormat="1" applyFont="1" applyFill="1" applyBorder="1" applyAlignment="1" applyProtection="1">
      <alignment horizontal="center" wrapText="1"/>
      <protection locked="0"/>
    </xf>
    <xf numFmtId="0" fontId="29" fillId="6" borderId="0" xfId="0" applyFont="1" applyFill="1" applyAlignment="1" applyProtection="1">
      <alignment horizontal="left"/>
      <protection locked="0"/>
    </xf>
    <xf numFmtId="43" fontId="61" fillId="0" borderId="61" xfId="2" applyFont="1" applyFill="1" applyBorder="1" applyAlignment="1" applyProtection="1">
      <alignment horizontal="center" wrapText="1"/>
      <protection locked="0"/>
    </xf>
    <xf numFmtId="43" fontId="60" fillId="0" borderId="42" xfId="2" applyFont="1" applyFill="1" applyBorder="1" applyAlignment="1" applyProtection="1">
      <alignment horizontal="center" wrapText="1"/>
      <protection locked="0"/>
    </xf>
    <xf numFmtId="43" fontId="60" fillId="0" borderId="22" xfId="2" applyFont="1" applyFill="1" applyBorder="1" applyAlignment="1" applyProtection="1">
      <alignment horizontal="center" wrapText="1"/>
      <protection locked="0"/>
    </xf>
    <xf numFmtId="43" fontId="5" fillId="0" borderId="46" xfId="1" applyFont="1" applyFill="1" applyBorder="1" applyAlignment="1" applyProtection="1">
      <alignment horizontal="center" wrapText="1"/>
      <protection locked="0"/>
    </xf>
    <xf numFmtId="0" fontId="31" fillId="0" borderId="2" xfId="0" applyFont="1" applyFill="1" applyBorder="1" applyAlignment="1" applyProtection="1">
      <alignment vertical="center"/>
      <protection locked="0"/>
    </xf>
    <xf numFmtId="0" fontId="17" fillId="4" borderId="42" xfId="0" applyFont="1" applyFill="1" applyBorder="1" applyAlignment="1" applyProtection="1">
      <alignment vertical="center"/>
    </xf>
    <xf numFmtId="168" fontId="57" fillId="4" borderId="3" xfId="1" applyNumberFormat="1" applyFont="1" applyFill="1" applyBorder="1" applyAlignment="1" applyProtection="1">
      <alignment vertical="center"/>
    </xf>
    <xf numFmtId="43" fontId="31" fillId="4" borderId="3" xfId="2" applyFont="1" applyFill="1" applyBorder="1" applyAlignment="1" applyProtection="1">
      <alignment vertical="center"/>
    </xf>
    <xf numFmtId="44" fontId="57" fillId="4" borderId="27" xfId="4" applyFont="1" applyFill="1" applyBorder="1" applyAlignment="1" applyProtection="1">
      <alignment vertical="center"/>
    </xf>
    <xf numFmtId="168" fontId="31" fillId="0" borderId="2" xfId="1" applyNumberFormat="1" applyFont="1" applyFill="1" applyBorder="1" applyAlignment="1" applyProtection="1">
      <alignment vertical="center"/>
    </xf>
    <xf numFmtId="9" fontId="31" fillId="0" borderId="3" xfId="1" applyNumberFormat="1" applyFont="1" applyFill="1" applyBorder="1" applyAlignment="1" applyProtection="1">
      <alignment vertical="center"/>
    </xf>
    <xf numFmtId="170" fontId="31" fillId="0" borderId="3" xfId="4" applyNumberFormat="1" applyFont="1" applyFill="1" applyBorder="1" applyAlignment="1" applyProtection="1">
      <alignment vertical="center"/>
    </xf>
    <xf numFmtId="0" fontId="58" fillId="0" borderId="3" xfId="2" applyNumberFormat="1" applyFont="1" applyFill="1" applyBorder="1" applyAlignment="1" applyProtection="1">
      <alignment vertical="center"/>
    </xf>
    <xf numFmtId="168" fontId="59" fillId="0" borderId="3" xfId="1" applyNumberFormat="1" applyFont="1" applyFill="1" applyBorder="1" applyAlignment="1" applyProtection="1">
      <alignment vertical="center"/>
      <protection locked="0"/>
    </xf>
    <xf numFmtId="166" fontId="59" fillId="0" borderId="3" xfId="1" applyNumberFormat="1" applyFont="1" applyFill="1" applyBorder="1" applyAlignment="1" applyProtection="1">
      <alignment vertical="center"/>
      <protection locked="0"/>
    </xf>
    <xf numFmtId="168" fontId="58" fillId="0" borderId="3" xfId="1" applyNumberFormat="1" applyFont="1" applyFill="1" applyBorder="1" applyAlignment="1" applyProtection="1">
      <alignment vertical="center"/>
      <protection locked="0"/>
    </xf>
    <xf numFmtId="0" fontId="58" fillId="0" borderId="3" xfId="0" applyFont="1" applyFill="1" applyBorder="1" applyAlignment="1" applyProtection="1">
      <alignment vertical="center"/>
      <protection locked="0"/>
    </xf>
    <xf numFmtId="0" fontId="31" fillId="0" borderId="3" xfId="0" applyFont="1" applyFill="1" applyBorder="1" applyAlignment="1" applyProtection="1">
      <alignment vertical="center"/>
      <protection locked="0"/>
    </xf>
    <xf numFmtId="0" fontId="58" fillId="0" borderId="57" xfId="0" applyFont="1" applyFill="1" applyBorder="1" applyAlignment="1" applyProtection="1">
      <alignment vertical="center"/>
      <protection locked="0"/>
    </xf>
    <xf numFmtId="0" fontId="3" fillId="0" borderId="0" xfId="0" applyFont="1" applyFill="1" applyBorder="1" applyAlignment="1" applyProtection="1">
      <alignment vertical="center"/>
      <protection locked="0"/>
    </xf>
    <xf numFmtId="0" fontId="0" fillId="0" borderId="0" xfId="0" applyFill="1" applyBorder="1" applyAlignment="1" applyProtection="1">
      <alignment vertical="center"/>
      <protection locked="0"/>
    </xf>
    <xf numFmtId="168" fontId="3" fillId="0" borderId="0" xfId="1" applyNumberFormat="1" applyFont="1" applyFill="1" applyBorder="1" applyAlignment="1" applyProtection="1">
      <alignment vertical="center"/>
      <protection locked="0"/>
    </xf>
    <xf numFmtId="43" fontId="3" fillId="0" borderId="0" xfId="2" applyFont="1" applyFill="1" applyBorder="1" applyAlignment="1" applyProtection="1">
      <alignment vertical="center"/>
      <protection locked="0"/>
    </xf>
    <xf numFmtId="1" fontId="3" fillId="0" borderId="0" xfId="1" applyNumberFormat="1" applyFont="1" applyFill="1" applyBorder="1" applyAlignment="1" applyProtection="1">
      <alignment vertical="center"/>
      <protection locked="0"/>
    </xf>
    <xf numFmtId="43" fontId="3" fillId="0" borderId="0" xfId="1" applyFont="1" applyFill="1" applyBorder="1" applyAlignment="1" applyProtection="1">
      <alignment vertical="center"/>
      <protection locked="0"/>
    </xf>
    <xf numFmtId="0" fontId="3" fillId="0" borderId="0" xfId="2" applyNumberFormat="1" applyFont="1" applyFill="1" applyBorder="1" applyAlignment="1" applyProtection="1">
      <alignment vertical="center"/>
      <protection locked="0"/>
    </xf>
    <xf numFmtId="9" fontId="6" fillId="0" borderId="0" xfId="23" applyFont="1" applyFill="1" applyBorder="1" applyAlignment="1" applyProtection="1">
      <alignment vertical="center"/>
      <protection locked="0"/>
    </xf>
    <xf numFmtId="41" fontId="3" fillId="0" borderId="0" xfId="2" applyNumberFormat="1" applyFont="1" applyFill="1" applyBorder="1" applyAlignment="1" applyProtection="1">
      <alignment vertical="center"/>
      <protection locked="0"/>
    </xf>
    <xf numFmtId="0" fontId="17" fillId="2" borderId="40" xfId="0" applyFont="1" applyFill="1" applyBorder="1" applyAlignment="1" applyProtection="1">
      <alignment vertical="center"/>
      <protection locked="0"/>
    </xf>
    <xf numFmtId="0" fontId="3" fillId="2" borderId="30" xfId="0" applyFont="1" applyFill="1" applyBorder="1" applyAlignment="1" applyProtection="1">
      <alignment vertical="center"/>
    </xf>
    <xf numFmtId="168" fontId="3" fillId="2" borderId="30" xfId="1" applyNumberFormat="1" applyFont="1" applyFill="1" applyBorder="1" applyAlignment="1" applyProtection="1">
      <alignment vertical="center"/>
    </xf>
    <xf numFmtId="43" fontId="3" fillId="2" borderId="30" xfId="2" applyFont="1" applyFill="1" applyBorder="1" applyAlignment="1" applyProtection="1">
      <alignment vertical="center"/>
    </xf>
    <xf numFmtId="1" fontId="3" fillId="2" borderId="30" xfId="2" applyNumberFormat="1" applyFont="1" applyFill="1" applyBorder="1" applyAlignment="1" applyProtection="1">
      <alignment vertical="center"/>
    </xf>
    <xf numFmtId="170" fontId="17" fillId="2" borderId="14" xfId="4" applyNumberFormat="1" applyFont="1" applyFill="1" applyBorder="1" applyAlignment="1" applyProtection="1">
      <alignment vertical="center"/>
      <protection locked="0"/>
    </xf>
    <xf numFmtId="170" fontId="4" fillId="2" borderId="30" xfId="4" applyNumberFormat="1" applyFont="1" applyFill="1" applyBorder="1" applyAlignment="1" applyProtection="1">
      <alignment vertical="center"/>
      <protection locked="0"/>
    </xf>
    <xf numFmtId="170" fontId="17" fillId="2" borderId="30" xfId="4" applyNumberFormat="1" applyFont="1" applyFill="1" applyBorder="1" applyAlignment="1" applyProtection="1">
      <alignment vertical="center"/>
      <protection locked="0"/>
    </xf>
    <xf numFmtId="0" fontId="0" fillId="2" borderId="30" xfId="0" applyFill="1" applyBorder="1" applyAlignment="1">
      <alignment vertical="center"/>
    </xf>
    <xf numFmtId="0" fontId="3" fillId="2" borderId="30" xfId="0" applyFont="1" applyFill="1" applyBorder="1" applyAlignment="1" applyProtection="1">
      <alignment vertical="center"/>
      <protection locked="0"/>
    </xf>
    <xf numFmtId="170" fontId="17" fillId="2" borderId="16" xfId="4" applyNumberFormat="1" applyFont="1" applyFill="1" applyBorder="1" applyAlignment="1" applyProtection="1">
      <alignment vertical="center"/>
      <protection locked="0"/>
    </xf>
    <xf numFmtId="43" fontId="3" fillId="0" borderId="0" xfId="2" applyFont="1" applyFill="1" applyBorder="1" applyAlignment="1" applyProtection="1">
      <alignment vertical="center"/>
    </xf>
    <xf numFmtId="37" fontId="4" fillId="0" borderId="0" xfId="2" applyNumberFormat="1" applyFont="1" applyFill="1" applyBorder="1" applyAlignment="1" applyProtection="1">
      <alignment vertical="center"/>
      <protection locked="0"/>
    </xf>
    <xf numFmtId="0" fontId="31" fillId="0" borderId="0" xfId="0" applyFont="1" applyFill="1" applyBorder="1" applyAlignment="1" applyProtection="1">
      <alignment vertical="center"/>
      <protection locked="0"/>
    </xf>
    <xf numFmtId="0" fontId="4" fillId="0" borderId="0" xfId="0" applyFont="1" applyFill="1" applyBorder="1" applyAlignment="1" applyProtection="1">
      <alignment vertical="center"/>
      <protection locked="0"/>
    </xf>
    <xf numFmtId="0" fontId="3" fillId="0" borderId="0" xfId="0" applyFont="1" applyFill="1" applyAlignment="1" applyProtection="1">
      <alignment vertical="center"/>
      <protection locked="0"/>
    </xf>
    <xf numFmtId="0" fontId="3" fillId="0" borderId="57" xfId="0" applyFont="1" applyFill="1" applyBorder="1" applyAlignment="1" applyProtection="1">
      <alignment vertical="center"/>
      <protection locked="0"/>
    </xf>
    <xf numFmtId="0" fontId="0" fillId="0" borderId="35" xfId="0" applyFill="1" applyBorder="1" applyAlignment="1" applyProtection="1">
      <alignment vertical="center"/>
      <protection locked="0"/>
    </xf>
    <xf numFmtId="0" fontId="7" fillId="0" borderId="0" xfId="0" applyFont="1" applyFill="1" applyBorder="1" applyAlignment="1" applyProtection="1">
      <alignment vertical="center"/>
      <protection locked="0"/>
    </xf>
    <xf numFmtId="43" fontId="5" fillId="0" borderId="46" xfId="1" applyFont="1" applyFill="1" applyBorder="1" applyAlignment="1" applyProtection="1">
      <alignment horizontal="center" wrapText="1"/>
      <protection locked="0"/>
    </xf>
    <xf numFmtId="168" fontId="5" fillId="0" borderId="30" xfId="1" applyNumberFormat="1" applyFont="1" applyFill="1" applyBorder="1" applyAlignment="1" applyProtection="1">
      <alignment horizontal="center" wrapText="1"/>
      <protection locked="0"/>
    </xf>
    <xf numFmtId="0" fontId="3" fillId="0" borderId="97" xfId="0" applyFont="1" applyFill="1" applyBorder="1" applyAlignment="1" applyProtection="1">
      <alignment wrapText="1"/>
      <protection locked="0"/>
    </xf>
    <xf numFmtId="0" fontId="3" fillId="0" borderId="35" xfId="0" applyFont="1" applyFill="1" applyBorder="1" applyAlignment="1" applyProtection="1">
      <alignment wrapText="1"/>
      <protection locked="0"/>
    </xf>
    <xf numFmtId="0" fontId="3" fillId="0" borderId="51" xfId="0" applyFont="1" applyFill="1" applyBorder="1" applyAlignment="1" applyProtection="1">
      <alignment wrapText="1"/>
      <protection locked="0"/>
    </xf>
    <xf numFmtId="0" fontId="0" fillId="0" borderId="66" xfId="0" applyFill="1" applyBorder="1" applyAlignment="1" applyProtection="1">
      <alignment vertical="top" wrapText="1"/>
      <protection locked="0"/>
    </xf>
    <xf numFmtId="0" fontId="0" fillId="0" borderId="69" xfId="0" applyFill="1" applyBorder="1" applyAlignment="1">
      <alignment vertical="top" wrapText="1"/>
    </xf>
    <xf numFmtId="0" fontId="0" fillId="0" borderId="8" xfId="0" applyFill="1" applyBorder="1" applyAlignment="1">
      <alignment vertical="top" wrapText="1"/>
    </xf>
    <xf numFmtId="43" fontId="29" fillId="2" borderId="5" xfId="2" applyFont="1" applyFill="1" applyBorder="1" applyAlignment="1" applyProtection="1">
      <alignment horizontal="left"/>
      <protection locked="0"/>
    </xf>
    <xf numFmtId="0" fontId="56" fillId="2" borderId="1" xfId="0" applyFont="1" applyFill="1" applyBorder="1" applyAlignment="1"/>
    <xf numFmtId="43" fontId="5" fillId="0" borderId="0" xfId="3" applyFont="1" applyFill="1" applyBorder="1" applyAlignment="1" applyProtection="1">
      <alignment horizontal="center" wrapText="1"/>
      <protection locked="0"/>
    </xf>
    <xf numFmtId="0" fontId="10" fillId="12" borderId="33" xfId="0" applyFont="1" applyFill="1" applyBorder="1" applyAlignment="1">
      <alignment horizontal="center"/>
    </xf>
    <xf numFmtId="0" fontId="10" fillId="12" borderId="17" xfId="0" applyFont="1" applyFill="1" applyBorder="1" applyAlignment="1">
      <alignment horizontal="center"/>
    </xf>
  </cellXfs>
  <cellStyles count="26">
    <cellStyle name="Comma" xfId="1" builtinId="3"/>
    <cellStyle name="Comma_Cost ATTs 2 and 5_Fort Irwin RCNLD 07_30_02" xfId="2"/>
    <cellStyle name="Comma_FWA" xfId="3"/>
    <cellStyle name="Currency" xfId="4" builtinId="4"/>
    <cellStyle name="Currency_07.04.03 FWA-FGA Utilidor Construction Costs (1)" xfId="5"/>
    <cellStyle name="Currency_FTI_Depreciation_Dec2" xfId="6"/>
    <cellStyle name="Currency_FTI_FPR_Pricing_25Sep02" xfId="7"/>
    <cellStyle name="Currency_FWA Utilidor RCN" xfId="8"/>
    <cellStyle name="Grey" xfId="9"/>
    <cellStyle name="Header1" xfId="10"/>
    <cellStyle name="Header2" xfId="11"/>
    <cellStyle name="Hyperlink" xfId="12" builtinId="8"/>
    <cellStyle name="Input [yellow]" xfId="13"/>
    <cellStyle name="Millares [0]_laroux" xfId="14"/>
    <cellStyle name="Millares_laroux" xfId="15"/>
    <cellStyle name="Moneda [0]_laroux" xfId="16"/>
    <cellStyle name="Moneda_laroux" xfId="17"/>
    <cellStyle name="Normal" xfId="0" builtinId="0"/>
    <cellStyle name="Normal - Style1" xfId="18"/>
    <cellStyle name="Normal_FTI_Depreciation_Dec2" xfId="19"/>
    <cellStyle name="Normal_FTI_FPR_Pricing_25Sep02" xfId="20"/>
    <cellStyle name="Œ…‹æØ‚è [0.00]_PRODUCT DETAIL Q1" xfId="21"/>
    <cellStyle name="Œ…‹æØ‚è_PRODUCT DETAIL Q1" xfId="22"/>
    <cellStyle name="Percent" xfId="23" builtinId="5"/>
    <cellStyle name="Percent [2]" xfId="24"/>
    <cellStyle name="producto" xfId="2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hartsheet" Target="chartsheets/sheet2.xml"/><Relationship Id="rId26"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chartsheet" Target="chart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hartsheet" Target="chartsheets/sheet1.xml"/><Relationship Id="rId25"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18.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19.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7.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hartsheet" Target="chartsheets/sheet4.xml"/><Relationship Id="rId27" Type="http://schemas.openxmlformats.org/officeDocument/2006/relationships/externalLink" Target="externalLinks/externalLink3.xml"/><Relationship Id="rId30"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75" b="1" i="0" u="none" strike="noStrike" baseline="0">
                <a:solidFill>
                  <a:srgbClr val="000000"/>
                </a:solidFill>
                <a:latin typeface="Arial"/>
                <a:ea typeface="Arial"/>
                <a:cs typeface="Arial"/>
              </a:defRPr>
            </a:pPr>
            <a:r>
              <a:t>Annual average of all Pipe LF in Utilidor sections</a:t>
            </a:r>
          </a:p>
        </c:rich>
      </c:tx>
      <c:layout>
        <c:manualLayout>
          <c:xMode val="edge"/>
          <c:yMode val="edge"/>
          <c:x val="0.27427184466019361"/>
          <c:y val="3.5190615835777136E-2"/>
        </c:manualLayout>
      </c:layout>
      <c:spPr>
        <a:noFill/>
        <a:ln w="25400">
          <a:noFill/>
        </a:ln>
      </c:spPr>
    </c:title>
    <c:plotArea>
      <c:layout>
        <c:manualLayout>
          <c:layoutTarget val="inner"/>
          <c:xMode val="edge"/>
          <c:yMode val="edge"/>
          <c:x val="8.2524271844660227E-2"/>
          <c:y val="0.19648093841642286"/>
          <c:w val="0.89927184466019572"/>
          <c:h val="0.67155425219941589"/>
        </c:manualLayout>
      </c:layout>
      <c:lineChart>
        <c:grouping val="standard"/>
        <c:ser>
          <c:idx val="0"/>
          <c:order val="0"/>
          <c:spPr>
            <a:ln w="12700">
              <a:solidFill>
                <a:srgbClr val="000080"/>
              </a:solidFill>
              <a:prstDash val="solid"/>
            </a:ln>
          </c:spPr>
          <c:marker>
            <c:symbol val="diamond"/>
            <c:size val="5"/>
            <c:spPr>
              <a:solidFill>
                <a:srgbClr val="000080"/>
              </a:solidFill>
              <a:ln>
                <a:solidFill>
                  <a:srgbClr val="000080"/>
                </a:solidFill>
                <a:prstDash val="solid"/>
              </a:ln>
            </c:spPr>
          </c:marker>
          <c:val>
            <c:numRef>
              <c:f>'Utilidor Section Plan'!$AP$14:$AP$63</c:f>
              <c:numCache>
                <c:formatCode>_(* #,##0_);_(* \(#,##0\);_(* "-"??_);_(@_)</c:formatCode>
                <c:ptCount val="50"/>
                <c:pt idx="0">
                  <c:v>3286.5</c:v>
                </c:pt>
                <c:pt idx="1">
                  <c:v>4770.5</c:v>
                </c:pt>
                <c:pt idx="2">
                  <c:v>4303.5</c:v>
                </c:pt>
                <c:pt idx="3">
                  <c:v>2466.5</c:v>
                </c:pt>
                <c:pt idx="4">
                  <c:v>5009.25</c:v>
                </c:pt>
                <c:pt idx="5">
                  <c:v>4278.75</c:v>
                </c:pt>
                <c:pt idx="6">
                  <c:v>3439</c:v>
                </c:pt>
                <c:pt idx="7">
                  <c:v>3720.5</c:v>
                </c:pt>
                <c:pt idx="8">
                  <c:v>4834</c:v>
                </c:pt>
                <c:pt idx="9">
                  <c:v>2648.25</c:v>
                </c:pt>
                <c:pt idx="10">
                  <c:v>4562.5</c:v>
                </c:pt>
                <c:pt idx="11">
                  <c:v>3965.25</c:v>
                </c:pt>
                <c:pt idx="12">
                  <c:v>4648.5</c:v>
                </c:pt>
                <c:pt idx="13">
                  <c:v>6090.75</c:v>
                </c:pt>
                <c:pt idx="14">
                  <c:v>3923</c:v>
                </c:pt>
                <c:pt idx="15">
                  <c:v>5943.5</c:v>
                </c:pt>
                <c:pt idx="16">
                  <c:v>4395</c:v>
                </c:pt>
                <c:pt idx="17">
                  <c:v>3918.5</c:v>
                </c:pt>
                <c:pt idx="18">
                  <c:v>5520.75</c:v>
                </c:pt>
                <c:pt idx="19">
                  <c:v>3546</c:v>
                </c:pt>
                <c:pt idx="20">
                  <c:v>4124.5</c:v>
                </c:pt>
                <c:pt idx="21">
                  <c:v>5957.75</c:v>
                </c:pt>
                <c:pt idx="22">
                  <c:v>4158.25</c:v>
                </c:pt>
                <c:pt idx="23">
                  <c:v>4217.25</c:v>
                </c:pt>
                <c:pt idx="24">
                  <c:v>3878.5</c:v>
                </c:pt>
                <c:pt idx="25">
                  <c:v>5808.5</c:v>
                </c:pt>
                <c:pt idx="26">
                  <c:v>2389.375</c:v>
                </c:pt>
                <c:pt idx="27">
                  <c:v>2389.375</c:v>
                </c:pt>
                <c:pt idx="28">
                  <c:v>3406</c:v>
                </c:pt>
                <c:pt idx="29">
                  <c:v>4049.5</c:v>
                </c:pt>
                <c:pt idx="30">
                  <c:v>629.5</c:v>
                </c:pt>
                <c:pt idx="31">
                  <c:v>481.5</c:v>
                </c:pt>
                <c:pt idx="32">
                  <c:v>1468.375</c:v>
                </c:pt>
                <c:pt idx="33">
                  <c:v>612</c:v>
                </c:pt>
                <c:pt idx="34">
                  <c:v>2059.5</c:v>
                </c:pt>
                <c:pt idx="35">
                  <c:v>322.25</c:v>
                </c:pt>
                <c:pt idx="36">
                  <c:v>0</c:v>
                </c:pt>
                <c:pt idx="37">
                  <c:v>0</c:v>
                </c:pt>
                <c:pt idx="38">
                  <c:v>709.75</c:v>
                </c:pt>
                <c:pt idx="39">
                  <c:v>2188.75</c:v>
                </c:pt>
                <c:pt idx="40">
                  <c:v>974.75</c:v>
                </c:pt>
                <c:pt idx="41">
                  <c:v>225</c:v>
                </c:pt>
                <c:pt idx="42">
                  <c:v>521</c:v>
                </c:pt>
                <c:pt idx="43">
                  <c:v>1003.5</c:v>
                </c:pt>
                <c:pt idx="44">
                  <c:v>40.25</c:v>
                </c:pt>
                <c:pt idx="45">
                  <c:v>0</c:v>
                </c:pt>
                <c:pt idx="46">
                  <c:v>0</c:v>
                </c:pt>
                <c:pt idx="47">
                  <c:v>678.75</c:v>
                </c:pt>
                <c:pt idx="48">
                  <c:v>342</c:v>
                </c:pt>
                <c:pt idx="49">
                  <c:v>3771.5</c:v>
                </c:pt>
              </c:numCache>
            </c:numRef>
          </c:val>
        </c:ser>
        <c:marker val="1"/>
        <c:axId val="173126400"/>
        <c:axId val="173128320"/>
      </c:lineChart>
      <c:catAx>
        <c:axId val="173126400"/>
        <c:scaling>
          <c:orientation val="minMax"/>
        </c:scaling>
        <c:axPos val="b"/>
        <c:numFmt formatCode="General" sourceLinked="1"/>
        <c:tickLblPos val="nextTo"/>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173128320"/>
        <c:crosses val="autoZero"/>
        <c:auto val="1"/>
        <c:lblAlgn val="ctr"/>
        <c:lblOffset val="100"/>
        <c:tickLblSkip val="2"/>
        <c:tickMarkSkip val="1"/>
      </c:catAx>
      <c:valAx>
        <c:axId val="173128320"/>
        <c:scaling>
          <c:orientation val="minMax"/>
        </c:scaling>
        <c:axPos val="l"/>
        <c:majorGridlines>
          <c:spPr>
            <a:ln w="3175">
              <a:solidFill>
                <a:srgbClr val="000000"/>
              </a:solidFill>
              <a:prstDash val="solid"/>
            </a:ln>
          </c:spPr>
        </c:majorGridlines>
        <c:numFmt formatCode="_(* #,##0_);_(* \(#,##0\);_(* &quot;-&quot;??_);_(@_)" sourceLinked="1"/>
        <c:tickLblPos val="nextTo"/>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173126400"/>
        <c:crosses val="autoZero"/>
        <c:crossBetween val="between"/>
      </c:valAx>
      <c:spPr>
        <a:solidFill>
          <a:srgbClr val="C0C0C0"/>
        </a:solidFill>
        <a:ln w="12700">
          <a:solidFill>
            <a:srgbClr val="808080"/>
          </a:solidFill>
          <a:prstDash val="solid"/>
        </a:ln>
      </c:spPr>
    </c:plotArea>
    <c:plotVisOnly val="1"/>
    <c:dispBlanksAs val="gap"/>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n-US"/>
    </a:p>
  </c:txPr>
  <c:printSettings>
    <c:headerFooter alignWithMargins="0"/>
    <c:pageMargins b="1" l="0.75000000000000122" r="0.75000000000000122"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950" b="1" i="0" u="none" strike="noStrike" baseline="0">
                <a:solidFill>
                  <a:srgbClr val="000000"/>
                </a:solidFill>
                <a:latin typeface="Arial"/>
                <a:ea typeface="Arial"/>
                <a:cs typeface="Arial"/>
              </a:defRPr>
            </a:pPr>
            <a:r>
              <a:t>Annual average of all Pipe LF in Utilidor sections</a:t>
            </a:r>
          </a:p>
        </c:rich>
      </c:tx>
      <c:layout>
        <c:manualLayout>
          <c:xMode val="edge"/>
          <c:yMode val="edge"/>
          <c:x val="0.30946601941747648"/>
          <c:y val="3.5714285714285712E-2"/>
        </c:manualLayout>
      </c:layout>
      <c:spPr>
        <a:noFill/>
        <a:ln w="25400">
          <a:noFill/>
        </a:ln>
      </c:spPr>
    </c:title>
    <c:plotArea>
      <c:layout>
        <c:manualLayout>
          <c:layoutTarget val="inner"/>
          <c:xMode val="edge"/>
          <c:yMode val="edge"/>
          <c:x val="7.2815533980582534E-2"/>
          <c:y val="0.21071465317147997"/>
          <c:w val="0.91019417475728159"/>
          <c:h val="0.64285826391298861"/>
        </c:manualLayout>
      </c:layout>
      <c:lineChart>
        <c:grouping val="standard"/>
        <c:ser>
          <c:idx val="0"/>
          <c:order val="0"/>
          <c:spPr>
            <a:ln w="12700">
              <a:solidFill>
                <a:srgbClr val="000080"/>
              </a:solidFill>
              <a:prstDash val="solid"/>
            </a:ln>
          </c:spPr>
          <c:marker>
            <c:symbol val="diamond"/>
            <c:size val="5"/>
            <c:spPr>
              <a:solidFill>
                <a:srgbClr val="000080"/>
              </a:solidFill>
              <a:ln>
                <a:solidFill>
                  <a:srgbClr val="000080"/>
                </a:solidFill>
                <a:prstDash val="solid"/>
              </a:ln>
            </c:spPr>
          </c:marker>
          <c:val>
            <c:numRef>
              <c:f>'Utilidor Section Plan_Rearr '!$AP$14:$AP$63</c:f>
              <c:numCache>
                <c:formatCode>_(* #,##0_);_(* \(#,##0\);_(* "-"??_);_(@_)</c:formatCode>
                <c:ptCount val="50"/>
                <c:pt idx="0">
                  <c:v>3286.5</c:v>
                </c:pt>
                <c:pt idx="1">
                  <c:v>4770.5</c:v>
                </c:pt>
                <c:pt idx="2">
                  <c:v>4303.5</c:v>
                </c:pt>
                <c:pt idx="3">
                  <c:v>2466.5</c:v>
                </c:pt>
                <c:pt idx="4">
                  <c:v>5009.25</c:v>
                </c:pt>
                <c:pt idx="5">
                  <c:v>4278.75</c:v>
                </c:pt>
                <c:pt idx="6">
                  <c:v>3439</c:v>
                </c:pt>
                <c:pt idx="7">
                  <c:v>3720.5</c:v>
                </c:pt>
                <c:pt idx="8">
                  <c:v>4834</c:v>
                </c:pt>
                <c:pt idx="9">
                  <c:v>2648.25</c:v>
                </c:pt>
                <c:pt idx="10">
                  <c:v>4562.5</c:v>
                </c:pt>
                <c:pt idx="11">
                  <c:v>3965.25</c:v>
                </c:pt>
                <c:pt idx="12">
                  <c:v>4648.5</c:v>
                </c:pt>
                <c:pt idx="13">
                  <c:v>6090.75</c:v>
                </c:pt>
                <c:pt idx="14">
                  <c:v>3923</c:v>
                </c:pt>
                <c:pt idx="15">
                  <c:v>5943.5</c:v>
                </c:pt>
                <c:pt idx="16">
                  <c:v>4395</c:v>
                </c:pt>
                <c:pt idx="17">
                  <c:v>3918.5</c:v>
                </c:pt>
                <c:pt idx="18">
                  <c:v>5520.75</c:v>
                </c:pt>
                <c:pt idx="19">
                  <c:v>3546</c:v>
                </c:pt>
                <c:pt idx="20">
                  <c:v>4124.5</c:v>
                </c:pt>
                <c:pt idx="21">
                  <c:v>5957.75</c:v>
                </c:pt>
                <c:pt idx="22">
                  <c:v>4158.25</c:v>
                </c:pt>
                <c:pt idx="23">
                  <c:v>4217.25</c:v>
                </c:pt>
                <c:pt idx="24">
                  <c:v>3878.5</c:v>
                </c:pt>
                <c:pt idx="25">
                  <c:v>5808.5</c:v>
                </c:pt>
                <c:pt idx="26">
                  <c:v>2389.375</c:v>
                </c:pt>
                <c:pt idx="27">
                  <c:v>2389.375</c:v>
                </c:pt>
                <c:pt idx="28">
                  <c:v>3406</c:v>
                </c:pt>
                <c:pt idx="29">
                  <c:v>4049.5</c:v>
                </c:pt>
                <c:pt idx="30">
                  <c:v>629.5</c:v>
                </c:pt>
                <c:pt idx="31">
                  <c:v>481.5</c:v>
                </c:pt>
                <c:pt idx="32">
                  <c:v>1468.375</c:v>
                </c:pt>
                <c:pt idx="33">
                  <c:v>612</c:v>
                </c:pt>
                <c:pt idx="34">
                  <c:v>2059.5</c:v>
                </c:pt>
                <c:pt idx="35">
                  <c:v>322.25</c:v>
                </c:pt>
                <c:pt idx="36">
                  <c:v>0</c:v>
                </c:pt>
                <c:pt idx="37">
                  <c:v>0</c:v>
                </c:pt>
                <c:pt idx="38">
                  <c:v>709.75</c:v>
                </c:pt>
                <c:pt idx="39">
                  <c:v>2188.75</c:v>
                </c:pt>
                <c:pt idx="40">
                  <c:v>974.75</c:v>
                </c:pt>
                <c:pt idx="41">
                  <c:v>225</c:v>
                </c:pt>
                <c:pt idx="42">
                  <c:v>521</c:v>
                </c:pt>
                <c:pt idx="43">
                  <c:v>1003.5</c:v>
                </c:pt>
                <c:pt idx="44">
                  <c:v>40.25</c:v>
                </c:pt>
                <c:pt idx="45">
                  <c:v>0</c:v>
                </c:pt>
                <c:pt idx="46">
                  <c:v>0</c:v>
                </c:pt>
                <c:pt idx="47">
                  <c:v>678.75</c:v>
                </c:pt>
                <c:pt idx="48">
                  <c:v>342</c:v>
                </c:pt>
                <c:pt idx="49">
                  <c:v>3771.5</c:v>
                </c:pt>
              </c:numCache>
            </c:numRef>
          </c:val>
        </c:ser>
        <c:marker val="1"/>
        <c:axId val="174086400"/>
        <c:axId val="174145920"/>
      </c:lineChart>
      <c:catAx>
        <c:axId val="174086400"/>
        <c:scaling>
          <c:orientation val="minMax"/>
        </c:scaling>
        <c:axPos val="b"/>
        <c:numFmt formatCode="General" sourceLinked="1"/>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74145920"/>
        <c:crosses val="autoZero"/>
        <c:auto val="1"/>
        <c:lblAlgn val="ctr"/>
        <c:lblOffset val="100"/>
        <c:tickLblSkip val="2"/>
        <c:tickMarkSkip val="1"/>
      </c:catAx>
      <c:valAx>
        <c:axId val="174145920"/>
        <c:scaling>
          <c:orientation val="minMax"/>
        </c:scaling>
        <c:axPos val="l"/>
        <c:majorGridlines>
          <c:spPr>
            <a:ln w="3175">
              <a:solidFill>
                <a:srgbClr val="000000"/>
              </a:solidFill>
              <a:prstDash val="solid"/>
            </a:ln>
          </c:spPr>
        </c:majorGridlines>
        <c:numFmt formatCode="_(* #,##0_);_(* \(#,##0\);_(* &quot;-&quot;??_);_(@_)" sourceLinked="1"/>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74086400"/>
        <c:crosses val="autoZero"/>
        <c:crossBetween val="between"/>
      </c:valAx>
      <c:spPr>
        <a:solidFill>
          <a:srgbClr val="C0C0C0"/>
        </a:solidFill>
        <a:ln w="12700">
          <a:solidFill>
            <a:srgbClr val="808080"/>
          </a:solidFill>
          <a:prstDash val="solid"/>
        </a:ln>
      </c:spPr>
    </c:plotArea>
    <c:plotVisOnly val="1"/>
    <c:dispBlanksAs val="gap"/>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000000000000122" r="0.75000000000000122"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350" b="1" i="0" u="none" strike="noStrike" baseline="0">
                <a:solidFill>
                  <a:srgbClr val="000000"/>
                </a:solidFill>
                <a:latin typeface="Arial"/>
                <a:ea typeface="Arial"/>
                <a:cs typeface="Arial"/>
              </a:defRPr>
            </a:pPr>
            <a:r>
              <a:t>Proposed 
Renewal/Replacement Length over a period of 50 years for Fort Wainright</a:t>
            </a:r>
          </a:p>
        </c:rich>
      </c:tx>
      <c:layout>
        <c:manualLayout>
          <c:xMode val="edge"/>
          <c:yMode val="edge"/>
          <c:x val="0.16528923422017194"/>
          <c:y val="2.0304568527918791E-2"/>
        </c:manualLayout>
      </c:layout>
      <c:spPr>
        <a:noFill/>
        <a:ln w="25400">
          <a:noFill/>
        </a:ln>
      </c:spPr>
    </c:title>
    <c:plotArea>
      <c:layout>
        <c:manualLayout>
          <c:layoutTarget val="inner"/>
          <c:xMode val="edge"/>
          <c:yMode val="edge"/>
          <c:x val="9.5041322314049922E-2"/>
          <c:y val="0.12013536379018612"/>
          <c:w val="0.79442148760330689"/>
          <c:h val="0.65989847715736183"/>
        </c:manualLayout>
      </c:layout>
      <c:barChart>
        <c:barDir val="col"/>
        <c:grouping val="stacked"/>
        <c:ser>
          <c:idx val="0"/>
          <c:order val="0"/>
          <c:tx>
            <c:v>Steam_Utilidor</c:v>
          </c:tx>
          <c:spPr>
            <a:solidFill>
              <a:srgbClr val="9999FF"/>
            </a:solidFill>
            <a:ln w="12700">
              <a:solidFill>
                <a:srgbClr val="000000"/>
              </a:solidFill>
              <a:prstDash val="solid"/>
            </a:ln>
          </c:spPr>
          <c:cat>
            <c:strRef>
              <c:f>'Wainwright_Pipe_R_R_Th&amp;Pr'!$C$8:$BB$8</c:f>
              <c:strCache>
                <c:ptCount val="52"/>
                <c:pt idx="0">
                  <c:v>Before 2008</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pt idx="22">
                  <c:v>2029</c:v>
                </c:pt>
                <c:pt idx="23">
                  <c:v>2030</c:v>
                </c:pt>
                <c:pt idx="24">
                  <c:v>2031</c:v>
                </c:pt>
                <c:pt idx="25">
                  <c:v>2032</c:v>
                </c:pt>
                <c:pt idx="26">
                  <c:v>2033</c:v>
                </c:pt>
                <c:pt idx="27">
                  <c:v>2034</c:v>
                </c:pt>
                <c:pt idx="28">
                  <c:v>2035</c:v>
                </c:pt>
                <c:pt idx="29">
                  <c:v>2036</c:v>
                </c:pt>
                <c:pt idx="30">
                  <c:v>2037</c:v>
                </c:pt>
                <c:pt idx="31">
                  <c:v>2038</c:v>
                </c:pt>
                <c:pt idx="32">
                  <c:v>2039</c:v>
                </c:pt>
                <c:pt idx="33">
                  <c:v>2040</c:v>
                </c:pt>
                <c:pt idx="34">
                  <c:v>2041</c:v>
                </c:pt>
                <c:pt idx="35">
                  <c:v>2042</c:v>
                </c:pt>
                <c:pt idx="36">
                  <c:v>2043</c:v>
                </c:pt>
                <c:pt idx="37">
                  <c:v>2044</c:v>
                </c:pt>
                <c:pt idx="38">
                  <c:v>2045</c:v>
                </c:pt>
                <c:pt idx="39">
                  <c:v>2046</c:v>
                </c:pt>
                <c:pt idx="40">
                  <c:v>2047</c:v>
                </c:pt>
                <c:pt idx="41">
                  <c:v>2048</c:v>
                </c:pt>
                <c:pt idx="42">
                  <c:v>2049</c:v>
                </c:pt>
                <c:pt idx="43">
                  <c:v>2050</c:v>
                </c:pt>
                <c:pt idx="44">
                  <c:v>2051</c:v>
                </c:pt>
                <c:pt idx="45">
                  <c:v>2052</c:v>
                </c:pt>
                <c:pt idx="46">
                  <c:v>2053</c:v>
                </c:pt>
                <c:pt idx="47">
                  <c:v>2054</c:v>
                </c:pt>
                <c:pt idx="48">
                  <c:v>2055</c:v>
                </c:pt>
                <c:pt idx="49">
                  <c:v>2056</c:v>
                </c:pt>
                <c:pt idx="50">
                  <c:v>2057</c:v>
                </c:pt>
                <c:pt idx="51">
                  <c:v>2058</c:v>
                </c:pt>
              </c:strCache>
            </c:strRef>
          </c:cat>
          <c:val>
            <c:numRef>
              <c:f>'Wainwright_Pipe_R_R_Th&amp;Pr'!$C$12:$BB$12</c:f>
              <c:numCache>
                <c:formatCode>0\ "LF"</c:formatCode>
                <c:ptCount val="52"/>
                <c:pt idx="0">
                  <c:v>0</c:v>
                </c:pt>
                <c:pt idx="1">
                  <c:v>3573</c:v>
                </c:pt>
                <c:pt idx="2">
                  <c:v>2467</c:v>
                </c:pt>
                <c:pt idx="3">
                  <c:v>2469</c:v>
                </c:pt>
                <c:pt idx="4">
                  <c:v>984</c:v>
                </c:pt>
                <c:pt idx="5">
                  <c:v>5511</c:v>
                </c:pt>
                <c:pt idx="6">
                  <c:v>4444</c:v>
                </c:pt>
                <c:pt idx="7">
                  <c:v>3905</c:v>
                </c:pt>
                <c:pt idx="8">
                  <c:v>4607</c:v>
                </c:pt>
                <c:pt idx="9">
                  <c:v>5773</c:v>
                </c:pt>
                <c:pt idx="10">
                  <c:v>3191</c:v>
                </c:pt>
                <c:pt idx="11">
                  <c:v>5213</c:v>
                </c:pt>
                <c:pt idx="12">
                  <c:v>4838</c:v>
                </c:pt>
                <c:pt idx="13">
                  <c:v>4520</c:v>
                </c:pt>
                <c:pt idx="14">
                  <c:v>5907</c:v>
                </c:pt>
                <c:pt idx="15">
                  <c:v>1974</c:v>
                </c:pt>
                <c:pt idx="16">
                  <c:v>6313</c:v>
                </c:pt>
                <c:pt idx="17">
                  <c:v>4119</c:v>
                </c:pt>
                <c:pt idx="18">
                  <c:v>4365</c:v>
                </c:pt>
                <c:pt idx="19">
                  <c:v>5113</c:v>
                </c:pt>
                <c:pt idx="20">
                  <c:v>3907</c:v>
                </c:pt>
                <c:pt idx="21">
                  <c:v>4004</c:v>
                </c:pt>
                <c:pt idx="22">
                  <c:v>7344</c:v>
                </c:pt>
                <c:pt idx="23">
                  <c:v>4182</c:v>
                </c:pt>
                <c:pt idx="24">
                  <c:v>4356</c:v>
                </c:pt>
                <c:pt idx="25">
                  <c:v>3942</c:v>
                </c:pt>
                <c:pt idx="26">
                  <c:v>6298</c:v>
                </c:pt>
                <c:pt idx="27">
                  <c:v>2446.5</c:v>
                </c:pt>
                <c:pt idx="28">
                  <c:v>2446.5</c:v>
                </c:pt>
                <c:pt idx="29">
                  <c:v>3392</c:v>
                </c:pt>
                <c:pt idx="30">
                  <c:v>3795</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ser>
        <c:ser>
          <c:idx val="4"/>
          <c:order val="1"/>
          <c:tx>
            <c:v>Condensate_Utilidor</c:v>
          </c:tx>
          <c:spPr>
            <a:solidFill>
              <a:srgbClr val="660066"/>
            </a:solidFill>
            <a:ln w="12700">
              <a:solidFill>
                <a:srgbClr val="000000"/>
              </a:solidFill>
              <a:prstDash val="solid"/>
            </a:ln>
          </c:spPr>
          <c:cat>
            <c:strRef>
              <c:f>'Wainwright_Pipe_R_R_Th&amp;Pr'!$C$8:$BB$8</c:f>
              <c:strCache>
                <c:ptCount val="52"/>
                <c:pt idx="0">
                  <c:v>Before 2008</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pt idx="22">
                  <c:v>2029</c:v>
                </c:pt>
                <c:pt idx="23">
                  <c:v>2030</c:v>
                </c:pt>
                <c:pt idx="24">
                  <c:v>2031</c:v>
                </c:pt>
                <c:pt idx="25">
                  <c:v>2032</c:v>
                </c:pt>
                <c:pt idx="26">
                  <c:v>2033</c:v>
                </c:pt>
                <c:pt idx="27">
                  <c:v>2034</c:v>
                </c:pt>
                <c:pt idx="28">
                  <c:v>2035</c:v>
                </c:pt>
                <c:pt idx="29">
                  <c:v>2036</c:v>
                </c:pt>
                <c:pt idx="30">
                  <c:v>2037</c:v>
                </c:pt>
                <c:pt idx="31">
                  <c:v>2038</c:v>
                </c:pt>
                <c:pt idx="32">
                  <c:v>2039</c:v>
                </c:pt>
                <c:pt idx="33">
                  <c:v>2040</c:v>
                </c:pt>
                <c:pt idx="34">
                  <c:v>2041</c:v>
                </c:pt>
                <c:pt idx="35">
                  <c:v>2042</c:v>
                </c:pt>
                <c:pt idx="36">
                  <c:v>2043</c:v>
                </c:pt>
                <c:pt idx="37">
                  <c:v>2044</c:v>
                </c:pt>
                <c:pt idx="38">
                  <c:v>2045</c:v>
                </c:pt>
                <c:pt idx="39">
                  <c:v>2046</c:v>
                </c:pt>
                <c:pt idx="40">
                  <c:v>2047</c:v>
                </c:pt>
                <c:pt idx="41">
                  <c:v>2048</c:v>
                </c:pt>
                <c:pt idx="42">
                  <c:v>2049</c:v>
                </c:pt>
                <c:pt idx="43">
                  <c:v>2050</c:v>
                </c:pt>
                <c:pt idx="44">
                  <c:v>2051</c:v>
                </c:pt>
                <c:pt idx="45">
                  <c:v>2052</c:v>
                </c:pt>
                <c:pt idx="46">
                  <c:v>2053</c:v>
                </c:pt>
                <c:pt idx="47">
                  <c:v>2054</c:v>
                </c:pt>
                <c:pt idx="48">
                  <c:v>2055</c:v>
                </c:pt>
                <c:pt idx="49">
                  <c:v>2056</c:v>
                </c:pt>
                <c:pt idx="50">
                  <c:v>2057</c:v>
                </c:pt>
                <c:pt idx="51">
                  <c:v>2058</c:v>
                </c:pt>
              </c:strCache>
            </c:strRef>
          </c:cat>
          <c:val>
            <c:numRef>
              <c:f>'Wainwright_Pipe_R_R_Th&amp;Pr'!$C$18:$BB$18</c:f>
              <c:numCache>
                <c:formatCode>0\ "LF"</c:formatCode>
                <c:ptCount val="52"/>
                <c:pt idx="0">
                  <c:v>0</c:v>
                </c:pt>
                <c:pt idx="1">
                  <c:v>0</c:v>
                </c:pt>
                <c:pt idx="2">
                  <c:v>0</c:v>
                </c:pt>
                <c:pt idx="3">
                  <c:v>0</c:v>
                </c:pt>
                <c:pt idx="4">
                  <c:v>4557</c:v>
                </c:pt>
                <c:pt idx="5">
                  <c:v>6668</c:v>
                </c:pt>
                <c:pt idx="6">
                  <c:v>4444</c:v>
                </c:pt>
                <c:pt idx="7">
                  <c:v>2671</c:v>
                </c:pt>
                <c:pt idx="8">
                  <c:v>3143</c:v>
                </c:pt>
                <c:pt idx="9">
                  <c:v>5435</c:v>
                </c:pt>
                <c:pt idx="10">
                  <c:v>2853</c:v>
                </c:pt>
                <c:pt idx="11">
                  <c:v>3754</c:v>
                </c:pt>
                <c:pt idx="12">
                  <c:v>3652</c:v>
                </c:pt>
                <c:pt idx="13">
                  <c:v>4652</c:v>
                </c:pt>
                <c:pt idx="14">
                  <c:v>5831</c:v>
                </c:pt>
                <c:pt idx="15">
                  <c:v>4568</c:v>
                </c:pt>
                <c:pt idx="16">
                  <c:v>6313</c:v>
                </c:pt>
                <c:pt idx="17">
                  <c:v>4119</c:v>
                </c:pt>
                <c:pt idx="18">
                  <c:v>4365</c:v>
                </c:pt>
                <c:pt idx="19">
                  <c:v>5113</c:v>
                </c:pt>
                <c:pt idx="20">
                  <c:v>3907</c:v>
                </c:pt>
                <c:pt idx="21">
                  <c:v>4004</c:v>
                </c:pt>
                <c:pt idx="22">
                  <c:v>5664</c:v>
                </c:pt>
                <c:pt idx="23">
                  <c:v>4182</c:v>
                </c:pt>
                <c:pt idx="24">
                  <c:v>4356</c:v>
                </c:pt>
                <c:pt idx="25">
                  <c:v>3942</c:v>
                </c:pt>
                <c:pt idx="26">
                  <c:v>5617</c:v>
                </c:pt>
                <c:pt idx="27">
                  <c:v>2296</c:v>
                </c:pt>
                <c:pt idx="28">
                  <c:v>2296</c:v>
                </c:pt>
                <c:pt idx="29">
                  <c:v>3392</c:v>
                </c:pt>
                <c:pt idx="30">
                  <c:v>3795</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ser>
        <c:ser>
          <c:idx val="1"/>
          <c:order val="2"/>
          <c:tx>
            <c:v>Utilidor</c:v>
          </c:tx>
          <c:spPr>
            <a:solidFill>
              <a:srgbClr val="993366"/>
            </a:solidFill>
            <a:ln w="12700">
              <a:solidFill>
                <a:srgbClr val="000000"/>
              </a:solidFill>
              <a:prstDash val="solid"/>
            </a:ln>
          </c:spPr>
          <c:val>
            <c:numRef>
              <c:f>'Wainwright_Pipe_R_R_Th&amp;Pr'!$C$24:$BB$24</c:f>
              <c:numCache>
                <c:formatCode>0\ "LF"</c:formatCode>
                <c:ptCount val="52"/>
                <c:pt idx="0">
                  <c:v>0</c:v>
                </c:pt>
                <c:pt idx="1">
                  <c:v>0</c:v>
                </c:pt>
                <c:pt idx="2">
                  <c:v>0</c:v>
                </c:pt>
                <c:pt idx="3">
                  <c:v>0</c:v>
                </c:pt>
                <c:pt idx="4">
                  <c:v>1244</c:v>
                </c:pt>
                <c:pt idx="5">
                  <c:v>4686</c:v>
                </c:pt>
                <c:pt idx="6">
                  <c:v>4837</c:v>
                </c:pt>
                <c:pt idx="7">
                  <c:v>4399</c:v>
                </c:pt>
                <c:pt idx="8">
                  <c:v>4947</c:v>
                </c:pt>
                <c:pt idx="9">
                  <c:v>7408</c:v>
                </c:pt>
                <c:pt idx="10">
                  <c:v>3858</c:v>
                </c:pt>
                <c:pt idx="11">
                  <c:v>5992</c:v>
                </c:pt>
                <c:pt idx="12">
                  <c:v>4323</c:v>
                </c:pt>
                <c:pt idx="13">
                  <c:v>6881</c:v>
                </c:pt>
                <c:pt idx="14">
                  <c:v>7070</c:v>
                </c:pt>
                <c:pt idx="15">
                  <c:v>4626</c:v>
                </c:pt>
                <c:pt idx="16">
                  <c:v>6599</c:v>
                </c:pt>
                <c:pt idx="17">
                  <c:v>6309</c:v>
                </c:pt>
                <c:pt idx="18">
                  <c:v>4629</c:v>
                </c:pt>
                <c:pt idx="19">
                  <c:v>6668</c:v>
                </c:pt>
                <c:pt idx="20">
                  <c:v>4999</c:v>
                </c:pt>
                <c:pt idx="21">
                  <c:v>4078</c:v>
                </c:pt>
                <c:pt idx="22">
                  <c:v>1386</c:v>
                </c:pt>
                <c:pt idx="23">
                  <c:v>4924</c:v>
                </c:pt>
                <c:pt idx="24">
                  <c:v>573</c:v>
                </c:pt>
                <c:pt idx="25">
                  <c:v>4153</c:v>
                </c:pt>
                <c:pt idx="26">
                  <c:v>7162</c:v>
                </c:pt>
                <c:pt idx="27">
                  <c:v>3117.5</c:v>
                </c:pt>
                <c:pt idx="28">
                  <c:v>3117.5</c:v>
                </c:pt>
                <c:pt idx="29">
                  <c:v>4784</c:v>
                </c:pt>
                <c:pt idx="30">
                  <c:v>5337</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ser>
        <c:ser>
          <c:idx val="5"/>
          <c:order val="3"/>
          <c:tx>
            <c:v>Water_Utilidor</c:v>
          </c:tx>
          <c:spPr>
            <a:solidFill>
              <a:srgbClr val="FF8080"/>
            </a:solidFill>
            <a:ln w="12700">
              <a:solidFill>
                <a:srgbClr val="000000"/>
              </a:solidFill>
              <a:prstDash val="solid"/>
            </a:ln>
          </c:spPr>
          <c:val>
            <c:numRef>
              <c:f>'Wainwright_Pipe_R_R_Th&amp;Pr'!$C$47:$BB$47</c:f>
              <c:numCache>
                <c:formatCode>0\ "LF"</c:formatCode>
                <c:ptCount val="52"/>
                <c:pt idx="0">
                  <c:v>0</c:v>
                </c:pt>
                <c:pt idx="1">
                  <c:v>0</c:v>
                </c:pt>
                <c:pt idx="2">
                  <c:v>0</c:v>
                </c:pt>
                <c:pt idx="3">
                  <c:v>0</c:v>
                </c:pt>
                <c:pt idx="4">
                  <c:v>4965</c:v>
                </c:pt>
                <c:pt idx="5">
                  <c:v>7302.5</c:v>
                </c:pt>
                <c:pt idx="6">
                  <c:v>4714.5</c:v>
                </c:pt>
                <c:pt idx="7">
                  <c:v>4057</c:v>
                </c:pt>
                <c:pt idx="8">
                  <c:v>3931</c:v>
                </c:pt>
                <c:pt idx="9">
                  <c:v>5436</c:v>
                </c:pt>
                <c:pt idx="10">
                  <c:v>2454</c:v>
                </c:pt>
                <c:pt idx="11">
                  <c:v>5441</c:v>
                </c:pt>
                <c:pt idx="12">
                  <c:v>3681</c:v>
                </c:pt>
                <c:pt idx="13">
                  <c:v>5657</c:v>
                </c:pt>
                <c:pt idx="14">
                  <c:v>6383</c:v>
                </c:pt>
                <c:pt idx="15">
                  <c:v>4876</c:v>
                </c:pt>
                <c:pt idx="16">
                  <c:v>6329</c:v>
                </c:pt>
                <c:pt idx="17">
                  <c:v>4989</c:v>
                </c:pt>
                <c:pt idx="18">
                  <c:v>4929</c:v>
                </c:pt>
                <c:pt idx="19">
                  <c:v>6479</c:v>
                </c:pt>
                <c:pt idx="20">
                  <c:v>4980</c:v>
                </c:pt>
                <c:pt idx="21">
                  <c:v>6290</c:v>
                </c:pt>
                <c:pt idx="22">
                  <c:v>8075</c:v>
                </c:pt>
                <c:pt idx="23">
                  <c:v>5233</c:v>
                </c:pt>
                <c:pt idx="24">
                  <c:v>4807</c:v>
                </c:pt>
                <c:pt idx="25">
                  <c:v>4705</c:v>
                </c:pt>
                <c:pt idx="26">
                  <c:v>6344</c:v>
                </c:pt>
                <c:pt idx="27">
                  <c:v>2763</c:v>
                </c:pt>
                <c:pt idx="28">
                  <c:v>2763</c:v>
                </c:pt>
                <c:pt idx="29">
                  <c:v>4021</c:v>
                </c:pt>
                <c:pt idx="30">
                  <c:v>5337</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ser>
        <c:ser>
          <c:idx val="7"/>
          <c:order val="4"/>
          <c:tx>
            <c:v>Wastewater_Utilidor</c:v>
          </c:tx>
          <c:spPr>
            <a:solidFill>
              <a:srgbClr val="CCCCFF"/>
            </a:solidFill>
            <a:ln w="12700">
              <a:solidFill>
                <a:srgbClr val="000000"/>
              </a:solidFill>
              <a:prstDash val="solid"/>
            </a:ln>
          </c:spPr>
          <c:val>
            <c:numRef>
              <c:f>'Wainwright_Pipe_R_R_Th&amp;Pr'!$C$64:$BB$64</c:f>
              <c:numCache>
                <c:formatCode>0\ "LF"</c:formatCode>
                <c:ptCount val="52"/>
                <c:pt idx="0">
                  <c:v>0</c:v>
                </c:pt>
                <c:pt idx="1">
                  <c:v>3000</c:v>
                </c:pt>
                <c:pt idx="2">
                  <c:v>0</c:v>
                </c:pt>
                <c:pt idx="3">
                  <c:v>0</c:v>
                </c:pt>
                <c:pt idx="4">
                  <c:v>3949</c:v>
                </c:pt>
                <c:pt idx="5">
                  <c:v>4507.5</c:v>
                </c:pt>
                <c:pt idx="6">
                  <c:v>4113.5</c:v>
                </c:pt>
                <c:pt idx="7">
                  <c:v>2973</c:v>
                </c:pt>
                <c:pt idx="8">
                  <c:v>2834</c:v>
                </c:pt>
                <c:pt idx="9">
                  <c:v>3895</c:v>
                </c:pt>
                <c:pt idx="10">
                  <c:v>2095</c:v>
                </c:pt>
                <c:pt idx="11">
                  <c:v>3842</c:v>
                </c:pt>
                <c:pt idx="12">
                  <c:v>3690</c:v>
                </c:pt>
                <c:pt idx="13">
                  <c:v>3765</c:v>
                </c:pt>
                <c:pt idx="14">
                  <c:v>6242</c:v>
                </c:pt>
                <c:pt idx="15">
                  <c:v>4274</c:v>
                </c:pt>
                <c:pt idx="16">
                  <c:v>4819</c:v>
                </c:pt>
                <c:pt idx="17">
                  <c:v>4353</c:v>
                </c:pt>
                <c:pt idx="18">
                  <c:v>2015</c:v>
                </c:pt>
                <c:pt idx="19">
                  <c:v>5378</c:v>
                </c:pt>
                <c:pt idx="20">
                  <c:v>1390</c:v>
                </c:pt>
                <c:pt idx="21">
                  <c:v>2200</c:v>
                </c:pt>
                <c:pt idx="22">
                  <c:v>2748</c:v>
                </c:pt>
                <c:pt idx="23">
                  <c:v>3036</c:v>
                </c:pt>
                <c:pt idx="24">
                  <c:v>3350</c:v>
                </c:pt>
                <c:pt idx="25">
                  <c:v>2925</c:v>
                </c:pt>
                <c:pt idx="26">
                  <c:v>4975</c:v>
                </c:pt>
                <c:pt idx="27">
                  <c:v>2052</c:v>
                </c:pt>
                <c:pt idx="28">
                  <c:v>2052</c:v>
                </c:pt>
                <c:pt idx="29">
                  <c:v>2819</c:v>
                </c:pt>
                <c:pt idx="30">
                  <c:v>3271</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ser>
        <c:ser>
          <c:idx val="2"/>
          <c:order val="5"/>
          <c:tx>
            <c:v>Steam_DirectBuried</c:v>
          </c:tx>
          <c:spPr>
            <a:solidFill>
              <a:srgbClr val="FFFFCC"/>
            </a:solidFill>
            <a:ln w="12700">
              <a:solidFill>
                <a:srgbClr val="000000"/>
              </a:solidFill>
              <a:prstDash val="solid"/>
            </a:ln>
          </c:spPr>
          <c:val>
            <c:numRef>
              <c:f>'Wainwright_Pipe_R_R_Th&amp;Pr'!$C$30:$BB$30</c:f>
              <c:numCache>
                <c:formatCode>0\ "LF"</c:formatCode>
                <c:ptCount val="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856</c:v>
                </c:pt>
                <c:pt idx="33">
                  <c:v>173</c:v>
                </c:pt>
                <c:pt idx="34">
                  <c:v>686</c:v>
                </c:pt>
                <c:pt idx="35">
                  <c:v>0</c:v>
                </c:pt>
                <c:pt idx="36">
                  <c:v>0</c:v>
                </c:pt>
                <c:pt idx="37">
                  <c:v>0</c:v>
                </c:pt>
                <c:pt idx="38">
                  <c:v>0</c:v>
                </c:pt>
                <c:pt idx="39">
                  <c:v>0</c:v>
                </c:pt>
                <c:pt idx="40">
                  <c:v>3070</c:v>
                </c:pt>
                <c:pt idx="41">
                  <c:v>1021</c:v>
                </c:pt>
                <c:pt idx="42">
                  <c:v>0</c:v>
                </c:pt>
                <c:pt idx="43">
                  <c:v>1809</c:v>
                </c:pt>
                <c:pt idx="44">
                  <c:v>0</c:v>
                </c:pt>
                <c:pt idx="45">
                  <c:v>0</c:v>
                </c:pt>
                <c:pt idx="46">
                  <c:v>0</c:v>
                </c:pt>
                <c:pt idx="47">
                  <c:v>0</c:v>
                </c:pt>
                <c:pt idx="48">
                  <c:v>0</c:v>
                </c:pt>
                <c:pt idx="49">
                  <c:v>402</c:v>
                </c:pt>
                <c:pt idx="50">
                  <c:v>1212</c:v>
                </c:pt>
                <c:pt idx="51">
                  <c:v>0</c:v>
                </c:pt>
              </c:numCache>
            </c:numRef>
          </c:val>
        </c:ser>
        <c:ser>
          <c:idx val="3"/>
          <c:order val="6"/>
          <c:tx>
            <c:v>Condensate_DirectBuried</c:v>
          </c:tx>
          <c:spPr>
            <a:solidFill>
              <a:srgbClr val="CCFFFF"/>
            </a:solidFill>
            <a:ln w="12700">
              <a:solidFill>
                <a:srgbClr val="000000"/>
              </a:solidFill>
              <a:prstDash val="solid"/>
            </a:ln>
          </c:spPr>
          <c:val>
            <c:numRef>
              <c:f>'Wainwright_Pipe_R_R_Th&amp;Pr'!$C$36:$BB$36</c:f>
              <c:numCache>
                <c:formatCode>0\ "LF"</c:formatCode>
                <c:ptCount val="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5515</c:v>
                </c:pt>
                <c:pt idx="36">
                  <c:v>0</c:v>
                </c:pt>
                <c:pt idx="37">
                  <c:v>0</c:v>
                </c:pt>
                <c:pt idx="38">
                  <c:v>0</c:v>
                </c:pt>
                <c:pt idx="39">
                  <c:v>0</c:v>
                </c:pt>
                <c:pt idx="40">
                  <c:v>0</c:v>
                </c:pt>
                <c:pt idx="41">
                  <c:v>0</c:v>
                </c:pt>
                <c:pt idx="42">
                  <c:v>140</c:v>
                </c:pt>
                <c:pt idx="43">
                  <c:v>0</c:v>
                </c:pt>
                <c:pt idx="44">
                  <c:v>4014</c:v>
                </c:pt>
                <c:pt idx="45">
                  <c:v>0</c:v>
                </c:pt>
                <c:pt idx="46">
                  <c:v>0</c:v>
                </c:pt>
                <c:pt idx="47">
                  <c:v>0</c:v>
                </c:pt>
                <c:pt idx="48">
                  <c:v>0</c:v>
                </c:pt>
                <c:pt idx="49">
                  <c:v>0</c:v>
                </c:pt>
                <c:pt idx="50">
                  <c:v>106</c:v>
                </c:pt>
                <c:pt idx="51">
                  <c:v>0</c:v>
                </c:pt>
              </c:numCache>
            </c:numRef>
          </c:val>
        </c:ser>
        <c:ser>
          <c:idx val="6"/>
          <c:order val="7"/>
          <c:tx>
            <c:v>Water_DirectBuried</c:v>
          </c:tx>
          <c:spPr>
            <a:solidFill>
              <a:srgbClr val="0066CC"/>
            </a:solidFill>
            <a:ln w="12700">
              <a:solidFill>
                <a:srgbClr val="000000"/>
              </a:solidFill>
              <a:prstDash val="solid"/>
            </a:ln>
          </c:spPr>
          <c:val>
            <c:numRef>
              <c:f>'Wainwright_Pipe_R_R_Th&amp;Pr'!$C$53:$BB$53</c:f>
              <c:numCache>
                <c:formatCode>0\ "LF"</c:formatCode>
                <c:ptCount val="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1131</c:v>
                </c:pt>
                <c:pt idx="40">
                  <c:v>1131</c:v>
                </c:pt>
                <c:pt idx="41">
                  <c:v>1131</c:v>
                </c:pt>
                <c:pt idx="42">
                  <c:v>1131</c:v>
                </c:pt>
                <c:pt idx="43">
                  <c:v>1131</c:v>
                </c:pt>
                <c:pt idx="44">
                  <c:v>1131</c:v>
                </c:pt>
                <c:pt idx="45">
                  <c:v>1131</c:v>
                </c:pt>
                <c:pt idx="46">
                  <c:v>1131</c:v>
                </c:pt>
                <c:pt idx="47">
                  <c:v>1131</c:v>
                </c:pt>
                <c:pt idx="48">
                  <c:v>1131</c:v>
                </c:pt>
                <c:pt idx="49">
                  <c:v>4416</c:v>
                </c:pt>
                <c:pt idx="50">
                  <c:v>4416</c:v>
                </c:pt>
                <c:pt idx="51">
                  <c:v>4416</c:v>
                </c:pt>
              </c:numCache>
            </c:numRef>
          </c:val>
        </c:ser>
        <c:ser>
          <c:idx val="8"/>
          <c:order val="8"/>
          <c:tx>
            <c:v>Wastewater_DirectBuried</c:v>
          </c:tx>
          <c:spPr>
            <a:solidFill>
              <a:srgbClr val="000080"/>
            </a:solidFill>
            <a:ln w="12700">
              <a:solidFill>
                <a:srgbClr val="000000"/>
              </a:solidFill>
              <a:prstDash val="solid"/>
            </a:ln>
          </c:spPr>
          <c:val>
            <c:numRef>
              <c:f>'Wainwright_Pipe_R_R_Th&amp;Pr'!$C$70:$BB$70</c:f>
              <c:numCache>
                <c:formatCode>0\ "LF"</c:formatCode>
                <c:ptCount val="52"/>
                <c:pt idx="0">
                  <c:v>0</c:v>
                </c:pt>
                <c:pt idx="1">
                  <c:v>11013</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7">
                  <c:v>2684</c:v>
                </c:pt>
                <c:pt idx="38">
                  <c:v>2684</c:v>
                </c:pt>
                <c:pt idx="39">
                  <c:v>2684</c:v>
                </c:pt>
                <c:pt idx="40">
                  <c:v>2684</c:v>
                </c:pt>
                <c:pt idx="41">
                  <c:v>2684</c:v>
                </c:pt>
                <c:pt idx="42">
                  <c:v>2684</c:v>
                </c:pt>
                <c:pt idx="43">
                  <c:v>2684</c:v>
                </c:pt>
                <c:pt idx="44">
                  <c:v>2684</c:v>
                </c:pt>
                <c:pt idx="45">
                  <c:v>2684</c:v>
                </c:pt>
                <c:pt idx="46">
                  <c:v>2683</c:v>
                </c:pt>
                <c:pt idx="47">
                  <c:v>0</c:v>
                </c:pt>
                <c:pt idx="48">
                  <c:v>0</c:v>
                </c:pt>
                <c:pt idx="49">
                  <c:v>0</c:v>
                </c:pt>
                <c:pt idx="50">
                  <c:v>0</c:v>
                </c:pt>
                <c:pt idx="51">
                  <c:v>0</c:v>
                </c:pt>
              </c:numCache>
            </c:numRef>
          </c:val>
        </c:ser>
        <c:overlap val="100"/>
        <c:axId val="174188032"/>
        <c:axId val="174189952"/>
      </c:barChart>
      <c:catAx>
        <c:axId val="174188032"/>
        <c:scaling>
          <c:orientation val="minMax"/>
        </c:scaling>
        <c:axPos val="b"/>
        <c:title>
          <c:tx>
            <c:rich>
              <a:bodyPr/>
              <a:lstStyle/>
              <a:p>
                <a:pPr>
                  <a:defRPr sz="1150" b="1" i="0" u="none" strike="noStrike" baseline="0">
                    <a:solidFill>
                      <a:srgbClr val="000000"/>
                    </a:solidFill>
                    <a:latin typeface="Arial"/>
                    <a:ea typeface="Arial"/>
                    <a:cs typeface="Arial"/>
                  </a:defRPr>
                </a:pPr>
                <a:r>
                  <a:t>Year</a:t>
                </a:r>
              </a:p>
            </c:rich>
          </c:tx>
          <c:layout>
            <c:manualLayout>
              <c:xMode val="edge"/>
              <c:yMode val="edge"/>
              <c:x val="0.47314047197844877"/>
              <c:y val="0.93231810490693523"/>
            </c:manualLayout>
          </c:layout>
          <c:spPr>
            <a:noFill/>
            <a:ln w="25400">
              <a:noFill/>
            </a:ln>
          </c:spPr>
        </c:title>
        <c:numFmt formatCode="General" sourceLinked="1"/>
        <c:minorTickMark val="out"/>
        <c:tickLblPos val="nextTo"/>
        <c:spPr>
          <a:ln w="3175">
            <a:solidFill>
              <a:srgbClr val="000000"/>
            </a:solidFill>
            <a:prstDash val="solid"/>
          </a:ln>
        </c:spPr>
        <c:txPr>
          <a:bodyPr rot="-5400000" vert="horz"/>
          <a:lstStyle/>
          <a:p>
            <a:pPr>
              <a:defRPr sz="1050" b="0" i="0" u="none" strike="noStrike" baseline="0">
                <a:solidFill>
                  <a:srgbClr val="000000"/>
                </a:solidFill>
                <a:latin typeface="Arial"/>
                <a:ea typeface="Arial"/>
                <a:cs typeface="Arial"/>
              </a:defRPr>
            </a:pPr>
            <a:endParaRPr lang="en-US"/>
          </a:p>
        </c:txPr>
        <c:crossAx val="174189952"/>
        <c:crosses val="autoZero"/>
        <c:auto val="1"/>
        <c:lblAlgn val="ctr"/>
        <c:lblOffset val="100"/>
        <c:tickLblSkip val="1"/>
        <c:tickMarkSkip val="1"/>
      </c:catAx>
      <c:valAx>
        <c:axId val="174189952"/>
        <c:scaling>
          <c:orientation val="minMax"/>
        </c:scaling>
        <c:axPos val="l"/>
        <c:majorGridlines>
          <c:spPr>
            <a:ln w="3175">
              <a:solidFill>
                <a:srgbClr val="000000"/>
              </a:solidFill>
              <a:prstDash val="solid"/>
            </a:ln>
          </c:spPr>
        </c:majorGridlines>
        <c:title>
          <c:tx>
            <c:rich>
              <a:bodyPr/>
              <a:lstStyle/>
              <a:p>
                <a:pPr>
                  <a:defRPr sz="1150" b="1" i="0" u="none" strike="noStrike" baseline="0">
                    <a:solidFill>
                      <a:srgbClr val="000000"/>
                    </a:solidFill>
                    <a:latin typeface="Arial"/>
                    <a:ea typeface="Arial"/>
                    <a:cs typeface="Arial"/>
                  </a:defRPr>
                </a:pPr>
                <a:r>
                  <a:t>Renewal/Replacement Length in Feet
</a:t>
                </a:r>
              </a:p>
            </c:rich>
          </c:tx>
          <c:layout>
            <c:manualLayout>
              <c:xMode val="edge"/>
              <c:yMode val="edge"/>
              <c:x val="0"/>
              <c:y val="0.22165820642977987"/>
            </c:manualLayout>
          </c:layout>
          <c:spPr>
            <a:noFill/>
            <a:ln w="25400">
              <a:noFill/>
            </a:ln>
          </c:spPr>
        </c:title>
        <c:numFmt formatCode="0\ &quot;LF&quot;" sourceLinked="1"/>
        <c:tickLblPos val="nextTo"/>
        <c:spPr>
          <a:ln w="3175">
            <a:solidFill>
              <a:srgbClr val="000000"/>
            </a:solidFill>
            <a:prstDash val="solid"/>
          </a:ln>
        </c:spPr>
        <c:txPr>
          <a:bodyPr rot="0" vert="horz"/>
          <a:lstStyle/>
          <a:p>
            <a:pPr>
              <a:defRPr sz="1050" b="0" i="0" u="none" strike="noStrike" baseline="0">
                <a:solidFill>
                  <a:srgbClr val="000000"/>
                </a:solidFill>
                <a:latin typeface="Arial"/>
                <a:ea typeface="Arial"/>
                <a:cs typeface="Arial"/>
              </a:defRPr>
            </a:pPr>
            <a:endParaRPr lang="en-US"/>
          </a:p>
        </c:txPr>
        <c:crossAx val="174188032"/>
        <c:crosses val="autoZero"/>
        <c:crossBetween val="between"/>
      </c:valAx>
      <c:spPr>
        <a:solidFill>
          <a:srgbClr val="FFFFFF"/>
        </a:solidFill>
        <a:ln w="12700">
          <a:solidFill>
            <a:srgbClr val="000000"/>
          </a:solidFill>
          <a:prstDash val="solid"/>
        </a:ln>
      </c:spPr>
    </c:plotArea>
    <c:legend>
      <c:legendPos val="r"/>
      <c:layout>
        <c:manualLayout>
          <c:xMode val="edge"/>
          <c:yMode val="edge"/>
          <c:wMode val="edge"/>
          <c:hMode val="edge"/>
          <c:x val="0.7874449339207048"/>
          <c:y val="0.35702199661590578"/>
          <c:w val="0.99779735682819515"/>
          <c:h val="0.72588832487309662"/>
        </c:manualLayout>
      </c:layout>
      <c:spPr>
        <a:solidFill>
          <a:srgbClr val="FFFFFF"/>
        </a:solidFill>
        <a:ln w="3175">
          <a:solidFill>
            <a:srgbClr val="000000"/>
          </a:solidFill>
          <a:prstDash val="solid"/>
        </a:ln>
      </c:spPr>
      <c:txPr>
        <a:bodyPr/>
        <a:lstStyle/>
        <a:p>
          <a:pPr>
            <a:defRPr sz="1100" b="0" i="0" u="none" strike="noStrike" baseline="0">
              <a:solidFill>
                <a:srgbClr val="000000"/>
              </a:solidFill>
              <a:latin typeface="Arial"/>
              <a:ea typeface="Arial"/>
              <a:cs typeface="Arial"/>
            </a:defRPr>
          </a:pPr>
          <a:endParaRPr lang="en-US"/>
        </a:p>
      </c:txPr>
    </c:legend>
    <c:plotVisOnly val="1"/>
    <c:dispBlanksAs val="gap"/>
  </c:chart>
  <c:spPr>
    <a:noFill/>
    <a:ln w="9525">
      <a:noFill/>
    </a:ln>
  </c:spPr>
  <c:txPr>
    <a:bodyPr/>
    <a:lstStyle/>
    <a:p>
      <a:pPr>
        <a:defRPr sz="1050" b="0" i="0" u="none" strike="noStrike" baseline="0">
          <a:solidFill>
            <a:srgbClr val="000000"/>
          </a:solidFill>
          <a:latin typeface="Arial"/>
          <a:ea typeface="Arial"/>
          <a:cs typeface="Arial"/>
        </a:defRPr>
      </a:pPr>
      <a:endParaRPr lang="en-US"/>
    </a:p>
  </c:txPr>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925" b="1" i="0" u="none" strike="noStrike" baseline="0">
                <a:solidFill>
                  <a:srgbClr val="000000"/>
                </a:solidFill>
                <a:latin typeface="Arial"/>
                <a:ea typeface="Arial"/>
                <a:cs typeface="Arial"/>
              </a:defRPr>
            </a:pPr>
            <a:r>
              <a:t>Proposed Renewal/Replacement Cost
over a period of 50 years for Fort Wainwright - all utility systems</a:t>
            </a:r>
          </a:p>
        </c:rich>
      </c:tx>
      <c:layout>
        <c:manualLayout>
          <c:xMode val="edge"/>
          <c:yMode val="edge"/>
          <c:x val="0.31198341947344788"/>
          <c:y val="2.0304568527918791E-2"/>
        </c:manualLayout>
      </c:layout>
      <c:spPr>
        <a:noFill/>
        <a:ln w="25400">
          <a:noFill/>
        </a:ln>
      </c:spPr>
    </c:title>
    <c:plotArea>
      <c:layout>
        <c:manualLayout>
          <c:layoutTarget val="inner"/>
          <c:xMode val="edge"/>
          <c:yMode val="edge"/>
          <c:x val="7.5991189427312783E-2"/>
          <c:y val="9.9830795262267596E-2"/>
          <c:w val="0.81497797356828339"/>
          <c:h val="0.66497461928934221"/>
        </c:manualLayout>
      </c:layout>
      <c:barChart>
        <c:barDir val="col"/>
        <c:grouping val="stacked"/>
        <c:ser>
          <c:idx val="0"/>
          <c:order val="0"/>
          <c:tx>
            <c:v>CHPP and Heat</c:v>
          </c:tx>
          <c:spPr>
            <a:solidFill>
              <a:srgbClr val="9999FF"/>
            </a:solidFill>
            <a:ln w="12700">
              <a:solidFill>
                <a:srgbClr val="000000"/>
              </a:solidFill>
              <a:prstDash val="solid"/>
            </a:ln>
          </c:spPr>
          <c:cat>
            <c:strRef>
              <c:f>Wainwright_All_R_R_Th!$C$4:$BB$4</c:f>
              <c:strCache>
                <c:ptCount val="52"/>
                <c:pt idx="0">
                  <c:v>Before 2008</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pt idx="22">
                  <c:v>2029</c:v>
                </c:pt>
                <c:pt idx="23">
                  <c:v>2030</c:v>
                </c:pt>
                <c:pt idx="24">
                  <c:v>2031</c:v>
                </c:pt>
                <c:pt idx="25">
                  <c:v>2032</c:v>
                </c:pt>
                <c:pt idx="26">
                  <c:v>2033</c:v>
                </c:pt>
                <c:pt idx="27">
                  <c:v>2034</c:v>
                </c:pt>
                <c:pt idx="28">
                  <c:v>2035</c:v>
                </c:pt>
                <c:pt idx="29">
                  <c:v>2036</c:v>
                </c:pt>
                <c:pt idx="30">
                  <c:v>2037</c:v>
                </c:pt>
                <c:pt idx="31">
                  <c:v>2038</c:v>
                </c:pt>
                <c:pt idx="32">
                  <c:v>2039</c:v>
                </c:pt>
                <c:pt idx="33">
                  <c:v>2040</c:v>
                </c:pt>
                <c:pt idx="34">
                  <c:v>2041</c:v>
                </c:pt>
                <c:pt idx="35">
                  <c:v>2042</c:v>
                </c:pt>
                <c:pt idx="36">
                  <c:v>2043</c:v>
                </c:pt>
                <c:pt idx="37">
                  <c:v>2044</c:v>
                </c:pt>
                <c:pt idx="38">
                  <c:v>2045</c:v>
                </c:pt>
                <c:pt idx="39">
                  <c:v>2046</c:v>
                </c:pt>
                <c:pt idx="40">
                  <c:v>2047</c:v>
                </c:pt>
                <c:pt idx="41">
                  <c:v>2048</c:v>
                </c:pt>
                <c:pt idx="42">
                  <c:v>2049</c:v>
                </c:pt>
                <c:pt idx="43">
                  <c:v>2050</c:v>
                </c:pt>
                <c:pt idx="44">
                  <c:v>2051</c:v>
                </c:pt>
                <c:pt idx="45">
                  <c:v>2052</c:v>
                </c:pt>
                <c:pt idx="46">
                  <c:v>2053</c:v>
                </c:pt>
                <c:pt idx="47">
                  <c:v>2054</c:v>
                </c:pt>
                <c:pt idx="48">
                  <c:v>2055</c:v>
                </c:pt>
                <c:pt idx="49">
                  <c:v>2056</c:v>
                </c:pt>
                <c:pt idx="50">
                  <c:v>2057</c:v>
                </c:pt>
                <c:pt idx="51">
                  <c:v>2058</c:v>
                </c:pt>
              </c:strCache>
            </c:strRef>
          </c:cat>
          <c:val>
            <c:numRef>
              <c:f>Wainwright_All_R_R_Pr!$C$8:$BB$8</c:f>
              <c:numCache>
                <c:formatCode>_("$"* #,##0_);_("$"* \(#,##0\);_("$"* "-"??_);_(@_)</c:formatCode>
                <c:ptCount val="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ser>
        <c:ser>
          <c:idx val="1"/>
          <c:order val="1"/>
          <c:tx>
            <c:v>Electrical</c:v>
          </c:tx>
          <c:spPr>
            <a:solidFill>
              <a:srgbClr val="993366"/>
            </a:solidFill>
            <a:ln w="12700">
              <a:solidFill>
                <a:srgbClr val="000000"/>
              </a:solidFill>
              <a:prstDash val="solid"/>
            </a:ln>
          </c:spPr>
          <c:cat>
            <c:strRef>
              <c:f>Wainwright_All_R_R_Th!$C$4:$BB$4</c:f>
              <c:strCache>
                <c:ptCount val="52"/>
                <c:pt idx="0">
                  <c:v>Before 2008</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pt idx="22">
                  <c:v>2029</c:v>
                </c:pt>
                <c:pt idx="23">
                  <c:v>2030</c:v>
                </c:pt>
                <c:pt idx="24">
                  <c:v>2031</c:v>
                </c:pt>
                <c:pt idx="25">
                  <c:v>2032</c:v>
                </c:pt>
                <c:pt idx="26">
                  <c:v>2033</c:v>
                </c:pt>
                <c:pt idx="27">
                  <c:v>2034</c:v>
                </c:pt>
                <c:pt idx="28">
                  <c:v>2035</c:v>
                </c:pt>
                <c:pt idx="29">
                  <c:v>2036</c:v>
                </c:pt>
                <c:pt idx="30">
                  <c:v>2037</c:v>
                </c:pt>
                <c:pt idx="31">
                  <c:v>2038</c:v>
                </c:pt>
                <c:pt idx="32">
                  <c:v>2039</c:v>
                </c:pt>
                <c:pt idx="33">
                  <c:v>2040</c:v>
                </c:pt>
                <c:pt idx="34">
                  <c:v>2041</c:v>
                </c:pt>
                <c:pt idx="35">
                  <c:v>2042</c:v>
                </c:pt>
                <c:pt idx="36">
                  <c:v>2043</c:v>
                </c:pt>
                <c:pt idx="37">
                  <c:v>2044</c:v>
                </c:pt>
                <c:pt idx="38">
                  <c:v>2045</c:v>
                </c:pt>
                <c:pt idx="39">
                  <c:v>2046</c:v>
                </c:pt>
                <c:pt idx="40">
                  <c:v>2047</c:v>
                </c:pt>
                <c:pt idx="41">
                  <c:v>2048</c:v>
                </c:pt>
                <c:pt idx="42">
                  <c:v>2049</c:v>
                </c:pt>
                <c:pt idx="43">
                  <c:v>2050</c:v>
                </c:pt>
                <c:pt idx="44">
                  <c:v>2051</c:v>
                </c:pt>
                <c:pt idx="45">
                  <c:v>2052</c:v>
                </c:pt>
                <c:pt idx="46">
                  <c:v>2053</c:v>
                </c:pt>
                <c:pt idx="47">
                  <c:v>2054</c:v>
                </c:pt>
                <c:pt idx="48">
                  <c:v>2055</c:v>
                </c:pt>
                <c:pt idx="49">
                  <c:v>2056</c:v>
                </c:pt>
                <c:pt idx="50">
                  <c:v>2057</c:v>
                </c:pt>
                <c:pt idx="51">
                  <c:v>2058</c:v>
                </c:pt>
              </c:strCache>
            </c:strRef>
          </c:cat>
          <c:val>
            <c:numRef>
              <c:f>Wainwright_All_R_R_Pr!$C$12:$BB$12</c:f>
              <c:numCache>
                <c:formatCode>_("$"* #,##0_);_("$"* \(#,##0\);_("$"* "-"??_);_(@_)</c:formatCode>
                <c:ptCount val="52"/>
                <c:pt idx="0">
                  <c:v>0</c:v>
                </c:pt>
                <c:pt idx="1">
                  <c:v>13310917.12992</c:v>
                </c:pt>
                <c:pt idx="2">
                  <c:v>7450591.3507199995</c:v>
                </c:pt>
                <c:pt idx="3">
                  <c:v>4744000</c:v>
                </c:pt>
                <c:pt idx="4">
                  <c:v>102468</c:v>
                </c:pt>
                <c:pt idx="5">
                  <c:v>0</c:v>
                </c:pt>
                <c:pt idx="6">
                  <c:v>508992</c:v>
                </c:pt>
                <c:pt idx="7">
                  <c:v>175710</c:v>
                </c:pt>
                <c:pt idx="8">
                  <c:v>0</c:v>
                </c:pt>
                <c:pt idx="9">
                  <c:v>0</c:v>
                </c:pt>
                <c:pt idx="10">
                  <c:v>0</c:v>
                </c:pt>
                <c:pt idx="11">
                  <c:v>953924</c:v>
                </c:pt>
                <c:pt idx="12">
                  <c:v>1672600</c:v>
                </c:pt>
                <c:pt idx="13">
                  <c:v>1233831</c:v>
                </c:pt>
                <c:pt idx="14">
                  <c:v>424307.20000000001</c:v>
                </c:pt>
                <c:pt idx="15">
                  <c:v>901738</c:v>
                </c:pt>
                <c:pt idx="16">
                  <c:v>292300</c:v>
                </c:pt>
                <c:pt idx="17">
                  <c:v>19200</c:v>
                </c:pt>
                <c:pt idx="18">
                  <c:v>34500</c:v>
                </c:pt>
                <c:pt idx="19">
                  <c:v>398660.4448</c:v>
                </c:pt>
                <c:pt idx="20">
                  <c:v>124000</c:v>
                </c:pt>
                <c:pt idx="21">
                  <c:v>41000</c:v>
                </c:pt>
                <c:pt idx="22">
                  <c:v>181000</c:v>
                </c:pt>
                <c:pt idx="23">
                  <c:v>2103122.304</c:v>
                </c:pt>
                <c:pt idx="24">
                  <c:v>1266830.1952000002</c:v>
                </c:pt>
                <c:pt idx="25">
                  <c:v>1710250.8</c:v>
                </c:pt>
                <c:pt idx="26">
                  <c:v>0</c:v>
                </c:pt>
                <c:pt idx="27">
                  <c:v>166290.432</c:v>
                </c:pt>
                <c:pt idx="28">
                  <c:v>0</c:v>
                </c:pt>
                <c:pt idx="29">
                  <c:v>0</c:v>
                </c:pt>
                <c:pt idx="30">
                  <c:v>0</c:v>
                </c:pt>
                <c:pt idx="31">
                  <c:v>0</c:v>
                </c:pt>
                <c:pt idx="32">
                  <c:v>18000</c:v>
                </c:pt>
                <c:pt idx="33">
                  <c:v>89700</c:v>
                </c:pt>
                <c:pt idx="34">
                  <c:v>0</c:v>
                </c:pt>
                <c:pt idx="35">
                  <c:v>0</c:v>
                </c:pt>
                <c:pt idx="36">
                  <c:v>228525</c:v>
                </c:pt>
                <c:pt idx="37">
                  <c:v>0</c:v>
                </c:pt>
                <c:pt idx="38">
                  <c:v>0</c:v>
                </c:pt>
                <c:pt idx="39">
                  <c:v>0</c:v>
                </c:pt>
                <c:pt idx="40">
                  <c:v>700000</c:v>
                </c:pt>
                <c:pt idx="41">
                  <c:v>0</c:v>
                </c:pt>
                <c:pt idx="42">
                  <c:v>0</c:v>
                </c:pt>
                <c:pt idx="43">
                  <c:v>0</c:v>
                </c:pt>
                <c:pt idx="44">
                  <c:v>27750</c:v>
                </c:pt>
                <c:pt idx="45">
                  <c:v>0</c:v>
                </c:pt>
                <c:pt idx="46">
                  <c:v>5000</c:v>
                </c:pt>
                <c:pt idx="47">
                  <c:v>0</c:v>
                </c:pt>
                <c:pt idx="48">
                  <c:v>20000</c:v>
                </c:pt>
                <c:pt idx="49">
                  <c:v>0</c:v>
                </c:pt>
                <c:pt idx="50">
                  <c:v>0</c:v>
                </c:pt>
                <c:pt idx="51">
                  <c:v>108240.00000000001</c:v>
                </c:pt>
              </c:numCache>
            </c:numRef>
          </c:val>
        </c:ser>
        <c:ser>
          <c:idx val="2"/>
          <c:order val="2"/>
          <c:tx>
            <c:v>Water</c:v>
          </c:tx>
          <c:spPr>
            <a:solidFill>
              <a:srgbClr val="FFFFCC"/>
            </a:solidFill>
            <a:ln w="12700">
              <a:solidFill>
                <a:srgbClr val="000000"/>
              </a:solidFill>
              <a:prstDash val="solid"/>
            </a:ln>
          </c:spPr>
          <c:cat>
            <c:strRef>
              <c:f>Wainwright_All_R_R_Th!$C$4:$BB$4</c:f>
              <c:strCache>
                <c:ptCount val="52"/>
                <c:pt idx="0">
                  <c:v>Before 2008</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pt idx="22">
                  <c:v>2029</c:v>
                </c:pt>
                <c:pt idx="23">
                  <c:v>2030</c:v>
                </c:pt>
                <c:pt idx="24">
                  <c:v>2031</c:v>
                </c:pt>
                <c:pt idx="25">
                  <c:v>2032</c:v>
                </c:pt>
                <c:pt idx="26">
                  <c:v>2033</c:v>
                </c:pt>
                <c:pt idx="27">
                  <c:v>2034</c:v>
                </c:pt>
                <c:pt idx="28">
                  <c:v>2035</c:v>
                </c:pt>
                <c:pt idx="29">
                  <c:v>2036</c:v>
                </c:pt>
                <c:pt idx="30">
                  <c:v>2037</c:v>
                </c:pt>
                <c:pt idx="31">
                  <c:v>2038</c:v>
                </c:pt>
                <c:pt idx="32">
                  <c:v>2039</c:v>
                </c:pt>
                <c:pt idx="33">
                  <c:v>2040</c:v>
                </c:pt>
                <c:pt idx="34">
                  <c:v>2041</c:v>
                </c:pt>
                <c:pt idx="35">
                  <c:v>2042</c:v>
                </c:pt>
                <c:pt idx="36">
                  <c:v>2043</c:v>
                </c:pt>
                <c:pt idx="37">
                  <c:v>2044</c:v>
                </c:pt>
                <c:pt idx="38">
                  <c:v>2045</c:v>
                </c:pt>
                <c:pt idx="39">
                  <c:v>2046</c:v>
                </c:pt>
                <c:pt idx="40">
                  <c:v>2047</c:v>
                </c:pt>
                <c:pt idx="41">
                  <c:v>2048</c:v>
                </c:pt>
                <c:pt idx="42">
                  <c:v>2049</c:v>
                </c:pt>
                <c:pt idx="43">
                  <c:v>2050</c:v>
                </c:pt>
                <c:pt idx="44">
                  <c:v>2051</c:v>
                </c:pt>
                <c:pt idx="45">
                  <c:v>2052</c:v>
                </c:pt>
                <c:pt idx="46">
                  <c:v>2053</c:v>
                </c:pt>
                <c:pt idx="47">
                  <c:v>2054</c:v>
                </c:pt>
                <c:pt idx="48">
                  <c:v>2055</c:v>
                </c:pt>
                <c:pt idx="49">
                  <c:v>2056</c:v>
                </c:pt>
                <c:pt idx="50">
                  <c:v>2057</c:v>
                </c:pt>
                <c:pt idx="51">
                  <c:v>2058</c:v>
                </c:pt>
              </c:strCache>
            </c:strRef>
          </c:cat>
          <c:val>
            <c:numRef>
              <c:f>Wainwright_All_R_R_Pr!$C$19:$BB$19</c:f>
              <c:numCache>
                <c:formatCode>_("$"* #,##0_);_("$"* \(#,##0\);_("$"* "-"??_);_(@_)</c:formatCode>
                <c:ptCount val="52"/>
                <c:pt idx="0">
                  <c:v>0</c:v>
                </c:pt>
                <c:pt idx="1">
                  <c:v>1621040</c:v>
                </c:pt>
                <c:pt idx="2">
                  <c:v>80000</c:v>
                </c:pt>
                <c:pt idx="3">
                  <c:v>55000</c:v>
                </c:pt>
                <c:pt idx="4">
                  <c:v>940650.92527952523</c:v>
                </c:pt>
                <c:pt idx="5">
                  <c:v>1481443.2793260287</c:v>
                </c:pt>
                <c:pt idx="6">
                  <c:v>973948.89974427421</c:v>
                </c:pt>
                <c:pt idx="7">
                  <c:v>786367.7349162203</c:v>
                </c:pt>
                <c:pt idx="8">
                  <c:v>776876.8957248365</c:v>
                </c:pt>
                <c:pt idx="9">
                  <c:v>1018461.9193996977</c:v>
                </c:pt>
                <c:pt idx="10">
                  <c:v>472512.05853694963</c:v>
                </c:pt>
                <c:pt idx="11">
                  <c:v>1014394.0955580859</c:v>
                </c:pt>
                <c:pt idx="12">
                  <c:v>686268.08780542435</c:v>
                </c:pt>
                <c:pt idx="13">
                  <c:v>1054664.1056004579</c:v>
                </c:pt>
                <c:pt idx="14">
                  <c:v>1190016.0837984309</c:v>
                </c:pt>
                <c:pt idx="15">
                  <c:v>909058.18966021447</c:v>
                </c:pt>
                <c:pt idx="16">
                  <c:v>2009948.5812878378</c:v>
                </c:pt>
                <c:pt idx="17">
                  <c:v>1815125.3708397886</c:v>
                </c:pt>
                <c:pt idx="18">
                  <c:v>1991439.2569391299</c:v>
                </c:pt>
                <c:pt idx="19">
                  <c:v>2265413.8660394852</c:v>
                </c:pt>
                <c:pt idx="20">
                  <c:v>1155947.45375469</c:v>
                </c:pt>
                <c:pt idx="21">
                  <c:v>1460177.6072524094</c:v>
                </c:pt>
                <c:pt idx="22">
                  <c:v>1732964.4957970122</c:v>
                </c:pt>
                <c:pt idx="23">
                  <c:v>1140615.5673691351</c:v>
                </c:pt>
                <c:pt idx="24">
                  <c:v>896194.15867445664</c:v>
                </c:pt>
                <c:pt idx="25">
                  <c:v>877177.76504333655</c:v>
                </c:pt>
                <c:pt idx="26">
                  <c:v>2012745.1097630025</c:v>
                </c:pt>
                <c:pt idx="27">
                  <c:v>515120.54512534302</c:v>
                </c:pt>
                <c:pt idx="28">
                  <c:v>545120.54512534302</c:v>
                </c:pt>
                <c:pt idx="29">
                  <c:v>749656.06657582487</c:v>
                </c:pt>
                <c:pt idx="30">
                  <c:v>995004.8314636104</c:v>
                </c:pt>
                <c:pt idx="31">
                  <c:v>0</c:v>
                </c:pt>
                <c:pt idx="32">
                  <c:v>0</c:v>
                </c:pt>
                <c:pt idx="33">
                  <c:v>0</c:v>
                </c:pt>
                <c:pt idx="34">
                  <c:v>0</c:v>
                </c:pt>
                <c:pt idx="35">
                  <c:v>0</c:v>
                </c:pt>
                <c:pt idx="36">
                  <c:v>0</c:v>
                </c:pt>
                <c:pt idx="37">
                  <c:v>0</c:v>
                </c:pt>
                <c:pt idx="38">
                  <c:v>0</c:v>
                </c:pt>
                <c:pt idx="39">
                  <c:v>273695.68093385216</c:v>
                </c:pt>
                <c:pt idx="40">
                  <c:v>273695.68093385216</c:v>
                </c:pt>
                <c:pt idx="41">
                  <c:v>273695.68093385216</c:v>
                </c:pt>
                <c:pt idx="42">
                  <c:v>273695.68093385216</c:v>
                </c:pt>
                <c:pt idx="43">
                  <c:v>273695.68093385216</c:v>
                </c:pt>
                <c:pt idx="44">
                  <c:v>273695.68093385216</c:v>
                </c:pt>
                <c:pt idx="45">
                  <c:v>273695.68093385216</c:v>
                </c:pt>
                <c:pt idx="46">
                  <c:v>273695.68093385216</c:v>
                </c:pt>
                <c:pt idx="47">
                  <c:v>273695.68093385216</c:v>
                </c:pt>
                <c:pt idx="48">
                  <c:v>273695.68093385216</c:v>
                </c:pt>
                <c:pt idx="49">
                  <c:v>1068647.3271475607</c:v>
                </c:pt>
                <c:pt idx="50">
                  <c:v>1145647.3271475607</c:v>
                </c:pt>
                <c:pt idx="51">
                  <c:v>1068647.3271475607</c:v>
                </c:pt>
              </c:numCache>
            </c:numRef>
          </c:val>
        </c:ser>
        <c:ser>
          <c:idx val="3"/>
          <c:order val="3"/>
          <c:tx>
            <c:v>Wastewater</c:v>
          </c:tx>
          <c:spPr>
            <a:solidFill>
              <a:srgbClr val="CCFFFF"/>
            </a:solidFill>
            <a:ln w="12700">
              <a:solidFill>
                <a:srgbClr val="000000"/>
              </a:solidFill>
              <a:prstDash val="solid"/>
            </a:ln>
          </c:spPr>
          <c:cat>
            <c:strRef>
              <c:f>Wainwright_All_R_R_Th!$C$4:$BB$4</c:f>
              <c:strCache>
                <c:ptCount val="52"/>
                <c:pt idx="0">
                  <c:v>Before 2008</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pt idx="22">
                  <c:v>2029</c:v>
                </c:pt>
                <c:pt idx="23">
                  <c:v>2030</c:v>
                </c:pt>
                <c:pt idx="24">
                  <c:v>2031</c:v>
                </c:pt>
                <c:pt idx="25">
                  <c:v>2032</c:v>
                </c:pt>
                <c:pt idx="26">
                  <c:v>2033</c:v>
                </c:pt>
                <c:pt idx="27">
                  <c:v>2034</c:v>
                </c:pt>
                <c:pt idx="28">
                  <c:v>2035</c:v>
                </c:pt>
                <c:pt idx="29">
                  <c:v>2036</c:v>
                </c:pt>
                <c:pt idx="30">
                  <c:v>2037</c:v>
                </c:pt>
                <c:pt idx="31">
                  <c:v>2038</c:v>
                </c:pt>
                <c:pt idx="32">
                  <c:v>2039</c:v>
                </c:pt>
                <c:pt idx="33">
                  <c:v>2040</c:v>
                </c:pt>
                <c:pt idx="34">
                  <c:v>2041</c:v>
                </c:pt>
                <c:pt idx="35">
                  <c:v>2042</c:v>
                </c:pt>
                <c:pt idx="36">
                  <c:v>2043</c:v>
                </c:pt>
                <c:pt idx="37">
                  <c:v>2044</c:v>
                </c:pt>
                <c:pt idx="38">
                  <c:v>2045</c:v>
                </c:pt>
                <c:pt idx="39">
                  <c:v>2046</c:v>
                </c:pt>
                <c:pt idx="40">
                  <c:v>2047</c:v>
                </c:pt>
                <c:pt idx="41">
                  <c:v>2048</c:v>
                </c:pt>
                <c:pt idx="42">
                  <c:v>2049</c:v>
                </c:pt>
                <c:pt idx="43">
                  <c:v>2050</c:v>
                </c:pt>
                <c:pt idx="44">
                  <c:v>2051</c:v>
                </c:pt>
                <c:pt idx="45">
                  <c:v>2052</c:v>
                </c:pt>
                <c:pt idx="46">
                  <c:v>2053</c:v>
                </c:pt>
                <c:pt idx="47">
                  <c:v>2054</c:v>
                </c:pt>
                <c:pt idx="48">
                  <c:v>2055</c:v>
                </c:pt>
                <c:pt idx="49">
                  <c:v>2056</c:v>
                </c:pt>
                <c:pt idx="50">
                  <c:v>2057</c:v>
                </c:pt>
                <c:pt idx="51">
                  <c:v>2058</c:v>
                </c:pt>
              </c:strCache>
            </c:strRef>
          </c:cat>
          <c:val>
            <c:numRef>
              <c:f>Wainwright_All_R_R_Pr!$C$26:$BB$26</c:f>
              <c:numCache>
                <c:formatCode>_("$"* #,##0_);_("$"* \(#,##0\);_("$"* "-"??_);_(@_)</c:formatCode>
                <c:ptCount val="52"/>
                <c:pt idx="0">
                  <c:v>0</c:v>
                </c:pt>
                <c:pt idx="1">
                  <c:v>3268557.3990893252</c:v>
                </c:pt>
                <c:pt idx="2">
                  <c:v>0</c:v>
                </c:pt>
                <c:pt idx="3">
                  <c:v>292000</c:v>
                </c:pt>
                <c:pt idx="4">
                  <c:v>761401.24864304578</c:v>
                </c:pt>
                <c:pt idx="5">
                  <c:v>869084.86408167356</c:v>
                </c:pt>
                <c:pt idx="6">
                  <c:v>793118.26697725221</c:v>
                </c:pt>
                <c:pt idx="7">
                  <c:v>573220.03348082432</c:v>
                </c:pt>
                <c:pt idx="8">
                  <c:v>753934.63500997517</c:v>
                </c:pt>
                <c:pt idx="9">
                  <c:v>750989.58305005403</c:v>
                </c:pt>
                <c:pt idx="10">
                  <c:v>993694.06328366185</c:v>
                </c:pt>
                <c:pt idx="11">
                  <c:v>740770.72607915476</c:v>
                </c:pt>
                <c:pt idx="12">
                  <c:v>711463.8155211038</c:v>
                </c:pt>
                <c:pt idx="13">
                  <c:v>980384.4621780368</c:v>
                </c:pt>
                <c:pt idx="14">
                  <c:v>1203511.4191010108</c:v>
                </c:pt>
                <c:pt idx="15">
                  <c:v>824064.05082308885</c:v>
                </c:pt>
                <c:pt idx="16">
                  <c:v>929144.74986346869</c:v>
                </c:pt>
                <c:pt idx="17">
                  <c:v>839295.93196839164</c:v>
                </c:pt>
                <c:pt idx="18">
                  <c:v>1679459.3735162667</c:v>
                </c:pt>
                <c:pt idx="19">
                  <c:v>1036924.7696131426</c:v>
                </c:pt>
                <c:pt idx="20">
                  <c:v>268003.98470849171</c:v>
                </c:pt>
                <c:pt idx="21">
                  <c:v>434178.96860336815</c:v>
                </c:pt>
                <c:pt idx="22">
                  <c:v>529838.0935100253</c:v>
                </c:pt>
                <c:pt idx="23">
                  <c:v>1897881.976672648</c:v>
                </c:pt>
                <c:pt idx="24">
                  <c:v>645908.88400967419</c:v>
                </c:pt>
                <c:pt idx="25">
                  <c:v>563965.21962038719</c:v>
                </c:pt>
                <c:pt idx="26">
                  <c:v>959222.89490988932</c:v>
                </c:pt>
                <c:pt idx="27">
                  <c:v>395643.29253368702</c:v>
                </c:pt>
                <c:pt idx="28">
                  <c:v>542283.29253368708</c:v>
                </c:pt>
                <c:pt idx="29">
                  <c:v>543527.50567858852</c:v>
                </c:pt>
                <c:pt idx="30">
                  <c:v>670677.0028643714</c:v>
                </c:pt>
                <c:pt idx="31">
                  <c:v>20000</c:v>
                </c:pt>
                <c:pt idx="32">
                  <c:v>40000</c:v>
                </c:pt>
                <c:pt idx="33">
                  <c:v>30000</c:v>
                </c:pt>
                <c:pt idx="34">
                  <c:v>40000</c:v>
                </c:pt>
                <c:pt idx="35">
                  <c:v>0</c:v>
                </c:pt>
                <c:pt idx="36">
                  <c:v>0</c:v>
                </c:pt>
                <c:pt idx="37">
                  <c:v>655617.27359188418</c:v>
                </c:pt>
                <c:pt idx="38">
                  <c:v>655617.27359188418</c:v>
                </c:pt>
                <c:pt idx="39">
                  <c:v>655617.27359188418</c:v>
                </c:pt>
                <c:pt idx="40">
                  <c:v>655617.27359188418</c:v>
                </c:pt>
                <c:pt idx="41">
                  <c:v>655617.27359188418</c:v>
                </c:pt>
                <c:pt idx="42">
                  <c:v>655617.27359188418</c:v>
                </c:pt>
                <c:pt idx="43">
                  <c:v>655617.27359188418</c:v>
                </c:pt>
                <c:pt idx="44">
                  <c:v>655617.27359188418</c:v>
                </c:pt>
                <c:pt idx="45">
                  <c:v>655617.27359188418</c:v>
                </c:pt>
                <c:pt idx="46">
                  <c:v>655373.00486103771</c:v>
                </c:pt>
                <c:pt idx="47">
                  <c:v>0</c:v>
                </c:pt>
                <c:pt idx="48">
                  <c:v>0</c:v>
                </c:pt>
                <c:pt idx="49">
                  <c:v>0</c:v>
                </c:pt>
                <c:pt idx="50">
                  <c:v>0</c:v>
                </c:pt>
                <c:pt idx="51">
                  <c:v>0</c:v>
                </c:pt>
              </c:numCache>
            </c:numRef>
          </c:val>
        </c:ser>
        <c:overlap val="100"/>
        <c:axId val="174831872"/>
        <c:axId val="174846336"/>
      </c:barChart>
      <c:catAx>
        <c:axId val="174831872"/>
        <c:scaling>
          <c:orientation val="minMax"/>
        </c:scaling>
        <c:axPos val="b"/>
        <c:title>
          <c:tx>
            <c:rich>
              <a:bodyPr/>
              <a:lstStyle/>
              <a:p>
                <a:pPr>
                  <a:defRPr sz="1150" b="1" i="0" u="none" strike="noStrike" baseline="0">
                    <a:solidFill>
                      <a:srgbClr val="000000"/>
                    </a:solidFill>
                    <a:latin typeface="Arial"/>
                    <a:ea typeface="Arial"/>
                    <a:cs typeface="Arial"/>
                  </a:defRPr>
                </a:pPr>
                <a:r>
                  <a:t>Year</a:t>
                </a:r>
              </a:p>
            </c:rich>
          </c:tx>
          <c:layout>
            <c:manualLayout>
              <c:xMode val="edge"/>
              <c:yMode val="edge"/>
              <c:x val="0.46280990206620648"/>
              <c:y val="0.91539763113367301"/>
            </c:manualLayout>
          </c:layout>
          <c:spPr>
            <a:noFill/>
            <a:ln w="25400">
              <a:noFill/>
            </a:ln>
          </c:spPr>
        </c:title>
        <c:numFmt formatCode="General" sourceLinked="1"/>
        <c:minorTickMark val="out"/>
        <c:tickLblPos val="nextTo"/>
        <c:spPr>
          <a:ln w="3175">
            <a:solidFill>
              <a:srgbClr val="000000"/>
            </a:solidFill>
            <a:prstDash val="solid"/>
          </a:ln>
        </c:spPr>
        <c:txPr>
          <a:bodyPr rot="-5400000" vert="horz"/>
          <a:lstStyle/>
          <a:p>
            <a:pPr>
              <a:defRPr sz="1050" b="0" i="0" u="none" strike="noStrike" baseline="0">
                <a:solidFill>
                  <a:srgbClr val="000000"/>
                </a:solidFill>
                <a:latin typeface="Arial"/>
                <a:ea typeface="Arial"/>
                <a:cs typeface="Arial"/>
              </a:defRPr>
            </a:pPr>
            <a:endParaRPr lang="en-US"/>
          </a:p>
        </c:txPr>
        <c:crossAx val="174846336"/>
        <c:crosses val="autoZero"/>
        <c:auto val="1"/>
        <c:lblAlgn val="ctr"/>
        <c:lblOffset val="100"/>
        <c:tickLblSkip val="1"/>
        <c:tickMarkSkip val="1"/>
      </c:catAx>
      <c:valAx>
        <c:axId val="174846336"/>
        <c:scaling>
          <c:orientation val="minMax"/>
        </c:scaling>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t>Renewal/Replacement Cost in Million $</a:t>
                </a:r>
              </a:p>
            </c:rich>
          </c:tx>
          <c:layout>
            <c:manualLayout>
              <c:xMode val="edge"/>
              <c:yMode val="edge"/>
              <c:x val="0"/>
              <c:y val="0.24703891708967851"/>
            </c:manualLayout>
          </c:layout>
          <c:spPr>
            <a:noFill/>
            <a:ln w="25400">
              <a:noFill/>
            </a:ln>
          </c:spPr>
        </c:title>
        <c:numFmt formatCode="_(&quot;$&quot;* #,##0_);_(&quot;$&quot;* \(#,##0\);_(&quot;$&quot;* &quot;-&quot;??_);_(@_)" sourceLinked="1"/>
        <c:tickLblPos val="nextTo"/>
        <c:spPr>
          <a:ln w="3175">
            <a:solidFill>
              <a:srgbClr val="000000"/>
            </a:solidFill>
            <a:prstDash val="solid"/>
          </a:ln>
        </c:spPr>
        <c:txPr>
          <a:bodyPr rot="0" vert="horz"/>
          <a:lstStyle/>
          <a:p>
            <a:pPr>
              <a:defRPr sz="1050" b="0" i="0" u="none" strike="noStrike" baseline="0">
                <a:solidFill>
                  <a:srgbClr val="000000"/>
                </a:solidFill>
                <a:latin typeface="Arial"/>
                <a:ea typeface="Arial"/>
                <a:cs typeface="Arial"/>
              </a:defRPr>
            </a:pPr>
            <a:endParaRPr lang="en-US"/>
          </a:p>
        </c:txPr>
        <c:crossAx val="174831872"/>
        <c:crosses val="autoZero"/>
        <c:crossBetween val="between"/>
        <c:dispUnits>
          <c:builtInUnit val="millions"/>
        </c:dispUnits>
      </c:valAx>
      <c:spPr>
        <a:solidFill>
          <a:srgbClr val="FFFFFF"/>
        </a:solidFill>
        <a:ln w="12700">
          <a:solidFill>
            <a:srgbClr val="000000"/>
          </a:solidFill>
          <a:prstDash val="solid"/>
        </a:ln>
      </c:spPr>
    </c:plotArea>
    <c:legend>
      <c:legendPos val="r"/>
      <c:layout>
        <c:manualLayout>
          <c:xMode val="edge"/>
          <c:yMode val="edge"/>
          <c:wMode val="edge"/>
          <c:hMode val="edge"/>
          <c:x val="0.25991189427312777"/>
          <c:y val="0.94247038917089676"/>
          <c:w val="0.69933920704845864"/>
          <c:h val="0.98984771573604058"/>
        </c:manualLayout>
      </c:layout>
      <c:spPr>
        <a:solidFill>
          <a:srgbClr val="FFFFFF"/>
        </a:solidFill>
        <a:ln w="3175">
          <a:solidFill>
            <a:srgbClr val="000000"/>
          </a:solidFill>
          <a:prstDash val="solid"/>
        </a:ln>
      </c:spPr>
      <c:txPr>
        <a:bodyPr/>
        <a:lstStyle/>
        <a:p>
          <a:pPr>
            <a:defRPr sz="1100" b="0" i="0" u="none" strike="noStrike" baseline="0">
              <a:solidFill>
                <a:srgbClr val="000000"/>
              </a:solidFill>
              <a:latin typeface="Arial"/>
              <a:ea typeface="Arial"/>
              <a:cs typeface="Arial"/>
            </a:defRPr>
          </a:pPr>
          <a:endParaRPr lang="en-US"/>
        </a:p>
      </c:txPr>
    </c:legend>
    <c:plotVisOnly val="1"/>
    <c:dispBlanksAs val="gap"/>
  </c:chart>
  <c:spPr>
    <a:noFill/>
    <a:ln w="9525">
      <a:noFill/>
    </a:ln>
  </c:spPr>
  <c:txPr>
    <a:bodyPr/>
    <a:lstStyle/>
    <a:p>
      <a:pPr>
        <a:defRPr sz="1050" b="0" i="0" u="none" strike="noStrike" baseline="0">
          <a:solidFill>
            <a:srgbClr val="000000"/>
          </a:solidFill>
          <a:latin typeface="Arial"/>
          <a:ea typeface="Arial"/>
          <a:cs typeface="Arial"/>
        </a:defRPr>
      </a:pPr>
      <a:endParaRPr lang="en-US"/>
    </a:p>
  </c:txPr>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925" b="1" i="0" u="none" strike="noStrike" baseline="0">
                <a:solidFill>
                  <a:srgbClr val="000000"/>
                </a:solidFill>
                <a:latin typeface="Arial"/>
                <a:ea typeface="Arial"/>
                <a:cs typeface="Arial"/>
              </a:defRPr>
            </a:pPr>
            <a:r>
              <a:t>Theorectical Renewal/Replacement Cost 
over a period of 50 years for Fort Wainwright - all utility systems</a:t>
            </a:r>
          </a:p>
        </c:rich>
      </c:tx>
      <c:layout>
        <c:manualLayout>
          <c:xMode val="edge"/>
          <c:yMode val="edge"/>
          <c:x val="0.31198341947344788"/>
          <c:y val="2.0304568527918791E-2"/>
        </c:manualLayout>
      </c:layout>
      <c:spPr>
        <a:noFill/>
        <a:ln w="25400">
          <a:noFill/>
        </a:ln>
      </c:spPr>
    </c:title>
    <c:plotArea>
      <c:layout>
        <c:manualLayout>
          <c:layoutTarget val="inner"/>
          <c:xMode val="edge"/>
          <c:yMode val="edge"/>
          <c:x val="7.5991189427312783E-2"/>
          <c:y val="9.9830795262267596E-2"/>
          <c:w val="0.81497797356828339"/>
          <c:h val="0.66159052453468825"/>
        </c:manualLayout>
      </c:layout>
      <c:barChart>
        <c:barDir val="col"/>
        <c:grouping val="stacked"/>
        <c:ser>
          <c:idx val="0"/>
          <c:order val="0"/>
          <c:tx>
            <c:v>CHPP and Heat</c:v>
          </c:tx>
          <c:spPr>
            <a:solidFill>
              <a:srgbClr val="9999FF"/>
            </a:solidFill>
            <a:ln w="12700">
              <a:solidFill>
                <a:srgbClr val="000000"/>
              </a:solidFill>
              <a:prstDash val="solid"/>
            </a:ln>
          </c:spPr>
          <c:cat>
            <c:strRef>
              <c:f>Wainwright_All_R_R_Th!$C$4:$BB$4</c:f>
              <c:strCache>
                <c:ptCount val="52"/>
                <c:pt idx="0">
                  <c:v>Before 2008</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pt idx="22">
                  <c:v>2029</c:v>
                </c:pt>
                <c:pt idx="23">
                  <c:v>2030</c:v>
                </c:pt>
                <c:pt idx="24">
                  <c:v>2031</c:v>
                </c:pt>
                <c:pt idx="25">
                  <c:v>2032</c:v>
                </c:pt>
                <c:pt idx="26">
                  <c:v>2033</c:v>
                </c:pt>
                <c:pt idx="27">
                  <c:v>2034</c:v>
                </c:pt>
                <c:pt idx="28">
                  <c:v>2035</c:v>
                </c:pt>
                <c:pt idx="29">
                  <c:v>2036</c:v>
                </c:pt>
                <c:pt idx="30">
                  <c:v>2037</c:v>
                </c:pt>
                <c:pt idx="31">
                  <c:v>2038</c:v>
                </c:pt>
                <c:pt idx="32">
                  <c:v>2039</c:v>
                </c:pt>
                <c:pt idx="33">
                  <c:v>2040</c:v>
                </c:pt>
                <c:pt idx="34">
                  <c:v>2041</c:v>
                </c:pt>
                <c:pt idx="35">
                  <c:v>2042</c:v>
                </c:pt>
                <c:pt idx="36">
                  <c:v>2043</c:v>
                </c:pt>
                <c:pt idx="37">
                  <c:v>2044</c:v>
                </c:pt>
                <c:pt idx="38">
                  <c:v>2045</c:v>
                </c:pt>
                <c:pt idx="39">
                  <c:v>2046</c:v>
                </c:pt>
                <c:pt idx="40">
                  <c:v>2047</c:v>
                </c:pt>
                <c:pt idx="41">
                  <c:v>2048</c:v>
                </c:pt>
                <c:pt idx="42">
                  <c:v>2049</c:v>
                </c:pt>
                <c:pt idx="43">
                  <c:v>2050</c:v>
                </c:pt>
                <c:pt idx="44">
                  <c:v>2051</c:v>
                </c:pt>
                <c:pt idx="45">
                  <c:v>2052</c:v>
                </c:pt>
                <c:pt idx="46">
                  <c:v>2053</c:v>
                </c:pt>
                <c:pt idx="47">
                  <c:v>2054</c:v>
                </c:pt>
                <c:pt idx="48">
                  <c:v>2055</c:v>
                </c:pt>
                <c:pt idx="49">
                  <c:v>2056</c:v>
                </c:pt>
                <c:pt idx="50">
                  <c:v>2057</c:v>
                </c:pt>
                <c:pt idx="51">
                  <c:v>2058</c:v>
                </c:pt>
              </c:strCache>
            </c:strRef>
          </c:cat>
          <c:val>
            <c:numRef>
              <c:f>Wainwright_All_R_R_Th!$C$7:$BB$7</c:f>
              <c:numCache>
                <c:formatCode>_("$"* #,##0_);_("$"* \(#,##0\);_("$"* "-"??_);_(@_)</c:formatCode>
                <c:ptCount val="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ser>
        <c:ser>
          <c:idx val="1"/>
          <c:order val="1"/>
          <c:tx>
            <c:v>Electrical</c:v>
          </c:tx>
          <c:spPr>
            <a:solidFill>
              <a:srgbClr val="993366"/>
            </a:solidFill>
            <a:ln w="12700">
              <a:solidFill>
                <a:srgbClr val="000000"/>
              </a:solidFill>
              <a:prstDash val="solid"/>
            </a:ln>
          </c:spPr>
          <c:cat>
            <c:strRef>
              <c:f>Wainwright_All_R_R_Th!$C$4:$BB$4</c:f>
              <c:strCache>
                <c:ptCount val="52"/>
                <c:pt idx="0">
                  <c:v>Before 2008</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pt idx="22">
                  <c:v>2029</c:v>
                </c:pt>
                <c:pt idx="23">
                  <c:v>2030</c:v>
                </c:pt>
                <c:pt idx="24">
                  <c:v>2031</c:v>
                </c:pt>
                <c:pt idx="25">
                  <c:v>2032</c:v>
                </c:pt>
                <c:pt idx="26">
                  <c:v>2033</c:v>
                </c:pt>
                <c:pt idx="27">
                  <c:v>2034</c:v>
                </c:pt>
                <c:pt idx="28">
                  <c:v>2035</c:v>
                </c:pt>
                <c:pt idx="29">
                  <c:v>2036</c:v>
                </c:pt>
                <c:pt idx="30">
                  <c:v>2037</c:v>
                </c:pt>
                <c:pt idx="31">
                  <c:v>2038</c:v>
                </c:pt>
                <c:pt idx="32">
                  <c:v>2039</c:v>
                </c:pt>
                <c:pt idx="33">
                  <c:v>2040</c:v>
                </c:pt>
                <c:pt idx="34">
                  <c:v>2041</c:v>
                </c:pt>
                <c:pt idx="35">
                  <c:v>2042</c:v>
                </c:pt>
                <c:pt idx="36">
                  <c:v>2043</c:v>
                </c:pt>
                <c:pt idx="37">
                  <c:v>2044</c:v>
                </c:pt>
                <c:pt idx="38">
                  <c:v>2045</c:v>
                </c:pt>
                <c:pt idx="39">
                  <c:v>2046</c:v>
                </c:pt>
                <c:pt idx="40">
                  <c:v>2047</c:v>
                </c:pt>
                <c:pt idx="41">
                  <c:v>2048</c:v>
                </c:pt>
                <c:pt idx="42">
                  <c:v>2049</c:v>
                </c:pt>
                <c:pt idx="43">
                  <c:v>2050</c:v>
                </c:pt>
                <c:pt idx="44">
                  <c:v>2051</c:v>
                </c:pt>
                <c:pt idx="45">
                  <c:v>2052</c:v>
                </c:pt>
                <c:pt idx="46">
                  <c:v>2053</c:v>
                </c:pt>
                <c:pt idx="47">
                  <c:v>2054</c:v>
                </c:pt>
                <c:pt idx="48">
                  <c:v>2055</c:v>
                </c:pt>
                <c:pt idx="49">
                  <c:v>2056</c:v>
                </c:pt>
                <c:pt idx="50">
                  <c:v>2057</c:v>
                </c:pt>
                <c:pt idx="51">
                  <c:v>2058</c:v>
                </c:pt>
              </c:strCache>
            </c:strRef>
          </c:cat>
          <c:val>
            <c:numRef>
              <c:f>Wainwright_All_R_R_Th!$C$12:$BB$12</c:f>
              <c:numCache>
                <c:formatCode>_("$"* #,##0_);_("$"* \(#,##0\);_("$"* "-"??_);_(@_)</c:formatCode>
                <c:ptCount val="52"/>
                <c:pt idx="0">
                  <c:v>0</c:v>
                </c:pt>
                <c:pt idx="1">
                  <c:v>13310917.12992</c:v>
                </c:pt>
                <c:pt idx="2">
                  <c:v>7450591.3507199995</c:v>
                </c:pt>
                <c:pt idx="3">
                  <c:v>4744000</c:v>
                </c:pt>
                <c:pt idx="4">
                  <c:v>102468</c:v>
                </c:pt>
                <c:pt idx="5">
                  <c:v>0</c:v>
                </c:pt>
                <c:pt idx="6">
                  <c:v>508992</c:v>
                </c:pt>
                <c:pt idx="7">
                  <c:v>175710</c:v>
                </c:pt>
                <c:pt idx="8">
                  <c:v>0</c:v>
                </c:pt>
                <c:pt idx="9">
                  <c:v>0</c:v>
                </c:pt>
                <c:pt idx="10">
                  <c:v>0</c:v>
                </c:pt>
                <c:pt idx="11">
                  <c:v>953924</c:v>
                </c:pt>
                <c:pt idx="12">
                  <c:v>1672600</c:v>
                </c:pt>
                <c:pt idx="13">
                  <c:v>1233831</c:v>
                </c:pt>
                <c:pt idx="14">
                  <c:v>424307.20000000001</c:v>
                </c:pt>
                <c:pt idx="15">
                  <c:v>901738</c:v>
                </c:pt>
                <c:pt idx="16">
                  <c:v>292300</c:v>
                </c:pt>
                <c:pt idx="17">
                  <c:v>19200</c:v>
                </c:pt>
                <c:pt idx="18">
                  <c:v>34500</c:v>
                </c:pt>
                <c:pt idx="19">
                  <c:v>398660.4448</c:v>
                </c:pt>
                <c:pt idx="20">
                  <c:v>124000</c:v>
                </c:pt>
                <c:pt idx="21">
                  <c:v>41000</c:v>
                </c:pt>
                <c:pt idx="22">
                  <c:v>181000</c:v>
                </c:pt>
                <c:pt idx="23">
                  <c:v>2103122.304</c:v>
                </c:pt>
                <c:pt idx="24">
                  <c:v>1266830.1952000002</c:v>
                </c:pt>
                <c:pt idx="25">
                  <c:v>1710250.8</c:v>
                </c:pt>
                <c:pt idx="26">
                  <c:v>0</c:v>
                </c:pt>
                <c:pt idx="27">
                  <c:v>166290.432</c:v>
                </c:pt>
                <c:pt idx="28">
                  <c:v>0</c:v>
                </c:pt>
                <c:pt idx="29">
                  <c:v>0</c:v>
                </c:pt>
                <c:pt idx="30">
                  <c:v>0</c:v>
                </c:pt>
                <c:pt idx="31">
                  <c:v>0</c:v>
                </c:pt>
                <c:pt idx="32">
                  <c:v>18000</c:v>
                </c:pt>
                <c:pt idx="33">
                  <c:v>89700</c:v>
                </c:pt>
                <c:pt idx="34">
                  <c:v>0</c:v>
                </c:pt>
                <c:pt idx="35">
                  <c:v>0</c:v>
                </c:pt>
                <c:pt idx="36">
                  <c:v>228525</c:v>
                </c:pt>
                <c:pt idx="37">
                  <c:v>0</c:v>
                </c:pt>
                <c:pt idx="38">
                  <c:v>0</c:v>
                </c:pt>
                <c:pt idx="39">
                  <c:v>0</c:v>
                </c:pt>
                <c:pt idx="40">
                  <c:v>700000</c:v>
                </c:pt>
                <c:pt idx="41">
                  <c:v>0</c:v>
                </c:pt>
                <c:pt idx="42">
                  <c:v>0</c:v>
                </c:pt>
                <c:pt idx="43">
                  <c:v>0</c:v>
                </c:pt>
                <c:pt idx="44">
                  <c:v>27750</c:v>
                </c:pt>
                <c:pt idx="45">
                  <c:v>0</c:v>
                </c:pt>
                <c:pt idx="46">
                  <c:v>5000</c:v>
                </c:pt>
                <c:pt idx="47">
                  <c:v>0</c:v>
                </c:pt>
                <c:pt idx="48">
                  <c:v>20000</c:v>
                </c:pt>
                <c:pt idx="49">
                  <c:v>0</c:v>
                </c:pt>
                <c:pt idx="50">
                  <c:v>0</c:v>
                </c:pt>
                <c:pt idx="51">
                  <c:v>108240.00000000001</c:v>
                </c:pt>
              </c:numCache>
            </c:numRef>
          </c:val>
        </c:ser>
        <c:ser>
          <c:idx val="2"/>
          <c:order val="2"/>
          <c:tx>
            <c:v>Water</c:v>
          </c:tx>
          <c:spPr>
            <a:solidFill>
              <a:srgbClr val="FFFFCC"/>
            </a:solidFill>
            <a:ln w="12700">
              <a:solidFill>
                <a:srgbClr val="000000"/>
              </a:solidFill>
              <a:prstDash val="solid"/>
            </a:ln>
          </c:spPr>
          <c:cat>
            <c:strRef>
              <c:f>Wainwright_All_R_R_Th!$C$4:$BB$4</c:f>
              <c:strCache>
                <c:ptCount val="52"/>
                <c:pt idx="0">
                  <c:v>Before 2008</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pt idx="22">
                  <c:v>2029</c:v>
                </c:pt>
                <c:pt idx="23">
                  <c:v>2030</c:v>
                </c:pt>
                <c:pt idx="24">
                  <c:v>2031</c:v>
                </c:pt>
                <c:pt idx="25">
                  <c:v>2032</c:v>
                </c:pt>
                <c:pt idx="26">
                  <c:v>2033</c:v>
                </c:pt>
                <c:pt idx="27">
                  <c:v>2034</c:v>
                </c:pt>
                <c:pt idx="28">
                  <c:v>2035</c:v>
                </c:pt>
                <c:pt idx="29">
                  <c:v>2036</c:v>
                </c:pt>
                <c:pt idx="30">
                  <c:v>2037</c:v>
                </c:pt>
                <c:pt idx="31">
                  <c:v>2038</c:v>
                </c:pt>
                <c:pt idx="32">
                  <c:v>2039</c:v>
                </c:pt>
                <c:pt idx="33">
                  <c:v>2040</c:v>
                </c:pt>
                <c:pt idx="34">
                  <c:v>2041</c:v>
                </c:pt>
                <c:pt idx="35">
                  <c:v>2042</c:v>
                </c:pt>
                <c:pt idx="36">
                  <c:v>2043</c:v>
                </c:pt>
                <c:pt idx="37">
                  <c:v>2044</c:v>
                </c:pt>
                <c:pt idx="38">
                  <c:v>2045</c:v>
                </c:pt>
                <c:pt idx="39">
                  <c:v>2046</c:v>
                </c:pt>
                <c:pt idx="40">
                  <c:v>2047</c:v>
                </c:pt>
                <c:pt idx="41">
                  <c:v>2048</c:v>
                </c:pt>
                <c:pt idx="42">
                  <c:v>2049</c:v>
                </c:pt>
                <c:pt idx="43">
                  <c:v>2050</c:v>
                </c:pt>
                <c:pt idx="44">
                  <c:v>2051</c:v>
                </c:pt>
                <c:pt idx="45">
                  <c:v>2052</c:v>
                </c:pt>
                <c:pt idx="46">
                  <c:v>2053</c:v>
                </c:pt>
                <c:pt idx="47">
                  <c:v>2054</c:v>
                </c:pt>
                <c:pt idx="48">
                  <c:v>2055</c:v>
                </c:pt>
                <c:pt idx="49">
                  <c:v>2056</c:v>
                </c:pt>
                <c:pt idx="50">
                  <c:v>2057</c:v>
                </c:pt>
                <c:pt idx="51">
                  <c:v>2058</c:v>
                </c:pt>
              </c:strCache>
            </c:strRef>
          </c:cat>
          <c:val>
            <c:numRef>
              <c:f>Wainwright_All_R_R_Th!$C$19:$BB$19</c:f>
              <c:numCache>
                <c:formatCode>_("$"* #,##0_);_("$"* \(#,##0\);_("$"* "-"??_);_(@_)</c:formatCode>
                <c:ptCount val="52"/>
                <c:pt idx="0">
                  <c:v>0</c:v>
                </c:pt>
                <c:pt idx="1">
                  <c:v>1621040</c:v>
                </c:pt>
                <c:pt idx="2">
                  <c:v>80000</c:v>
                </c:pt>
                <c:pt idx="3">
                  <c:v>55000</c:v>
                </c:pt>
                <c:pt idx="4">
                  <c:v>15000</c:v>
                </c:pt>
                <c:pt idx="5">
                  <c:v>120000</c:v>
                </c:pt>
                <c:pt idx="6">
                  <c:v>95000</c:v>
                </c:pt>
                <c:pt idx="7">
                  <c:v>30000</c:v>
                </c:pt>
                <c:pt idx="8">
                  <c:v>44000</c:v>
                </c:pt>
                <c:pt idx="9">
                  <c:v>5000</c:v>
                </c:pt>
                <c:pt idx="10">
                  <c:v>15000</c:v>
                </c:pt>
                <c:pt idx="11">
                  <c:v>0</c:v>
                </c:pt>
                <c:pt idx="12">
                  <c:v>0</c:v>
                </c:pt>
                <c:pt idx="13">
                  <c:v>0</c:v>
                </c:pt>
                <c:pt idx="14">
                  <c:v>0</c:v>
                </c:pt>
                <c:pt idx="15">
                  <c:v>0</c:v>
                </c:pt>
                <c:pt idx="16">
                  <c:v>938680</c:v>
                </c:pt>
                <c:pt idx="17">
                  <c:v>904950</c:v>
                </c:pt>
                <c:pt idx="18">
                  <c:v>5020422</c:v>
                </c:pt>
                <c:pt idx="19">
                  <c:v>1057500</c:v>
                </c:pt>
                <c:pt idx="20">
                  <c:v>227500</c:v>
                </c:pt>
                <c:pt idx="21">
                  <c:v>2238711</c:v>
                </c:pt>
                <c:pt idx="22">
                  <c:v>227500</c:v>
                </c:pt>
                <c:pt idx="23">
                  <c:v>165000</c:v>
                </c:pt>
                <c:pt idx="24">
                  <c:v>600954</c:v>
                </c:pt>
                <c:pt idx="25">
                  <c:v>13279690</c:v>
                </c:pt>
                <c:pt idx="26">
                  <c:v>830000</c:v>
                </c:pt>
                <c:pt idx="27">
                  <c:v>4807530</c:v>
                </c:pt>
                <c:pt idx="28">
                  <c:v>30000</c:v>
                </c:pt>
                <c:pt idx="29">
                  <c:v>0</c:v>
                </c:pt>
                <c:pt idx="30">
                  <c:v>0</c:v>
                </c:pt>
                <c:pt idx="31">
                  <c:v>46760</c:v>
                </c:pt>
                <c:pt idx="32">
                  <c:v>0</c:v>
                </c:pt>
                <c:pt idx="33">
                  <c:v>0</c:v>
                </c:pt>
                <c:pt idx="34">
                  <c:v>0</c:v>
                </c:pt>
                <c:pt idx="35">
                  <c:v>2885236</c:v>
                </c:pt>
                <c:pt idx="36">
                  <c:v>0</c:v>
                </c:pt>
                <c:pt idx="37">
                  <c:v>0</c:v>
                </c:pt>
                <c:pt idx="38">
                  <c:v>0</c:v>
                </c:pt>
                <c:pt idx="39">
                  <c:v>180075</c:v>
                </c:pt>
                <c:pt idx="40">
                  <c:v>3541680</c:v>
                </c:pt>
                <c:pt idx="41">
                  <c:v>0</c:v>
                </c:pt>
                <c:pt idx="42">
                  <c:v>610232</c:v>
                </c:pt>
                <c:pt idx="43">
                  <c:v>85350</c:v>
                </c:pt>
                <c:pt idx="44">
                  <c:v>0</c:v>
                </c:pt>
                <c:pt idx="45">
                  <c:v>0</c:v>
                </c:pt>
                <c:pt idx="46">
                  <c:v>1572204</c:v>
                </c:pt>
                <c:pt idx="47">
                  <c:v>0</c:v>
                </c:pt>
                <c:pt idx="48">
                  <c:v>0</c:v>
                </c:pt>
                <c:pt idx="49">
                  <c:v>0</c:v>
                </c:pt>
                <c:pt idx="50">
                  <c:v>3255840</c:v>
                </c:pt>
                <c:pt idx="51">
                  <c:v>423900</c:v>
                </c:pt>
              </c:numCache>
            </c:numRef>
          </c:val>
        </c:ser>
        <c:ser>
          <c:idx val="3"/>
          <c:order val="3"/>
          <c:tx>
            <c:v>Wastewater</c:v>
          </c:tx>
          <c:spPr>
            <a:solidFill>
              <a:srgbClr val="CCFFFF"/>
            </a:solidFill>
            <a:ln w="12700">
              <a:solidFill>
                <a:srgbClr val="000000"/>
              </a:solidFill>
              <a:prstDash val="solid"/>
            </a:ln>
          </c:spPr>
          <c:cat>
            <c:strRef>
              <c:f>Wainwright_All_R_R_Th!$C$4:$BB$4</c:f>
              <c:strCache>
                <c:ptCount val="52"/>
                <c:pt idx="0">
                  <c:v>Before 2008</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pt idx="22">
                  <c:v>2029</c:v>
                </c:pt>
                <c:pt idx="23">
                  <c:v>2030</c:v>
                </c:pt>
                <c:pt idx="24">
                  <c:v>2031</c:v>
                </c:pt>
                <c:pt idx="25">
                  <c:v>2032</c:v>
                </c:pt>
                <c:pt idx="26">
                  <c:v>2033</c:v>
                </c:pt>
                <c:pt idx="27">
                  <c:v>2034</c:v>
                </c:pt>
                <c:pt idx="28">
                  <c:v>2035</c:v>
                </c:pt>
                <c:pt idx="29">
                  <c:v>2036</c:v>
                </c:pt>
                <c:pt idx="30">
                  <c:v>2037</c:v>
                </c:pt>
                <c:pt idx="31">
                  <c:v>2038</c:v>
                </c:pt>
                <c:pt idx="32">
                  <c:v>2039</c:v>
                </c:pt>
                <c:pt idx="33">
                  <c:v>2040</c:v>
                </c:pt>
                <c:pt idx="34">
                  <c:v>2041</c:v>
                </c:pt>
                <c:pt idx="35">
                  <c:v>2042</c:v>
                </c:pt>
                <c:pt idx="36">
                  <c:v>2043</c:v>
                </c:pt>
                <c:pt idx="37">
                  <c:v>2044</c:v>
                </c:pt>
                <c:pt idx="38">
                  <c:v>2045</c:v>
                </c:pt>
                <c:pt idx="39">
                  <c:v>2046</c:v>
                </c:pt>
                <c:pt idx="40">
                  <c:v>2047</c:v>
                </c:pt>
                <c:pt idx="41">
                  <c:v>2048</c:v>
                </c:pt>
                <c:pt idx="42">
                  <c:v>2049</c:v>
                </c:pt>
                <c:pt idx="43">
                  <c:v>2050</c:v>
                </c:pt>
                <c:pt idx="44">
                  <c:v>2051</c:v>
                </c:pt>
                <c:pt idx="45">
                  <c:v>2052</c:v>
                </c:pt>
                <c:pt idx="46">
                  <c:v>2053</c:v>
                </c:pt>
                <c:pt idx="47">
                  <c:v>2054</c:v>
                </c:pt>
                <c:pt idx="48">
                  <c:v>2055</c:v>
                </c:pt>
                <c:pt idx="49">
                  <c:v>2056</c:v>
                </c:pt>
                <c:pt idx="50">
                  <c:v>2057</c:v>
                </c:pt>
                <c:pt idx="51">
                  <c:v>2058</c:v>
                </c:pt>
              </c:strCache>
            </c:strRef>
          </c:cat>
          <c:val>
            <c:numRef>
              <c:f>Wainwright_All_R_R_Th!$C$26:$BB$26</c:f>
              <c:numCache>
                <c:formatCode>_("$"* #,##0_);_("$"* \(#,##0\);_("$"* "-"??_);_(@_)</c:formatCode>
                <c:ptCount val="52"/>
                <c:pt idx="0">
                  <c:v>0</c:v>
                </c:pt>
                <c:pt idx="1">
                  <c:v>0</c:v>
                </c:pt>
                <c:pt idx="2">
                  <c:v>0</c:v>
                </c:pt>
                <c:pt idx="3">
                  <c:v>292000</c:v>
                </c:pt>
                <c:pt idx="4">
                  <c:v>0</c:v>
                </c:pt>
                <c:pt idx="5">
                  <c:v>0</c:v>
                </c:pt>
                <c:pt idx="6">
                  <c:v>0</c:v>
                </c:pt>
                <c:pt idx="7">
                  <c:v>0</c:v>
                </c:pt>
                <c:pt idx="8">
                  <c:v>207515</c:v>
                </c:pt>
                <c:pt idx="9">
                  <c:v>0</c:v>
                </c:pt>
                <c:pt idx="10">
                  <c:v>589760</c:v>
                </c:pt>
                <c:pt idx="11">
                  <c:v>0</c:v>
                </c:pt>
                <c:pt idx="12">
                  <c:v>0</c:v>
                </c:pt>
                <c:pt idx="13">
                  <c:v>1671898</c:v>
                </c:pt>
                <c:pt idx="14">
                  <c:v>597017</c:v>
                </c:pt>
                <c:pt idx="15">
                  <c:v>1515755</c:v>
                </c:pt>
                <c:pt idx="16">
                  <c:v>0</c:v>
                </c:pt>
                <c:pt idx="17">
                  <c:v>0</c:v>
                </c:pt>
                <c:pt idx="18">
                  <c:v>2705300</c:v>
                </c:pt>
                <c:pt idx="19">
                  <c:v>0</c:v>
                </c:pt>
                <c:pt idx="20">
                  <c:v>0</c:v>
                </c:pt>
                <c:pt idx="21">
                  <c:v>437880</c:v>
                </c:pt>
                <c:pt idx="22">
                  <c:v>0</c:v>
                </c:pt>
                <c:pt idx="23">
                  <c:v>1312515</c:v>
                </c:pt>
                <c:pt idx="24">
                  <c:v>0</c:v>
                </c:pt>
                <c:pt idx="25">
                  <c:v>0</c:v>
                </c:pt>
                <c:pt idx="26">
                  <c:v>4733358</c:v>
                </c:pt>
                <c:pt idx="27">
                  <c:v>214230</c:v>
                </c:pt>
                <c:pt idx="28">
                  <c:v>344110</c:v>
                </c:pt>
                <c:pt idx="29">
                  <c:v>0</c:v>
                </c:pt>
                <c:pt idx="30">
                  <c:v>40000</c:v>
                </c:pt>
                <c:pt idx="31">
                  <c:v>342245</c:v>
                </c:pt>
                <c:pt idx="32">
                  <c:v>40000</c:v>
                </c:pt>
                <c:pt idx="33">
                  <c:v>30000</c:v>
                </c:pt>
                <c:pt idx="34">
                  <c:v>352480</c:v>
                </c:pt>
                <c:pt idx="35">
                  <c:v>0</c:v>
                </c:pt>
                <c:pt idx="36">
                  <c:v>0</c:v>
                </c:pt>
                <c:pt idx="37">
                  <c:v>0</c:v>
                </c:pt>
                <c:pt idx="38">
                  <c:v>10744690</c:v>
                </c:pt>
                <c:pt idx="39">
                  <c:v>144300</c:v>
                </c:pt>
                <c:pt idx="40">
                  <c:v>1224680</c:v>
                </c:pt>
                <c:pt idx="41">
                  <c:v>2204800</c:v>
                </c:pt>
                <c:pt idx="42">
                  <c:v>791178</c:v>
                </c:pt>
                <c:pt idx="43">
                  <c:v>0</c:v>
                </c:pt>
                <c:pt idx="44">
                  <c:v>0</c:v>
                </c:pt>
                <c:pt idx="45">
                  <c:v>0</c:v>
                </c:pt>
                <c:pt idx="46">
                  <c:v>0</c:v>
                </c:pt>
                <c:pt idx="47">
                  <c:v>0</c:v>
                </c:pt>
                <c:pt idx="48">
                  <c:v>280840</c:v>
                </c:pt>
                <c:pt idx="49">
                  <c:v>0</c:v>
                </c:pt>
                <c:pt idx="50">
                  <c:v>0</c:v>
                </c:pt>
                <c:pt idx="51">
                  <c:v>2717</c:v>
                </c:pt>
              </c:numCache>
            </c:numRef>
          </c:val>
        </c:ser>
        <c:overlap val="100"/>
        <c:axId val="180047232"/>
        <c:axId val="180061696"/>
      </c:barChart>
      <c:catAx>
        <c:axId val="180047232"/>
        <c:scaling>
          <c:orientation val="minMax"/>
        </c:scaling>
        <c:axPos val="b"/>
        <c:title>
          <c:tx>
            <c:rich>
              <a:bodyPr/>
              <a:lstStyle/>
              <a:p>
                <a:pPr>
                  <a:defRPr sz="1150" b="1" i="0" u="none" strike="noStrike" baseline="0">
                    <a:solidFill>
                      <a:srgbClr val="000000"/>
                    </a:solidFill>
                    <a:latin typeface="Arial"/>
                    <a:ea typeface="Arial"/>
                    <a:cs typeface="Arial"/>
                  </a:defRPr>
                </a:pPr>
                <a:r>
                  <a:t>Year</a:t>
                </a:r>
              </a:p>
            </c:rich>
          </c:tx>
          <c:layout>
            <c:manualLayout>
              <c:xMode val="edge"/>
              <c:yMode val="edge"/>
              <c:x val="0.46280990206620648"/>
              <c:y val="0.91539763113367301"/>
            </c:manualLayout>
          </c:layout>
          <c:spPr>
            <a:noFill/>
            <a:ln w="25400">
              <a:noFill/>
            </a:ln>
          </c:spPr>
        </c:title>
        <c:numFmt formatCode="General" sourceLinked="1"/>
        <c:minorTickMark val="out"/>
        <c:tickLblPos val="nextTo"/>
        <c:spPr>
          <a:ln w="3175">
            <a:solidFill>
              <a:srgbClr val="000000"/>
            </a:solidFill>
            <a:prstDash val="solid"/>
          </a:ln>
        </c:spPr>
        <c:txPr>
          <a:bodyPr rot="-5400000" vert="horz"/>
          <a:lstStyle/>
          <a:p>
            <a:pPr>
              <a:defRPr sz="1050" b="0" i="0" u="none" strike="noStrike" baseline="0">
                <a:solidFill>
                  <a:srgbClr val="000000"/>
                </a:solidFill>
                <a:latin typeface="Arial"/>
                <a:ea typeface="Arial"/>
                <a:cs typeface="Arial"/>
              </a:defRPr>
            </a:pPr>
            <a:endParaRPr lang="en-US"/>
          </a:p>
        </c:txPr>
        <c:crossAx val="180061696"/>
        <c:crosses val="autoZero"/>
        <c:auto val="1"/>
        <c:lblAlgn val="ctr"/>
        <c:lblOffset val="100"/>
        <c:tickLblSkip val="1"/>
        <c:tickMarkSkip val="1"/>
      </c:catAx>
      <c:valAx>
        <c:axId val="180061696"/>
        <c:scaling>
          <c:orientation val="minMax"/>
        </c:scaling>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t>Renewal/Replacement Cost in Million $</a:t>
                </a:r>
              </a:p>
            </c:rich>
          </c:tx>
          <c:layout>
            <c:manualLayout>
              <c:xMode val="edge"/>
              <c:yMode val="edge"/>
              <c:x val="0"/>
              <c:y val="0.24703891708967851"/>
            </c:manualLayout>
          </c:layout>
          <c:spPr>
            <a:noFill/>
            <a:ln w="25400">
              <a:noFill/>
            </a:ln>
          </c:spPr>
        </c:title>
        <c:numFmt formatCode="_(&quot;$&quot;* #,##0_);_(&quot;$&quot;* \(#,##0\);_(&quot;$&quot;* &quot;-&quot;??_);_(@_)" sourceLinked="1"/>
        <c:tickLblPos val="nextTo"/>
        <c:spPr>
          <a:ln w="3175">
            <a:solidFill>
              <a:srgbClr val="000000"/>
            </a:solidFill>
            <a:prstDash val="solid"/>
          </a:ln>
        </c:spPr>
        <c:txPr>
          <a:bodyPr rot="0" vert="horz"/>
          <a:lstStyle/>
          <a:p>
            <a:pPr>
              <a:defRPr sz="1050" b="0" i="0" u="none" strike="noStrike" baseline="0">
                <a:solidFill>
                  <a:srgbClr val="000000"/>
                </a:solidFill>
                <a:latin typeface="Arial"/>
                <a:ea typeface="Arial"/>
                <a:cs typeface="Arial"/>
              </a:defRPr>
            </a:pPr>
            <a:endParaRPr lang="en-US"/>
          </a:p>
        </c:txPr>
        <c:crossAx val="180047232"/>
        <c:crosses val="autoZero"/>
        <c:crossBetween val="between"/>
        <c:dispUnits>
          <c:builtInUnit val="millions"/>
        </c:dispUnits>
      </c:valAx>
      <c:spPr>
        <a:solidFill>
          <a:srgbClr val="FFFFFF"/>
        </a:solidFill>
        <a:ln w="12700">
          <a:solidFill>
            <a:srgbClr val="000000"/>
          </a:solidFill>
          <a:prstDash val="solid"/>
        </a:ln>
      </c:spPr>
    </c:plotArea>
    <c:legend>
      <c:legendPos val="r"/>
      <c:layout>
        <c:manualLayout>
          <c:xMode val="edge"/>
          <c:yMode val="edge"/>
          <c:wMode val="edge"/>
          <c:hMode val="edge"/>
          <c:x val="0.26651982378854638"/>
          <c:y val="0.94416243654822363"/>
          <c:w val="0.70594713656387986"/>
          <c:h val="0.99153976311336656"/>
        </c:manualLayout>
      </c:layout>
      <c:spPr>
        <a:solidFill>
          <a:srgbClr val="FFFFFF"/>
        </a:solidFill>
        <a:ln w="3175">
          <a:solidFill>
            <a:srgbClr val="000000"/>
          </a:solidFill>
          <a:prstDash val="solid"/>
        </a:ln>
      </c:spPr>
      <c:txPr>
        <a:bodyPr/>
        <a:lstStyle/>
        <a:p>
          <a:pPr>
            <a:defRPr sz="1100" b="0" i="0" u="none" strike="noStrike" baseline="0">
              <a:solidFill>
                <a:srgbClr val="000000"/>
              </a:solidFill>
              <a:latin typeface="Arial"/>
              <a:ea typeface="Arial"/>
              <a:cs typeface="Arial"/>
            </a:defRPr>
          </a:pPr>
          <a:endParaRPr lang="en-US"/>
        </a:p>
      </c:txPr>
    </c:legend>
    <c:plotVisOnly val="1"/>
    <c:dispBlanksAs val="gap"/>
  </c:chart>
  <c:spPr>
    <a:noFill/>
    <a:ln w="9525">
      <a:noFill/>
    </a:ln>
  </c:spPr>
  <c:txPr>
    <a:bodyPr/>
    <a:lstStyle/>
    <a:p>
      <a:pPr>
        <a:defRPr sz="1050" b="0" i="0" u="none" strike="noStrike" baseline="0">
          <a:solidFill>
            <a:srgbClr val="000000"/>
          </a:solidFill>
          <a:latin typeface="Arial"/>
          <a:ea typeface="Arial"/>
          <a:cs typeface="Arial"/>
        </a:defRPr>
      </a:pPr>
      <a:endParaRPr lang="en-US"/>
    </a:p>
  </c:txPr>
</c:chartSpace>
</file>

<file path=xl/charts/chart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350" b="1" i="0" u="none" strike="noStrike" baseline="0">
                <a:solidFill>
                  <a:srgbClr val="000000"/>
                </a:solidFill>
                <a:latin typeface="Arial"/>
                <a:ea typeface="Arial"/>
                <a:cs typeface="Arial"/>
              </a:defRPr>
            </a:pPr>
            <a:r>
              <a:t>Theorectical Renewal/Replacement Length 
over a period of 50 years for Fort Wainright</a:t>
            </a:r>
          </a:p>
        </c:rich>
      </c:tx>
      <c:layout>
        <c:manualLayout>
          <c:xMode val="edge"/>
          <c:yMode val="edge"/>
          <c:x val="0.30268595280215532"/>
          <c:y val="2.0304568527918791E-2"/>
        </c:manualLayout>
      </c:layout>
      <c:spPr>
        <a:noFill/>
        <a:ln w="25400">
          <a:noFill/>
        </a:ln>
      </c:spPr>
    </c:title>
    <c:plotArea>
      <c:layout>
        <c:manualLayout>
          <c:layoutTarget val="inner"/>
          <c:xMode val="edge"/>
          <c:yMode val="edge"/>
          <c:x val="8.9876033057851246E-2"/>
          <c:y val="0.12013536379018612"/>
          <c:w val="0.79338842975206436"/>
          <c:h val="0.59390862944162437"/>
        </c:manualLayout>
      </c:layout>
      <c:barChart>
        <c:barDir val="col"/>
        <c:grouping val="stacked"/>
        <c:ser>
          <c:idx val="0"/>
          <c:order val="0"/>
          <c:tx>
            <c:v>Steam_Utilidor</c:v>
          </c:tx>
          <c:spPr>
            <a:solidFill>
              <a:srgbClr val="9999FF"/>
            </a:solidFill>
            <a:ln w="12700">
              <a:solidFill>
                <a:srgbClr val="000000"/>
              </a:solidFill>
              <a:prstDash val="solid"/>
            </a:ln>
          </c:spPr>
          <c:cat>
            <c:strRef>
              <c:f>'Wainwright_Pipe_R_R_Th&amp;Pr'!$C$8:$BB$8</c:f>
              <c:strCache>
                <c:ptCount val="52"/>
                <c:pt idx="0">
                  <c:v>Before 2008</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pt idx="22">
                  <c:v>2029</c:v>
                </c:pt>
                <c:pt idx="23">
                  <c:v>2030</c:v>
                </c:pt>
                <c:pt idx="24">
                  <c:v>2031</c:v>
                </c:pt>
                <c:pt idx="25">
                  <c:v>2032</c:v>
                </c:pt>
                <c:pt idx="26">
                  <c:v>2033</c:v>
                </c:pt>
                <c:pt idx="27">
                  <c:v>2034</c:v>
                </c:pt>
                <c:pt idx="28">
                  <c:v>2035</c:v>
                </c:pt>
                <c:pt idx="29">
                  <c:v>2036</c:v>
                </c:pt>
                <c:pt idx="30">
                  <c:v>2037</c:v>
                </c:pt>
                <c:pt idx="31">
                  <c:v>2038</c:v>
                </c:pt>
                <c:pt idx="32">
                  <c:v>2039</c:v>
                </c:pt>
                <c:pt idx="33">
                  <c:v>2040</c:v>
                </c:pt>
                <c:pt idx="34">
                  <c:v>2041</c:v>
                </c:pt>
                <c:pt idx="35">
                  <c:v>2042</c:v>
                </c:pt>
                <c:pt idx="36">
                  <c:v>2043</c:v>
                </c:pt>
                <c:pt idx="37">
                  <c:v>2044</c:v>
                </c:pt>
                <c:pt idx="38">
                  <c:v>2045</c:v>
                </c:pt>
                <c:pt idx="39">
                  <c:v>2046</c:v>
                </c:pt>
                <c:pt idx="40">
                  <c:v>2047</c:v>
                </c:pt>
                <c:pt idx="41">
                  <c:v>2048</c:v>
                </c:pt>
                <c:pt idx="42">
                  <c:v>2049</c:v>
                </c:pt>
                <c:pt idx="43">
                  <c:v>2050</c:v>
                </c:pt>
                <c:pt idx="44">
                  <c:v>2051</c:v>
                </c:pt>
                <c:pt idx="45">
                  <c:v>2052</c:v>
                </c:pt>
                <c:pt idx="46">
                  <c:v>2053</c:v>
                </c:pt>
                <c:pt idx="47">
                  <c:v>2054</c:v>
                </c:pt>
                <c:pt idx="48">
                  <c:v>2055</c:v>
                </c:pt>
                <c:pt idx="49">
                  <c:v>2056</c:v>
                </c:pt>
                <c:pt idx="50">
                  <c:v>2057</c:v>
                </c:pt>
                <c:pt idx="51">
                  <c:v>2058</c:v>
                </c:pt>
              </c:strCache>
            </c:strRef>
          </c:cat>
          <c:val>
            <c:numRef>
              <c:f>'Wainwright_Pipe_R_R_Th&amp;Pr'!$C$9:$BB$9</c:f>
              <c:numCache>
                <c:formatCode>0\ "LF"</c:formatCode>
                <c:ptCount val="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ser>
        <c:ser>
          <c:idx val="4"/>
          <c:order val="1"/>
          <c:tx>
            <c:v>Condensate_Utilidor</c:v>
          </c:tx>
          <c:spPr>
            <a:solidFill>
              <a:srgbClr val="660066"/>
            </a:solidFill>
            <a:ln w="12700">
              <a:solidFill>
                <a:srgbClr val="000000"/>
              </a:solidFill>
              <a:prstDash val="solid"/>
            </a:ln>
          </c:spPr>
          <c:cat>
            <c:strRef>
              <c:f>'Wainwright_Pipe_R_R_Th&amp;Pr'!$C$8:$BB$8</c:f>
              <c:strCache>
                <c:ptCount val="52"/>
                <c:pt idx="0">
                  <c:v>Before 2008</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pt idx="22">
                  <c:v>2029</c:v>
                </c:pt>
                <c:pt idx="23">
                  <c:v>2030</c:v>
                </c:pt>
                <c:pt idx="24">
                  <c:v>2031</c:v>
                </c:pt>
                <c:pt idx="25">
                  <c:v>2032</c:v>
                </c:pt>
                <c:pt idx="26">
                  <c:v>2033</c:v>
                </c:pt>
                <c:pt idx="27">
                  <c:v>2034</c:v>
                </c:pt>
                <c:pt idx="28">
                  <c:v>2035</c:v>
                </c:pt>
                <c:pt idx="29">
                  <c:v>2036</c:v>
                </c:pt>
                <c:pt idx="30">
                  <c:v>2037</c:v>
                </c:pt>
                <c:pt idx="31">
                  <c:v>2038</c:v>
                </c:pt>
                <c:pt idx="32">
                  <c:v>2039</c:v>
                </c:pt>
                <c:pt idx="33">
                  <c:v>2040</c:v>
                </c:pt>
                <c:pt idx="34">
                  <c:v>2041</c:v>
                </c:pt>
                <c:pt idx="35">
                  <c:v>2042</c:v>
                </c:pt>
                <c:pt idx="36">
                  <c:v>2043</c:v>
                </c:pt>
                <c:pt idx="37">
                  <c:v>2044</c:v>
                </c:pt>
                <c:pt idx="38">
                  <c:v>2045</c:v>
                </c:pt>
                <c:pt idx="39">
                  <c:v>2046</c:v>
                </c:pt>
                <c:pt idx="40">
                  <c:v>2047</c:v>
                </c:pt>
                <c:pt idx="41">
                  <c:v>2048</c:v>
                </c:pt>
                <c:pt idx="42">
                  <c:v>2049</c:v>
                </c:pt>
                <c:pt idx="43">
                  <c:v>2050</c:v>
                </c:pt>
                <c:pt idx="44">
                  <c:v>2051</c:v>
                </c:pt>
                <c:pt idx="45">
                  <c:v>2052</c:v>
                </c:pt>
                <c:pt idx="46">
                  <c:v>2053</c:v>
                </c:pt>
                <c:pt idx="47">
                  <c:v>2054</c:v>
                </c:pt>
                <c:pt idx="48">
                  <c:v>2055</c:v>
                </c:pt>
                <c:pt idx="49">
                  <c:v>2056</c:v>
                </c:pt>
                <c:pt idx="50">
                  <c:v>2057</c:v>
                </c:pt>
                <c:pt idx="51">
                  <c:v>2058</c:v>
                </c:pt>
              </c:strCache>
            </c:strRef>
          </c:cat>
          <c:val>
            <c:numRef>
              <c:f>'Wainwright_Pipe_R_R_Th&amp;Pr'!$C$15:$BB$15</c:f>
              <c:numCache>
                <c:formatCode>0\ "LF"</c:formatCode>
                <c:ptCount val="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ser>
        <c:ser>
          <c:idx val="1"/>
          <c:order val="2"/>
          <c:tx>
            <c:v>Utilidor</c:v>
          </c:tx>
          <c:spPr>
            <a:solidFill>
              <a:srgbClr val="993366"/>
            </a:solidFill>
            <a:ln w="12700">
              <a:solidFill>
                <a:srgbClr val="000000"/>
              </a:solidFill>
              <a:prstDash val="solid"/>
            </a:ln>
          </c:spPr>
          <c:dLbls>
            <c:dLbl>
              <c:idx val="18"/>
              <c:layout>
                <c:manualLayout>
                  <c:x val="-7.4009240580464311E-3"/>
                  <c:y val="-1.4719479861970866E-3"/>
                </c:manualLayout>
              </c:layout>
              <c:spPr>
                <a:noFill/>
                <a:ln w="25400">
                  <a:noFill/>
                </a:ln>
              </c:spPr>
              <c:txPr>
                <a:bodyPr/>
                <a:lstStyle/>
                <a:p>
                  <a:pPr>
                    <a:defRPr sz="800" b="0" i="0" u="none" strike="noStrike" baseline="0">
                      <a:solidFill>
                        <a:srgbClr val="000000"/>
                      </a:solidFill>
                      <a:latin typeface="Arial"/>
                      <a:ea typeface="Arial"/>
                      <a:cs typeface="Arial"/>
                    </a:defRPr>
                  </a:pPr>
                  <a:endParaRPr lang="en-US"/>
                </a:p>
              </c:txPr>
              <c:dLblPos val="ctr"/>
              <c:showVal val="1"/>
              <c:showCatName val="1"/>
              <c:showSerName val="1"/>
            </c:dLbl>
            <c:delete val="1"/>
          </c:dLbls>
          <c:val>
            <c:numRef>
              <c:f>'Wainwright_Pipe_R_R_Th&amp;Pr'!$C$21:$BB$21</c:f>
              <c:numCache>
                <c:formatCode>0\ "LF"</c:formatCode>
                <c:ptCount val="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ser>
        <c:ser>
          <c:idx val="2"/>
          <c:order val="3"/>
          <c:tx>
            <c:v>Steam_DirectBuried</c:v>
          </c:tx>
          <c:spPr>
            <a:solidFill>
              <a:srgbClr val="FFFFCC"/>
            </a:solidFill>
            <a:ln w="12700">
              <a:solidFill>
                <a:srgbClr val="000000"/>
              </a:solidFill>
              <a:prstDash val="solid"/>
            </a:ln>
          </c:spPr>
          <c:val>
            <c:numRef>
              <c:f>'Wainwright_Pipe_R_R_Th&amp;Pr'!$C$27:$BB$27</c:f>
              <c:numCache>
                <c:formatCode>0\ "LF"</c:formatCode>
                <c:ptCount val="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ser>
        <c:ser>
          <c:idx val="3"/>
          <c:order val="4"/>
          <c:tx>
            <c:v>Condensate_DirectBuried</c:v>
          </c:tx>
          <c:spPr>
            <a:solidFill>
              <a:srgbClr val="CCFFFF"/>
            </a:solidFill>
            <a:ln w="12700">
              <a:solidFill>
                <a:srgbClr val="000000"/>
              </a:solidFill>
              <a:prstDash val="solid"/>
            </a:ln>
          </c:spPr>
          <c:val>
            <c:numRef>
              <c:f>'Wainwright_Pipe_R_R_Th&amp;Pr'!$C$33:$BB$33</c:f>
              <c:numCache>
                <c:formatCode>0\ "LF"</c:formatCode>
                <c:ptCount val="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ser>
        <c:ser>
          <c:idx val="5"/>
          <c:order val="5"/>
          <c:tx>
            <c:v>Water_Utilidor</c:v>
          </c:tx>
          <c:spPr>
            <a:solidFill>
              <a:srgbClr val="FF8080"/>
            </a:solidFill>
            <a:ln w="12700">
              <a:solidFill>
                <a:srgbClr val="000000"/>
              </a:solidFill>
              <a:prstDash val="solid"/>
            </a:ln>
          </c:spPr>
          <c:dLbls>
            <c:dLbl>
              <c:idx val="25"/>
              <c:layout>
                <c:manualLayout>
                  <c:x val="9.8257087698748573E-3"/>
                  <c:y val="-8.8933299581207392E-3"/>
                </c:manualLayout>
              </c:layout>
              <c:spPr>
                <a:noFill/>
                <a:ln w="25400">
                  <a:noFill/>
                </a:ln>
              </c:spPr>
              <c:txPr>
                <a:bodyPr/>
                <a:lstStyle/>
                <a:p>
                  <a:pPr>
                    <a:defRPr sz="800" b="0" i="0" u="none" strike="noStrike" baseline="0">
                      <a:solidFill>
                        <a:srgbClr val="000000"/>
                      </a:solidFill>
                      <a:latin typeface="Arial"/>
                      <a:ea typeface="Arial"/>
                      <a:cs typeface="Arial"/>
                    </a:defRPr>
                  </a:pPr>
                  <a:endParaRPr lang="en-US"/>
                </a:p>
              </c:txPr>
              <c:dLblPos val="ctr"/>
              <c:showVal val="1"/>
              <c:showCatName val="1"/>
              <c:showSerName val="1"/>
            </c:dLbl>
            <c:delete val="1"/>
          </c:dLbls>
          <c:val>
            <c:numRef>
              <c:f>'Wainwright_Pipe_R_R_Th&amp;Pr'!$C$44:$BB$44</c:f>
              <c:numCache>
                <c:formatCode>0\ "LF"</c:formatCode>
                <c:ptCount val="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760</c:v>
                </c:pt>
                <c:pt idx="17">
                  <c:v>266</c:v>
                </c:pt>
                <c:pt idx="18">
                  <c:v>19939</c:v>
                </c:pt>
                <c:pt idx="19">
                  <c:v>0</c:v>
                </c:pt>
                <c:pt idx="20">
                  <c:v>0</c:v>
                </c:pt>
                <c:pt idx="21">
                  <c:v>12562</c:v>
                </c:pt>
                <c:pt idx="22">
                  <c:v>0</c:v>
                </c:pt>
                <c:pt idx="23">
                  <c:v>0</c:v>
                </c:pt>
                <c:pt idx="24">
                  <c:v>4999</c:v>
                </c:pt>
                <c:pt idx="25">
                  <c:v>71391</c:v>
                </c:pt>
                <c:pt idx="26">
                  <c:v>0</c:v>
                </c:pt>
                <c:pt idx="27">
                  <c:v>26415</c:v>
                </c:pt>
                <c:pt idx="28">
                  <c:v>0</c:v>
                </c:pt>
                <c:pt idx="29">
                  <c:v>0</c:v>
                </c:pt>
                <c:pt idx="30">
                  <c:v>0</c:v>
                </c:pt>
                <c:pt idx="31">
                  <c:v>0</c:v>
                </c:pt>
                <c:pt idx="32">
                  <c:v>0</c:v>
                </c:pt>
                <c:pt idx="33">
                  <c:v>0</c:v>
                </c:pt>
                <c:pt idx="34">
                  <c:v>0</c:v>
                </c:pt>
                <c:pt idx="35">
                  <c:v>14006</c:v>
                </c:pt>
                <c:pt idx="36">
                  <c:v>0</c:v>
                </c:pt>
                <c:pt idx="37">
                  <c:v>0</c:v>
                </c:pt>
                <c:pt idx="38">
                  <c:v>0</c:v>
                </c:pt>
                <c:pt idx="39">
                  <c:v>735</c:v>
                </c:pt>
                <c:pt idx="40">
                  <c:v>0</c:v>
                </c:pt>
                <c:pt idx="41">
                  <c:v>0</c:v>
                </c:pt>
                <c:pt idx="42">
                  <c:v>2564</c:v>
                </c:pt>
                <c:pt idx="43">
                  <c:v>0</c:v>
                </c:pt>
                <c:pt idx="44">
                  <c:v>0</c:v>
                </c:pt>
                <c:pt idx="45">
                  <c:v>0</c:v>
                </c:pt>
                <c:pt idx="46">
                  <c:v>7082</c:v>
                </c:pt>
                <c:pt idx="47">
                  <c:v>0</c:v>
                </c:pt>
                <c:pt idx="48">
                  <c:v>0</c:v>
                </c:pt>
                <c:pt idx="49">
                  <c:v>0</c:v>
                </c:pt>
                <c:pt idx="50">
                  <c:v>0</c:v>
                </c:pt>
                <c:pt idx="51">
                  <c:v>0</c:v>
                </c:pt>
              </c:numCache>
            </c:numRef>
          </c:val>
        </c:ser>
        <c:ser>
          <c:idx val="6"/>
          <c:order val="6"/>
          <c:tx>
            <c:v>Water_DirectBuried</c:v>
          </c:tx>
          <c:spPr>
            <a:solidFill>
              <a:srgbClr val="0066CC"/>
            </a:solidFill>
            <a:ln w="12700">
              <a:solidFill>
                <a:srgbClr val="000000"/>
              </a:solidFill>
              <a:prstDash val="solid"/>
            </a:ln>
          </c:spPr>
          <c:val>
            <c:numRef>
              <c:f>'Wainwright_Pipe_R_R_Th&amp;Pr'!$C$50:$BB$50</c:f>
              <c:numCache>
                <c:formatCode>0\ "LF"</c:formatCode>
                <c:ptCount val="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334</c:v>
                </c:pt>
                <c:pt idx="32">
                  <c:v>0</c:v>
                </c:pt>
                <c:pt idx="33">
                  <c:v>0</c:v>
                </c:pt>
                <c:pt idx="34">
                  <c:v>0</c:v>
                </c:pt>
                <c:pt idx="35">
                  <c:v>0</c:v>
                </c:pt>
                <c:pt idx="36">
                  <c:v>0</c:v>
                </c:pt>
                <c:pt idx="37">
                  <c:v>0</c:v>
                </c:pt>
                <c:pt idx="38">
                  <c:v>0</c:v>
                </c:pt>
                <c:pt idx="39">
                  <c:v>0</c:v>
                </c:pt>
                <c:pt idx="40">
                  <c:v>9838</c:v>
                </c:pt>
                <c:pt idx="41">
                  <c:v>0</c:v>
                </c:pt>
                <c:pt idx="42">
                  <c:v>0</c:v>
                </c:pt>
                <c:pt idx="43">
                  <c:v>1138</c:v>
                </c:pt>
                <c:pt idx="44">
                  <c:v>0</c:v>
                </c:pt>
                <c:pt idx="45">
                  <c:v>0</c:v>
                </c:pt>
                <c:pt idx="46">
                  <c:v>0</c:v>
                </c:pt>
                <c:pt idx="47">
                  <c:v>0</c:v>
                </c:pt>
                <c:pt idx="48">
                  <c:v>0</c:v>
                </c:pt>
                <c:pt idx="49">
                  <c:v>0</c:v>
                </c:pt>
                <c:pt idx="50">
                  <c:v>15619</c:v>
                </c:pt>
                <c:pt idx="51">
                  <c:v>3140</c:v>
                </c:pt>
              </c:numCache>
            </c:numRef>
          </c:val>
        </c:ser>
        <c:ser>
          <c:idx val="7"/>
          <c:order val="7"/>
          <c:tx>
            <c:v>Wastewater_Utilidor</c:v>
          </c:tx>
          <c:spPr>
            <a:solidFill>
              <a:srgbClr val="CCCCFF"/>
            </a:solidFill>
            <a:ln w="12700">
              <a:solidFill>
                <a:srgbClr val="000000"/>
              </a:solidFill>
              <a:prstDash val="solid"/>
            </a:ln>
          </c:spPr>
          <c:val>
            <c:numRef>
              <c:f>'Wainwright_Pipe_R_R_Th&amp;Pr'!$C$61:$BB$61</c:f>
              <c:numCache>
                <c:formatCode>0\ "LF"</c:formatCode>
                <c:ptCount val="52"/>
                <c:pt idx="0">
                  <c:v>0</c:v>
                </c:pt>
                <c:pt idx="1">
                  <c:v>0</c:v>
                </c:pt>
                <c:pt idx="2">
                  <c:v>0</c:v>
                </c:pt>
                <c:pt idx="3">
                  <c:v>0</c:v>
                </c:pt>
                <c:pt idx="4">
                  <c:v>0</c:v>
                </c:pt>
                <c:pt idx="5">
                  <c:v>0</c:v>
                </c:pt>
                <c:pt idx="6">
                  <c:v>0</c:v>
                </c:pt>
                <c:pt idx="7">
                  <c:v>0</c:v>
                </c:pt>
                <c:pt idx="8">
                  <c:v>0</c:v>
                </c:pt>
                <c:pt idx="9">
                  <c:v>0</c:v>
                </c:pt>
                <c:pt idx="10">
                  <c:v>0</c:v>
                </c:pt>
                <c:pt idx="11">
                  <c:v>0</c:v>
                </c:pt>
                <c:pt idx="12">
                  <c:v>0</c:v>
                </c:pt>
                <c:pt idx="13">
                  <c:v>6893</c:v>
                </c:pt>
                <c:pt idx="14">
                  <c:v>2073</c:v>
                </c:pt>
                <c:pt idx="15">
                  <c:v>0</c:v>
                </c:pt>
                <c:pt idx="16">
                  <c:v>0</c:v>
                </c:pt>
                <c:pt idx="17">
                  <c:v>0</c:v>
                </c:pt>
                <c:pt idx="18">
                  <c:v>0</c:v>
                </c:pt>
                <c:pt idx="19">
                  <c:v>0</c:v>
                </c:pt>
                <c:pt idx="20">
                  <c:v>0</c:v>
                </c:pt>
                <c:pt idx="21">
                  <c:v>2252</c:v>
                </c:pt>
                <c:pt idx="22">
                  <c:v>0</c:v>
                </c:pt>
                <c:pt idx="23">
                  <c:v>0</c:v>
                </c:pt>
                <c:pt idx="24">
                  <c:v>0</c:v>
                </c:pt>
                <c:pt idx="25">
                  <c:v>0</c:v>
                </c:pt>
                <c:pt idx="26">
                  <c:v>25365</c:v>
                </c:pt>
                <c:pt idx="27">
                  <c:v>965</c:v>
                </c:pt>
                <c:pt idx="28">
                  <c:v>0</c:v>
                </c:pt>
                <c:pt idx="29">
                  <c:v>0</c:v>
                </c:pt>
                <c:pt idx="30">
                  <c:v>0</c:v>
                </c:pt>
                <c:pt idx="31">
                  <c:v>0</c:v>
                </c:pt>
                <c:pt idx="32">
                  <c:v>0</c:v>
                </c:pt>
                <c:pt idx="33">
                  <c:v>0</c:v>
                </c:pt>
                <c:pt idx="34">
                  <c:v>0</c:v>
                </c:pt>
                <c:pt idx="35">
                  <c:v>0</c:v>
                </c:pt>
                <c:pt idx="36">
                  <c:v>0</c:v>
                </c:pt>
                <c:pt idx="37">
                  <c:v>0</c:v>
                </c:pt>
                <c:pt idx="38">
                  <c:v>46429</c:v>
                </c:pt>
                <c:pt idx="39">
                  <c:v>0</c:v>
                </c:pt>
                <c:pt idx="40">
                  <c:v>0</c:v>
                </c:pt>
                <c:pt idx="41">
                  <c:v>0</c:v>
                </c:pt>
                <c:pt idx="42">
                  <c:v>4547</c:v>
                </c:pt>
                <c:pt idx="43">
                  <c:v>0</c:v>
                </c:pt>
                <c:pt idx="44">
                  <c:v>0</c:v>
                </c:pt>
                <c:pt idx="45">
                  <c:v>0</c:v>
                </c:pt>
                <c:pt idx="46">
                  <c:v>0</c:v>
                </c:pt>
                <c:pt idx="47">
                  <c:v>0</c:v>
                </c:pt>
                <c:pt idx="48">
                  <c:v>1180</c:v>
                </c:pt>
                <c:pt idx="49">
                  <c:v>0</c:v>
                </c:pt>
                <c:pt idx="50">
                  <c:v>0</c:v>
                </c:pt>
                <c:pt idx="51">
                  <c:v>19</c:v>
                </c:pt>
              </c:numCache>
            </c:numRef>
          </c:val>
        </c:ser>
        <c:ser>
          <c:idx val="8"/>
          <c:order val="8"/>
          <c:tx>
            <c:v>Wastewater_DirectBuried</c:v>
          </c:tx>
          <c:spPr>
            <a:solidFill>
              <a:srgbClr val="000080"/>
            </a:solidFill>
            <a:ln w="12700">
              <a:solidFill>
                <a:srgbClr val="000000"/>
              </a:solidFill>
              <a:prstDash val="solid"/>
            </a:ln>
          </c:spPr>
          <c:val>
            <c:numRef>
              <c:f>'Wainwright_Pipe_R_R_Th&amp;Pr'!$C$67:$BB$67</c:f>
              <c:numCache>
                <c:formatCode>0\ "LF"</c:formatCode>
                <c:ptCount val="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4419</c:v>
                </c:pt>
                <c:pt idx="16">
                  <c:v>0</c:v>
                </c:pt>
                <c:pt idx="17">
                  <c:v>0</c:v>
                </c:pt>
                <c:pt idx="18">
                  <c:v>4041</c:v>
                </c:pt>
                <c:pt idx="19">
                  <c:v>0</c:v>
                </c:pt>
                <c:pt idx="20">
                  <c:v>0</c:v>
                </c:pt>
                <c:pt idx="21">
                  <c:v>0</c:v>
                </c:pt>
                <c:pt idx="22">
                  <c:v>0</c:v>
                </c:pt>
                <c:pt idx="23">
                  <c:v>0</c:v>
                </c:pt>
                <c:pt idx="24">
                  <c:v>0</c:v>
                </c:pt>
                <c:pt idx="25">
                  <c:v>0</c:v>
                </c:pt>
                <c:pt idx="26">
                  <c:v>0</c:v>
                </c:pt>
                <c:pt idx="27">
                  <c:v>0</c:v>
                </c:pt>
                <c:pt idx="28">
                  <c:v>1519</c:v>
                </c:pt>
                <c:pt idx="29">
                  <c:v>0</c:v>
                </c:pt>
                <c:pt idx="30">
                  <c:v>0</c:v>
                </c:pt>
                <c:pt idx="31">
                  <c:v>2387</c:v>
                </c:pt>
                <c:pt idx="32">
                  <c:v>0</c:v>
                </c:pt>
                <c:pt idx="33">
                  <c:v>0</c:v>
                </c:pt>
                <c:pt idx="34">
                  <c:v>2232</c:v>
                </c:pt>
                <c:pt idx="35">
                  <c:v>0</c:v>
                </c:pt>
                <c:pt idx="36">
                  <c:v>0</c:v>
                </c:pt>
                <c:pt idx="37">
                  <c:v>0</c:v>
                </c:pt>
                <c:pt idx="38">
                  <c:v>7074</c:v>
                </c:pt>
                <c:pt idx="39">
                  <c:v>962</c:v>
                </c:pt>
                <c:pt idx="40">
                  <c:v>8434</c:v>
                </c:pt>
                <c:pt idx="41">
                  <c:v>6784</c:v>
                </c:pt>
                <c:pt idx="42">
                  <c:v>0</c:v>
                </c:pt>
                <c:pt idx="43">
                  <c:v>0</c:v>
                </c:pt>
                <c:pt idx="44">
                  <c:v>0</c:v>
                </c:pt>
                <c:pt idx="45">
                  <c:v>0</c:v>
                </c:pt>
                <c:pt idx="46">
                  <c:v>0</c:v>
                </c:pt>
                <c:pt idx="47">
                  <c:v>0</c:v>
                </c:pt>
                <c:pt idx="48">
                  <c:v>0</c:v>
                </c:pt>
                <c:pt idx="49">
                  <c:v>0</c:v>
                </c:pt>
                <c:pt idx="50">
                  <c:v>0</c:v>
                </c:pt>
                <c:pt idx="51">
                  <c:v>0</c:v>
                </c:pt>
              </c:numCache>
            </c:numRef>
          </c:val>
        </c:ser>
        <c:overlap val="100"/>
        <c:axId val="186476800"/>
        <c:axId val="186495360"/>
      </c:barChart>
      <c:catAx>
        <c:axId val="186476800"/>
        <c:scaling>
          <c:orientation val="minMax"/>
        </c:scaling>
        <c:axPos val="b"/>
        <c:title>
          <c:tx>
            <c:rich>
              <a:bodyPr/>
              <a:lstStyle/>
              <a:p>
                <a:pPr>
                  <a:defRPr sz="1150" b="1" i="0" u="none" strike="noStrike" baseline="0">
                    <a:solidFill>
                      <a:srgbClr val="000000"/>
                    </a:solidFill>
                    <a:latin typeface="Arial"/>
                    <a:ea typeface="Arial"/>
                    <a:cs typeface="Arial"/>
                  </a:defRPr>
                </a:pPr>
                <a:r>
                  <a:t>Year</a:t>
                </a:r>
              </a:p>
            </c:rich>
          </c:tx>
          <c:layout>
            <c:manualLayout>
              <c:xMode val="edge"/>
              <c:yMode val="edge"/>
              <c:x val="0.46797518702232732"/>
              <c:y val="0.86632825719120243"/>
            </c:manualLayout>
          </c:layout>
          <c:spPr>
            <a:noFill/>
            <a:ln w="25400">
              <a:noFill/>
            </a:ln>
          </c:spPr>
        </c:title>
        <c:numFmt formatCode="General" sourceLinked="1"/>
        <c:minorTickMark val="out"/>
        <c:tickLblPos val="nextTo"/>
        <c:spPr>
          <a:ln w="3175">
            <a:solidFill>
              <a:srgbClr val="000000"/>
            </a:solidFill>
            <a:prstDash val="solid"/>
          </a:ln>
        </c:spPr>
        <c:txPr>
          <a:bodyPr rot="-5400000" vert="horz"/>
          <a:lstStyle/>
          <a:p>
            <a:pPr>
              <a:defRPr sz="1050" b="0" i="0" u="none" strike="noStrike" baseline="0">
                <a:solidFill>
                  <a:srgbClr val="000000"/>
                </a:solidFill>
                <a:latin typeface="Arial"/>
                <a:ea typeface="Arial"/>
                <a:cs typeface="Arial"/>
              </a:defRPr>
            </a:pPr>
            <a:endParaRPr lang="en-US"/>
          </a:p>
        </c:txPr>
        <c:crossAx val="186495360"/>
        <c:crosses val="autoZero"/>
        <c:auto val="1"/>
        <c:lblAlgn val="ctr"/>
        <c:lblOffset val="100"/>
        <c:tickLblSkip val="1"/>
        <c:tickMarkSkip val="1"/>
      </c:catAx>
      <c:valAx>
        <c:axId val="186495360"/>
        <c:scaling>
          <c:orientation val="minMax"/>
        </c:scaling>
        <c:axPos val="l"/>
        <c:majorGridlines>
          <c:spPr>
            <a:ln w="3175">
              <a:solidFill>
                <a:srgbClr val="000000"/>
              </a:solidFill>
              <a:prstDash val="solid"/>
            </a:ln>
          </c:spPr>
        </c:majorGridlines>
        <c:title>
          <c:tx>
            <c:rich>
              <a:bodyPr/>
              <a:lstStyle/>
              <a:p>
                <a:pPr>
                  <a:defRPr sz="1150" b="1" i="0" u="none" strike="noStrike" baseline="0">
                    <a:solidFill>
                      <a:srgbClr val="000000"/>
                    </a:solidFill>
                    <a:latin typeface="Arial"/>
                    <a:ea typeface="Arial"/>
                    <a:cs typeface="Arial"/>
                  </a:defRPr>
                </a:pPr>
                <a:r>
                  <a:t>Renewal/Replacement Length in Feet
</a:t>
                </a:r>
              </a:p>
            </c:rich>
          </c:tx>
          <c:layout>
            <c:manualLayout>
              <c:xMode val="edge"/>
              <c:yMode val="edge"/>
              <c:x val="0"/>
              <c:y val="0.18781725888324918"/>
            </c:manualLayout>
          </c:layout>
          <c:spPr>
            <a:noFill/>
            <a:ln w="25400">
              <a:noFill/>
            </a:ln>
          </c:spPr>
        </c:title>
        <c:numFmt formatCode="0\ &quot;LF&quot;" sourceLinked="1"/>
        <c:tickLblPos val="nextTo"/>
        <c:spPr>
          <a:ln w="3175">
            <a:solidFill>
              <a:srgbClr val="000000"/>
            </a:solidFill>
            <a:prstDash val="solid"/>
          </a:ln>
        </c:spPr>
        <c:txPr>
          <a:bodyPr rot="0" vert="horz"/>
          <a:lstStyle/>
          <a:p>
            <a:pPr>
              <a:defRPr sz="1050" b="0" i="0" u="none" strike="noStrike" baseline="0">
                <a:solidFill>
                  <a:srgbClr val="000000"/>
                </a:solidFill>
                <a:latin typeface="Arial"/>
                <a:ea typeface="Arial"/>
                <a:cs typeface="Arial"/>
              </a:defRPr>
            </a:pPr>
            <a:endParaRPr lang="en-US"/>
          </a:p>
        </c:txPr>
        <c:crossAx val="186476800"/>
        <c:crosses val="autoZero"/>
        <c:crossBetween val="between"/>
      </c:valAx>
      <c:spPr>
        <a:solidFill>
          <a:srgbClr val="FFFFFF"/>
        </a:solidFill>
        <a:ln w="12700">
          <a:solidFill>
            <a:srgbClr val="000000"/>
          </a:solidFill>
          <a:prstDash val="solid"/>
        </a:ln>
      </c:spPr>
    </c:plotArea>
    <c:legend>
      <c:legendPos val="r"/>
      <c:layout>
        <c:manualLayout>
          <c:xMode val="edge"/>
          <c:yMode val="edge"/>
          <c:wMode val="edge"/>
          <c:hMode val="edge"/>
          <c:x val="0.15198237885462595"/>
          <c:y val="0.86632825719120243"/>
          <c:w val="0.83149779735682861"/>
          <c:h val="0.99492385786802062"/>
        </c:manualLayout>
      </c:layout>
      <c:spPr>
        <a:solidFill>
          <a:srgbClr val="FFFFFF"/>
        </a:solidFill>
        <a:ln w="3175">
          <a:solidFill>
            <a:srgbClr val="000000"/>
          </a:solidFill>
          <a:prstDash val="solid"/>
        </a:ln>
      </c:spPr>
      <c:txPr>
        <a:bodyPr/>
        <a:lstStyle/>
        <a:p>
          <a:pPr>
            <a:defRPr sz="1100" b="0" i="0" u="none" strike="noStrike" baseline="0">
              <a:solidFill>
                <a:srgbClr val="000000"/>
              </a:solidFill>
              <a:latin typeface="Arial"/>
              <a:ea typeface="Arial"/>
              <a:cs typeface="Arial"/>
            </a:defRPr>
          </a:pPr>
          <a:endParaRPr lang="en-US"/>
        </a:p>
      </c:txPr>
    </c:legend>
    <c:plotVisOnly val="1"/>
    <c:dispBlanksAs val="gap"/>
  </c:chart>
  <c:spPr>
    <a:noFill/>
    <a:ln w="9525">
      <a:noFill/>
    </a:ln>
  </c:spPr>
  <c:txPr>
    <a:bodyPr/>
    <a:lstStyle/>
    <a:p>
      <a:pPr>
        <a:defRPr sz="1050" b="0" i="0" u="none" strike="noStrike" baseline="0">
          <a:solidFill>
            <a:srgbClr val="000000"/>
          </a:solidFill>
          <a:latin typeface="Arial"/>
          <a:ea typeface="Arial"/>
          <a:cs typeface="Arial"/>
        </a:defRPr>
      </a:pPr>
      <a:endParaRPr lang="en-US"/>
    </a:p>
  </c:txPr>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8.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1.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2.bin"/></Relationships>
</file>

<file path=xl/chartsheets/sheet1.xml><?xml version="1.0" encoding="utf-8"?>
<chartsheet xmlns="http://schemas.openxmlformats.org/spreadsheetml/2006/main" xmlns:r="http://schemas.openxmlformats.org/officeDocument/2006/relationships">
  <sheetPr/>
  <sheetViews>
    <sheetView zoomScale="64" workbookViewId="0"/>
  </sheetViews>
  <pageMargins left="0.75" right="0.75" top="1" bottom="1" header="0.5" footer="0.5"/>
  <pageSetup paperSize="3" orientation="landscape" horizontalDpi="300" verticalDpi="300" r:id="rId1"/>
  <headerFooter alignWithMargins="0"/>
  <drawing r:id="rId2"/>
</chartsheet>
</file>

<file path=xl/chartsheets/sheet2.xml><?xml version="1.0" encoding="utf-8"?>
<chartsheet xmlns="http://schemas.openxmlformats.org/spreadsheetml/2006/main" xmlns:r="http://schemas.openxmlformats.org/officeDocument/2006/relationships">
  <sheetPr/>
  <sheetViews>
    <sheetView zoomScale="64" workbookViewId="0"/>
  </sheetViews>
  <pageMargins left="0.75" right="0.75" top="1" bottom="1" header="0.5" footer="0.5"/>
  <pageSetup paperSize="3" orientation="landscape" horizontalDpi="300" verticalDpi="300" r:id="rId1"/>
  <headerFooter alignWithMargins="0"/>
  <drawing r:id="rId2"/>
</chartsheet>
</file>

<file path=xl/chartsheets/sheet3.xml><?xml version="1.0" encoding="utf-8"?>
<chartsheet xmlns="http://schemas.openxmlformats.org/spreadsheetml/2006/main" xmlns:r="http://schemas.openxmlformats.org/officeDocument/2006/relationships">
  <sheetPr/>
  <sheetViews>
    <sheetView zoomScale="64" workbookViewId="0"/>
  </sheetViews>
  <pageMargins left="0.75" right="0.75" top="1" bottom="1" header="0.5" footer="0.5"/>
  <pageSetup paperSize="3" orientation="landscape" r:id="rId1"/>
  <headerFooter alignWithMargins="0"/>
  <drawing r:id="rId2"/>
</chartsheet>
</file>

<file path=xl/chartsheets/sheet4.xml><?xml version="1.0" encoding="utf-8"?>
<chartsheet xmlns="http://schemas.openxmlformats.org/spreadsheetml/2006/main" xmlns:r="http://schemas.openxmlformats.org/officeDocument/2006/relationships">
  <sheetPr/>
  <sheetViews>
    <sheetView zoomScale="64" workbookViewId="0"/>
  </sheetViews>
  <pageMargins left="0.75" right="0.75" top="1" bottom="1" header="0.5" footer="0.5"/>
  <pageSetup paperSize="3" orientation="landscape" r:id="rId1"/>
  <headerFooter alignWithMargins="0"/>
  <drawing r:id="rId2"/>
</chartsheet>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12</xdr:col>
      <xdr:colOff>38100</xdr:colOff>
      <xdr:row>70</xdr:row>
      <xdr:rowOff>9525</xdr:rowOff>
    </xdr:from>
    <xdr:to>
      <xdr:col>13</xdr:col>
      <xdr:colOff>409575</xdr:colOff>
      <xdr:row>73</xdr:row>
      <xdr:rowOff>9525</xdr:rowOff>
    </xdr:to>
    <xdr:sp macro="" textlink="">
      <xdr:nvSpPr>
        <xdr:cNvPr id="46083" name="AutoShape 3"/>
        <xdr:cNvSpPr>
          <a:spLocks noChangeArrowheads="1"/>
        </xdr:cNvSpPr>
      </xdr:nvSpPr>
      <xdr:spPr bwMode="auto">
        <a:xfrm>
          <a:off x="10163175" y="13382625"/>
          <a:ext cx="981075" cy="485775"/>
        </a:xfrm>
        <a:prstGeom prst="leftArrow">
          <a:avLst>
            <a:gd name="adj1" fmla="val 50000"/>
            <a:gd name="adj2" fmla="val 50490"/>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strike="noStrike">
              <a:solidFill>
                <a:srgbClr val="0000FF"/>
              </a:solidFill>
              <a:latin typeface="Arial"/>
              <a:cs typeface="Arial"/>
            </a:rPr>
            <a:t>Baseline</a:t>
          </a:r>
        </a:p>
      </xdr:txBody>
    </xdr:sp>
    <xdr:clientData/>
  </xdr:twoCellAnchor>
  <xdr:twoCellAnchor>
    <xdr:from>
      <xdr:col>12</xdr:col>
      <xdr:colOff>47625</xdr:colOff>
      <xdr:row>6</xdr:row>
      <xdr:rowOff>428625</xdr:rowOff>
    </xdr:from>
    <xdr:to>
      <xdr:col>14</xdr:col>
      <xdr:colOff>133350</xdr:colOff>
      <xdr:row>9</xdr:row>
      <xdr:rowOff>19050</xdr:rowOff>
    </xdr:to>
    <xdr:sp macro="" textlink="">
      <xdr:nvSpPr>
        <xdr:cNvPr id="46087" name="AutoShape 7"/>
        <xdr:cNvSpPr>
          <a:spLocks noChangeArrowheads="1"/>
        </xdr:cNvSpPr>
      </xdr:nvSpPr>
      <xdr:spPr bwMode="auto">
        <a:xfrm>
          <a:off x="10172700" y="2876550"/>
          <a:ext cx="1304925" cy="600075"/>
        </a:xfrm>
        <a:prstGeom prst="leftArrow">
          <a:avLst>
            <a:gd name="adj1" fmla="val 50000"/>
            <a:gd name="adj2" fmla="val 54365"/>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0000FF"/>
              </a:solidFill>
              <a:latin typeface="Arial"/>
              <a:cs typeface="Arial"/>
            </a:rPr>
            <a:t>Baseline * Percentage</a:t>
          </a:r>
        </a:p>
      </xdr:txBody>
    </xdr:sp>
    <xdr:clientData/>
  </xdr:twoCellAnchor>
  <xdr:twoCellAnchor>
    <xdr:from>
      <xdr:col>12</xdr:col>
      <xdr:colOff>28575</xdr:colOff>
      <xdr:row>14</xdr:row>
      <xdr:rowOff>104775</xdr:rowOff>
    </xdr:from>
    <xdr:to>
      <xdr:col>14</xdr:col>
      <xdr:colOff>114300</xdr:colOff>
      <xdr:row>18</xdr:row>
      <xdr:rowOff>47625</xdr:rowOff>
    </xdr:to>
    <xdr:sp macro="" textlink="">
      <xdr:nvSpPr>
        <xdr:cNvPr id="46090" name="AutoShape 10"/>
        <xdr:cNvSpPr>
          <a:spLocks noChangeArrowheads="1"/>
        </xdr:cNvSpPr>
      </xdr:nvSpPr>
      <xdr:spPr bwMode="auto">
        <a:xfrm>
          <a:off x="10153650" y="4371975"/>
          <a:ext cx="1304925" cy="600075"/>
        </a:xfrm>
        <a:prstGeom prst="leftArrow">
          <a:avLst>
            <a:gd name="adj1" fmla="val 50000"/>
            <a:gd name="adj2" fmla="val 54365"/>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0000FF"/>
              </a:solidFill>
              <a:latin typeface="Arial"/>
              <a:cs typeface="Arial"/>
            </a:rPr>
            <a:t>Baseline * Percentage</a:t>
          </a:r>
        </a:p>
      </xdr:txBody>
    </xdr:sp>
    <xdr:clientData/>
  </xdr:twoCellAnchor>
  <xdr:twoCellAnchor>
    <xdr:from>
      <xdr:col>12</xdr:col>
      <xdr:colOff>9525</xdr:colOff>
      <xdr:row>33</xdr:row>
      <xdr:rowOff>76200</xdr:rowOff>
    </xdr:from>
    <xdr:to>
      <xdr:col>14</xdr:col>
      <xdr:colOff>95250</xdr:colOff>
      <xdr:row>37</xdr:row>
      <xdr:rowOff>19050</xdr:rowOff>
    </xdr:to>
    <xdr:sp macro="" textlink="">
      <xdr:nvSpPr>
        <xdr:cNvPr id="46091" name="AutoShape 11"/>
        <xdr:cNvSpPr>
          <a:spLocks noChangeArrowheads="1"/>
        </xdr:cNvSpPr>
      </xdr:nvSpPr>
      <xdr:spPr bwMode="auto">
        <a:xfrm>
          <a:off x="10134600" y="7429500"/>
          <a:ext cx="1304925" cy="600075"/>
        </a:xfrm>
        <a:prstGeom prst="leftArrow">
          <a:avLst>
            <a:gd name="adj1" fmla="val 50000"/>
            <a:gd name="adj2" fmla="val 54365"/>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0000FF"/>
              </a:solidFill>
              <a:latin typeface="Arial"/>
              <a:cs typeface="Arial"/>
            </a:rPr>
            <a:t>Baseline * Percentage</a:t>
          </a:r>
        </a:p>
      </xdr:txBody>
    </xdr:sp>
    <xdr:clientData/>
  </xdr:twoCellAnchor>
  <xdr:twoCellAnchor>
    <xdr:from>
      <xdr:col>12</xdr:col>
      <xdr:colOff>28575</xdr:colOff>
      <xdr:row>52</xdr:row>
      <xdr:rowOff>114300</xdr:rowOff>
    </xdr:from>
    <xdr:to>
      <xdr:col>14</xdr:col>
      <xdr:colOff>114300</xdr:colOff>
      <xdr:row>56</xdr:row>
      <xdr:rowOff>66675</xdr:rowOff>
    </xdr:to>
    <xdr:sp macro="" textlink="">
      <xdr:nvSpPr>
        <xdr:cNvPr id="46093" name="AutoShape 13"/>
        <xdr:cNvSpPr>
          <a:spLocks noChangeArrowheads="1"/>
        </xdr:cNvSpPr>
      </xdr:nvSpPr>
      <xdr:spPr bwMode="auto">
        <a:xfrm>
          <a:off x="10153650" y="10563225"/>
          <a:ext cx="1304925" cy="600075"/>
        </a:xfrm>
        <a:prstGeom prst="leftArrow">
          <a:avLst>
            <a:gd name="adj1" fmla="val 50000"/>
            <a:gd name="adj2" fmla="val 54365"/>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0000FF"/>
              </a:solidFill>
              <a:latin typeface="Arial"/>
              <a:cs typeface="Arial"/>
            </a:rPr>
            <a:t>Baseline * Percentage</a:t>
          </a:r>
        </a:p>
      </xdr:txBody>
    </xdr:sp>
    <xdr:clientData/>
  </xdr:twoCellAnchor>
  <xdr:twoCellAnchor>
    <xdr:from>
      <xdr:col>12</xdr:col>
      <xdr:colOff>0</xdr:colOff>
      <xdr:row>79</xdr:row>
      <xdr:rowOff>104775</xdr:rowOff>
    </xdr:from>
    <xdr:to>
      <xdr:col>14</xdr:col>
      <xdr:colOff>85725</xdr:colOff>
      <xdr:row>83</xdr:row>
      <xdr:rowOff>57150</xdr:rowOff>
    </xdr:to>
    <xdr:sp macro="" textlink="">
      <xdr:nvSpPr>
        <xdr:cNvPr id="46095" name="AutoShape 15"/>
        <xdr:cNvSpPr>
          <a:spLocks noChangeArrowheads="1"/>
        </xdr:cNvSpPr>
      </xdr:nvSpPr>
      <xdr:spPr bwMode="auto">
        <a:xfrm>
          <a:off x="10125075" y="14944725"/>
          <a:ext cx="1304925" cy="600075"/>
        </a:xfrm>
        <a:prstGeom prst="leftArrow">
          <a:avLst>
            <a:gd name="adj1" fmla="val 50000"/>
            <a:gd name="adj2" fmla="val 54365"/>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0000FF"/>
              </a:solidFill>
              <a:latin typeface="Arial"/>
              <a:cs typeface="Arial"/>
            </a:rPr>
            <a:t>Baseline * Percentage</a:t>
          </a:r>
        </a:p>
      </xdr:txBody>
    </xdr:sp>
    <xdr:clientData/>
  </xdr:twoCellAnchor>
  <xdr:twoCellAnchor>
    <xdr:from>
      <xdr:col>12</xdr:col>
      <xdr:colOff>38100</xdr:colOff>
      <xdr:row>92</xdr:row>
      <xdr:rowOff>114300</xdr:rowOff>
    </xdr:from>
    <xdr:to>
      <xdr:col>14</xdr:col>
      <xdr:colOff>123825</xdr:colOff>
      <xdr:row>96</xdr:row>
      <xdr:rowOff>47625</xdr:rowOff>
    </xdr:to>
    <xdr:sp macro="" textlink="">
      <xdr:nvSpPr>
        <xdr:cNvPr id="46096" name="AutoShape 16"/>
        <xdr:cNvSpPr>
          <a:spLocks noChangeArrowheads="1"/>
        </xdr:cNvSpPr>
      </xdr:nvSpPr>
      <xdr:spPr bwMode="auto">
        <a:xfrm>
          <a:off x="10163175" y="17059275"/>
          <a:ext cx="1304925" cy="600075"/>
        </a:xfrm>
        <a:prstGeom prst="leftArrow">
          <a:avLst>
            <a:gd name="adj1" fmla="val 50000"/>
            <a:gd name="adj2" fmla="val 54365"/>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0000FF"/>
              </a:solidFill>
              <a:latin typeface="Arial"/>
              <a:cs typeface="Arial"/>
            </a:rPr>
            <a:t>Baseline * Percentage</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104775</xdr:colOff>
      <xdr:row>28</xdr:row>
      <xdr:rowOff>142875</xdr:rowOff>
    </xdr:from>
    <xdr:to>
      <xdr:col>16</xdr:col>
      <xdr:colOff>447675</xdr:colOff>
      <xdr:row>33</xdr:row>
      <xdr:rowOff>9525</xdr:rowOff>
    </xdr:to>
    <xdr:sp macro="" textlink="">
      <xdr:nvSpPr>
        <xdr:cNvPr id="39937" name="AutoShape 1"/>
        <xdr:cNvSpPr>
          <a:spLocks/>
        </xdr:cNvSpPr>
      </xdr:nvSpPr>
      <xdr:spPr bwMode="auto">
        <a:xfrm flipV="1">
          <a:off x="8963025" y="5419725"/>
          <a:ext cx="1562100" cy="685800"/>
        </a:xfrm>
        <a:prstGeom prst="borderCallout2">
          <a:avLst>
            <a:gd name="adj1" fmla="val 83333"/>
            <a:gd name="adj2" fmla="val 104875"/>
            <a:gd name="adj3" fmla="val 83333"/>
            <a:gd name="adj4" fmla="val 104875"/>
            <a:gd name="adj5" fmla="val -1389"/>
            <a:gd name="adj6" fmla="val 155486"/>
          </a:avLst>
        </a:prstGeom>
        <a:solidFill>
          <a:srgbClr val="FFFFFF"/>
        </a:solidFill>
        <a:ln w="38100">
          <a:solidFill>
            <a:srgbClr val="000080"/>
          </a:solidFill>
          <a:miter lim="800000"/>
          <a:headEnd/>
          <a:tailEnd type="triangle" w="med" len="med"/>
        </a:ln>
      </xdr:spPr>
      <xdr:txBody>
        <a:bodyPr vertOverflow="clip" wrap="square" lIns="27432" tIns="22860" rIns="27432" bIns="0" anchor="t" upright="1"/>
        <a:lstStyle/>
        <a:p>
          <a:pPr algn="ctr" rtl="0">
            <a:defRPr sz="1000"/>
          </a:pPr>
          <a:r>
            <a:rPr lang="en-US" sz="1000" b="1" i="0" strike="noStrike">
              <a:solidFill>
                <a:srgbClr val="000000"/>
              </a:solidFill>
              <a:latin typeface="Arial"/>
              <a:cs typeface="Arial"/>
            </a:rPr>
            <a:t>CFB Boiler in-service in 2029-30 to coincide with Utilidor HDS upgrade</a:t>
          </a:r>
        </a:p>
      </xdr:txBody>
    </xdr:sp>
    <xdr:clientData/>
  </xdr:twoCellAnchor>
  <xdr:twoCellAnchor>
    <xdr:from>
      <xdr:col>18</xdr:col>
      <xdr:colOff>190500</xdr:colOff>
      <xdr:row>31</xdr:row>
      <xdr:rowOff>142875</xdr:rowOff>
    </xdr:from>
    <xdr:to>
      <xdr:col>18</xdr:col>
      <xdr:colOff>257175</xdr:colOff>
      <xdr:row>35</xdr:row>
      <xdr:rowOff>0</xdr:rowOff>
    </xdr:to>
    <xdr:sp macro="" textlink="">
      <xdr:nvSpPr>
        <xdr:cNvPr id="40000" name="AutoShape 3"/>
        <xdr:cNvSpPr>
          <a:spLocks/>
        </xdr:cNvSpPr>
      </xdr:nvSpPr>
      <xdr:spPr bwMode="auto">
        <a:xfrm>
          <a:off x="11487150" y="5905500"/>
          <a:ext cx="66675" cy="523875"/>
        </a:xfrm>
        <a:prstGeom prst="leftBracket">
          <a:avLst>
            <a:gd name="adj" fmla="val 65476"/>
          </a:avLst>
        </a:prstGeom>
        <a:noFill/>
        <a:ln w="9525">
          <a:solidFill>
            <a:srgbClr val="000000"/>
          </a:solidFill>
          <a:round/>
          <a:headEnd/>
          <a:tailEnd/>
        </a:ln>
      </xdr:spPr>
    </xdr:sp>
    <xdr:clientData/>
  </xdr:twoCellAnchor>
  <xdr:twoCellAnchor>
    <xdr:from>
      <xdr:col>31</xdr:col>
      <xdr:colOff>485775</xdr:colOff>
      <xdr:row>67</xdr:row>
      <xdr:rowOff>0</xdr:rowOff>
    </xdr:from>
    <xdr:to>
      <xdr:col>42</xdr:col>
      <xdr:colOff>581025</xdr:colOff>
      <xdr:row>87</xdr:row>
      <xdr:rowOff>9525</xdr:rowOff>
    </xdr:to>
    <xdr:graphicFrame macro="">
      <xdr:nvGraphicFramePr>
        <xdr:cNvPr id="40001" name="Chart 3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104775</xdr:colOff>
      <xdr:row>28</xdr:row>
      <xdr:rowOff>142875</xdr:rowOff>
    </xdr:from>
    <xdr:to>
      <xdr:col>15</xdr:col>
      <xdr:colOff>819150</xdr:colOff>
      <xdr:row>33</xdr:row>
      <xdr:rowOff>9525</xdr:rowOff>
    </xdr:to>
    <xdr:sp macro="" textlink="">
      <xdr:nvSpPr>
        <xdr:cNvPr id="44033" name="AutoShape 1"/>
        <xdr:cNvSpPr>
          <a:spLocks/>
        </xdr:cNvSpPr>
      </xdr:nvSpPr>
      <xdr:spPr bwMode="auto">
        <a:xfrm flipV="1">
          <a:off x="12306300" y="5743575"/>
          <a:ext cx="1562100" cy="685800"/>
        </a:xfrm>
        <a:prstGeom prst="borderCallout2">
          <a:avLst>
            <a:gd name="adj1" fmla="val 83333"/>
            <a:gd name="adj2" fmla="val 104875"/>
            <a:gd name="adj3" fmla="val 83333"/>
            <a:gd name="adj4" fmla="val 104875"/>
            <a:gd name="adj5" fmla="val -1389"/>
            <a:gd name="adj6" fmla="val 155486"/>
          </a:avLst>
        </a:prstGeom>
        <a:solidFill>
          <a:srgbClr val="FFFFFF"/>
        </a:solidFill>
        <a:ln w="38100">
          <a:solidFill>
            <a:srgbClr val="000080"/>
          </a:solidFill>
          <a:miter lim="800000"/>
          <a:headEnd/>
          <a:tailEnd type="triangle" w="med" len="med"/>
        </a:ln>
      </xdr:spPr>
      <xdr:txBody>
        <a:bodyPr vertOverflow="clip" wrap="square" lIns="27432" tIns="22860" rIns="27432" bIns="0" anchor="t" upright="1"/>
        <a:lstStyle/>
        <a:p>
          <a:pPr algn="ctr" rtl="0">
            <a:defRPr sz="1000"/>
          </a:pPr>
          <a:r>
            <a:rPr lang="en-US" sz="1000" b="1" i="0" strike="noStrike">
              <a:solidFill>
                <a:srgbClr val="000000"/>
              </a:solidFill>
              <a:latin typeface="Arial"/>
              <a:cs typeface="Arial"/>
            </a:rPr>
            <a:t>CFB Boiler in-service in 2029-30 to coincide with Utilidor HDS upgrade</a:t>
          </a:r>
        </a:p>
      </xdr:txBody>
    </xdr:sp>
    <xdr:clientData/>
  </xdr:twoCellAnchor>
  <xdr:twoCellAnchor>
    <xdr:from>
      <xdr:col>18</xdr:col>
      <xdr:colOff>190500</xdr:colOff>
      <xdr:row>31</xdr:row>
      <xdr:rowOff>142875</xdr:rowOff>
    </xdr:from>
    <xdr:to>
      <xdr:col>18</xdr:col>
      <xdr:colOff>257175</xdr:colOff>
      <xdr:row>35</xdr:row>
      <xdr:rowOff>0</xdr:rowOff>
    </xdr:to>
    <xdr:sp macro="" textlink="">
      <xdr:nvSpPr>
        <xdr:cNvPr id="44080" name="AutoShape 2"/>
        <xdr:cNvSpPr>
          <a:spLocks/>
        </xdr:cNvSpPr>
      </xdr:nvSpPr>
      <xdr:spPr bwMode="auto">
        <a:xfrm>
          <a:off x="15782925" y="6229350"/>
          <a:ext cx="66675" cy="523875"/>
        </a:xfrm>
        <a:prstGeom prst="leftBracket">
          <a:avLst>
            <a:gd name="adj" fmla="val 65476"/>
          </a:avLst>
        </a:prstGeom>
        <a:noFill/>
        <a:ln w="9525">
          <a:solidFill>
            <a:srgbClr val="000000"/>
          </a:solidFill>
          <a:round/>
          <a:headEnd/>
          <a:tailEnd/>
        </a:ln>
      </xdr:spPr>
    </xdr:sp>
    <xdr:clientData/>
  </xdr:twoCellAnchor>
  <xdr:twoCellAnchor>
    <xdr:from>
      <xdr:col>68</xdr:col>
      <xdr:colOff>609600</xdr:colOff>
      <xdr:row>21</xdr:row>
      <xdr:rowOff>57150</xdr:rowOff>
    </xdr:from>
    <xdr:to>
      <xdr:col>77</xdr:col>
      <xdr:colOff>485775</xdr:colOff>
      <xdr:row>37</xdr:row>
      <xdr:rowOff>114300</xdr:rowOff>
    </xdr:to>
    <xdr:graphicFrame macro="">
      <xdr:nvGraphicFramePr>
        <xdr:cNvPr id="44081"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absoluteAnchor>
    <xdr:pos x="0" y="0"/>
    <xdr:ext cx="8648700" cy="5629275"/>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xdr:wsDr xmlns:xdr="http://schemas.openxmlformats.org/drawingml/2006/spreadsheetDrawing" xmlns:a="http://schemas.openxmlformats.org/drawingml/2006/main">
  <xdr:absoluteAnchor>
    <xdr:pos x="0" y="0"/>
    <xdr:ext cx="8648700" cy="5629275"/>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xdr:wsDr xmlns:xdr="http://schemas.openxmlformats.org/drawingml/2006/spreadsheetDrawing" xmlns:a="http://schemas.openxmlformats.org/drawingml/2006/main">
  <xdr:absoluteAnchor>
    <xdr:pos x="0" y="0"/>
    <xdr:ext cx="8648700" cy="5629275"/>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xdr:wsDr xmlns:xdr="http://schemas.openxmlformats.org/drawingml/2006/spreadsheetDrawing" xmlns:a="http://schemas.openxmlformats.org/drawingml/2006/main">
  <xdr:absoluteAnchor>
    <xdr:pos x="0" y="0"/>
    <xdr:ext cx="8648700" cy="5629275"/>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igjose\Projects\TEMP\TO1%20Budge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igjose\Projects\Kurt's%20Files\Phase%20III%20USAF\Example\Old\CEA%20Model_Exampl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Bigjose\Projects\mwable\PROJ\FtCampbell\ProSSSP401.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struct"/>
      <sheetName val="HOME"/>
      <sheetName val="A1-Contract"/>
      <sheetName val="A2-Task"/>
      <sheetName val="A3-Staff"/>
      <sheetName val="A4-WBS"/>
      <sheetName val="A6-Lab"/>
      <sheetName val="A5-Expense"/>
      <sheetName val="A7-Summary"/>
      <sheetName val="B1-NAC"/>
      <sheetName val="B2-Margin"/>
      <sheetName val="C1-Plan"/>
      <sheetName val="D1-%Summary"/>
      <sheetName val="D2-Status"/>
      <sheetName val="Print IH"/>
      <sheetName val="Print A"/>
      <sheetName val="Print B"/>
      <sheetName val="Print C"/>
      <sheetName val="Print D"/>
      <sheetName val="Print All"/>
      <sheetName val="Data"/>
      <sheetName val="Rate Wizard"/>
      <sheetName val="City Code"/>
      <sheetName val="Staff Wizard"/>
    </sheetNames>
    <sheetDataSet>
      <sheetData sheetId="0" refreshError="1"/>
      <sheetData sheetId="1" refreshError="1"/>
      <sheetData sheetId="2">
        <row r="1">
          <cell r="A1" t="str">
            <v>Fort Campbell, KY Privatization - Task Order 1 - Due Diligence For WTP &amp; WWTP</v>
          </cell>
        </row>
        <row r="3">
          <cell r="A3" t="str">
            <v>Cost Plus Fixed Fee</v>
          </cell>
        </row>
        <row r="8">
          <cell r="B8">
            <v>0</v>
          </cell>
        </row>
        <row r="10">
          <cell r="B10">
            <v>0</v>
          </cell>
          <cell r="C10" t="str">
            <v>1999/2000 Federal Rates</v>
          </cell>
          <cell r="E10">
            <v>1</v>
          </cell>
          <cell r="F10" t="str">
            <v>No - CPFF Project</v>
          </cell>
        </row>
        <row r="11">
          <cell r="B11">
            <v>0</v>
          </cell>
        </row>
        <row r="12">
          <cell r="B12">
            <v>0</v>
          </cell>
          <cell r="E12">
            <v>1</v>
          </cell>
          <cell r="F12" t="str">
            <v>No - CPFF Project</v>
          </cell>
        </row>
        <row r="13">
          <cell r="B13">
            <v>0</v>
          </cell>
          <cell r="E13">
            <v>1</v>
          </cell>
          <cell r="F13" t="str">
            <v>No - CPFF Project</v>
          </cell>
        </row>
        <row r="14">
          <cell r="B14">
            <v>0</v>
          </cell>
          <cell r="D14" t="str">
            <v>sdf</v>
          </cell>
          <cell r="E14">
            <v>1</v>
          </cell>
          <cell r="F14" t="str">
            <v>No - CPFF Project</v>
          </cell>
        </row>
        <row r="15">
          <cell r="B15">
            <v>0</v>
          </cell>
          <cell r="E15">
            <v>1</v>
          </cell>
          <cell r="F15" t="str">
            <v>No - CPFF Project</v>
          </cell>
        </row>
        <row r="16">
          <cell r="B16">
            <v>0</v>
          </cell>
          <cell r="E16">
            <v>1</v>
          </cell>
          <cell r="F16" t="str">
            <v>No - CPFF Project</v>
          </cell>
        </row>
        <row r="18">
          <cell r="C18">
            <v>1.3</v>
          </cell>
          <cell r="D18" t="str">
            <v>2000 Federal</v>
          </cell>
          <cell r="E18">
            <v>1.3</v>
          </cell>
        </row>
        <row r="19">
          <cell r="C19">
            <v>1.75</v>
          </cell>
          <cell r="D19" t="str">
            <v>2000 Federal</v>
          </cell>
          <cell r="E19">
            <v>1.75</v>
          </cell>
        </row>
        <row r="20">
          <cell r="C20">
            <v>4.5999999999999996</v>
          </cell>
          <cell r="D20" t="str">
            <v>2000 Federal</v>
          </cell>
          <cell r="E20">
            <v>4.5999999999999996</v>
          </cell>
        </row>
        <row r="21">
          <cell r="C21">
            <v>0.43</v>
          </cell>
          <cell r="D21" t="str">
            <v>2000 Federal</v>
          </cell>
          <cell r="E21">
            <v>0.43</v>
          </cell>
        </row>
        <row r="22">
          <cell r="C22">
            <v>0.62</v>
          </cell>
          <cell r="D22" t="str">
            <v>2000 Federal</v>
          </cell>
          <cell r="E22">
            <v>0.62</v>
          </cell>
        </row>
        <row r="23">
          <cell r="C23">
            <v>0.05</v>
          </cell>
          <cell r="D23" t="str">
            <v>2000 Federal</v>
          </cell>
          <cell r="E23">
            <v>0.05</v>
          </cell>
        </row>
        <row r="25">
          <cell r="C25">
            <v>0.32500000000000001</v>
          </cell>
          <cell r="D25" t="str">
            <v>2000 IRS Rate</v>
          </cell>
          <cell r="E25">
            <v>0.32500000000000001</v>
          </cell>
        </row>
        <row r="26">
          <cell r="A26" t="str">
            <v>User Define: Rental Car Days</v>
          </cell>
          <cell r="C26">
            <v>50</v>
          </cell>
          <cell r="D26" t="str">
            <v>incl. gas</v>
          </cell>
          <cell r="E26">
            <v>50</v>
          </cell>
        </row>
        <row r="27">
          <cell r="A27" t="str">
            <v>User Define: Airfare Trips</v>
          </cell>
          <cell r="C27">
            <v>500</v>
          </cell>
          <cell r="E27">
            <v>500</v>
          </cell>
        </row>
        <row r="28">
          <cell r="A28" t="str">
            <v>User Define: Lodging Nights</v>
          </cell>
          <cell r="C28">
            <v>80</v>
          </cell>
          <cell r="D28" t="str">
            <v>Clarksville</v>
          </cell>
          <cell r="E28">
            <v>80</v>
          </cell>
        </row>
        <row r="29">
          <cell r="A29" t="str">
            <v>User Define: Meal Days</v>
          </cell>
          <cell r="C29">
            <v>40</v>
          </cell>
          <cell r="D29" t="str">
            <v>Clarksville</v>
          </cell>
          <cell r="E29">
            <v>40</v>
          </cell>
        </row>
      </sheetData>
      <sheetData sheetId="3">
        <row r="3">
          <cell r="A3">
            <v>1</v>
          </cell>
          <cell r="B3" t="str">
            <v>Source and Finished Water Quality Assessment</v>
          </cell>
          <cell r="D3" t="b">
            <v>1</v>
          </cell>
        </row>
        <row r="4">
          <cell r="A4">
            <v>2</v>
          </cell>
          <cell r="B4" t="str">
            <v>Wastewater and Effluent Characterization</v>
          </cell>
          <cell r="D4" t="b">
            <v>1</v>
          </cell>
        </row>
        <row r="5">
          <cell r="A5">
            <v>3</v>
          </cell>
          <cell r="B5" t="str">
            <v>Water Process Evaluation</v>
          </cell>
          <cell r="D5" t="b">
            <v>1</v>
          </cell>
        </row>
        <row r="6">
          <cell r="A6">
            <v>4</v>
          </cell>
          <cell r="B6" t="str">
            <v>Wastewater Process Evaluation</v>
          </cell>
          <cell r="D6" t="b">
            <v>1</v>
          </cell>
        </row>
        <row r="7">
          <cell r="A7">
            <v>5</v>
          </cell>
          <cell r="B7" t="str">
            <v>Regulatory Compliance and Permitting Investigation</v>
          </cell>
          <cell r="D7" t="b">
            <v>1</v>
          </cell>
        </row>
        <row r="8">
          <cell r="A8">
            <v>6</v>
          </cell>
          <cell r="B8" t="str">
            <v>Mechanical/Operational Assessment</v>
          </cell>
          <cell r="D8" t="b">
            <v>1</v>
          </cell>
        </row>
        <row r="9">
          <cell r="A9">
            <v>7</v>
          </cell>
          <cell r="B9" t="str">
            <v>Electrical and I&amp;C Assessment</v>
          </cell>
          <cell r="D9" t="b">
            <v>1</v>
          </cell>
        </row>
        <row r="10">
          <cell r="A10">
            <v>8</v>
          </cell>
          <cell r="B10" t="str">
            <v>Structural Assessment</v>
          </cell>
          <cell r="D10" t="b">
            <v>1</v>
          </cell>
        </row>
        <row r="11">
          <cell r="A11">
            <v>9</v>
          </cell>
          <cell r="B11" t="str">
            <v>Geotechnical Assessment</v>
          </cell>
          <cell r="D11" t="b">
            <v>1</v>
          </cell>
        </row>
        <row r="12">
          <cell r="A12">
            <v>10</v>
          </cell>
          <cell r="B12" t="str">
            <v>Hydrogeological Assessment</v>
          </cell>
          <cell r="D12" t="b">
            <v>1</v>
          </cell>
        </row>
      </sheetData>
      <sheetData sheetId="4"/>
      <sheetData sheetId="5" refreshError="1"/>
      <sheetData sheetId="6" refreshError="1"/>
      <sheetData sheetId="7">
        <row r="149">
          <cell r="C149">
            <v>2596.1999999999998</v>
          </cell>
          <cell r="D149">
            <v>906.2</v>
          </cell>
          <cell r="E149">
            <v>2844</v>
          </cell>
          <cell r="F149">
            <v>1295.5999999999999</v>
          </cell>
          <cell r="G149">
            <v>2855.8</v>
          </cell>
          <cell r="H149">
            <v>1801</v>
          </cell>
          <cell r="I149">
            <v>1921</v>
          </cell>
          <cell r="J149">
            <v>2547</v>
          </cell>
          <cell r="K149">
            <v>1751</v>
          </cell>
          <cell r="L149">
            <v>1681</v>
          </cell>
        </row>
        <row r="161">
          <cell r="C161">
            <v>9052.5</v>
          </cell>
          <cell r="D161">
            <v>13894.1</v>
          </cell>
          <cell r="E161">
            <v>0</v>
          </cell>
          <cell r="F161">
            <v>0</v>
          </cell>
          <cell r="G161">
            <v>0</v>
          </cell>
          <cell r="H161">
            <v>0</v>
          </cell>
          <cell r="I161">
            <v>0</v>
          </cell>
          <cell r="J161">
            <v>0</v>
          </cell>
          <cell r="K161">
            <v>10000</v>
          </cell>
          <cell r="L161">
            <v>0</v>
          </cell>
        </row>
      </sheetData>
      <sheetData sheetId="8"/>
      <sheetData sheetId="9" refreshError="1"/>
      <sheetData sheetId="10">
        <row r="41">
          <cell r="L41">
            <v>0.62413129271344692</v>
          </cell>
        </row>
        <row r="52">
          <cell r="L52">
            <v>0.16281002342220938</v>
          </cell>
        </row>
      </sheetData>
      <sheetData sheetId="11">
        <row r="25">
          <cell r="D25">
            <v>68</v>
          </cell>
          <cell r="E25">
            <v>68</v>
          </cell>
          <cell r="F25">
            <v>110</v>
          </cell>
          <cell r="G25">
            <v>134</v>
          </cell>
          <cell r="H25">
            <v>112</v>
          </cell>
          <cell r="I25">
            <v>40</v>
          </cell>
          <cell r="J25">
            <v>40</v>
          </cell>
          <cell r="K25">
            <v>80</v>
          </cell>
          <cell r="L25">
            <v>40</v>
          </cell>
          <cell r="M25">
            <v>40</v>
          </cell>
        </row>
        <row r="56">
          <cell r="D56">
            <v>5680</v>
          </cell>
          <cell r="E56">
            <v>5680</v>
          </cell>
          <cell r="F56">
            <v>9475.6</v>
          </cell>
          <cell r="G56">
            <v>11597.2</v>
          </cell>
          <cell r="H56">
            <v>9900.8000000000011</v>
          </cell>
          <cell r="I56">
            <v>3330</v>
          </cell>
          <cell r="J56">
            <v>3060</v>
          </cell>
          <cell r="K56">
            <v>6120</v>
          </cell>
          <cell r="L56">
            <v>3330</v>
          </cell>
          <cell r="M56">
            <v>4160</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ow r="13">
          <cell r="B13">
            <v>1</v>
          </cell>
        </row>
        <row r="59">
          <cell r="B59">
            <v>0</v>
          </cell>
        </row>
        <row r="61">
          <cell r="B61">
            <v>0</v>
          </cell>
          <cell r="C61" t="str">
            <v>1999 Standard Rates</v>
          </cell>
          <cell r="E61">
            <v>1</v>
          </cell>
        </row>
        <row r="62">
          <cell r="B62">
            <v>0</v>
          </cell>
        </row>
        <row r="63">
          <cell r="B63">
            <v>0</v>
          </cell>
          <cell r="E63">
            <v>1</v>
          </cell>
        </row>
        <row r="64">
          <cell r="B64">
            <v>0</v>
          </cell>
          <cell r="E64">
            <v>1</v>
          </cell>
        </row>
        <row r="65">
          <cell r="B65">
            <v>0</v>
          </cell>
          <cell r="D65" t="str">
            <v>sdf</v>
          </cell>
          <cell r="E65">
            <v>1</v>
          </cell>
        </row>
        <row r="66">
          <cell r="B66">
            <v>0</v>
          </cell>
          <cell r="E66">
            <v>1</v>
          </cell>
        </row>
        <row r="67">
          <cell r="B67">
            <v>0</v>
          </cell>
          <cell r="E67">
            <v>1</v>
          </cell>
        </row>
        <row r="69">
          <cell r="C69">
            <v>1.35</v>
          </cell>
          <cell r="D69" t="str">
            <v>2000 Standard</v>
          </cell>
          <cell r="E69">
            <v>1.35</v>
          </cell>
        </row>
        <row r="70">
          <cell r="C70">
            <v>1.95</v>
          </cell>
          <cell r="D70" t="str">
            <v>2000 Standard</v>
          </cell>
          <cell r="E70">
            <v>1.95</v>
          </cell>
        </row>
        <row r="71">
          <cell r="C71">
            <v>4.8</v>
          </cell>
          <cell r="D71" t="str">
            <v>2000 Standard</v>
          </cell>
          <cell r="E71">
            <v>4.8</v>
          </cell>
        </row>
        <row r="72">
          <cell r="C72">
            <v>0.43</v>
          </cell>
          <cell r="D72" t="str">
            <v>2000 Standard</v>
          </cell>
          <cell r="E72">
            <v>0.43</v>
          </cell>
        </row>
        <row r="73">
          <cell r="C73">
            <v>0.62</v>
          </cell>
          <cell r="D73" t="str">
            <v>2000 Standard</v>
          </cell>
          <cell r="E73">
            <v>0.62</v>
          </cell>
        </row>
        <row r="74">
          <cell r="C74">
            <v>0.06</v>
          </cell>
          <cell r="D74" t="str">
            <v>2000 Standard</v>
          </cell>
          <cell r="E74">
            <v>0.06</v>
          </cell>
        </row>
        <row r="76">
          <cell r="C76">
            <v>0.32500000000000001</v>
          </cell>
          <cell r="D76" t="str">
            <v>2000 IRS Rate</v>
          </cell>
          <cell r="E76">
            <v>0.32500000000000001</v>
          </cell>
        </row>
        <row r="77">
          <cell r="A77" t="str">
            <v>User Define: Rental Car Days</v>
          </cell>
          <cell r="C77">
            <v>50</v>
          </cell>
          <cell r="D77" t="str">
            <v>incl. gas</v>
          </cell>
          <cell r="E77">
            <v>50</v>
          </cell>
        </row>
        <row r="78">
          <cell r="A78" t="str">
            <v>User Define: Airfare Trips</v>
          </cell>
          <cell r="C78">
            <v>100</v>
          </cell>
          <cell r="E78">
            <v>100</v>
          </cell>
        </row>
        <row r="79">
          <cell r="A79" t="str">
            <v>User Define: Lodging Nights</v>
          </cell>
          <cell r="C79">
            <v>90</v>
          </cell>
          <cell r="D79" t="str">
            <v>PDX</v>
          </cell>
          <cell r="E79">
            <v>90</v>
          </cell>
        </row>
        <row r="80">
          <cell r="A80" t="str">
            <v>User Define: Meal Days</v>
          </cell>
          <cell r="C80">
            <v>35</v>
          </cell>
          <cell r="D80" t="str">
            <v>PDX</v>
          </cell>
          <cell r="E80">
            <v>35</v>
          </cell>
        </row>
      </sheetData>
      <sheetData sheetId="21" refreshError="1"/>
      <sheetData sheetId="22" refreshError="1"/>
      <sheetData sheetId="23"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T1- Summary"/>
      <sheetName val="T2a- Gen Inputs"/>
      <sheetName val="T2b- Inf Index"/>
      <sheetName val="T3- SQ Op Inp"/>
      <sheetName val="T4- Inventory"/>
      <sheetName val="T5- RR"/>
      <sheetName val="Unit Cost"/>
      <sheetName val="T6- LCC-SQ"/>
      <sheetName val="T7- Priv Inp"/>
      <sheetName val="T8- Priv - AF Costs"/>
      <sheetName val="T9- LCC-Pr."/>
      <sheetName val="T9a- Projects"/>
      <sheetName val="Cuml PV"/>
      <sheetName val="T10- Sensitivity"/>
      <sheetName val="Sen Discount"/>
      <sheetName val="Sen O&amp;M"/>
      <sheetName val="Sen Additional AF"/>
      <sheetName val="Sen G&amp;A"/>
      <sheetName val="Sen R&amp;R"/>
      <sheetName val="Sen FedTax"/>
    </sheetNames>
    <sheetDataSet>
      <sheetData sheetId="0" refreshError="1"/>
      <sheetData sheetId="1" refreshError="1">
        <row r="18">
          <cell r="H18">
            <v>2000</v>
          </cell>
        </row>
      </sheetData>
      <sheetData sheetId="2" refreshError="1">
        <row r="14">
          <cell r="L14">
            <v>1940</v>
          </cell>
          <cell r="M14">
            <v>0.10319999999999999</v>
          </cell>
        </row>
        <row r="15">
          <cell r="L15">
            <v>1941</v>
          </cell>
          <cell r="M15">
            <v>0.10769999999999999</v>
          </cell>
        </row>
        <row r="16">
          <cell r="L16">
            <v>1942</v>
          </cell>
          <cell r="M16">
            <v>0.11549999999999999</v>
          </cell>
        </row>
        <row r="17">
          <cell r="L17">
            <v>1943</v>
          </cell>
          <cell r="M17">
            <v>0.12279999999999999</v>
          </cell>
        </row>
        <row r="18">
          <cell r="L18">
            <v>1944</v>
          </cell>
          <cell r="M18">
            <v>0.1275</v>
          </cell>
        </row>
        <row r="19">
          <cell r="L19">
            <v>1945</v>
          </cell>
          <cell r="M19">
            <v>0.1308</v>
          </cell>
        </row>
        <row r="20">
          <cell r="L20">
            <v>1946</v>
          </cell>
          <cell r="M20">
            <v>0.14009999999999997</v>
          </cell>
        </row>
        <row r="21">
          <cell r="L21">
            <v>1947</v>
          </cell>
          <cell r="M21">
            <v>0.15679999999999999</v>
          </cell>
        </row>
        <row r="22">
          <cell r="L22">
            <v>1948</v>
          </cell>
          <cell r="M22">
            <v>0.16949999999999998</v>
          </cell>
        </row>
        <row r="23">
          <cell r="L23">
            <v>1949</v>
          </cell>
          <cell r="M23">
            <v>0.17659999999999998</v>
          </cell>
        </row>
        <row r="24">
          <cell r="L24">
            <v>1950</v>
          </cell>
          <cell r="M24">
            <v>0.17379999999999998</v>
          </cell>
        </row>
        <row r="25">
          <cell r="L25">
            <v>1951</v>
          </cell>
          <cell r="M25">
            <v>0.184</v>
          </cell>
        </row>
        <row r="26">
          <cell r="L26">
            <v>1952</v>
          </cell>
          <cell r="M26">
            <v>0.19059999999999999</v>
          </cell>
        </row>
        <row r="27">
          <cell r="L27">
            <v>1953</v>
          </cell>
          <cell r="M27">
            <v>0.19409999999999999</v>
          </cell>
        </row>
        <row r="28">
          <cell r="L28">
            <v>1954</v>
          </cell>
          <cell r="M28">
            <v>0.1961</v>
          </cell>
        </row>
        <row r="29">
          <cell r="L29">
            <v>1955</v>
          </cell>
          <cell r="M29">
            <v>0.19819999999999999</v>
          </cell>
        </row>
        <row r="30">
          <cell r="L30">
            <v>1956</v>
          </cell>
          <cell r="M30">
            <v>0.20359999999999998</v>
          </cell>
        </row>
        <row r="31">
          <cell r="L31">
            <v>1957</v>
          </cell>
          <cell r="M31">
            <v>0.21129999999999999</v>
          </cell>
        </row>
        <row r="32">
          <cell r="L32">
            <v>1958</v>
          </cell>
          <cell r="M32">
            <v>0.21669999999999998</v>
          </cell>
        </row>
        <row r="33">
          <cell r="L33">
            <v>1959</v>
          </cell>
          <cell r="M33">
            <v>0.22089999999999999</v>
          </cell>
        </row>
        <row r="34">
          <cell r="L34">
            <v>1960</v>
          </cell>
          <cell r="M34">
            <v>0.22299999999999998</v>
          </cell>
        </row>
        <row r="35">
          <cell r="L35">
            <v>1961</v>
          </cell>
          <cell r="M35">
            <v>0.22599999999999998</v>
          </cell>
        </row>
        <row r="36">
          <cell r="L36">
            <v>1962</v>
          </cell>
          <cell r="M36">
            <v>0.22879999999999998</v>
          </cell>
        </row>
        <row r="37">
          <cell r="L37">
            <v>1963</v>
          </cell>
          <cell r="M37">
            <v>0.23149999999999998</v>
          </cell>
        </row>
        <row r="38">
          <cell r="L38">
            <v>1964</v>
          </cell>
          <cell r="M38">
            <v>0.23449999999999999</v>
          </cell>
        </row>
        <row r="39">
          <cell r="L39">
            <v>1965</v>
          </cell>
          <cell r="M39">
            <v>0.23849999999999999</v>
          </cell>
        </row>
        <row r="40">
          <cell r="L40">
            <v>1966</v>
          </cell>
          <cell r="M40">
            <v>0.2437</v>
          </cell>
        </row>
        <row r="41">
          <cell r="L41">
            <v>1967</v>
          </cell>
          <cell r="M41">
            <v>0.25149999999999995</v>
          </cell>
        </row>
        <row r="42">
          <cell r="L42">
            <v>1968</v>
          </cell>
          <cell r="M42">
            <v>0.26079999999999998</v>
          </cell>
        </row>
        <row r="43">
          <cell r="L43">
            <v>1969</v>
          </cell>
          <cell r="M43">
            <v>0.27239999999999998</v>
          </cell>
        </row>
        <row r="44">
          <cell r="L44">
            <v>1970</v>
          </cell>
          <cell r="M44">
            <v>0.28699999999999998</v>
          </cell>
        </row>
        <row r="45">
          <cell r="L45">
            <v>1971</v>
          </cell>
          <cell r="M45">
            <v>0.30189999999999995</v>
          </cell>
        </row>
        <row r="46">
          <cell r="L46">
            <v>1972</v>
          </cell>
          <cell r="M46">
            <v>0.31649999999999995</v>
          </cell>
        </row>
        <row r="47">
          <cell r="L47">
            <v>1973</v>
          </cell>
          <cell r="M47">
            <v>0.33099999999999996</v>
          </cell>
        </row>
        <row r="48">
          <cell r="L48">
            <v>1974</v>
          </cell>
          <cell r="M48">
            <v>0.35449999999999998</v>
          </cell>
        </row>
        <row r="49">
          <cell r="L49">
            <v>1975</v>
          </cell>
          <cell r="M49">
            <v>0.38979999999999998</v>
          </cell>
        </row>
        <row r="50">
          <cell r="L50">
            <v>1976</v>
          </cell>
          <cell r="M50">
            <v>0.41789999999999999</v>
          </cell>
        </row>
        <row r="51">
          <cell r="L51">
            <v>1977</v>
          </cell>
          <cell r="M51">
            <v>0.45049999999999996</v>
          </cell>
        </row>
        <row r="52">
          <cell r="L52">
            <v>1978</v>
          </cell>
          <cell r="M52">
            <v>0.48109999999999997</v>
          </cell>
        </row>
        <row r="53">
          <cell r="L53">
            <v>1979</v>
          </cell>
          <cell r="M53">
            <v>0.51859999999999995</v>
          </cell>
        </row>
        <row r="54">
          <cell r="L54">
            <v>1980</v>
          </cell>
          <cell r="M54">
            <v>0.56319999999999992</v>
          </cell>
        </row>
        <row r="55">
          <cell r="L55">
            <v>1981</v>
          </cell>
          <cell r="M55">
            <v>0.61739999999999995</v>
          </cell>
        </row>
        <row r="56">
          <cell r="L56">
            <v>1982</v>
          </cell>
          <cell r="M56">
            <v>0.65959999999999996</v>
          </cell>
        </row>
        <row r="57">
          <cell r="L57">
            <v>1983</v>
          </cell>
          <cell r="M57">
            <v>0.68919999999999992</v>
          </cell>
        </row>
        <row r="58">
          <cell r="L58">
            <v>1984</v>
          </cell>
          <cell r="M58">
            <v>0.71499999999999997</v>
          </cell>
        </row>
        <row r="59">
          <cell r="L59">
            <v>1985</v>
          </cell>
          <cell r="M59">
            <v>0.73819999999999997</v>
          </cell>
        </row>
        <row r="60">
          <cell r="L60">
            <v>1986</v>
          </cell>
          <cell r="M60">
            <v>0.75579999999999992</v>
          </cell>
        </row>
        <row r="61">
          <cell r="L61">
            <v>1987</v>
          </cell>
          <cell r="M61">
            <v>0.77579999999999993</v>
          </cell>
        </row>
        <row r="62">
          <cell r="L62">
            <v>1988</v>
          </cell>
          <cell r="M62">
            <v>0.80079999999999996</v>
          </cell>
        </row>
        <row r="63">
          <cell r="L63">
            <v>1989</v>
          </cell>
          <cell r="M63">
            <v>0.83179999999999998</v>
          </cell>
        </row>
        <row r="64">
          <cell r="L64">
            <v>1990</v>
          </cell>
          <cell r="M64">
            <v>0.86339999999999995</v>
          </cell>
        </row>
        <row r="65">
          <cell r="L65">
            <v>1991</v>
          </cell>
          <cell r="M65">
            <v>0.89529999999999998</v>
          </cell>
        </row>
        <row r="66">
          <cell r="L66">
            <v>1992</v>
          </cell>
          <cell r="M66">
            <v>0.91599999999999993</v>
          </cell>
        </row>
        <row r="67">
          <cell r="L67">
            <v>1993</v>
          </cell>
          <cell r="M67">
            <v>0.93919999999999992</v>
          </cell>
        </row>
        <row r="68">
          <cell r="L68">
            <v>1994</v>
          </cell>
          <cell r="M68">
            <v>0.96079999999999999</v>
          </cell>
        </row>
        <row r="69">
          <cell r="L69">
            <v>1995</v>
          </cell>
          <cell r="M69">
            <v>0.98109999999999997</v>
          </cell>
        </row>
        <row r="70">
          <cell r="L70">
            <v>1996</v>
          </cell>
          <cell r="M70">
            <v>1</v>
          </cell>
        </row>
        <row r="71">
          <cell r="L71">
            <v>1997</v>
          </cell>
          <cell r="M71">
            <v>1.0169999999999999</v>
          </cell>
        </row>
        <row r="72">
          <cell r="L72">
            <v>1998</v>
          </cell>
          <cell r="M72">
            <v>1.03</v>
          </cell>
        </row>
        <row r="73">
          <cell r="L73">
            <v>1999</v>
          </cell>
          <cell r="M73">
            <v>1.0433999999999999</v>
          </cell>
        </row>
        <row r="74">
          <cell r="L74">
            <v>2000</v>
          </cell>
          <cell r="M74">
            <v>1.0589999999999999</v>
          </cell>
        </row>
        <row r="75">
          <cell r="L75">
            <v>2001</v>
          </cell>
          <cell r="M75">
            <v>1.0801999999999998</v>
          </cell>
        </row>
        <row r="76">
          <cell r="L76">
            <v>2002</v>
          </cell>
          <cell r="M76">
            <v>1.1017999999999999</v>
          </cell>
        </row>
        <row r="77">
          <cell r="L77">
            <v>2003</v>
          </cell>
          <cell r="M77">
            <v>1.1237999999999999</v>
          </cell>
        </row>
        <row r="78">
          <cell r="L78">
            <v>2004</v>
          </cell>
          <cell r="M78">
            <v>1.1462999999999999</v>
          </cell>
        </row>
        <row r="79">
          <cell r="L79">
            <v>2005</v>
          </cell>
          <cell r="M79">
            <v>1.1691999999999998</v>
          </cell>
        </row>
        <row r="80">
          <cell r="L80">
            <v>2006</v>
          </cell>
          <cell r="M80">
            <v>1.1925839999999999</v>
          </cell>
        </row>
        <row r="81">
          <cell r="L81">
            <v>2007</v>
          </cell>
          <cell r="M81">
            <v>1.2164356799999998</v>
          </cell>
        </row>
        <row r="82">
          <cell r="L82">
            <v>2008</v>
          </cell>
          <cell r="M82">
            <v>1.2407643935999999</v>
          </cell>
        </row>
        <row r="83">
          <cell r="L83">
            <v>2009</v>
          </cell>
          <cell r="M83">
            <v>1.265579681472</v>
          </cell>
        </row>
        <row r="84">
          <cell r="L84">
            <v>2010</v>
          </cell>
          <cell r="M84">
            <v>1.2908912751014401</v>
          </cell>
        </row>
        <row r="85">
          <cell r="L85">
            <v>2011</v>
          </cell>
          <cell r="M85">
            <v>1.316709100603469</v>
          </cell>
        </row>
        <row r="86">
          <cell r="L86">
            <v>2012</v>
          </cell>
          <cell r="M86">
            <v>1.3430432826155385</v>
          </cell>
        </row>
        <row r="87">
          <cell r="L87">
            <v>2013</v>
          </cell>
          <cell r="M87">
            <v>1.3699041482678493</v>
          </cell>
        </row>
        <row r="88">
          <cell r="L88">
            <v>2014</v>
          </cell>
          <cell r="M88">
            <v>1.3973022312332064</v>
          </cell>
        </row>
        <row r="89">
          <cell r="L89">
            <v>2015</v>
          </cell>
          <cell r="M89">
            <v>1.4252482758578706</v>
          </cell>
        </row>
        <row r="90">
          <cell r="L90">
            <v>2016</v>
          </cell>
          <cell r="M90">
            <v>1.453753241375028</v>
          </cell>
        </row>
        <row r="91">
          <cell r="L91">
            <v>2017</v>
          </cell>
          <cell r="M91">
            <v>1.4828283062025287</v>
          </cell>
        </row>
        <row r="92">
          <cell r="L92">
            <v>2018</v>
          </cell>
          <cell r="M92">
            <v>1.5124848723265794</v>
          </cell>
        </row>
        <row r="93">
          <cell r="L93">
            <v>2019</v>
          </cell>
          <cell r="M93">
            <v>1.542734569773111</v>
          </cell>
        </row>
        <row r="94">
          <cell r="L94">
            <v>2020</v>
          </cell>
          <cell r="M94">
            <v>1.5735892611685731</v>
          </cell>
        </row>
        <row r="95">
          <cell r="L95">
            <v>2021</v>
          </cell>
          <cell r="M95">
            <v>1.6050610463919446</v>
          </cell>
        </row>
        <row r="96">
          <cell r="L96">
            <v>2022</v>
          </cell>
          <cell r="M96">
            <v>1.6371622673197834</v>
          </cell>
        </row>
        <row r="97">
          <cell r="L97">
            <v>2023</v>
          </cell>
          <cell r="M97">
            <v>1.669905512666179</v>
          </cell>
        </row>
        <row r="98">
          <cell r="L98">
            <v>2024</v>
          </cell>
          <cell r="M98">
            <v>1.7033036229195027</v>
          </cell>
        </row>
        <row r="99">
          <cell r="L99">
            <v>2025</v>
          </cell>
          <cell r="M99">
            <v>1.7373696953778928</v>
          </cell>
        </row>
        <row r="100">
          <cell r="L100">
            <v>2026</v>
          </cell>
          <cell r="M100">
            <v>1.7721170892854508</v>
          </cell>
        </row>
        <row r="101">
          <cell r="L101">
            <v>2027</v>
          </cell>
          <cell r="M101">
            <v>1.8075594310711598</v>
          </cell>
        </row>
        <row r="102">
          <cell r="L102">
            <v>2028</v>
          </cell>
          <cell r="M102">
            <v>1.843710619692583</v>
          </cell>
        </row>
        <row r="103">
          <cell r="L103">
            <v>2029</v>
          </cell>
          <cell r="M103">
            <v>1.8805848320864347</v>
          </cell>
        </row>
        <row r="104">
          <cell r="L104">
            <v>2030</v>
          </cell>
          <cell r="M104">
            <v>1.9181965287281635</v>
          </cell>
        </row>
        <row r="105">
          <cell r="L105">
            <v>2031</v>
          </cell>
          <cell r="M105">
            <v>1.9565604593027268</v>
          </cell>
        </row>
        <row r="106">
          <cell r="L106">
            <v>2032</v>
          </cell>
          <cell r="M106">
            <v>1.9956916684887813</v>
          </cell>
        </row>
        <row r="107">
          <cell r="L107">
            <v>2033</v>
          </cell>
          <cell r="M107">
            <v>2.0356055018585568</v>
          </cell>
        </row>
        <row r="108">
          <cell r="L108">
            <v>2034</v>
          </cell>
          <cell r="M108">
            <v>2.0763176118957278</v>
          </cell>
        </row>
        <row r="109">
          <cell r="L109">
            <v>2035</v>
          </cell>
          <cell r="M109">
            <v>2.1178439641336424</v>
          </cell>
        </row>
        <row r="110">
          <cell r="L110">
            <v>2036</v>
          </cell>
          <cell r="M110">
            <v>2.1602008434163151</v>
          </cell>
        </row>
        <row r="111">
          <cell r="L111">
            <v>2037</v>
          </cell>
          <cell r="M111">
            <v>2.2034048602846417</v>
          </cell>
        </row>
        <row r="112">
          <cell r="L112">
            <v>2038</v>
          </cell>
          <cell r="M112">
            <v>2.2474729574903347</v>
          </cell>
        </row>
        <row r="113">
          <cell r="L113">
            <v>2039</v>
          </cell>
          <cell r="M113">
            <v>2.2924224166401412</v>
          </cell>
        </row>
        <row r="114">
          <cell r="L114">
            <v>2040</v>
          </cell>
          <cell r="M114">
            <v>2.338270864972944</v>
          </cell>
        </row>
        <row r="115">
          <cell r="L115">
            <v>2041</v>
          </cell>
          <cell r="M115">
            <v>2.3850362822724027</v>
          </cell>
        </row>
        <row r="116">
          <cell r="L116">
            <v>2042</v>
          </cell>
          <cell r="M116">
            <v>2.4327370079178507</v>
          </cell>
        </row>
        <row r="117">
          <cell r="L117">
            <v>2043</v>
          </cell>
          <cell r="M117">
            <v>2.481391748076208</v>
          </cell>
        </row>
        <row r="118">
          <cell r="L118">
            <v>2044</v>
          </cell>
          <cell r="M118">
            <v>2.531019583037732</v>
          </cell>
        </row>
        <row r="119">
          <cell r="L119">
            <v>2045</v>
          </cell>
          <cell r="M119">
            <v>2.5816399746984868</v>
          </cell>
        </row>
        <row r="120">
          <cell r="L120">
            <v>2046</v>
          </cell>
          <cell r="M120">
            <v>2.6332727741924566</v>
          </cell>
        </row>
        <row r="121">
          <cell r="L121">
            <v>2047</v>
          </cell>
          <cell r="M121">
            <v>2.6859382296763057</v>
          </cell>
        </row>
        <row r="122">
          <cell r="L122">
            <v>2048</v>
          </cell>
          <cell r="M122">
            <v>2.7396569942698319</v>
          </cell>
        </row>
        <row r="123">
          <cell r="L123">
            <v>2049</v>
          </cell>
          <cell r="M123">
            <v>2.7944501341552286</v>
          </cell>
        </row>
        <row r="124">
          <cell r="L124">
            <v>2050</v>
          </cell>
          <cell r="M124">
            <v>2.8503391368383331</v>
          </cell>
        </row>
        <row r="125">
          <cell r="L125">
            <v>2051</v>
          </cell>
          <cell r="M125">
            <v>2.9073459195750999</v>
          </cell>
        </row>
        <row r="126">
          <cell r="L126">
            <v>2052</v>
          </cell>
          <cell r="M126">
            <v>2.9654928379666021</v>
          </cell>
        </row>
        <row r="127">
          <cell r="L127">
            <v>2053</v>
          </cell>
          <cell r="M127">
            <v>3.0248026947259343</v>
          </cell>
        </row>
        <row r="128">
          <cell r="L128">
            <v>2054</v>
          </cell>
          <cell r="M128">
            <v>3.0852987486204531</v>
          </cell>
        </row>
        <row r="129">
          <cell r="L129">
            <v>2055</v>
          </cell>
          <cell r="M129">
            <v>3.147004723592862</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Changes from 1.01"/>
      <sheetName val="Version"/>
      <sheetName val="Stage 1"/>
      <sheetName val="Clarification"/>
      <sheetName val="Title"/>
      <sheetName val="Basic Information Transfer"/>
      <sheetName val="Cost Estimation"/>
      <sheetName val="Facilities"/>
      <sheetName val="Process Flow Diagram"/>
      <sheetName val="Parameters"/>
      <sheetName val="Mass Balance (metric)"/>
      <sheetName val="Mass Balance (U.S.)"/>
      <sheetName val="Greenhouse Gases"/>
      <sheetName val="Trickling Filter"/>
      <sheetName val="Biological Processes"/>
      <sheetName val="Liquid &amp; Solids Separations"/>
      <sheetName val="Transfer to External Model"/>
      <sheetName val="Optional Information"/>
      <sheetName val="User Notes"/>
      <sheetName val="Iteration Control"/>
      <sheetName val="Macr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xml"/><Relationship Id="rId1" Type="http://schemas.openxmlformats.org/officeDocument/2006/relationships/printerSettings" Target="../printerSettings/printerSettings14.bin"/><Relationship Id="rId4" Type="http://schemas.openxmlformats.org/officeDocument/2006/relationships/comments" Target="../comments7.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2.xml"/><Relationship Id="rId1" Type="http://schemas.openxmlformats.org/officeDocument/2006/relationships/printerSettings" Target="../printerSettings/printerSettings15.bin"/><Relationship Id="rId4" Type="http://schemas.openxmlformats.org/officeDocument/2006/relationships/comments" Target="../comments8.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3.xml"/><Relationship Id="rId1" Type="http://schemas.openxmlformats.org/officeDocument/2006/relationships/printerSettings" Target="../printerSettings/printerSettings16.bin"/><Relationship Id="rId4" Type="http://schemas.openxmlformats.org/officeDocument/2006/relationships/comments" Target="../comments9.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sheetPr>
    <pageSetUpPr fitToPage="1"/>
  </sheetPr>
  <dimension ref="A1:BP434"/>
  <sheetViews>
    <sheetView zoomScale="75" zoomScaleNormal="75" workbookViewId="0">
      <pane xSplit="2" ySplit="7" topLeftCell="C8" activePane="bottomRight" state="frozen"/>
      <selection activeCell="A2" sqref="A2"/>
      <selection pane="topRight" activeCell="A2" sqref="A2"/>
      <selection pane="bottomLeft" activeCell="A2" sqref="A2"/>
      <selection pane="bottomRight" activeCell="B11" sqref="B11"/>
    </sheetView>
  </sheetViews>
  <sheetFormatPr defaultRowHeight="12.75"/>
  <cols>
    <col min="1" max="1" width="53.140625" style="36" customWidth="1"/>
    <col min="2" max="2" width="15.140625" style="35" customWidth="1"/>
    <col min="3" max="3" width="19.140625" style="36" customWidth="1"/>
    <col min="4" max="4" width="8.5703125" style="36" hidden="1" customWidth="1"/>
    <col min="5" max="5" width="9.42578125" style="36" hidden="1" customWidth="1"/>
    <col min="6" max="6" width="10.7109375" style="36" hidden="1" customWidth="1"/>
    <col min="7" max="7" width="13.28515625" style="36" customWidth="1"/>
    <col min="8" max="8" width="13.140625" style="38" customWidth="1"/>
    <col min="9" max="9" width="10.140625" style="36" customWidth="1"/>
    <col min="10" max="10" width="11.85546875" style="36" customWidth="1"/>
    <col min="11" max="11" width="12.7109375" style="36" customWidth="1"/>
    <col min="12" max="12" width="12.140625" style="36" customWidth="1"/>
    <col min="13" max="13" width="13.28515625" style="36" customWidth="1"/>
    <col min="14" max="14" width="12.5703125" style="36" customWidth="1"/>
    <col min="15" max="15" width="11.7109375" style="36" customWidth="1"/>
    <col min="16" max="16" width="12.42578125" style="36" customWidth="1"/>
    <col min="17" max="17" width="11.28515625" style="36" customWidth="1"/>
    <col min="18" max="18" width="13.28515625" style="36" customWidth="1"/>
    <col min="19" max="19" width="9.140625" style="36"/>
    <col min="20" max="20" width="10.140625" style="36" hidden="1" customWidth="1"/>
    <col min="21" max="21" width="11.7109375" style="36" hidden="1" customWidth="1"/>
    <col min="22" max="22" width="0" style="36" hidden="1" customWidth="1"/>
    <col min="23" max="16384" width="9.140625" style="36"/>
  </cols>
  <sheetData>
    <row r="1" spans="1:24" ht="15.75">
      <c r="A1" s="34" t="s">
        <v>200</v>
      </c>
      <c r="I1" s="37"/>
      <c r="J1" s="38"/>
    </row>
    <row r="2" spans="1:24" ht="15.75">
      <c r="A2" s="39"/>
      <c r="I2" s="37"/>
    </row>
    <row r="4" spans="1:24" hidden="1">
      <c r="A4" s="40" t="s">
        <v>222</v>
      </c>
    </row>
    <row r="5" spans="1:24" hidden="1">
      <c r="A5" s="40" t="s">
        <v>223</v>
      </c>
    </row>
    <row r="6" spans="1:24" hidden="1">
      <c r="A6" s="40" t="s">
        <v>224</v>
      </c>
    </row>
    <row r="7" spans="1:24" ht="13.5" thickBot="1">
      <c r="A7" s="41"/>
      <c r="B7" s="42"/>
    </row>
    <row r="8" spans="1:24" ht="39" thickBot="1">
      <c r="A8" s="43" t="s">
        <v>225</v>
      </c>
      <c r="B8" s="44" t="s">
        <v>226</v>
      </c>
      <c r="C8" s="45" t="s">
        <v>227</v>
      </c>
      <c r="D8" s="46" t="s">
        <v>228</v>
      </c>
      <c r="E8" s="47" t="s">
        <v>229</v>
      </c>
      <c r="F8" s="46" t="s">
        <v>230</v>
      </c>
      <c r="G8" s="48" t="s">
        <v>231</v>
      </c>
      <c r="H8" s="104" t="s">
        <v>238</v>
      </c>
      <c r="I8" s="104" t="s">
        <v>258</v>
      </c>
      <c r="J8" s="224" t="s">
        <v>642</v>
      </c>
      <c r="K8" s="225" t="s">
        <v>643</v>
      </c>
      <c r="L8" s="225" t="s">
        <v>644</v>
      </c>
      <c r="M8" s="105" t="s">
        <v>259</v>
      </c>
      <c r="N8" s="106" t="s">
        <v>260</v>
      </c>
      <c r="O8" s="104" t="s">
        <v>261</v>
      </c>
      <c r="P8" s="104" t="s">
        <v>262</v>
      </c>
      <c r="Q8" s="105" t="s">
        <v>276</v>
      </c>
      <c r="R8" s="49" t="s">
        <v>645</v>
      </c>
      <c r="T8" s="36" t="s">
        <v>277</v>
      </c>
      <c r="U8" s="36" t="s">
        <v>278</v>
      </c>
      <c r="V8" s="36" t="s">
        <v>279</v>
      </c>
    </row>
    <row r="9" spans="1:24">
      <c r="C9" s="50"/>
      <c r="H9" s="107">
        <v>0.05</v>
      </c>
      <c r="I9" s="107">
        <v>0.02</v>
      </c>
      <c r="J9" s="107">
        <v>0.05</v>
      </c>
      <c r="K9" s="108">
        <v>0.122</v>
      </c>
      <c r="L9" s="108">
        <v>0.1</v>
      </c>
      <c r="M9" s="107"/>
      <c r="N9" s="109">
        <v>7.6999999999999999E-2</v>
      </c>
      <c r="O9" s="107">
        <v>0.05</v>
      </c>
      <c r="P9" s="107">
        <v>0.03</v>
      </c>
      <c r="Q9" s="108">
        <v>0.1</v>
      </c>
      <c r="R9" s="51"/>
    </row>
    <row r="10" spans="1:24">
      <c r="A10" s="86"/>
      <c r="C10" s="50"/>
      <c r="H10" s="101"/>
      <c r="I10" s="52"/>
      <c r="J10" s="52"/>
      <c r="K10" s="52"/>
      <c r="L10" s="53"/>
      <c r="M10" s="52"/>
      <c r="N10" s="54"/>
      <c r="O10" s="52"/>
      <c r="P10" s="52"/>
      <c r="Q10" s="53"/>
      <c r="R10" s="55"/>
    </row>
    <row r="11" spans="1:24">
      <c r="A11" s="87" t="s">
        <v>940</v>
      </c>
      <c r="B11" s="85" t="e">
        <f>#REF!</f>
        <v>#REF!</v>
      </c>
      <c r="C11" s="58" t="s">
        <v>280</v>
      </c>
      <c r="D11" s="59"/>
      <c r="E11" s="59"/>
      <c r="F11" s="59"/>
      <c r="G11" s="110" t="e">
        <f>SUMIF(#REF!,$B11,#REF!)</f>
        <v>#REF!</v>
      </c>
      <c r="H11" s="61" t="e">
        <f t="shared" ref="H11:H42" si="0">G11*$H$9</f>
        <v>#REF!</v>
      </c>
      <c r="I11" s="61" t="e">
        <f t="shared" ref="I11:I42" si="1">SUM(G11:H11)*I$9</f>
        <v>#REF!</v>
      </c>
      <c r="J11" s="61" t="e">
        <f t="shared" ref="J11:J42" si="2">SUM(G11:I11)*J$9</f>
        <v>#REF!</v>
      </c>
      <c r="K11" s="62" t="e">
        <f t="shared" ref="K11:K42" si="3">SUM(G11:J11)*K$9</f>
        <v>#REF!</v>
      </c>
      <c r="L11" s="62" t="e">
        <f t="shared" ref="L11:L42" si="4">SUM(G11:K11)*L$9</f>
        <v>#REF!</v>
      </c>
      <c r="M11" s="62" t="e">
        <f t="shared" ref="M11:M42" si="5">SUM(G11:L11)</f>
        <v>#REF!</v>
      </c>
      <c r="N11" s="62" t="e">
        <f t="shared" ref="N11:N42" si="6">M11*N$9</f>
        <v>#REF!</v>
      </c>
      <c r="O11" s="62" t="e">
        <f t="shared" ref="O11:O42" si="7">M11*O$9</f>
        <v>#REF!</v>
      </c>
      <c r="P11" s="62" t="e">
        <f t="shared" ref="P11:P42" si="8">M11*P$9</f>
        <v>#REF!</v>
      </c>
      <c r="Q11" s="62" t="e">
        <f t="shared" ref="Q11:Q42" si="9">SUM(N11:P11)*Q$9</f>
        <v>#REF!</v>
      </c>
      <c r="R11" s="63" t="e">
        <f t="shared" ref="R11:R42" si="10">SUM(M11:Q11)</f>
        <v>#REF!</v>
      </c>
      <c r="T11" s="36" t="e">
        <f>SUM(N11:Q11)*$S$69</f>
        <v>#REF!</v>
      </c>
      <c r="U11" s="36" t="e">
        <f>M11*$S$69</f>
        <v>#REF!</v>
      </c>
      <c r="V11" s="36" t="e">
        <f>(K11+L11+Q11)*S$69</f>
        <v>#REF!</v>
      </c>
      <c r="X11" s="64"/>
    </row>
    <row r="12" spans="1:24">
      <c r="A12" s="87" t="s">
        <v>940</v>
      </c>
      <c r="B12" s="85" t="e">
        <f t="shared" ref="B12:B43" si="11">B11+1</f>
        <v>#REF!</v>
      </c>
      <c r="C12" s="58" t="s">
        <v>280</v>
      </c>
      <c r="D12" s="59"/>
      <c r="E12" s="59"/>
      <c r="F12" s="59"/>
      <c r="G12" s="110" t="e">
        <f>SUMIF(#REF!,$B12,#REF!)</f>
        <v>#REF!</v>
      </c>
      <c r="H12" s="61" t="e">
        <f t="shared" si="0"/>
        <v>#REF!</v>
      </c>
      <c r="I12" s="61" t="e">
        <f t="shared" si="1"/>
        <v>#REF!</v>
      </c>
      <c r="J12" s="61" t="e">
        <f t="shared" si="2"/>
        <v>#REF!</v>
      </c>
      <c r="K12" s="62" t="e">
        <f t="shared" si="3"/>
        <v>#REF!</v>
      </c>
      <c r="L12" s="62" t="e">
        <f t="shared" si="4"/>
        <v>#REF!</v>
      </c>
      <c r="M12" s="62" t="e">
        <f t="shared" si="5"/>
        <v>#REF!</v>
      </c>
      <c r="N12" s="62" t="e">
        <f t="shared" si="6"/>
        <v>#REF!</v>
      </c>
      <c r="O12" s="62" t="e">
        <f t="shared" si="7"/>
        <v>#REF!</v>
      </c>
      <c r="P12" s="62" t="e">
        <f t="shared" si="8"/>
        <v>#REF!</v>
      </c>
      <c r="Q12" s="62" t="e">
        <f t="shared" si="9"/>
        <v>#REF!</v>
      </c>
      <c r="R12" s="63" t="e">
        <f t="shared" si="10"/>
        <v>#REF!</v>
      </c>
      <c r="T12" s="36" t="e">
        <f>SUM(N12:Q12)*$S$69</f>
        <v>#REF!</v>
      </c>
      <c r="U12" s="36" t="e">
        <f>M12*$S$69</f>
        <v>#REF!</v>
      </c>
      <c r="V12" s="36" t="e">
        <f>(K12+L12+Q12)*S$69</f>
        <v>#REF!</v>
      </c>
      <c r="X12" s="64"/>
    </row>
    <row r="13" spans="1:24">
      <c r="A13" s="87" t="s">
        <v>940</v>
      </c>
      <c r="B13" s="85" t="e">
        <f t="shared" si="11"/>
        <v>#REF!</v>
      </c>
      <c r="C13" s="58" t="s">
        <v>280</v>
      </c>
      <c r="D13" s="59"/>
      <c r="E13" s="59"/>
      <c r="F13" s="59"/>
      <c r="G13" s="110" t="e">
        <f>SUMIF(#REF!,$B13,#REF!)</f>
        <v>#REF!</v>
      </c>
      <c r="H13" s="61" t="e">
        <f t="shared" si="0"/>
        <v>#REF!</v>
      </c>
      <c r="I13" s="61" t="e">
        <f t="shared" si="1"/>
        <v>#REF!</v>
      </c>
      <c r="J13" s="61" t="e">
        <f t="shared" si="2"/>
        <v>#REF!</v>
      </c>
      <c r="K13" s="62" t="e">
        <f t="shared" si="3"/>
        <v>#REF!</v>
      </c>
      <c r="L13" s="62" t="e">
        <f t="shared" si="4"/>
        <v>#REF!</v>
      </c>
      <c r="M13" s="62" t="e">
        <f t="shared" si="5"/>
        <v>#REF!</v>
      </c>
      <c r="N13" s="62" t="e">
        <f t="shared" si="6"/>
        <v>#REF!</v>
      </c>
      <c r="O13" s="62" t="e">
        <f t="shared" si="7"/>
        <v>#REF!</v>
      </c>
      <c r="P13" s="62" t="e">
        <f t="shared" si="8"/>
        <v>#REF!</v>
      </c>
      <c r="Q13" s="62" t="e">
        <f t="shared" si="9"/>
        <v>#REF!</v>
      </c>
      <c r="R13" s="63" t="e">
        <f t="shared" si="10"/>
        <v>#REF!</v>
      </c>
      <c r="T13" s="36" t="e">
        <f>SUM(N13:Q13)*$S$69</f>
        <v>#REF!</v>
      </c>
      <c r="U13" s="36" t="e">
        <f>M13*$S$69</f>
        <v>#REF!</v>
      </c>
      <c r="V13" s="36" t="e">
        <f>(K13+L13+Q13)*S$69</f>
        <v>#REF!</v>
      </c>
      <c r="X13" s="64"/>
    </row>
    <row r="14" spans="1:24">
      <c r="A14" s="87" t="s">
        <v>940</v>
      </c>
      <c r="B14" s="85" t="e">
        <f t="shared" si="11"/>
        <v>#REF!</v>
      </c>
      <c r="C14" s="58" t="s">
        <v>280</v>
      </c>
      <c r="D14" s="59"/>
      <c r="E14" s="59"/>
      <c r="F14" s="59"/>
      <c r="G14" s="110" t="e">
        <f>SUMIF(#REF!,$B14,#REF!)</f>
        <v>#REF!</v>
      </c>
      <c r="H14" s="61" t="e">
        <f t="shared" si="0"/>
        <v>#REF!</v>
      </c>
      <c r="I14" s="61" t="e">
        <f t="shared" si="1"/>
        <v>#REF!</v>
      </c>
      <c r="J14" s="61" t="e">
        <f t="shared" si="2"/>
        <v>#REF!</v>
      </c>
      <c r="K14" s="62" t="e">
        <f t="shared" si="3"/>
        <v>#REF!</v>
      </c>
      <c r="L14" s="62" t="e">
        <f t="shared" si="4"/>
        <v>#REF!</v>
      </c>
      <c r="M14" s="62" t="e">
        <f t="shared" si="5"/>
        <v>#REF!</v>
      </c>
      <c r="N14" s="62" t="e">
        <f t="shared" si="6"/>
        <v>#REF!</v>
      </c>
      <c r="O14" s="62" t="e">
        <f t="shared" si="7"/>
        <v>#REF!</v>
      </c>
      <c r="P14" s="62" t="e">
        <f t="shared" si="8"/>
        <v>#REF!</v>
      </c>
      <c r="Q14" s="62" t="e">
        <f t="shared" si="9"/>
        <v>#REF!</v>
      </c>
      <c r="R14" s="63" t="e">
        <f t="shared" si="10"/>
        <v>#REF!</v>
      </c>
      <c r="X14" s="64"/>
    </row>
    <row r="15" spans="1:24">
      <c r="A15" s="87" t="s">
        <v>940</v>
      </c>
      <c r="B15" s="85" t="e">
        <f t="shared" si="11"/>
        <v>#REF!</v>
      </c>
      <c r="C15" s="58" t="s">
        <v>280</v>
      </c>
      <c r="D15" s="59"/>
      <c r="E15" s="59"/>
      <c r="F15" s="59"/>
      <c r="G15" s="110" t="e">
        <f>SUMIF(#REF!,$B15,#REF!)</f>
        <v>#REF!</v>
      </c>
      <c r="H15" s="61" t="e">
        <f t="shared" si="0"/>
        <v>#REF!</v>
      </c>
      <c r="I15" s="61" t="e">
        <f t="shared" si="1"/>
        <v>#REF!</v>
      </c>
      <c r="J15" s="61" t="e">
        <f t="shared" si="2"/>
        <v>#REF!</v>
      </c>
      <c r="K15" s="62" t="e">
        <f t="shared" si="3"/>
        <v>#REF!</v>
      </c>
      <c r="L15" s="62" t="e">
        <f t="shared" si="4"/>
        <v>#REF!</v>
      </c>
      <c r="M15" s="62" t="e">
        <f t="shared" si="5"/>
        <v>#REF!</v>
      </c>
      <c r="N15" s="62" t="e">
        <f t="shared" si="6"/>
        <v>#REF!</v>
      </c>
      <c r="O15" s="62" t="e">
        <f t="shared" si="7"/>
        <v>#REF!</v>
      </c>
      <c r="P15" s="62" t="e">
        <f t="shared" si="8"/>
        <v>#REF!</v>
      </c>
      <c r="Q15" s="62" t="e">
        <f t="shared" si="9"/>
        <v>#REF!</v>
      </c>
      <c r="R15" s="63" t="e">
        <f t="shared" si="10"/>
        <v>#REF!</v>
      </c>
      <c r="X15" s="64"/>
    </row>
    <row r="16" spans="1:24">
      <c r="A16" s="97"/>
      <c r="B16" s="85" t="e">
        <f t="shared" si="11"/>
        <v>#REF!</v>
      </c>
      <c r="C16" s="100" t="e">
        <f t="shared" ref="C16:C61" si="12">B16+1</f>
        <v>#REF!</v>
      </c>
      <c r="D16" s="59"/>
      <c r="E16" s="59"/>
      <c r="F16" s="59"/>
      <c r="G16" s="110" t="e">
        <f>SUMIF(#REF!,$B16,#REF!)</f>
        <v>#REF!</v>
      </c>
      <c r="H16" s="61" t="e">
        <f t="shared" si="0"/>
        <v>#REF!</v>
      </c>
      <c r="I16" s="61" t="e">
        <f t="shared" si="1"/>
        <v>#REF!</v>
      </c>
      <c r="J16" s="61" t="e">
        <f t="shared" si="2"/>
        <v>#REF!</v>
      </c>
      <c r="K16" s="62" t="e">
        <f t="shared" si="3"/>
        <v>#REF!</v>
      </c>
      <c r="L16" s="62" t="e">
        <f t="shared" si="4"/>
        <v>#REF!</v>
      </c>
      <c r="M16" s="62" t="e">
        <f t="shared" si="5"/>
        <v>#REF!</v>
      </c>
      <c r="N16" s="62" t="e">
        <f t="shared" si="6"/>
        <v>#REF!</v>
      </c>
      <c r="O16" s="62" t="e">
        <f t="shared" si="7"/>
        <v>#REF!</v>
      </c>
      <c r="P16" s="62" t="e">
        <f t="shared" si="8"/>
        <v>#REF!</v>
      </c>
      <c r="Q16" s="62" t="e">
        <f t="shared" si="9"/>
        <v>#REF!</v>
      </c>
      <c r="R16" s="63" t="e">
        <f t="shared" si="10"/>
        <v>#REF!</v>
      </c>
      <c r="X16" s="64"/>
    </row>
    <row r="17" spans="1:24">
      <c r="A17" s="97"/>
      <c r="B17" s="85" t="e">
        <f t="shared" si="11"/>
        <v>#REF!</v>
      </c>
      <c r="C17" s="100" t="e">
        <f t="shared" si="12"/>
        <v>#REF!</v>
      </c>
      <c r="D17" s="59"/>
      <c r="E17" s="59"/>
      <c r="F17" s="59"/>
      <c r="G17" s="110" t="e">
        <f>SUMIF(#REF!,$B17,#REF!)</f>
        <v>#REF!</v>
      </c>
      <c r="H17" s="61" t="e">
        <f t="shared" si="0"/>
        <v>#REF!</v>
      </c>
      <c r="I17" s="61" t="e">
        <f t="shared" si="1"/>
        <v>#REF!</v>
      </c>
      <c r="J17" s="61" t="e">
        <f t="shared" si="2"/>
        <v>#REF!</v>
      </c>
      <c r="K17" s="62" t="e">
        <f t="shared" si="3"/>
        <v>#REF!</v>
      </c>
      <c r="L17" s="62" t="e">
        <f t="shared" si="4"/>
        <v>#REF!</v>
      </c>
      <c r="M17" s="62" t="e">
        <f t="shared" si="5"/>
        <v>#REF!</v>
      </c>
      <c r="N17" s="62" t="e">
        <f t="shared" si="6"/>
        <v>#REF!</v>
      </c>
      <c r="O17" s="62" t="e">
        <f t="shared" si="7"/>
        <v>#REF!</v>
      </c>
      <c r="P17" s="62" t="e">
        <f t="shared" si="8"/>
        <v>#REF!</v>
      </c>
      <c r="Q17" s="62" t="e">
        <f t="shared" si="9"/>
        <v>#REF!</v>
      </c>
      <c r="R17" s="63" t="e">
        <f t="shared" si="10"/>
        <v>#REF!</v>
      </c>
      <c r="X17" s="64"/>
    </row>
    <row r="18" spans="1:24">
      <c r="A18" s="98"/>
      <c r="B18" s="85" t="e">
        <f t="shared" si="11"/>
        <v>#REF!</v>
      </c>
      <c r="C18" s="100" t="e">
        <f t="shared" si="12"/>
        <v>#REF!</v>
      </c>
      <c r="D18" s="59"/>
      <c r="E18" s="59"/>
      <c r="F18" s="59"/>
      <c r="G18" s="110" t="e">
        <f>SUMIF(#REF!,$B18,#REF!)</f>
        <v>#REF!</v>
      </c>
      <c r="H18" s="61" t="e">
        <f t="shared" si="0"/>
        <v>#REF!</v>
      </c>
      <c r="I18" s="61" t="e">
        <f t="shared" si="1"/>
        <v>#REF!</v>
      </c>
      <c r="J18" s="61" t="e">
        <f t="shared" si="2"/>
        <v>#REF!</v>
      </c>
      <c r="K18" s="62" t="e">
        <f t="shared" si="3"/>
        <v>#REF!</v>
      </c>
      <c r="L18" s="62" t="e">
        <f t="shared" si="4"/>
        <v>#REF!</v>
      </c>
      <c r="M18" s="62" t="e">
        <f t="shared" si="5"/>
        <v>#REF!</v>
      </c>
      <c r="N18" s="62" t="e">
        <f t="shared" si="6"/>
        <v>#REF!</v>
      </c>
      <c r="O18" s="62" t="e">
        <f t="shared" si="7"/>
        <v>#REF!</v>
      </c>
      <c r="P18" s="62" t="e">
        <f t="shared" si="8"/>
        <v>#REF!</v>
      </c>
      <c r="Q18" s="62" t="e">
        <f t="shared" si="9"/>
        <v>#REF!</v>
      </c>
      <c r="R18" s="63" t="e">
        <f t="shared" si="10"/>
        <v>#REF!</v>
      </c>
      <c r="X18" s="64"/>
    </row>
    <row r="19" spans="1:24">
      <c r="A19" s="97"/>
      <c r="B19" s="85" t="e">
        <f t="shared" si="11"/>
        <v>#REF!</v>
      </c>
      <c r="C19" s="100" t="e">
        <f t="shared" si="12"/>
        <v>#REF!</v>
      </c>
      <c r="D19" s="59"/>
      <c r="E19" s="59"/>
      <c r="F19" s="59"/>
      <c r="G19" s="110" t="e">
        <f>SUMIF(#REF!,$B19,#REF!)</f>
        <v>#REF!</v>
      </c>
      <c r="H19" s="61" t="e">
        <f t="shared" si="0"/>
        <v>#REF!</v>
      </c>
      <c r="I19" s="61" t="e">
        <f t="shared" si="1"/>
        <v>#REF!</v>
      </c>
      <c r="J19" s="61" t="e">
        <f t="shared" si="2"/>
        <v>#REF!</v>
      </c>
      <c r="K19" s="62" t="e">
        <f t="shared" si="3"/>
        <v>#REF!</v>
      </c>
      <c r="L19" s="62" t="e">
        <f t="shared" si="4"/>
        <v>#REF!</v>
      </c>
      <c r="M19" s="62" t="e">
        <f t="shared" si="5"/>
        <v>#REF!</v>
      </c>
      <c r="N19" s="62" t="e">
        <f t="shared" si="6"/>
        <v>#REF!</v>
      </c>
      <c r="O19" s="62" t="e">
        <f t="shared" si="7"/>
        <v>#REF!</v>
      </c>
      <c r="P19" s="62" t="e">
        <f t="shared" si="8"/>
        <v>#REF!</v>
      </c>
      <c r="Q19" s="62" t="e">
        <f t="shared" si="9"/>
        <v>#REF!</v>
      </c>
      <c r="R19" s="63" t="e">
        <f t="shared" si="10"/>
        <v>#REF!</v>
      </c>
      <c r="X19" s="64"/>
    </row>
    <row r="20" spans="1:24">
      <c r="A20" s="97"/>
      <c r="B20" s="85" t="e">
        <f t="shared" si="11"/>
        <v>#REF!</v>
      </c>
      <c r="C20" s="100" t="e">
        <f t="shared" si="12"/>
        <v>#REF!</v>
      </c>
      <c r="D20" s="59"/>
      <c r="E20" s="59"/>
      <c r="F20" s="59"/>
      <c r="G20" s="110" t="e">
        <f>SUMIF(#REF!,$B20,#REF!)</f>
        <v>#REF!</v>
      </c>
      <c r="H20" s="61" t="e">
        <f t="shared" si="0"/>
        <v>#REF!</v>
      </c>
      <c r="I20" s="61" t="e">
        <f t="shared" si="1"/>
        <v>#REF!</v>
      </c>
      <c r="J20" s="61" t="e">
        <f t="shared" si="2"/>
        <v>#REF!</v>
      </c>
      <c r="K20" s="62" t="e">
        <f t="shared" si="3"/>
        <v>#REF!</v>
      </c>
      <c r="L20" s="62" t="e">
        <f t="shared" si="4"/>
        <v>#REF!</v>
      </c>
      <c r="M20" s="62" t="e">
        <f t="shared" si="5"/>
        <v>#REF!</v>
      </c>
      <c r="N20" s="62" t="e">
        <f t="shared" si="6"/>
        <v>#REF!</v>
      </c>
      <c r="O20" s="62" t="e">
        <f t="shared" si="7"/>
        <v>#REF!</v>
      </c>
      <c r="P20" s="62" t="e">
        <f t="shared" si="8"/>
        <v>#REF!</v>
      </c>
      <c r="Q20" s="62" t="e">
        <f t="shared" si="9"/>
        <v>#REF!</v>
      </c>
      <c r="R20" s="63" t="e">
        <f t="shared" si="10"/>
        <v>#REF!</v>
      </c>
      <c r="X20" s="64"/>
    </row>
    <row r="21" spans="1:24">
      <c r="A21" s="99"/>
      <c r="B21" s="85" t="e">
        <f t="shared" si="11"/>
        <v>#REF!</v>
      </c>
      <c r="C21" s="100" t="e">
        <f t="shared" si="12"/>
        <v>#REF!</v>
      </c>
      <c r="D21" s="59"/>
      <c r="E21" s="59"/>
      <c r="F21" s="59"/>
      <c r="G21" s="110" t="e">
        <f>SUMIF(#REF!,$B21,#REF!)</f>
        <v>#REF!</v>
      </c>
      <c r="H21" s="61" t="e">
        <f t="shared" si="0"/>
        <v>#REF!</v>
      </c>
      <c r="I21" s="61" t="e">
        <f t="shared" si="1"/>
        <v>#REF!</v>
      </c>
      <c r="J21" s="61" t="e">
        <f t="shared" si="2"/>
        <v>#REF!</v>
      </c>
      <c r="K21" s="62" t="e">
        <f t="shared" si="3"/>
        <v>#REF!</v>
      </c>
      <c r="L21" s="62" t="e">
        <f t="shared" si="4"/>
        <v>#REF!</v>
      </c>
      <c r="M21" s="62" t="e">
        <f t="shared" si="5"/>
        <v>#REF!</v>
      </c>
      <c r="N21" s="62" t="e">
        <f t="shared" si="6"/>
        <v>#REF!</v>
      </c>
      <c r="O21" s="62" t="e">
        <f t="shared" si="7"/>
        <v>#REF!</v>
      </c>
      <c r="P21" s="62" t="e">
        <f t="shared" si="8"/>
        <v>#REF!</v>
      </c>
      <c r="Q21" s="62" t="e">
        <f t="shared" si="9"/>
        <v>#REF!</v>
      </c>
      <c r="R21" s="63" t="e">
        <f t="shared" si="10"/>
        <v>#REF!</v>
      </c>
      <c r="X21" s="64"/>
    </row>
    <row r="22" spans="1:24">
      <c r="A22" s="97"/>
      <c r="B22" s="85" t="e">
        <f t="shared" si="11"/>
        <v>#REF!</v>
      </c>
      <c r="C22" s="100" t="e">
        <f t="shared" si="12"/>
        <v>#REF!</v>
      </c>
      <c r="D22" s="59"/>
      <c r="E22" s="59"/>
      <c r="F22" s="59"/>
      <c r="G22" s="110" t="e">
        <f>SUMIF(#REF!,$B22,#REF!)</f>
        <v>#REF!</v>
      </c>
      <c r="H22" s="61" t="e">
        <f t="shared" si="0"/>
        <v>#REF!</v>
      </c>
      <c r="I22" s="61" t="e">
        <f t="shared" si="1"/>
        <v>#REF!</v>
      </c>
      <c r="J22" s="61" t="e">
        <f t="shared" si="2"/>
        <v>#REF!</v>
      </c>
      <c r="K22" s="62" t="e">
        <f t="shared" si="3"/>
        <v>#REF!</v>
      </c>
      <c r="L22" s="62" t="e">
        <f t="shared" si="4"/>
        <v>#REF!</v>
      </c>
      <c r="M22" s="62" t="e">
        <f t="shared" si="5"/>
        <v>#REF!</v>
      </c>
      <c r="N22" s="62" t="e">
        <f t="shared" si="6"/>
        <v>#REF!</v>
      </c>
      <c r="O22" s="62" t="e">
        <f t="shared" si="7"/>
        <v>#REF!</v>
      </c>
      <c r="P22" s="62" t="e">
        <f t="shared" si="8"/>
        <v>#REF!</v>
      </c>
      <c r="Q22" s="62" t="e">
        <f t="shared" si="9"/>
        <v>#REF!</v>
      </c>
      <c r="R22" s="63" t="e">
        <f t="shared" si="10"/>
        <v>#REF!</v>
      </c>
      <c r="X22" s="64"/>
    </row>
    <row r="23" spans="1:24">
      <c r="A23" s="97"/>
      <c r="B23" s="85" t="e">
        <f t="shared" si="11"/>
        <v>#REF!</v>
      </c>
      <c r="C23" s="100" t="e">
        <f t="shared" si="12"/>
        <v>#REF!</v>
      </c>
      <c r="D23" s="59"/>
      <c r="E23" s="59"/>
      <c r="F23" s="59"/>
      <c r="G23" s="110" t="e">
        <f>SUMIF(#REF!,$B23,#REF!)</f>
        <v>#REF!</v>
      </c>
      <c r="H23" s="61" t="e">
        <f t="shared" si="0"/>
        <v>#REF!</v>
      </c>
      <c r="I23" s="61" t="e">
        <f t="shared" si="1"/>
        <v>#REF!</v>
      </c>
      <c r="J23" s="61" t="e">
        <f t="shared" si="2"/>
        <v>#REF!</v>
      </c>
      <c r="K23" s="62" t="e">
        <f t="shared" si="3"/>
        <v>#REF!</v>
      </c>
      <c r="L23" s="62" t="e">
        <f t="shared" si="4"/>
        <v>#REF!</v>
      </c>
      <c r="M23" s="62" t="e">
        <f t="shared" si="5"/>
        <v>#REF!</v>
      </c>
      <c r="N23" s="62" t="e">
        <f t="shared" si="6"/>
        <v>#REF!</v>
      </c>
      <c r="O23" s="62" t="e">
        <f t="shared" si="7"/>
        <v>#REF!</v>
      </c>
      <c r="P23" s="62" t="e">
        <f t="shared" si="8"/>
        <v>#REF!</v>
      </c>
      <c r="Q23" s="62" t="e">
        <f t="shared" si="9"/>
        <v>#REF!</v>
      </c>
      <c r="R23" s="63" t="e">
        <f t="shared" si="10"/>
        <v>#REF!</v>
      </c>
      <c r="X23" s="64"/>
    </row>
    <row r="24" spans="1:24">
      <c r="A24" s="97"/>
      <c r="B24" s="85" t="e">
        <f t="shared" si="11"/>
        <v>#REF!</v>
      </c>
      <c r="C24" s="100" t="e">
        <f t="shared" si="12"/>
        <v>#REF!</v>
      </c>
      <c r="D24" s="59"/>
      <c r="E24" s="59"/>
      <c r="F24" s="59"/>
      <c r="G24" s="110" t="e">
        <f>SUMIF(#REF!,$B24,#REF!)</f>
        <v>#REF!</v>
      </c>
      <c r="H24" s="61" t="e">
        <f t="shared" si="0"/>
        <v>#REF!</v>
      </c>
      <c r="I24" s="61" t="e">
        <f t="shared" si="1"/>
        <v>#REF!</v>
      </c>
      <c r="J24" s="61" t="e">
        <f t="shared" si="2"/>
        <v>#REF!</v>
      </c>
      <c r="K24" s="62" t="e">
        <f t="shared" si="3"/>
        <v>#REF!</v>
      </c>
      <c r="L24" s="62" t="e">
        <f t="shared" si="4"/>
        <v>#REF!</v>
      </c>
      <c r="M24" s="62" t="e">
        <f t="shared" si="5"/>
        <v>#REF!</v>
      </c>
      <c r="N24" s="62" t="e">
        <f t="shared" si="6"/>
        <v>#REF!</v>
      </c>
      <c r="O24" s="62" t="e">
        <f t="shared" si="7"/>
        <v>#REF!</v>
      </c>
      <c r="P24" s="62" t="e">
        <f t="shared" si="8"/>
        <v>#REF!</v>
      </c>
      <c r="Q24" s="62" t="e">
        <f t="shared" si="9"/>
        <v>#REF!</v>
      </c>
      <c r="R24" s="63" t="e">
        <f t="shared" si="10"/>
        <v>#REF!</v>
      </c>
      <c r="X24" s="64"/>
    </row>
    <row r="25" spans="1:24">
      <c r="A25" s="97"/>
      <c r="B25" s="85" t="e">
        <f t="shared" si="11"/>
        <v>#REF!</v>
      </c>
      <c r="C25" s="100" t="e">
        <f t="shared" si="12"/>
        <v>#REF!</v>
      </c>
      <c r="D25" s="59"/>
      <c r="E25" s="59"/>
      <c r="F25" s="59"/>
      <c r="G25" s="110" t="e">
        <f>SUMIF(#REF!,$B25,#REF!)</f>
        <v>#REF!</v>
      </c>
      <c r="H25" s="61" t="e">
        <f t="shared" si="0"/>
        <v>#REF!</v>
      </c>
      <c r="I25" s="61" t="e">
        <f t="shared" si="1"/>
        <v>#REF!</v>
      </c>
      <c r="J25" s="61" t="e">
        <f t="shared" si="2"/>
        <v>#REF!</v>
      </c>
      <c r="K25" s="62" t="e">
        <f t="shared" si="3"/>
        <v>#REF!</v>
      </c>
      <c r="L25" s="62" t="e">
        <f t="shared" si="4"/>
        <v>#REF!</v>
      </c>
      <c r="M25" s="62" t="e">
        <f t="shared" si="5"/>
        <v>#REF!</v>
      </c>
      <c r="N25" s="62" t="e">
        <f t="shared" si="6"/>
        <v>#REF!</v>
      </c>
      <c r="O25" s="62" t="e">
        <f t="shared" si="7"/>
        <v>#REF!</v>
      </c>
      <c r="P25" s="62" t="e">
        <f t="shared" si="8"/>
        <v>#REF!</v>
      </c>
      <c r="Q25" s="62" t="e">
        <f t="shared" si="9"/>
        <v>#REF!</v>
      </c>
      <c r="R25" s="63" t="e">
        <f t="shared" si="10"/>
        <v>#REF!</v>
      </c>
      <c r="X25" s="64"/>
    </row>
    <row r="26" spans="1:24">
      <c r="A26" s="97"/>
      <c r="B26" s="85" t="e">
        <f t="shared" si="11"/>
        <v>#REF!</v>
      </c>
      <c r="C26" s="100" t="e">
        <f t="shared" si="12"/>
        <v>#REF!</v>
      </c>
      <c r="D26" s="59"/>
      <c r="E26" s="59"/>
      <c r="F26" s="59"/>
      <c r="G26" s="110" t="e">
        <f>SUMIF(#REF!,$B26,#REF!)</f>
        <v>#REF!</v>
      </c>
      <c r="H26" s="61" t="e">
        <f t="shared" si="0"/>
        <v>#REF!</v>
      </c>
      <c r="I26" s="61" t="e">
        <f t="shared" si="1"/>
        <v>#REF!</v>
      </c>
      <c r="J26" s="61" t="e">
        <f t="shared" si="2"/>
        <v>#REF!</v>
      </c>
      <c r="K26" s="62" t="e">
        <f t="shared" si="3"/>
        <v>#REF!</v>
      </c>
      <c r="L26" s="62" t="e">
        <f t="shared" si="4"/>
        <v>#REF!</v>
      </c>
      <c r="M26" s="62" t="e">
        <f t="shared" si="5"/>
        <v>#REF!</v>
      </c>
      <c r="N26" s="62" t="e">
        <f t="shared" si="6"/>
        <v>#REF!</v>
      </c>
      <c r="O26" s="62" t="e">
        <f t="shared" si="7"/>
        <v>#REF!</v>
      </c>
      <c r="P26" s="62" t="e">
        <f t="shared" si="8"/>
        <v>#REF!</v>
      </c>
      <c r="Q26" s="62" t="e">
        <f t="shared" si="9"/>
        <v>#REF!</v>
      </c>
      <c r="R26" s="63" t="e">
        <f t="shared" si="10"/>
        <v>#REF!</v>
      </c>
      <c r="X26" s="64"/>
    </row>
    <row r="27" spans="1:24">
      <c r="A27" s="97"/>
      <c r="B27" s="85" t="e">
        <f t="shared" si="11"/>
        <v>#REF!</v>
      </c>
      <c r="C27" s="100" t="e">
        <f t="shared" si="12"/>
        <v>#REF!</v>
      </c>
      <c r="D27" s="59"/>
      <c r="E27" s="59"/>
      <c r="F27" s="59"/>
      <c r="G27" s="110" t="e">
        <f>SUMIF(#REF!,$B27,#REF!)</f>
        <v>#REF!</v>
      </c>
      <c r="H27" s="61" t="e">
        <f t="shared" si="0"/>
        <v>#REF!</v>
      </c>
      <c r="I27" s="61" t="e">
        <f t="shared" si="1"/>
        <v>#REF!</v>
      </c>
      <c r="J27" s="61" t="e">
        <f t="shared" si="2"/>
        <v>#REF!</v>
      </c>
      <c r="K27" s="62" t="e">
        <f t="shared" si="3"/>
        <v>#REF!</v>
      </c>
      <c r="L27" s="62" t="e">
        <f t="shared" si="4"/>
        <v>#REF!</v>
      </c>
      <c r="M27" s="62" t="e">
        <f t="shared" si="5"/>
        <v>#REF!</v>
      </c>
      <c r="N27" s="62" t="e">
        <f t="shared" si="6"/>
        <v>#REF!</v>
      </c>
      <c r="O27" s="62" t="e">
        <f t="shared" si="7"/>
        <v>#REF!</v>
      </c>
      <c r="P27" s="62" t="e">
        <f t="shared" si="8"/>
        <v>#REF!</v>
      </c>
      <c r="Q27" s="62" t="e">
        <f t="shared" si="9"/>
        <v>#REF!</v>
      </c>
      <c r="R27" s="63" t="e">
        <f t="shared" si="10"/>
        <v>#REF!</v>
      </c>
      <c r="X27" s="64"/>
    </row>
    <row r="28" spans="1:24">
      <c r="A28" s="99"/>
      <c r="B28" s="85" t="e">
        <f t="shared" si="11"/>
        <v>#REF!</v>
      </c>
      <c r="C28" s="100" t="e">
        <f t="shared" si="12"/>
        <v>#REF!</v>
      </c>
      <c r="D28" s="59"/>
      <c r="E28" s="59"/>
      <c r="F28" s="59"/>
      <c r="G28" s="110" t="e">
        <f>SUMIF(#REF!,$B28,#REF!)</f>
        <v>#REF!</v>
      </c>
      <c r="H28" s="61" t="e">
        <f t="shared" si="0"/>
        <v>#REF!</v>
      </c>
      <c r="I28" s="61" t="e">
        <f t="shared" si="1"/>
        <v>#REF!</v>
      </c>
      <c r="J28" s="61" t="e">
        <f t="shared" si="2"/>
        <v>#REF!</v>
      </c>
      <c r="K28" s="62" t="e">
        <f t="shared" si="3"/>
        <v>#REF!</v>
      </c>
      <c r="L28" s="62" t="e">
        <f t="shared" si="4"/>
        <v>#REF!</v>
      </c>
      <c r="M28" s="62" t="e">
        <f t="shared" si="5"/>
        <v>#REF!</v>
      </c>
      <c r="N28" s="62" t="e">
        <f t="shared" si="6"/>
        <v>#REF!</v>
      </c>
      <c r="O28" s="62" t="e">
        <f t="shared" si="7"/>
        <v>#REF!</v>
      </c>
      <c r="P28" s="62" t="e">
        <f t="shared" si="8"/>
        <v>#REF!</v>
      </c>
      <c r="Q28" s="62" t="e">
        <f t="shared" si="9"/>
        <v>#REF!</v>
      </c>
      <c r="R28" s="63" t="e">
        <f t="shared" si="10"/>
        <v>#REF!</v>
      </c>
      <c r="X28" s="64"/>
    </row>
    <row r="29" spans="1:24">
      <c r="A29" s="97"/>
      <c r="B29" s="85" t="e">
        <f t="shared" si="11"/>
        <v>#REF!</v>
      </c>
      <c r="C29" s="100" t="e">
        <f t="shared" si="12"/>
        <v>#REF!</v>
      </c>
      <c r="D29" s="59"/>
      <c r="E29" s="59"/>
      <c r="F29" s="59"/>
      <c r="G29" s="110" t="e">
        <f>SUMIF(#REF!,$B29,#REF!)</f>
        <v>#REF!</v>
      </c>
      <c r="H29" s="61" t="e">
        <f t="shared" si="0"/>
        <v>#REF!</v>
      </c>
      <c r="I29" s="61" t="e">
        <f t="shared" si="1"/>
        <v>#REF!</v>
      </c>
      <c r="J29" s="61" t="e">
        <f t="shared" si="2"/>
        <v>#REF!</v>
      </c>
      <c r="K29" s="62" t="e">
        <f t="shared" si="3"/>
        <v>#REF!</v>
      </c>
      <c r="L29" s="62" t="e">
        <f t="shared" si="4"/>
        <v>#REF!</v>
      </c>
      <c r="M29" s="62" t="e">
        <f t="shared" si="5"/>
        <v>#REF!</v>
      </c>
      <c r="N29" s="62" t="e">
        <f t="shared" si="6"/>
        <v>#REF!</v>
      </c>
      <c r="O29" s="62" t="e">
        <f t="shared" si="7"/>
        <v>#REF!</v>
      </c>
      <c r="P29" s="62" t="e">
        <f t="shared" si="8"/>
        <v>#REF!</v>
      </c>
      <c r="Q29" s="62" t="e">
        <f t="shared" si="9"/>
        <v>#REF!</v>
      </c>
      <c r="R29" s="63" t="e">
        <f t="shared" si="10"/>
        <v>#REF!</v>
      </c>
      <c r="X29" s="64"/>
    </row>
    <row r="30" spans="1:24">
      <c r="A30" s="99"/>
      <c r="B30" s="85" t="e">
        <f t="shared" si="11"/>
        <v>#REF!</v>
      </c>
      <c r="C30" s="100" t="e">
        <f t="shared" si="12"/>
        <v>#REF!</v>
      </c>
      <c r="D30" s="59"/>
      <c r="E30" s="59"/>
      <c r="F30" s="59"/>
      <c r="G30" s="110" t="e">
        <f>SUMIF(#REF!,$B30,#REF!)</f>
        <v>#REF!</v>
      </c>
      <c r="H30" s="61" t="e">
        <f t="shared" si="0"/>
        <v>#REF!</v>
      </c>
      <c r="I30" s="61" t="e">
        <f t="shared" si="1"/>
        <v>#REF!</v>
      </c>
      <c r="J30" s="61" t="e">
        <f t="shared" si="2"/>
        <v>#REF!</v>
      </c>
      <c r="K30" s="62" t="e">
        <f t="shared" si="3"/>
        <v>#REF!</v>
      </c>
      <c r="L30" s="62" t="e">
        <f t="shared" si="4"/>
        <v>#REF!</v>
      </c>
      <c r="M30" s="62" t="e">
        <f t="shared" si="5"/>
        <v>#REF!</v>
      </c>
      <c r="N30" s="62" t="e">
        <f t="shared" si="6"/>
        <v>#REF!</v>
      </c>
      <c r="O30" s="62" t="e">
        <f t="shared" si="7"/>
        <v>#REF!</v>
      </c>
      <c r="P30" s="62" t="e">
        <f t="shared" si="8"/>
        <v>#REF!</v>
      </c>
      <c r="Q30" s="62" t="e">
        <f t="shared" si="9"/>
        <v>#REF!</v>
      </c>
      <c r="R30" s="63" t="e">
        <f t="shared" si="10"/>
        <v>#REF!</v>
      </c>
      <c r="X30" s="64"/>
    </row>
    <row r="31" spans="1:24">
      <c r="A31" s="99"/>
      <c r="B31" s="85" t="e">
        <f t="shared" si="11"/>
        <v>#REF!</v>
      </c>
      <c r="C31" s="100" t="e">
        <f t="shared" si="12"/>
        <v>#REF!</v>
      </c>
      <c r="D31" s="59"/>
      <c r="E31" s="59"/>
      <c r="F31" s="59"/>
      <c r="G31" s="110" t="e">
        <f>SUMIF(#REF!,$B31,#REF!)</f>
        <v>#REF!</v>
      </c>
      <c r="H31" s="61" t="e">
        <f t="shared" si="0"/>
        <v>#REF!</v>
      </c>
      <c r="I31" s="61" t="e">
        <f t="shared" si="1"/>
        <v>#REF!</v>
      </c>
      <c r="J31" s="61" t="e">
        <f t="shared" si="2"/>
        <v>#REF!</v>
      </c>
      <c r="K31" s="62" t="e">
        <f t="shared" si="3"/>
        <v>#REF!</v>
      </c>
      <c r="L31" s="62" t="e">
        <f t="shared" si="4"/>
        <v>#REF!</v>
      </c>
      <c r="M31" s="62" t="e">
        <f t="shared" si="5"/>
        <v>#REF!</v>
      </c>
      <c r="N31" s="62" t="e">
        <f t="shared" si="6"/>
        <v>#REF!</v>
      </c>
      <c r="O31" s="62" t="e">
        <f t="shared" si="7"/>
        <v>#REF!</v>
      </c>
      <c r="P31" s="62" t="e">
        <f t="shared" si="8"/>
        <v>#REF!</v>
      </c>
      <c r="Q31" s="62" t="e">
        <f t="shared" si="9"/>
        <v>#REF!</v>
      </c>
      <c r="R31" s="63" t="e">
        <f t="shared" si="10"/>
        <v>#REF!</v>
      </c>
      <c r="X31" s="64"/>
    </row>
    <row r="32" spans="1:24">
      <c r="A32" s="99"/>
      <c r="B32" s="85" t="e">
        <f t="shared" si="11"/>
        <v>#REF!</v>
      </c>
      <c r="C32" s="100" t="e">
        <f t="shared" si="12"/>
        <v>#REF!</v>
      </c>
      <c r="D32" s="59"/>
      <c r="E32" s="59"/>
      <c r="F32" s="59"/>
      <c r="G32" s="110" t="e">
        <f>SUMIF(#REF!,$B32,#REF!)</f>
        <v>#REF!</v>
      </c>
      <c r="H32" s="61" t="e">
        <f t="shared" si="0"/>
        <v>#REF!</v>
      </c>
      <c r="I32" s="61" t="e">
        <f t="shared" si="1"/>
        <v>#REF!</v>
      </c>
      <c r="J32" s="61" t="e">
        <f t="shared" si="2"/>
        <v>#REF!</v>
      </c>
      <c r="K32" s="62" t="e">
        <f t="shared" si="3"/>
        <v>#REF!</v>
      </c>
      <c r="L32" s="62" t="e">
        <f t="shared" si="4"/>
        <v>#REF!</v>
      </c>
      <c r="M32" s="62" t="e">
        <f t="shared" si="5"/>
        <v>#REF!</v>
      </c>
      <c r="N32" s="62" t="e">
        <f t="shared" si="6"/>
        <v>#REF!</v>
      </c>
      <c r="O32" s="62" t="e">
        <f t="shared" si="7"/>
        <v>#REF!</v>
      </c>
      <c r="P32" s="62" t="e">
        <f t="shared" si="8"/>
        <v>#REF!</v>
      </c>
      <c r="Q32" s="62" t="e">
        <f t="shared" si="9"/>
        <v>#REF!</v>
      </c>
      <c r="R32" s="63" t="e">
        <f t="shared" si="10"/>
        <v>#REF!</v>
      </c>
      <c r="X32" s="64"/>
    </row>
    <row r="33" spans="1:24">
      <c r="A33" s="97"/>
      <c r="B33" s="85" t="e">
        <f t="shared" si="11"/>
        <v>#REF!</v>
      </c>
      <c r="C33" s="100" t="e">
        <f t="shared" si="12"/>
        <v>#REF!</v>
      </c>
      <c r="D33" s="59"/>
      <c r="E33" s="59"/>
      <c r="F33" s="59"/>
      <c r="G33" s="110" t="e">
        <f>SUMIF(#REF!,$B33,#REF!)</f>
        <v>#REF!</v>
      </c>
      <c r="H33" s="61" t="e">
        <f t="shared" si="0"/>
        <v>#REF!</v>
      </c>
      <c r="I33" s="61" t="e">
        <f t="shared" si="1"/>
        <v>#REF!</v>
      </c>
      <c r="J33" s="61" t="e">
        <f t="shared" si="2"/>
        <v>#REF!</v>
      </c>
      <c r="K33" s="62" t="e">
        <f t="shared" si="3"/>
        <v>#REF!</v>
      </c>
      <c r="L33" s="62" t="e">
        <f t="shared" si="4"/>
        <v>#REF!</v>
      </c>
      <c r="M33" s="62" t="e">
        <f t="shared" si="5"/>
        <v>#REF!</v>
      </c>
      <c r="N33" s="62" t="e">
        <f t="shared" si="6"/>
        <v>#REF!</v>
      </c>
      <c r="O33" s="62" t="e">
        <f t="shared" si="7"/>
        <v>#REF!</v>
      </c>
      <c r="P33" s="62" t="e">
        <f t="shared" si="8"/>
        <v>#REF!</v>
      </c>
      <c r="Q33" s="62" t="e">
        <f t="shared" si="9"/>
        <v>#REF!</v>
      </c>
      <c r="R33" s="63" t="e">
        <f t="shared" si="10"/>
        <v>#REF!</v>
      </c>
      <c r="X33" s="64"/>
    </row>
    <row r="34" spans="1:24">
      <c r="A34" s="97"/>
      <c r="B34" s="85" t="e">
        <f t="shared" si="11"/>
        <v>#REF!</v>
      </c>
      <c r="C34" s="100" t="e">
        <f t="shared" si="12"/>
        <v>#REF!</v>
      </c>
      <c r="D34" s="59"/>
      <c r="E34" s="59"/>
      <c r="F34" s="59"/>
      <c r="G34" s="110" t="e">
        <f>SUMIF(#REF!,$B34,#REF!)</f>
        <v>#REF!</v>
      </c>
      <c r="H34" s="61" t="e">
        <f t="shared" si="0"/>
        <v>#REF!</v>
      </c>
      <c r="I34" s="61" t="e">
        <f t="shared" si="1"/>
        <v>#REF!</v>
      </c>
      <c r="J34" s="61" t="e">
        <f t="shared" si="2"/>
        <v>#REF!</v>
      </c>
      <c r="K34" s="62" t="e">
        <f t="shared" si="3"/>
        <v>#REF!</v>
      </c>
      <c r="L34" s="62" t="e">
        <f t="shared" si="4"/>
        <v>#REF!</v>
      </c>
      <c r="M34" s="62" t="e">
        <f t="shared" si="5"/>
        <v>#REF!</v>
      </c>
      <c r="N34" s="62" t="e">
        <f t="shared" si="6"/>
        <v>#REF!</v>
      </c>
      <c r="O34" s="62" t="e">
        <f t="shared" si="7"/>
        <v>#REF!</v>
      </c>
      <c r="P34" s="62" t="e">
        <f t="shared" si="8"/>
        <v>#REF!</v>
      </c>
      <c r="Q34" s="62" t="e">
        <f t="shared" si="9"/>
        <v>#REF!</v>
      </c>
      <c r="R34" s="63" t="e">
        <f t="shared" si="10"/>
        <v>#REF!</v>
      </c>
      <c r="X34" s="64"/>
    </row>
    <row r="35" spans="1:24">
      <c r="A35" s="97"/>
      <c r="B35" s="85" t="e">
        <f t="shared" si="11"/>
        <v>#REF!</v>
      </c>
      <c r="C35" s="100" t="e">
        <f t="shared" si="12"/>
        <v>#REF!</v>
      </c>
      <c r="D35" s="59"/>
      <c r="E35" s="59"/>
      <c r="F35" s="59"/>
      <c r="G35" s="110" t="e">
        <f>SUMIF(#REF!,$B35,#REF!)</f>
        <v>#REF!</v>
      </c>
      <c r="H35" s="61" t="e">
        <f t="shared" si="0"/>
        <v>#REF!</v>
      </c>
      <c r="I35" s="61" t="e">
        <f t="shared" si="1"/>
        <v>#REF!</v>
      </c>
      <c r="J35" s="61" t="e">
        <f t="shared" si="2"/>
        <v>#REF!</v>
      </c>
      <c r="K35" s="62" t="e">
        <f t="shared" si="3"/>
        <v>#REF!</v>
      </c>
      <c r="L35" s="62" t="e">
        <f t="shared" si="4"/>
        <v>#REF!</v>
      </c>
      <c r="M35" s="62" t="e">
        <f t="shared" si="5"/>
        <v>#REF!</v>
      </c>
      <c r="N35" s="62" t="e">
        <f t="shared" si="6"/>
        <v>#REF!</v>
      </c>
      <c r="O35" s="62" t="e">
        <f t="shared" si="7"/>
        <v>#REF!</v>
      </c>
      <c r="P35" s="62" t="e">
        <f t="shared" si="8"/>
        <v>#REF!</v>
      </c>
      <c r="Q35" s="62" t="e">
        <f t="shared" si="9"/>
        <v>#REF!</v>
      </c>
      <c r="R35" s="63" t="e">
        <f t="shared" si="10"/>
        <v>#REF!</v>
      </c>
      <c r="X35" s="64"/>
    </row>
    <row r="36" spans="1:24">
      <c r="A36" s="97"/>
      <c r="B36" s="85" t="e">
        <f t="shared" si="11"/>
        <v>#REF!</v>
      </c>
      <c r="C36" s="100" t="e">
        <f t="shared" si="12"/>
        <v>#REF!</v>
      </c>
      <c r="D36" s="59"/>
      <c r="E36" s="59"/>
      <c r="F36" s="59"/>
      <c r="G36" s="110" t="e">
        <f>SUMIF(#REF!,$B36,#REF!)</f>
        <v>#REF!</v>
      </c>
      <c r="H36" s="61" t="e">
        <f t="shared" si="0"/>
        <v>#REF!</v>
      </c>
      <c r="I36" s="61" t="e">
        <f t="shared" si="1"/>
        <v>#REF!</v>
      </c>
      <c r="J36" s="61" t="e">
        <f t="shared" si="2"/>
        <v>#REF!</v>
      </c>
      <c r="K36" s="62" t="e">
        <f t="shared" si="3"/>
        <v>#REF!</v>
      </c>
      <c r="L36" s="62" t="e">
        <f t="shared" si="4"/>
        <v>#REF!</v>
      </c>
      <c r="M36" s="62" t="e">
        <f t="shared" si="5"/>
        <v>#REF!</v>
      </c>
      <c r="N36" s="62" t="e">
        <f t="shared" si="6"/>
        <v>#REF!</v>
      </c>
      <c r="O36" s="62" t="e">
        <f t="shared" si="7"/>
        <v>#REF!</v>
      </c>
      <c r="P36" s="62" t="e">
        <f t="shared" si="8"/>
        <v>#REF!</v>
      </c>
      <c r="Q36" s="62" t="e">
        <f t="shared" si="9"/>
        <v>#REF!</v>
      </c>
      <c r="R36" s="63" t="e">
        <f t="shared" si="10"/>
        <v>#REF!</v>
      </c>
      <c r="X36" s="64"/>
    </row>
    <row r="37" spans="1:24">
      <c r="A37" s="97"/>
      <c r="B37" s="85" t="e">
        <f t="shared" si="11"/>
        <v>#REF!</v>
      </c>
      <c r="C37" s="100" t="e">
        <f t="shared" si="12"/>
        <v>#REF!</v>
      </c>
      <c r="D37" s="59"/>
      <c r="E37" s="59"/>
      <c r="F37" s="59"/>
      <c r="G37" s="110" t="e">
        <f>SUMIF(#REF!,$B37,#REF!)</f>
        <v>#REF!</v>
      </c>
      <c r="H37" s="61" t="e">
        <f t="shared" si="0"/>
        <v>#REF!</v>
      </c>
      <c r="I37" s="61" t="e">
        <f t="shared" si="1"/>
        <v>#REF!</v>
      </c>
      <c r="J37" s="61" t="e">
        <f t="shared" si="2"/>
        <v>#REF!</v>
      </c>
      <c r="K37" s="62" t="e">
        <f t="shared" si="3"/>
        <v>#REF!</v>
      </c>
      <c r="L37" s="62" t="e">
        <f t="shared" si="4"/>
        <v>#REF!</v>
      </c>
      <c r="M37" s="62" t="e">
        <f t="shared" si="5"/>
        <v>#REF!</v>
      </c>
      <c r="N37" s="62" t="e">
        <f t="shared" si="6"/>
        <v>#REF!</v>
      </c>
      <c r="O37" s="62" t="e">
        <f t="shared" si="7"/>
        <v>#REF!</v>
      </c>
      <c r="P37" s="62" t="e">
        <f t="shared" si="8"/>
        <v>#REF!</v>
      </c>
      <c r="Q37" s="62" t="e">
        <f t="shared" si="9"/>
        <v>#REF!</v>
      </c>
      <c r="R37" s="63" t="e">
        <f t="shared" si="10"/>
        <v>#REF!</v>
      </c>
      <c r="X37" s="64"/>
    </row>
    <row r="38" spans="1:24">
      <c r="A38" s="97"/>
      <c r="B38" s="85" t="e">
        <f t="shared" si="11"/>
        <v>#REF!</v>
      </c>
      <c r="C38" s="100" t="e">
        <f t="shared" si="12"/>
        <v>#REF!</v>
      </c>
      <c r="D38" s="59"/>
      <c r="E38" s="59"/>
      <c r="F38" s="59"/>
      <c r="G38" s="110" t="e">
        <f>SUMIF(#REF!,$B38,#REF!)</f>
        <v>#REF!</v>
      </c>
      <c r="H38" s="61" t="e">
        <f t="shared" si="0"/>
        <v>#REF!</v>
      </c>
      <c r="I38" s="61" t="e">
        <f t="shared" si="1"/>
        <v>#REF!</v>
      </c>
      <c r="J38" s="61" t="e">
        <f t="shared" si="2"/>
        <v>#REF!</v>
      </c>
      <c r="K38" s="62" t="e">
        <f t="shared" si="3"/>
        <v>#REF!</v>
      </c>
      <c r="L38" s="62" t="e">
        <f t="shared" si="4"/>
        <v>#REF!</v>
      </c>
      <c r="M38" s="62" t="e">
        <f t="shared" si="5"/>
        <v>#REF!</v>
      </c>
      <c r="N38" s="62" t="e">
        <f t="shared" si="6"/>
        <v>#REF!</v>
      </c>
      <c r="O38" s="62" t="e">
        <f t="shared" si="7"/>
        <v>#REF!</v>
      </c>
      <c r="P38" s="62" t="e">
        <f t="shared" si="8"/>
        <v>#REF!</v>
      </c>
      <c r="Q38" s="62" t="e">
        <f t="shared" si="9"/>
        <v>#REF!</v>
      </c>
      <c r="R38" s="63" t="e">
        <f t="shared" si="10"/>
        <v>#REF!</v>
      </c>
      <c r="X38" s="64"/>
    </row>
    <row r="39" spans="1:24">
      <c r="A39" s="97"/>
      <c r="B39" s="85" t="e">
        <f t="shared" si="11"/>
        <v>#REF!</v>
      </c>
      <c r="C39" s="100" t="e">
        <f t="shared" si="12"/>
        <v>#REF!</v>
      </c>
      <c r="D39" s="59"/>
      <c r="E39" s="59"/>
      <c r="F39" s="59"/>
      <c r="G39" s="110" t="e">
        <f>SUMIF(#REF!,$B39,#REF!)</f>
        <v>#REF!</v>
      </c>
      <c r="H39" s="61" t="e">
        <f t="shared" si="0"/>
        <v>#REF!</v>
      </c>
      <c r="I39" s="61" t="e">
        <f t="shared" si="1"/>
        <v>#REF!</v>
      </c>
      <c r="J39" s="61" t="e">
        <f t="shared" si="2"/>
        <v>#REF!</v>
      </c>
      <c r="K39" s="62" t="e">
        <f t="shared" si="3"/>
        <v>#REF!</v>
      </c>
      <c r="L39" s="62" t="e">
        <f t="shared" si="4"/>
        <v>#REF!</v>
      </c>
      <c r="M39" s="62" t="e">
        <f t="shared" si="5"/>
        <v>#REF!</v>
      </c>
      <c r="N39" s="62" t="e">
        <f t="shared" si="6"/>
        <v>#REF!</v>
      </c>
      <c r="O39" s="62" t="e">
        <f t="shared" si="7"/>
        <v>#REF!</v>
      </c>
      <c r="P39" s="62" t="e">
        <f t="shared" si="8"/>
        <v>#REF!</v>
      </c>
      <c r="Q39" s="62" t="e">
        <f t="shared" si="9"/>
        <v>#REF!</v>
      </c>
      <c r="R39" s="63" t="e">
        <f t="shared" si="10"/>
        <v>#REF!</v>
      </c>
      <c r="X39" s="64"/>
    </row>
    <row r="40" spans="1:24">
      <c r="A40" s="97"/>
      <c r="B40" s="85" t="e">
        <f t="shared" si="11"/>
        <v>#REF!</v>
      </c>
      <c r="C40" s="100" t="e">
        <f t="shared" si="12"/>
        <v>#REF!</v>
      </c>
      <c r="D40" s="59"/>
      <c r="E40" s="59"/>
      <c r="F40" s="59"/>
      <c r="G40" s="110" t="e">
        <f>SUMIF(#REF!,$B40,#REF!)</f>
        <v>#REF!</v>
      </c>
      <c r="H40" s="61" t="e">
        <f t="shared" si="0"/>
        <v>#REF!</v>
      </c>
      <c r="I40" s="61" t="e">
        <f t="shared" si="1"/>
        <v>#REF!</v>
      </c>
      <c r="J40" s="61" t="e">
        <f t="shared" si="2"/>
        <v>#REF!</v>
      </c>
      <c r="K40" s="62" t="e">
        <f t="shared" si="3"/>
        <v>#REF!</v>
      </c>
      <c r="L40" s="62" t="e">
        <f t="shared" si="4"/>
        <v>#REF!</v>
      </c>
      <c r="M40" s="62" t="e">
        <f t="shared" si="5"/>
        <v>#REF!</v>
      </c>
      <c r="N40" s="62" t="e">
        <f t="shared" si="6"/>
        <v>#REF!</v>
      </c>
      <c r="O40" s="62" t="e">
        <f t="shared" si="7"/>
        <v>#REF!</v>
      </c>
      <c r="P40" s="62" t="e">
        <f t="shared" si="8"/>
        <v>#REF!</v>
      </c>
      <c r="Q40" s="62" t="e">
        <f t="shared" si="9"/>
        <v>#REF!</v>
      </c>
      <c r="R40" s="63" t="e">
        <f t="shared" si="10"/>
        <v>#REF!</v>
      </c>
      <c r="X40" s="64"/>
    </row>
    <row r="41" spans="1:24">
      <c r="A41" s="97"/>
      <c r="B41" s="85" t="e">
        <f t="shared" si="11"/>
        <v>#REF!</v>
      </c>
      <c r="C41" s="100" t="e">
        <f t="shared" si="12"/>
        <v>#REF!</v>
      </c>
      <c r="D41" s="59"/>
      <c r="E41" s="59"/>
      <c r="F41" s="59"/>
      <c r="G41" s="110" t="e">
        <f>SUMIF(#REF!,$B41,#REF!)</f>
        <v>#REF!</v>
      </c>
      <c r="H41" s="61" t="e">
        <f t="shared" si="0"/>
        <v>#REF!</v>
      </c>
      <c r="I41" s="61" t="e">
        <f t="shared" si="1"/>
        <v>#REF!</v>
      </c>
      <c r="J41" s="61" t="e">
        <f t="shared" si="2"/>
        <v>#REF!</v>
      </c>
      <c r="K41" s="62" t="e">
        <f t="shared" si="3"/>
        <v>#REF!</v>
      </c>
      <c r="L41" s="62" t="e">
        <f t="shared" si="4"/>
        <v>#REF!</v>
      </c>
      <c r="M41" s="62" t="e">
        <f t="shared" si="5"/>
        <v>#REF!</v>
      </c>
      <c r="N41" s="62" t="e">
        <f t="shared" si="6"/>
        <v>#REF!</v>
      </c>
      <c r="O41" s="62" t="e">
        <f t="shared" si="7"/>
        <v>#REF!</v>
      </c>
      <c r="P41" s="62" t="e">
        <f t="shared" si="8"/>
        <v>#REF!</v>
      </c>
      <c r="Q41" s="62" t="e">
        <f t="shared" si="9"/>
        <v>#REF!</v>
      </c>
      <c r="R41" s="63" t="e">
        <f t="shared" si="10"/>
        <v>#REF!</v>
      </c>
      <c r="X41" s="64"/>
    </row>
    <row r="42" spans="1:24">
      <c r="A42" s="97"/>
      <c r="B42" s="85" t="e">
        <f t="shared" si="11"/>
        <v>#REF!</v>
      </c>
      <c r="C42" s="100" t="e">
        <f t="shared" si="12"/>
        <v>#REF!</v>
      </c>
      <c r="D42" s="59"/>
      <c r="E42" s="59"/>
      <c r="F42" s="59"/>
      <c r="G42" s="110" t="e">
        <f>SUMIF(#REF!,$B42,#REF!)</f>
        <v>#REF!</v>
      </c>
      <c r="H42" s="61" t="e">
        <f t="shared" si="0"/>
        <v>#REF!</v>
      </c>
      <c r="I42" s="61" t="e">
        <f t="shared" si="1"/>
        <v>#REF!</v>
      </c>
      <c r="J42" s="61" t="e">
        <f t="shared" si="2"/>
        <v>#REF!</v>
      </c>
      <c r="K42" s="62" t="e">
        <f t="shared" si="3"/>
        <v>#REF!</v>
      </c>
      <c r="L42" s="62" t="e">
        <f t="shared" si="4"/>
        <v>#REF!</v>
      </c>
      <c r="M42" s="62" t="e">
        <f t="shared" si="5"/>
        <v>#REF!</v>
      </c>
      <c r="N42" s="62" t="e">
        <f t="shared" si="6"/>
        <v>#REF!</v>
      </c>
      <c r="O42" s="62" t="e">
        <f t="shared" si="7"/>
        <v>#REF!</v>
      </c>
      <c r="P42" s="62" t="e">
        <f t="shared" si="8"/>
        <v>#REF!</v>
      </c>
      <c r="Q42" s="62" t="e">
        <f t="shared" si="9"/>
        <v>#REF!</v>
      </c>
      <c r="R42" s="63" t="e">
        <f t="shared" si="10"/>
        <v>#REF!</v>
      </c>
      <c r="X42" s="64"/>
    </row>
    <row r="43" spans="1:24">
      <c r="A43" s="97"/>
      <c r="B43" s="85" t="e">
        <f t="shared" si="11"/>
        <v>#REF!</v>
      </c>
      <c r="C43" s="100" t="e">
        <f t="shared" si="12"/>
        <v>#REF!</v>
      </c>
      <c r="D43" s="59"/>
      <c r="E43" s="59"/>
      <c r="F43" s="59"/>
      <c r="G43" s="110" t="e">
        <f>SUMIF(#REF!,$B43,#REF!)</f>
        <v>#REF!</v>
      </c>
      <c r="H43" s="61" t="e">
        <f t="shared" ref="H43:H62" si="13">G43*$H$9</f>
        <v>#REF!</v>
      </c>
      <c r="I43" s="61" t="e">
        <f t="shared" ref="I43:I62" si="14">SUM(G43:H43)*I$9</f>
        <v>#REF!</v>
      </c>
      <c r="J43" s="61" t="e">
        <f t="shared" ref="J43:J62" si="15">SUM(G43:I43)*J$9</f>
        <v>#REF!</v>
      </c>
      <c r="K43" s="62" t="e">
        <f t="shared" ref="K43:K62" si="16">SUM(G43:J43)*K$9</f>
        <v>#REF!</v>
      </c>
      <c r="L43" s="62" t="e">
        <f t="shared" ref="L43:L62" si="17">SUM(G43:K43)*L$9</f>
        <v>#REF!</v>
      </c>
      <c r="M43" s="62" t="e">
        <f t="shared" ref="M43:M62" si="18">SUM(G43:L43)</f>
        <v>#REF!</v>
      </c>
      <c r="N43" s="62" t="e">
        <f t="shared" ref="N43:N62" si="19">M43*N$9</f>
        <v>#REF!</v>
      </c>
      <c r="O43" s="62" t="e">
        <f t="shared" ref="O43:O62" si="20">M43*O$9</f>
        <v>#REF!</v>
      </c>
      <c r="P43" s="62" t="e">
        <f t="shared" ref="P43:P62" si="21">M43*P$9</f>
        <v>#REF!</v>
      </c>
      <c r="Q43" s="62" t="e">
        <f t="shared" ref="Q43:Q62" si="22">SUM(N43:P43)*Q$9</f>
        <v>#REF!</v>
      </c>
      <c r="R43" s="63" t="e">
        <f t="shared" ref="R43:R62" si="23">SUM(M43:Q43)</f>
        <v>#REF!</v>
      </c>
      <c r="X43" s="64"/>
    </row>
    <row r="44" spans="1:24">
      <c r="A44" s="99"/>
      <c r="B44" s="85" t="e">
        <f t="shared" ref="B44:B61" si="24">B43+1</f>
        <v>#REF!</v>
      </c>
      <c r="C44" s="100" t="e">
        <f t="shared" si="12"/>
        <v>#REF!</v>
      </c>
      <c r="D44" s="59"/>
      <c r="E44" s="59"/>
      <c r="F44" s="59"/>
      <c r="G44" s="110" t="e">
        <f>SUMIF(#REF!,$B44,#REF!)</f>
        <v>#REF!</v>
      </c>
      <c r="H44" s="61" t="e">
        <f t="shared" si="13"/>
        <v>#REF!</v>
      </c>
      <c r="I44" s="61" t="e">
        <f t="shared" si="14"/>
        <v>#REF!</v>
      </c>
      <c r="J44" s="61" t="e">
        <f t="shared" si="15"/>
        <v>#REF!</v>
      </c>
      <c r="K44" s="62" t="e">
        <f t="shared" si="16"/>
        <v>#REF!</v>
      </c>
      <c r="L44" s="62" t="e">
        <f t="shared" si="17"/>
        <v>#REF!</v>
      </c>
      <c r="M44" s="62" t="e">
        <f t="shared" si="18"/>
        <v>#REF!</v>
      </c>
      <c r="N44" s="62" t="e">
        <f t="shared" si="19"/>
        <v>#REF!</v>
      </c>
      <c r="O44" s="62" t="e">
        <f t="shared" si="20"/>
        <v>#REF!</v>
      </c>
      <c r="P44" s="62" t="e">
        <f t="shared" si="21"/>
        <v>#REF!</v>
      </c>
      <c r="Q44" s="62" t="e">
        <f t="shared" si="22"/>
        <v>#REF!</v>
      </c>
      <c r="R44" s="63" t="e">
        <f t="shared" si="23"/>
        <v>#REF!</v>
      </c>
      <c r="X44" s="64"/>
    </row>
    <row r="45" spans="1:24">
      <c r="A45" s="97"/>
      <c r="B45" s="85" t="e">
        <f t="shared" si="24"/>
        <v>#REF!</v>
      </c>
      <c r="C45" s="100" t="e">
        <f t="shared" si="12"/>
        <v>#REF!</v>
      </c>
      <c r="D45" s="59"/>
      <c r="E45" s="59"/>
      <c r="F45" s="59"/>
      <c r="G45" s="110" t="e">
        <f>SUMIF(#REF!,$B45,#REF!)</f>
        <v>#REF!</v>
      </c>
      <c r="H45" s="61" t="e">
        <f t="shared" si="13"/>
        <v>#REF!</v>
      </c>
      <c r="I45" s="61" t="e">
        <f t="shared" si="14"/>
        <v>#REF!</v>
      </c>
      <c r="J45" s="61" t="e">
        <f t="shared" si="15"/>
        <v>#REF!</v>
      </c>
      <c r="K45" s="62" t="e">
        <f t="shared" si="16"/>
        <v>#REF!</v>
      </c>
      <c r="L45" s="62" t="e">
        <f t="shared" si="17"/>
        <v>#REF!</v>
      </c>
      <c r="M45" s="62" t="e">
        <f t="shared" si="18"/>
        <v>#REF!</v>
      </c>
      <c r="N45" s="62" t="e">
        <f t="shared" si="19"/>
        <v>#REF!</v>
      </c>
      <c r="O45" s="62" t="e">
        <f t="shared" si="20"/>
        <v>#REF!</v>
      </c>
      <c r="P45" s="62" t="e">
        <f t="shared" si="21"/>
        <v>#REF!</v>
      </c>
      <c r="Q45" s="62" t="e">
        <f t="shared" si="22"/>
        <v>#REF!</v>
      </c>
      <c r="R45" s="63" t="e">
        <f t="shared" si="23"/>
        <v>#REF!</v>
      </c>
      <c r="X45" s="64"/>
    </row>
    <row r="46" spans="1:24">
      <c r="A46" s="99"/>
      <c r="B46" s="85" t="e">
        <f t="shared" si="24"/>
        <v>#REF!</v>
      </c>
      <c r="C46" s="100" t="e">
        <f t="shared" si="12"/>
        <v>#REF!</v>
      </c>
      <c r="D46" s="59"/>
      <c r="E46" s="59"/>
      <c r="F46" s="59"/>
      <c r="G46" s="110" t="e">
        <f>SUMIF(#REF!,$B46,#REF!)</f>
        <v>#REF!</v>
      </c>
      <c r="H46" s="61" t="e">
        <f t="shared" si="13"/>
        <v>#REF!</v>
      </c>
      <c r="I46" s="61" t="e">
        <f t="shared" si="14"/>
        <v>#REF!</v>
      </c>
      <c r="J46" s="61" t="e">
        <f t="shared" si="15"/>
        <v>#REF!</v>
      </c>
      <c r="K46" s="62" t="e">
        <f t="shared" si="16"/>
        <v>#REF!</v>
      </c>
      <c r="L46" s="62" t="e">
        <f t="shared" si="17"/>
        <v>#REF!</v>
      </c>
      <c r="M46" s="62" t="e">
        <f t="shared" si="18"/>
        <v>#REF!</v>
      </c>
      <c r="N46" s="62" t="e">
        <f t="shared" si="19"/>
        <v>#REF!</v>
      </c>
      <c r="O46" s="62" t="e">
        <f t="shared" si="20"/>
        <v>#REF!</v>
      </c>
      <c r="P46" s="62" t="e">
        <f t="shared" si="21"/>
        <v>#REF!</v>
      </c>
      <c r="Q46" s="62" t="e">
        <f t="shared" si="22"/>
        <v>#REF!</v>
      </c>
      <c r="R46" s="63" t="e">
        <f t="shared" si="23"/>
        <v>#REF!</v>
      </c>
      <c r="X46" s="64"/>
    </row>
    <row r="47" spans="1:24">
      <c r="A47" s="97"/>
      <c r="B47" s="85" t="e">
        <f t="shared" si="24"/>
        <v>#REF!</v>
      </c>
      <c r="C47" s="100" t="e">
        <f t="shared" si="12"/>
        <v>#REF!</v>
      </c>
      <c r="D47" s="59"/>
      <c r="E47" s="59"/>
      <c r="F47" s="59"/>
      <c r="G47" s="110" t="e">
        <f>SUMIF(#REF!,$B47,#REF!)</f>
        <v>#REF!</v>
      </c>
      <c r="H47" s="61" t="e">
        <f t="shared" si="13"/>
        <v>#REF!</v>
      </c>
      <c r="I47" s="61" t="e">
        <f t="shared" si="14"/>
        <v>#REF!</v>
      </c>
      <c r="J47" s="61" t="e">
        <f t="shared" si="15"/>
        <v>#REF!</v>
      </c>
      <c r="K47" s="62" t="e">
        <f t="shared" si="16"/>
        <v>#REF!</v>
      </c>
      <c r="L47" s="62" t="e">
        <f t="shared" si="17"/>
        <v>#REF!</v>
      </c>
      <c r="M47" s="62" t="e">
        <f t="shared" si="18"/>
        <v>#REF!</v>
      </c>
      <c r="N47" s="62" t="e">
        <f t="shared" si="19"/>
        <v>#REF!</v>
      </c>
      <c r="O47" s="62" t="e">
        <f t="shared" si="20"/>
        <v>#REF!</v>
      </c>
      <c r="P47" s="62" t="e">
        <f t="shared" si="21"/>
        <v>#REF!</v>
      </c>
      <c r="Q47" s="62" t="e">
        <f t="shared" si="22"/>
        <v>#REF!</v>
      </c>
      <c r="R47" s="63" t="e">
        <f t="shared" si="23"/>
        <v>#REF!</v>
      </c>
      <c r="X47" s="64"/>
    </row>
    <row r="48" spans="1:24">
      <c r="A48" s="97"/>
      <c r="B48" s="85" t="e">
        <f t="shared" si="24"/>
        <v>#REF!</v>
      </c>
      <c r="C48" s="100" t="e">
        <f t="shared" si="12"/>
        <v>#REF!</v>
      </c>
      <c r="D48" s="59"/>
      <c r="E48" s="59"/>
      <c r="F48" s="59"/>
      <c r="G48" s="110" t="e">
        <f>SUMIF(#REF!,$B48,#REF!)</f>
        <v>#REF!</v>
      </c>
      <c r="H48" s="61" t="e">
        <f t="shared" si="13"/>
        <v>#REF!</v>
      </c>
      <c r="I48" s="61" t="e">
        <f t="shared" si="14"/>
        <v>#REF!</v>
      </c>
      <c r="J48" s="61" t="e">
        <f t="shared" si="15"/>
        <v>#REF!</v>
      </c>
      <c r="K48" s="62" t="e">
        <f t="shared" si="16"/>
        <v>#REF!</v>
      </c>
      <c r="L48" s="62" t="e">
        <f t="shared" si="17"/>
        <v>#REF!</v>
      </c>
      <c r="M48" s="62" t="e">
        <f t="shared" si="18"/>
        <v>#REF!</v>
      </c>
      <c r="N48" s="62" t="e">
        <f t="shared" si="19"/>
        <v>#REF!</v>
      </c>
      <c r="O48" s="62" t="e">
        <f t="shared" si="20"/>
        <v>#REF!</v>
      </c>
      <c r="P48" s="62" t="e">
        <f t="shared" si="21"/>
        <v>#REF!</v>
      </c>
      <c r="Q48" s="62" t="e">
        <f t="shared" si="22"/>
        <v>#REF!</v>
      </c>
      <c r="R48" s="63" t="e">
        <f t="shared" si="23"/>
        <v>#REF!</v>
      </c>
      <c r="X48" s="64"/>
    </row>
    <row r="49" spans="1:24">
      <c r="A49" s="97"/>
      <c r="B49" s="85" t="e">
        <f t="shared" si="24"/>
        <v>#REF!</v>
      </c>
      <c r="C49" s="100" t="e">
        <f t="shared" si="12"/>
        <v>#REF!</v>
      </c>
      <c r="D49" s="59"/>
      <c r="E49" s="59"/>
      <c r="F49" s="59"/>
      <c r="G49" s="110" t="e">
        <f>SUMIF(#REF!,$B49,#REF!)</f>
        <v>#REF!</v>
      </c>
      <c r="H49" s="61" t="e">
        <f t="shared" si="13"/>
        <v>#REF!</v>
      </c>
      <c r="I49" s="61" t="e">
        <f t="shared" si="14"/>
        <v>#REF!</v>
      </c>
      <c r="J49" s="61" t="e">
        <f t="shared" si="15"/>
        <v>#REF!</v>
      </c>
      <c r="K49" s="62" t="e">
        <f t="shared" si="16"/>
        <v>#REF!</v>
      </c>
      <c r="L49" s="62" t="e">
        <f t="shared" si="17"/>
        <v>#REF!</v>
      </c>
      <c r="M49" s="62" t="e">
        <f t="shared" si="18"/>
        <v>#REF!</v>
      </c>
      <c r="N49" s="62" t="e">
        <f t="shared" si="19"/>
        <v>#REF!</v>
      </c>
      <c r="O49" s="62" t="e">
        <f t="shared" si="20"/>
        <v>#REF!</v>
      </c>
      <c r="P49" s="62" t="e">
        <f t="shared" si="21"/>
        <v>#REF!</v>
      </c>
      <c r="Q49" s="62" t="e">
        <f t="shared" si="22"/>
        <v>#REF!</v>
      </c>
      <c r="R49" s="63" t="e">
        <f t="shared" si="23"/>
        <v>#REF!</v>
      </c>
      <c r="X49" s="64"/>
    </row>
    <row r="50" spans="1:24">
      <c r="A50" s="97"/>
      <c r="B50" s="85" t="e">
        <f t="shared" si="24"/>
        <v>#REF!</v>
      </c>
      <c r="C50" s="100" t="e">
        <f t="shared" si="12"/>
        <v>#REF!</v>
      </c>
      <c r="D50" s="59"/>
      <c r="E50" s="59"/>
      <c r="F50" s="59"/>
      <c r="G50" s="110" t="e">
        <f>SUMIF(#REF!,$B50,#REF!)</f>
        <v>#REF!</v>
      </c>
      <c r="H50" s="61" t="e">
        <f t="shared" si="13"/>
        <v>#REF!</v>
      </c>
      <c r="I50" s="61" t="e">
        <f t="shared" si="14"/>
        <v>#REF!</v>
      </c>
      <c r="J50" s="61" t="e">
        <f t="shared" si="15"/>
        <v>#REF!</v>
      </c>
      <c r="K50" s="62" t="e">
        <f t="shared" si="16"/>
        <v>#REF!</v>
      </c>
      <c r="L50" s="62" t="e">
        <f t="shared" si="17"/>
        <v>#REF!</v>
      </c>
      <c r="M50" s="62" t="e">
        <f t="shared" si="18"/>
        <v>#REF!</v>
      </c>
      <c r="N50" s="62" t="e">
        <f t="shared" si="19"/>
        <v>#REF!</v>
      </c>
      <c r="O50" s="62" t="e">
        <f t="shared" si="20"/>
        <v>#REF!</v>
      </c>
      <c r="P50" s="62" t="e">
        <f t="shared" si="21"/>
        <v>#REF!</v>
      </c>
      <c r="Q50" s="62" t="e">
        <f t="shared" si="22"/>
        <v>#REF!</v>
      </c>
      <c r="R50" s="63" t="e">
        <f t="shared" si="23"/>
        <v>#REF!</v>
      </c>
      <c r="X50" s="64"/>
    </row>
    <row r="51" spans="1:24">
      <c r="A51" s="97"/>
      <c r="B51" s="85" t="e">
        <f t="shared" si="24"/>
        <v>#REF!</v>
      </c>
      <c r="C51" s="100" t="e">
        <f t="shared" si="12"/>
        <v>#REF!</v>
      </c>
      <c r="D51" s="59"/>
      <c r="E51" s="59"/>
      <c r="F51" s="59"/>
      <c r="G51" s="110" t="e">
        <f>SUMIF(#REF!,$B51,#REF!)</f>
        <v>#REF!</v>
      </c>
      <c r="H51" s="61" t="e">
        <f t="shared" si="13"/>
        <v>#REF!</v>
      </c>
      <c r="I51" s="61" t="e">
        <f t="shared" si="14"/>
        <v>#REF!</v>
      </c>
      <c r="J51" s="61" t="e">
        <f t="shared" si="15"/>
        <v>#REF!</v>
      </c>
      <c r="K51" s="62" t="e">
        <f t="shared" si="16"/>
        <v>#REF!</v>
      </c>
      <c r="L51" s="62" t="e">
        <f t="shared" si="17"/>
        <v>#REF!</v>
      </c>
      <c r="M51" s="62" t="e">
        <f t="shared" si="18"/>
        <v>#REF!</v>
      </c>
      <c r="N51" s="62" t="e">
        <f t="shared" si="19"/>
        <v>#REF!</v>
      </c>
      <c r="O51" s="62" t="e">
        <f t="shared" si="20"/>
        <v>#REF!</v>
      </c>
      <c r="P51" s="62" t="e">
        <f t="shared" si="21"/>
        <v>#REF!</v>
      </c>
      <c r="Q51" s="62" t="e">
        <f t="shared" si="22"/>
        <v>#REF!</v>
      </c>
      <c r="R51" s="63" t="e">
        <f t="shared" si="23"/>
        <v>#REF!</v>
      </c>
      <c r="X51" s="64"/>
    </row>
    <row r="52" spans="1:24">
      <c r="A52" s="99"/>
      <c r="B52" s="85" t="e">
        <f t="shared" si="24"/>
        <v>#REF!</v>
      </c>
      <c r="C52" s="100" t="e">
        <f t="shared" si="12"/>
        <v>#REF!</v>
      </c>
      <c r="D52" s="59"/>
      <c r="E52" s="59"/>
      <c r="F52" s="59"/>
      <c r="G52" s="110" t="e">
        <f>SUMIF(#REF!,$B52,#REF!)</f>
        <v>#REF!</v>
      </c>
      <c r="H52" s="61" t="e">
        <f t="shared" si="13"/>
        <v>#REF!</v>
      </c>
      <c r="I52" s="61" t="e">
        <f t="shared" si="14"/>
        <v>#REF!</v>
      </c>
      <c r="J52" s="61" t="e">
        <f t="shared" si="15"/>
        <v>#REF!</v>
      </c>
      <c r="K52" s="62" t="e">
        <f t="shared" si="16"/>
        <v>#REF!</v>
      </c>
      <c r="L52" s="62" t="e">
        <f t="shared" si="17"/>
        <v>#REF!</v>
      </c>
      <c r="M52" s="62" t="e">
        <f t="shared" si="18"/>
        <v>#REF!</v>
      </c>
      <c r="N52" s="62" t="e">
        <f t="shared" si="19"/>
        <v>#REF!</v>
      </c>
      <c r="O52" s="62" t="e">
        <f t="shared" si="20"/>
        <v>#REF!</v>
      </c>
      <c r="P52" s="62" t="e">
        <f t="shared" si="21"/>
        <v>#REF!</v>
      </c>
      <c r="Q52" s="62" t="e">
        <f t="shared" si="22"/>
        <v>#REF!</v>
      </c>
      <c r="R52" s="63" t="e">
        <f t="shared" si="23"/>
        <v>#REF!</v>
      </c>
      <c r="X52" s="64"/>
    </row>
    <row r="53" spans="1:24">
      <c r="A53" s="97"/>
      <c r="B53" s="85" t="e">
        <f t="shared" si="24"/>
        <v>#REF!</v>
      </c>
      <c r="C53" s="100" t="e">
        <f t="shared" si="12"/>
        <v>#REF!</v>
      </c>
      <c r="D53" s="59"/>
      <c r="E53" s="59"/>
      <c r="F53" s="59"/>
      <c r="G53" s="110" t="e">
        <f>SUMIF(#REF!,$B53,#REF!)</f>
        <v>#REF!</v>
      </c>
      <c r="H53" s="61" t="e">
        <f t="shared" si="13"/>
        <v>#REF!</v>
      </c>
      <c r="I53" s="61" t="e">
        <f t="shared" si="14"/>
        <v>#REF!</v>
      </c>
      <c r="J53" s="61" t="e">
        <f t="shared" si="15"/>
        <v>#REF!</v>
      </c>
      <c r="K53" s="62" t="e">
        <f t="shared" si="16"/>
        <v>#REF!</v>
      </c>
      <c r="L53" s="62" t="e">
        <f t="shared" si="17"/>
        <v>#REF!</v>
      </c>
      <c r="M53" s="62" t="e">
        <f t="shared" si="18"/>
        <v>#REF!</v>
      </c>
      <c r="N53" s="62" t="e">
        <f t="shared" si="19"/>
        <v>#REF!</v>
      </c>
      <c r="O53" s="62" t="e">
        <f t="shared" si="20"/>
        <v>#REF!</v>
      </c>
      <c r="P53" s="62" t="e">
        <f t="shared" si="21"/>
        <v>#REF!</v>
      </c>
      <c r="Q53" s="62" t="e">
        <f t="shared" si="22"/>
        <v>#REF!</v>
      </c>
      <c r="R53" s="63" t="e">
        <f t="shared" si="23"/>
        <v>#REF!</v>
      </c>
      <c r="X53" s="64"/>
    </row>
    <row r="54" spans="1:24">
      <c r="A54" s="99"/>
      <c r="B54" s="85" t="e">
        <f t="shared" si="24"/>
        <v>#REF!</v>
      </c>
      <c r="C54" s="100" t="e">
        <f t="shared" si="12"/>
        <v>#REF!</v>
      </c>
      <c r="D54" s="59"/>
      <c r="E54" s="59"/>
      <c r="F54" s="59"/>
      <c r="G54" s="110" t="e">
        <f>SUMIF(#REF!,$B54,#REF!)</f>
        <v>#REF!</v>
      </c>
      <c r="H54" s="61" t="e">
        <f t="shared" si="13"/>
        <v>#REF!</v>
      </c>
      <c r="I54" s="61" t="e">
        <f t="shared" si="14"/>
        <v>#REF!</v>
      </c>
      <c r="J54" s="61" t="e">
        <f t="shared" si="15"/>
        <v>#REF!</v>
      </c>
      <c r="K54" s="62" t="e">
        <f t="shared" si="16"/>
        <v>#REF!</v>
      </c>
      <c r="L54" s="62" t="e">
        <f t="shared" si="17"/>
        <v>#REF!</v>
      </c>
      <c r="M54" s="62" t="e">
        <f t="shared" si="18"/>
        <v>#REF!</v>
      </c>
      <c r="N54" s="62" t="e">
        <f t="shared" si="19"/>
        <v>#REF!</v>
      </c>
      <c r="O54" s="62" t="e">
        <f t="shared" si="20"/>
        <v>#REF!</v>
      </c>
      <c r="P54" s="62" t="e">
        <f t="shared" si="21"/>
        <v>#REF!</v>
      </c>
      <c r="Q54" s="62" t="e">
        <f t="shared" si="22"/>
        <v>#REF!</v>
      </c>
      <c r="R54" s="63" t="e">
        <f t="shared" si="23"/>
        <v>#REF!</v>
      </c>
      <c r="X54" s="64"/>
    </row>
    <row r="55" spans="1:24">
      <c r="A55" s="97"/>
      <c r="B55" s="85" t="e">
        <f t="shared" si="24"/>
        <v>#REF!</v>
      </c>
      <c r="C55" s="100" t="e">
        <f t="shared" si="12"/>
        <v>#REF!</v>
      </c>
      <c r="D55" s="59"/>
      <c r="E55" s="59"/>
      <c r="F55" s="59"/>
      <c r="G55" s="110" t="e">
        <f>SUMIF(#REF!,$B55,#REF!)</f>
        <v>#REF!</v>
      </c>
      <c r="H55" s="61" t="e">
        <f t="shared" si="13"/>
        <v>#REF!</v>
      </c>
      <c r="I55" s="61" t="e">
        <f t="shared" si="14"/>
        <v>#REF!</v>
      </c>
      <c r="J55" s="61" t="e">
        <f t="shared" si="15"/>
        <v>#REF!</v>
      </c>
      <c r="K55" s="62" t="e">
        <f t="shared" si="16"/>
        <v>#REF!</v>
      </c>
      <c r="L55" s="62" t="e">
        <f t="shared" si="17"/>
        <v>#REF!</v>
      </c>
      <c r="M55" s="62" t="e">
        <f t="shared" si="18"/>
        <v>#REF!</v>
      </c>
      <c r="N55" s="62" t="e">
        <f t="shared" si="19"/>
        <v>#REF!</v>
      </c>
      <c r="O55" s="62" t="e">
        <f t="shared" si="20"/>
        <v>#REF!</v>
      </c>
      <c r="P55" s="62" t="e">
        <f t="shared" si="21"/>
        <v>#REF!</v>
      </c>
      <c r="Q55" s="62" t="e">
        <f t="shared" si="22"/>
        <v>#REF!</v>
      </c>
      <c r="R55" s="63" t="e">
        <f t="shared" si="23"/>
        <v>#REF!</v>
      </c>
      <c r="X55" s="64"/>
    </row>
    <row r="56" spans="1:24">
      <c r="A56" s="97"/>
      <c r="B56" s="85" t="e">
        <f t="shared" si="24"/>
        <v>#REF!</v>
      </c>
      <c r="C56" s="100" t="e">
        <f t="shared" si="12"/>
        <v>#REF!</v>
      </c>
      <c r="D56" s="59"/>
      <c r="E56" s="59"/>
      <c r="F56" s="59"/>
      <c r="G56" s="110" t="e">
        <f>SUMIF(#REF!,$B56,#REF!)</f>
        <v>#REF!</v>
      </c>
      <c r="H56" s="61" t="e">
        <f t="shared" si="13"/>
        <v>#REF!</v>
      </c>
      <c r="I56" s="61" t="e">
        <f t="shared" si="14"/>
        <v>#REF!</v>
      </c>
      <c r="J56" s="61" t="e">
        <f t="shared" si="15"/>
        <v>#REF!</v>
      </c>
      <c r="K56" s="62" t="e">
        <f t="shared" si="16"/>
        <v>#REF!</v>
      </c>
      <c r="L56" s="62" t="e">
        <f t="shared" si="17"/>
        <v>#REF!</v>
      </c>
      <c r="M56" s="62" t="e">
        <f t="shared" si="18"/>
        <v>#REF!</v>
      </c>
      <c r="N56" s="62" t="e">
        <f t="shared" si="19"/>
        <v>#REF!</v>
      </c>
      <c r="O56" s="62" t="e">
        <f t="shared" si="20"/>
        <v>#REF!</v>
      </c>
      <c r="P56" s="62" t="e">
        <f t="shared" si="21"/>
        <v>#REF!</v>
      </c>
      <c r="Q56" s="62" t="e">
        <f t="shared" si="22"/>
        <v>#REF!</v>
      </c>
      <c r="R56" s="63" t="e">
        <f t="shared" si="23"/>
        <v>#REF!</v>
      </c>
      <c r="X56" s="64"/>
    </row>
    <row r="57" spans="1:24">
      <c r="A57" s="97"/>
      <c r="B57" s="85" t="e">
        <f t="shared" si="24"/>
        <v>#REF!</v>
      </c>
      <c r="C57" s="100" t="e">
        <f t="shared" si="12"/>
        <v>#REF!</v>
      </c>
      <c r="D57" s="59"/>
      <c r="E57" s="59"/>
      <c r="F57" s="59"/>
      <c r="G57" s="110" t="e">
        <f>SUMIF(#REF!,$B57,#REF!)</f>
        <v>#REF!</v>
      </c>
      <c r="H57" s="61" t="e">
        <f t="shared" si="13"/>
        <v>#REF!</v>
      </c>
      <c r="I57" s="61" t="e">
        <f t="shared" si="14"/>
        <v>#REF!</v>
      </c>
      <c r="J57" s="61" t="e">
        <f t="shared" si="15"/>
        <v>#REF!</v>
      </c>
      <c r="K57" s="62" t="e">
        <f t="shared" si="16"/>
        <v>#REF!</v>
      </c>
      <c r="L57" s="62" t="e">
        <f t="shared" si="17"/>
        <v>#REF!</v>
      </c>
      <c r="M57" s="62" t="e">
        <f t="shared" si="18"/>
        <v>#REF!</v>
      </c>
      <c r="N57" s="62" t="e">
        <f t="shared" si="19"/>
        <v>#REF!</v>
      </c>
      <c r="O57" s="62" t="e">
        <f t="shared" si="20"/>
        <v>#REF!</v>
      </c>
      <c r="P57" s="62" t="e">
        <f t="shared" si="21"/>
        <v>#REF!</v>
      </c>
      <c r="Q57" s="62" t="e">
        <f t="shared" si="22"/>
        <v>#REF!</v>
      </c>
      <c r="R57" s="63" t="e">
        <f t="shared" si="23"/>
        <v>#REF!</v>
      </c>
      <c r="X57" s="64"/>
    </row>
    <row r="58" spans="1:24">
      <c r="A58" s="97"/>
      <c r="B58" s="85" t="e">
        <f t="shared" si="24"/>
        <v>#REF!</v>
      </c>
      <c r="C58" s="100" t="e">
        <f t="shared" si="12"/>
        <v>#REF!</v>
      </c>
      <c r="D58" s="59"/>
      <c r="E58" s="59"/>
      <c r="F58" s="59"/>
      <c r="G58" s="110" t="e">
        <f>SUMIF(#REF!,$B58,#REF!)</f>
        <v>#REF!</v>
      </c>
      <c r="H58" s="61" t="e">
        <f t="shared" si="13"/>
        <v>#REF!</v>
      </c>
      <c r="I58" s="61" t="e">
        <f t="shared" si="14"/>
        <v>#REF!</v>
      </c>
      <c r="J58" s="61" t="e">
        <f t="shared" si="15"/>
        <v>#REF!</v>
      </c>
      <c r="K58" s="62" t="e">
        <f t="shared" si="16"/>
        <v>#REF!</v>
      </c>
      <c r="L58" s="62" t="e">
        <f t="shared" si="17"/>
        <v>#REF!</v>
      </c>
      <c r="M58" s="62" t="e">
        <f t="shared" si="18"/>
        <v>#REF!</v>
      </c>
      <c r="N58" s="62" t="e">
        <f t="shared" si="19"/>
        <v>#REF!</v>
      </c>
      <c r="O58" s="62" t="e">
        <f t="shared" si="20"/>
        <v>#REF!</v>
      </c>
      <c r="P58" s="62" t="e">
        <f t="shared" si="21"/>
        <v>#REF!</v>
      </c>
      <c r="Q58" s="62" t="e">
        <f t="shared" si="22"/>
        <v>#REF!</v>
      </c>
      <c r="R58" s="63" t="e">
        <f t="shared" si="23"/>
        <v>#REF!</v>
      </c>
      <c r="X58" s="64"/>
    </row>
    <row r="59" spans="1:24">
      <c r="A59" s="99"/>
      <c r="B59" s="85" t="e">
        <f t="shared" si="24"/>
        <v>#REF!</v>
      </c>
      <c r="C59" s="100" t="e">
        <f t="shared" si="12"/>
        <v>#REF!</v>
      </c>
      <c r="D59" s="59"/>
      <c r="E59" s="59"/>
      <c r="F59" s="59"/>
      <c r="G59" s="110" t="e">
        <f>SUMIF(#REF!,$B59,#REF!)</f>
        <v>#REF!</v>
      </c>
      <c r="H59" s="61" t="e">
        <f t="shared" si="13"/>
        <v>#REF!</v>
      </c>
      <c r="I59" s="61" t="e">
        <f t="shared" si="14"/>
        <v>#REF!</v>
      </c>
      <c r="J59" s="61" t="e">
        <f t="shared" si="15"/>
        <v>#REF!</v>
      </c>
      <c r="K59" s="62" t="e">
        <f t="shared" si="16"/>
        <v>#REF!</v>
      </c>
      <c r="L59" s="62" t="e">
        <f t="shared" si="17"/>
        <v>#REF!</v>
      </c>
      <c r="M59" s="62" t="e">
        <f t="shared" si="18"/>
        <v>#REF!</v>
      </c>
      <c r="N59" s="62" t="e">
        <f t="shared" si="19"/>
        <v>#REF!</v>
      </c>
      <c r="O59" s="62" t="e">
        <f t="shared" si="20"/>
        <v>#REF!</v>
      </c>
      <c r="P59" s="62" t="e">
        <f t="shared" si="21"/>
        <v>#REF!</v>
      </c>
      <c r="Q59" s="62" t="e">
        <f t="shared" si="22"/>
        <v>#REF!</v>
      </c>
      <c r="R59" s="63" t="e">
        <f t="shared" si="23"/>
        <v>#REF!</v>
      </c>
      <c r="X59" s="64"/>
    </row>
    <row r="60" spans="1:24">
      <c r="A60" s="99"/>
      <c r="B60" s="85" t="e">
        <f t="shared" si="24"/>
        <v>#REF!</v>
      </c>
      <c r="C60" s="100" t="e">
        <f t="shared" si="12"/>
        <v>#REF!</v>
      </c>
      <c r="D60" s="59"/>
      <c r="E60" s="59"/>
      <c r="F60" s="59"/>
      <c r="G60" s="110" t="e">
        <f>SUMIF(#REF!,$B60,#REF!)</f>
        <v>#REF!</v>
      </c>
      <c r="H60" s="61" t="e">
        <f t="shared" si="13"/>
        <v>#REF!</v>
      </c>
      <c r="I60" s="61" t="e">
        <f t="shared" si="14"/>
        <v>#REF!</v>
      </c>
      <c r="J60" s="61" t="e">
        <f t="shared" si="15"/>
        <v>#REF!</v>
      </c>
      <c r="K60" s="62" t="e">
        <f t="shared" si="16"/>
        <v>#REF!</v>
      </c>
      <c r="L60" s="62" t="e">
        <f t="shared" si="17"/>
        <v>#REF!</v>
      </c>
      <c r="M60" s="62" t="e">
        <f t="shared" si="18"/>
        <v>#REF!</v>
      </c>
      <c r="N60" s="62" t="e">
        <f t="shared" si="19"/>
        <v>#REF!</v>
      </c>
      <c r="O60" s="62" t="e">
        <f t="shared" si="20"/>
        <v>#REF!</v>
      </c>
      <c r="P60" s="62" t="e">
        <f t="shared" si="21"/>
        <v>#REF!</v>
      </c>
      <c r="Q60" s="62" t="e">
        <f t="shared" si="22"/>
        <v>#REF!</v>
      </c>
      <c r="R60" s="63" t="e">
        <f t="shared" si="23"/>
        <v>#REF!</v>
      </c>
      <c r="X60" s="64"/>
    </row>
    <row r="61" spans="1:24">
      <c r="A61" s="97"/>
      <c r="B61" s="85" t="e">
        <f t="shared" si="24"/>
        <v>#REF!</v>
      </c>
      <c r="C61" s="100" t="e">
        <f t="shared" si="12"/>
        <v>#REF!</v>
      </c>
      <c r="D61" s="59"/>
      <c r="E61" s="59"/>
      <c r="F61" s="59"/>
      <c r="G61" s="110" t="e">
        <f>SUMIF(#REF!,$B61,#REF!)</f>
        <v>#REF!</v>
      </c>
      <c r="H61" s="61" t="e">
        <f t="shared" si="13"/>
        <v>#REF!</v>
      </c>
      <c r="I61" s="61" t="e">
        <f t="shared" si="14"/>
        <v>#REF!</v>
      </c>
      <c r="J61" s="61" t="e">
        <f t="shared" si="15"/>
        <v>#REF!</v>
      </c>
      <c r="K61" s="62" t="e">
        <f t="shared" si="16"/>
        <v>#REF!</v>
      </c>
      <c r="L61" s="62" t="e">
        <f t="shared" si="17"/>
        <v>#REF!</v>
      </c>
      <c r="M61" s="62" t="e">
        <f t="shared" si="18"/>
        <v>#REF!</v>
      </c>
      <c r="N61" s="62" t="e">
        <f t="shared" si="19"/>
        <v>#REF!</v>
      </c>
      <c r="O61" s="62" t="e">
        <f t="shared" si="20"/>
        <v>#REF!</v>
      </c>
      <c r="P61" s="62" t="e">
        <f t="shared" si="21"/>
        <v>#REF!</v>
      </c>
      <c r="Q61" s="62" t="e">
        <f t="shared" si="22"/>
        <v>#REF!</v>
      </c>
      <c r="R61" s="63" t="e">
        <f t="shared" si="23"/>
        <v>#REF!</v>
      </c>
      <c r="X61" s="64"/>
    </row>
    <row r="62" spans="1:24" ht="13.5" thickBot="1">
      <c r="A62" s="56"/>
      <c r="B62" s="57"/>
      <c r="C62" s="66"/>
      <c r="D62" s="65"/>
      <c r="E62" s="65"/>
      <c r="F62" s="65"/>
      <c r="G62" s="60"/>
      <c r="H62" s="61">
        <f t="shared" si="13"/>
        <v>0</v>
      </c>
      <c r="I62" s="61">
        <f t="shared" si="14"/>
        <v>0</v>
      </c>
      <c r="J62" s="61">
        <f t="shared" si="15"/>
        <v>0</v>
      </c>
      <c r="K62" s="62">
        <f t="shared" si="16"/>
        <v>0</v>
      </c>
      <c r="L62" s="62">
        <f t="shared" si="17"/>
        <v>0</v>
      </c>
      <c r="M62" s="62">
        <f t="shared" si="18"/>
        <v>0</v>
      </c>
      <c r="N62" s="62">
        <f t="shared" si="19"/>
        <v>0</v>
      </c>
      <c r="O62" s="62">
        <f t="shared" si="20"/>
        <v>0</v>
      </c>
      <c r="P62" s="62">
        <f t="shared" si="21"/>
        <v>0</v>
      </c>
      <c r="Q62" s="62">
        <f t="shared" si="22"/>
        <v>0</v>
      </c>
      <c r="R62" s="63">
        <f t="shared" si="23"/>
        <v>0</v>
      </c>
      <c r="T62" s="36">
        <f>SUM(N62:Q62)*$S$69</f>
        <v>0</v>
      </c>
      <c r="U62" s="36">
        <f>M62*$S$69</f>
        <v>0</v>
      </c>
      <c r="V62" s="36">
        <f>(K62+L62+Q62)*S$69</f>
        <v>0</v>
      </c>
      <c r="X62" s="64"/>
    </row>
    <row r="63" spans="1:24">
      <c r="A63" s="67"/>
      <c r="B63" s="68"/>
      <c r="C63" s="69"/>
      <c r="D63" s="67"/>
      <c r="E63" s="67"/>
      <c r="F63" s="67"/>
      <c r="G63" s="70"/>
      <c r="H63" s="71"/>
      <c r="I63" s="71"/>
      <c r="J63" s="71"/>
      <c r="K63" s="72"/>
      <c r="L63" s="72"/>
      <c r="M63" s="72"/>
      <c r="N63" s="72"/>
      <c r="O63" s="72"/>
      <c r="P63" s="72"/>
      <c r="Q63" s="72"/>
      <c r="R63" s="67"/>
    </row>
    <row r="64" spans="1:24" s="79" customFormat="1" ht="15.75" thickBot="1">
      <c r="A64" s="73" t="s">
        <v>931</v>
      </c>
      <c r="B64" s="74"/>
      <c r="C64" s="75"/>
      <c r="D64" s="76"/>
      <c r="E64" s="76"/>
      <c r="F64" s="76"/>
      <c r="G64" s="77" t="e">
        <f t="shared" ref="G64:R64" si="25">SUM(G11:G62)</f>
        <v>#REF!</v>
      </c>
      <c r="H64" s="102" t="e">
        <f t="shared" si="25"/>
        <v>#REF!</v>
      </c>
      <c r="I64" s="77" t="e">
        <f t="shared" si="25"/>
        <v>#REF!</v>
      </c>
      <c r="J64" s="77" t="e">
        <f t="shared" si="25"/>
        <v>#REF!</v>
      </c>
      <c r="K64" s="77" t="e">
        <f t="shared" si="25"/>
        <v>#REF!</v>
      </c>
      <c r="L64" s="77" t="e">
        <f t="shared" si="25"/>
        <v>#REF!</v>
      </c>
      <c r="M64" s="77" t="e">
        <f t="shared" si="25"/>
        <v>#REF!</v>
      </c>
      <c r="N64" s="77" t="e">
        <f t="shared" si="25"/>
        <v>#REF!</v>
      </c>
      <c r="O64" s="77" t="e">
        <f t="shared" si="25"/>
        <v>#REF!</v>
      </c>
      <c r="P64" s="77" t="e">
        <f t="shared" si="25"/>
        <v>#REF!</v>
      </c>
      <c r="Q64" s="77" t="e">
        <f t="shared" si="25"/>
        <v>#REF!</v>
      </c>
      <c r="R64" s="78" t="e">
        <f t="shared" si="25"/>
        <v>#REF!</v>
      </c>
    </row>
    <row r="65" spans="1:68">
      <c r="A65" s="80"/>
      <c r="B65" s="81"/>
      <c r="C65" s="82"/>
      <c r="D65" s="83"/>
      <c r="E65" s="83"/>
      <c r="F65" s="83"/>
      <c r="G65" s="84"/>
      <c r="H65" s="103"/>
      <c r="I65" s="84"/>
      <c r="J65" s="84"/>
      <c r="K65" s="84"/>
      <c r="L65" s="84"/>
      <c r="M65" s="84"/>
      <c r="N65" s="84"/>
      <c r="O65" s="84"/>
      <c r="P65" s="84"/>
      <c r="Q65" s="84"/>
      <c r="R65" s="55"/>
    </row>
    <row r="66" spans="1:68">
      <c r="C66" s="50"/>
      <c r="R66" s="83"/>
    </row>
    <row r="67" spans="1:68">
      <c r="C67" s="50"/>
      <c r="R67" s="83"/>
    </row>
    <row r="68" spans="1:68">
      <c r="C68" s="50"/>
      <c r="R68" s="83"/>
    </row>
    <row r="69" spans="1:68">
      <c r="C69" s="50"/>
      <c r="R69" s="83"/>
      <c r="S69" s="64"/>
      <c r="T69" s="64"/>
      <c r="U69" s="64"/>
      <c r="V69" s="64"/>
      <c r="W69" s="64"/>
      <c r="X69" s="64"/>
      <c r="Y69" s="64"/>
      <c r="Z69" s="64"/>
      <c r="AA69" s="64"/>
      <c r="AB69" s="64"/>
      <c r="AC69" s="64"/>
      <c r="AD69" s="64"/>
      <c r="AE69" s="64"/>
      <c r="AF69" s="64"/>
      <c r="AG69" s="64"/>
      <c r="AH69" s="64"/>
      <c r="AI69" s="64"/>
      <c r="AJ69" s="64"/>
      <c r="AK69" s="64"/>
      <c r="AL69" s="64"/>
      <c r="AM69" s="64"/>
      <c r="AN69" s="64"/>
      <c r="AO69" s="64"/>
      <c r="AP69" s="64"/>
      <c r="AQ69" s="64"/>
      <c r="AR69" s="64"/>
      <c r="AS69" s="64"/>
      <c r="AT69" s="64"/>
      <c r="AU69" s="64"/>
      <c r="AV69" s="64"/>
      <c r="AW69" s="64"/>
      <c r="AX69" s="64"/>
      <c r="AY69" s="64"/>
      <c r="AZ69" s="64"/>
      <c r="BA69" s="64"/>
      <c r="BB69" s="64"/>
      <c r="BC69" s="64"/>
      <c r="BD69" s="64"/>
      <c r="BE69" s="64"/>
      <c r="BF69" s="64"/>
      <c r="BG69" s="64"/>
      <c r="BH69" s="64"/>
      <c r="BI69" s="64"/>
      <c r="BJ69" s="64"/>
      <c r="BK69" s="64"/>
      <c r="BL69" s="64"/>
      <c r="BM69" s="64"/>
      <c r="BN69" s="64"/>
      <c r="BO69" s="64"/>
      <c r="BP69" s="64"/>
    </row>
    <row r="70" spans="1:68" ht="13.5" customHeight="1">
      <c r="C70" s="50"/>
      <c r="R70" s="83"/>
    </row>
    <row r="71" spans="1:68" ht="13.5" customHeight="1">
      <c r="C71" s="50"/>
      <c r="R71" s="83"/>
    </row>
    <row r="72" spans="1:68" ht="13.5" customHeight="1">
      <c r="C72" s="50"/>
      <c r="R72" s="83"/>
    </row>
    <row r="73" spans="1:68" ht="13.5" customHeight="1">
      <c r="C73" s="50"/>
      <c r="R73" s="83"/>
    </row>
    <row r="74" spans="1:68" ht="13.5" customHeight="1">
      <c r="C74" s="50"/>
      <c r="R74" s="83"/>
    </row>
    <row r="75" spans="1:68" ht="13.5" customHeight="1">
      <c r="C75" s="50"/>
      <c r="R75" s="83"/>
    </row>
    <row r="76" spans="1:68" ht="13.5" customHeight="1">
      <c r="C76" s="50"/>
      <c r="R76" s="83"/>
    </row>
    <row r="77" spans="1:68" ht="13.5" customHeight="1">
      <c r="C77" s="50"/>
      <c r="R77" s="83"/>
    </row>
    <row r="78" spans="1:68" ht="13.5" customHeight="1">
      <c r="C78" s="50"/>
      <c r="R78" s="83"/>
    </row>
    <row r="79" spans="1:68" ht="13.5" customHeight="1">
      <c r="C79" s="50"/>
      <c r="R79" s="83"/>
    </row>
    <row r="80" spans="1:68" ht="13.5" customHeight="1">
      <c r="C80" s="50"/>
      <c r="R80" s="83"/>
    </row>
    <row r="81" spans="3:18" ht="13.5" customHeight="1">
      <c r="C81" s="50"/>
      <c r="R81" s="83"/>
    </row>
    <row r="82" spans="3:18" ht="13.5" customHeight="1">
      <c r="C82" s="50"/>
      <c r="R82" s="83"/>
    </row>
    <row r="83" spans="3:18" ht="13.5" customHeight="1">
      <c r="C83" s="50"/>
      <c r="R83" s="83"/>
    </row>
    <row r="84" spans="3:18" ht="13.5" customHeight="1">
      <c r="C84" s="50"/>
      <c r="R84" s="83"/>
    </row>
    <row r="85" spans="3:18" ht="13.5" customHeight="1">
      <c r="C85" s="50"/>
      <c r="R85" s="83"/>
    </row>
    <row r="86" spans="3:18" ht="13.5" customHeight="1">
      <c r="C86" s="50"/>
      <c r="R86" s="83"/>
    </row>
    <row r="87" spans="3:18" ht="13.5" customHeight="1">
      <c r="C87" s="50"/>
      <c r="R87" s="83"/>
    </row>
    <row r="88" spans="3:18" ht="13.5" customHeight="1">
      <c r="C88" s="50"/>
      <c r="R88" s="83"/>
    </row>
    <row r="89" spans="3:18" ht="13.5" customHeight="1">
      <c r="C89" s="50"/>
      <c r="R89" s="83"/>
    </row>
    <row r="90" spans="3:18" ht="13.5" customHeight="1">
      <c r="C90" s="50"/>
      <c r="R90" s="83"/>
    </row>
    <row r="91" spans="3:18" ht="13.5" customHeight="1">
      <c r="C91" s="50"/>
      <c r="R91" s="83"/>
    </row>
    <row r="92" spans="3:18" ht="13.5" customHeight="1">
      <c r="C92" s="50"/>
      <c r="R92" s="83"/>
    </row>
    <row r="93" spans="3:18" ht="13.5" customHeight="1">
      <c r="C93" s="50"/>
      <c r="R93" s="83"/>
    </row>
    <row r="94" spans="3:18" ht="13.5" customHeight="1">
      <c r="C94" s="50"/>
      <c r="R94" s="83"/>
    </row>
    <row r="95" spans="3:18">
      <c r="C95" s="50"/>
      <c r="R95" s="83"/>
    </row>
    <row r="96" spans="3:18">
      <c r="C96" s="50"/>
      <c r="R96" s="83"/>
    </row>
    <row r="97" spans="3:18">
      <c r="C97" s="50"/>
      <c r="R97" s="83"/>
    </row>
    <row r="98" spans="3:18">
      <c r="C98" s="50"/>
      <c r="R98" s="83"/>
    </row>
    <row r="99" spans="3:18">
      <c r="C99" s="50"/>
      <c r="R99" s="83"/>
    </row>
    <row r="100" spans="3:18">
      <c r="C100" s="50"/>
      <c r="R100" s="83"/>
    </row>
    <row r="101" spans="3:18">
      <c r="C101" s="50"/>
      <c r="R101" s="83"/>
    </row>
    <row r="102" spans="3:18">
      <c r="C102" s="50"/>
      <c r="R102" s="83"/>
    </row>
    <row r="103" spans="3:18">
      <c r="C103" s="50"/>
      <c r="R103" s="83"/>
    </row>
    <row r="104" spans="3:18">
      <c r="C104" s="50"/>
      <c r="R104" s="83"/>
    </row>
    <row r="105" spans="3:18">
      <c r="C105" s="50"/>
      <c r="R105" s="83"/>
    </row>
    <row r="106" spans="3:18">
      <c r="C106" s="50"/>
      <c r="R106" s="83"/>
    </row>
    <row r="107" spans="3:18">
      <c r="C107" s="50"/>
      <c r="R107" s="83"/>
    </row>
    <row r="108" spans="3:18">
      <c r="C108" s="50"/>
      <c r="R108" s="83"/>
    </row>
    <row r="109" spans="3:18">
      <c r="C109" s="50"/>
      <c r="R109" s="83"/>
    </row>
    <row r="110" spans="3:18">
      <c r="C110" s="50"/>
      <c r="R110" s="83"/>
    </row>
    <row r="111" spans="3:18">
      <c r="C111" s="50"/>
      <c r="R111" s="83"/>
    </row>
    <row r="112" spans="3:18">
      <c r="C112" s="50"/>
      <c r="R112" s="83"/>
    </row>
    <row r="113" spans="3:18">
      <c r="C113" s="50"/>
      <c r="R113" s="83"/>
    </row>
    <row r="114" spans="3:18">
      <c r="C114" s="50"/>
      <c r="R114" s="83"/>
    </row>
    <row r="115" spans="3:18">
      <c r="C115" s="50"/>
      <c r="R115" s="83"/>
    </row>
    <row r="116" spans="3:18">
      <c r="C116" s="50"/>
      <c r="R116" s="83"/>
    </row>
    <row r="117" spans="3:18">
      <c r="C117" s="50"/>
      <c r="R117" s="83"/>
    </row>
    <row r="118" spans="3:18">
      <c r="C118" s="50"/>
      <c r="R118" s="83"/>
    </row>
    <row r="119" spans="3:18">
      <c r="C119" s="50"/>
      <c r="R119" s="83"/>
    </row>
    <row r="120" spans="3:18">
      <c r="C120" s="50"/>
      <c r="R120" s="83"/>
    </row>
    <row r="121" spans="3:18">
      <c r="C121" s="50"/>
      <c r="R121" s="83"/>
    </row>
    <row r="122" spans="3:18">
      <c r="C122" s="50"/>
      <c r="R122" s="83"/>
    </row>
    <row r="123" spans="3:18">
      <c r="C123" s="50"/>
      <c r="R123" s="83"/>
    </row>
    <row r="124" spans="3:18">
      <c r="C124" s="50"/>
      <c r="R124" s="83"/>
    </row>
    <row r="125" spans="3:18">
      <c r="C125" s="50"/>
      <c r="R125" s="83"/>
    </row>
    <row r="126" spans="3:18">
      <c r="C126" s="50"/>
      <c r="R126" s="83"/>
    </row>
    <row r="127" spans="3:18">
      <c r="C127" s="50"/>
      <c r="R127" s="83"/>
    </row>
    <row r="128" spans="3:18">
      <c r="C128" s="50"/>
      <c r="R128" s="83"/>
    </row>
    <row r="129" spans="3:18">
      <c r="C129" s="50"/>
      <c r="R129" s="83"/>
    </row>
    <row r="130" spans="3:18">
      <c r="C130" s="50"/>
      <c r="R130" s="83"/>
    </row>
    <row r="131" spans="3:18">
      <c r="C131" s="50"/>
      <c r="R131" s="83"/>
    </row>
    <row r="132" spans="3:18">
      <c r="C132" s="50"/>
      <c r="R132" s="83"/>
    </row>
    <row r="133" spans="3:18">
      <c r="C133" s="50"/>
      <c r="R133" s="83"/>
    </row>
    <row r="134" spans="3:18">
      <c r="C134" s="50"/>
      <c r="R134" s="83"/>
    </row>
    <row r="135" spans="3:18">
      <c r="C135" s="50"/>
      <c r="R135" s="83"/>
    </row>
    <row r="136" spans="3:18">
      <c r="C136" s="50"/>
      <c r="R136" s="83"/>
    </row>
    <row r="137" spans="3:18">
      <c r="C137" s="50"/>
      <c r="R137" s="83"/>
    </row>
    <row r="138" spans="3:18">
      <c r="C138" s="50"/>
      <c r="R138" s="83"/>
    </row>
    <row r="139" spans="3:18">
      <c r="C139" s="50"/>
      <c r="R139" s="83"/>
    </row>
    <row r="140" spans="3:18">
      <c r="C140" s="50"/>
      <c r="R140" s="83"/>
    </row>
    <row r="141" spans="3:18">
      <c r="C141" s="50"/>
      <c r="R141" s="83"/>
    </row>
    <row r="142" spans="3:18">
      <c r="C142" s="50"/>
      <c r="R142" s="83"/>
    </row>
    <row r="143" spans="3:18">
      <c r="C143" s="50"/>
      <c r="R143" s="83"/>
    </row>
    <row r="144" spans="3:18">
      <c r="C144" s="50"/>
      <c r="R144" s="83"/>
    </row>
    <row r="145" spans="3:18">
      <c r="C145" s="50"/>
      <c r="R145" s="83"/>
    </row>
    <row r="146" spans="3:18">
      <c r="C146" s="50"/>
      <c r="R146" s="83"/>
    </row>
    <row r="147" spans="3:18">
      <c r="C147" s="50"/>
      <c r="R147" s="83"/>
    </row>
    <row r="148" spans="3:18">
      <c r="C148" s="50"/>
      <c r="R148" s="83"/>
    </row>
    <row r="149" spans="3:18">
      <c r="C149" s="50"/>
      <c r="R149" s="83"/>
    </row>
    <row r="150" spans="3:18">
      <c r="C150" s="50"/>
      <c r="R150" s="83"/>
    </row>
    <row r="151" spans="3:18">
      <c r="C151" s="50"/>
      <c r="R151" s="83"/>
    </row>
    <row r="152" spans="3:18">
      <c r="C152" s="50"/>
      <c r="R152" s="83"/>
    </row>
    <row r="153" spans="3:18">
      <c r="C153" s="50"/>
      <c r="R153" s="83"/>
    </row>
    <row r="154" spans="3:18">
      <c r="C154" s="50"/>
      <c r="R154" s="83"/>
    </row>
    <row r="155" spans="3:18">
      <c r="C155" s="50"/>
      <c r="R155" s="83"/>
    </row>
    <row r="156" spans="3:18">
      <c r="C156" s="50"/>
      <c r="R156" s="83"/>
    </row>
    <row r="157" spans="3:18">
      <c r="C157" s="50"/>
      <c r="R157" s="83"/>
    </row>
    <row r="158" spans="3:18">
      <c r="C158" s="50"/>
      <c r="R158" s="83"/>
    </row>
    <row r="159" spans="3:18">
      <c r="C159" s="50"/>
      <c r="R159" s="83"/>
    </row>
    <row r="160" spans="3:18">
      <c r="C160" s="50"/>
      <c r="R160" s="83"/>
    </row>
    <row r="161" spans="3:18">
      <c r="C161" s="50"/>
      <c r="R161" s="83"/>
    </row>
    <row r="162" spans="3:18">
      <c r="C162" s="50"/>
      <c r="R162" s="83"/>
    </row>
    <row r="163" spans="3:18">
      <c r="C163" s="50"/>
      <c r="R163" s="83"/>
    </row>
    <row r="164" spans="3:18">
      <c r="C164" s="50"/>
      <c r="R164" s="83"/>
    </row>
    <row r="165" spans="3:18">
      <c r="C165" s="50"/>
      <c r="R165" s="83"/>
    </row>
    <row r="166" spans="3:18">
      <c r="C166" s="50"/>
      <c r="R166" s="83"/>
    </row>
    <row r="167" spans="3:18">
      <c r="C167" s="50"/>
      <c r="R167" s="83"/>
    </row>
    <row r="168" spans="3:18">
      <c r="C168" s="50"/>
      <c r="R168" s="83"/>
    </row>
    <row r="169" spans="3:18">
      <c r="C169" s="50"/>
      <c r="R169" s="83"/>
    </row>
    <row r="170" spans="3:18">
      <c r="C170" s="50"/>
      <c r="R170" s="83"/>
    </row>
    <row r="171" spans="3:18">
      <c r="C171" s="50"/>
      <c r="R171" s="83"/>
    </row>
    <row r="172" spans="3:18">
      <c r="C172" s="50"/>
      <c r="R172" s="83"/>
    </row>
    <row r="173" spans="3:18">
      <c r="C173" s="50"/>
      <c r="R173" s="83"/>
    </row>
    <row r="174" spans="3:18">
      <c r="C174" s="50"/>
      <c r="R174" s="83"/>
    </row>
    <row r="175" spans="3:18">
      <c r="C175" s="50"/>
      <c r="R175" s="83"/>
    </row>
    <row r="176" spans="3:18">
      <c r="C176" s="50"/>
      <c r="R176" s="83"/>
    </row>
    <row r="177" spans="3:18">
      <c r="C177" s="50"/>
      <c r="R177" s="83"/>
    </row>
    <row r="178" spans="3:18">
      <c r="C178" s="50"/>
      <c r="R178" s="83"/>
    </row>
    <row r="179" spans="3:18">
      <c r="C179" s="50"/>
      <c r="R179" s="83"/>
    </row>
    <row r="180" spans="3:18">
      <c r="C180" s="50"/>
      <c r="R180" s="83"/>
    </row>
    <row r="181" spans="3:18">
      <c r="C181" s="50"/>
      <c r="R181" s="83"/>
    </row>
    <row r="182" spans="3:18">
      <c r="C182" s="50"/>
      <c r="R182" s="83"/>
    </row>
    <row r="183" spans="3:18">
      <c r="C183" s="50"/>
      <c r="R183" s="83"/>
    </row>
    <row r="184" spans="3:18">
      <c r="C184" s="50"/>
      <c r="R184" s="83"/>
    </row>
    <row r="185" spans="3:18">
      <c r="C185" s="50"/>
      <c r="R185" s="83"/>
    </row>
    <row r="186" spans="3:18">
      <c r="C186" s="50"/>
      <c r="R186" s="83"/>
    </row>
    <row r="187" spans="3:18">
      <c r="C187" s="50"/>
      <c r="R187" s="83"/>
    </row>
    <row r="188" spans="3:18">
      <c r="C188" s="50"/>
      <c r="R188" s="83"/>
    </row>
    <row r="189" spans="3:18">
      <c r="C189" s="50"/>
      <c r="R189" s="83"/>
    </row>
    <row r="190" spans="3:18">
      <c r="C190" s="50"/>
      <c r="R190" s="83"/>
    </row>
    <row r="191" spans="3:18">
      <c r="C191" s="50"/>
      <c r="R191" s="83"/>
    </row>
    <row r="192" spans="3:18">
      <c r="C192" s="50"/>
      <c r="R192" s="83"/>
    </row>
    <row r="193" spans="3:18">
      <c r="C193" s="50"/>
      <c r="R193" s="83"/>
    </row>
    <row r="194" spans="3:18">
      <c r="C194" s="50"/>
      <c r="R194" s="83"/>
    </row>
    <row r="195" spans="3:18">
      <c r="C195" s="50"/>
      <c r="R195" s="83"/>
    </row>
    <row r="196" spans="3:18">
      <c r="C196" s="50"/>
      <c r="R196" s="83"/>
    </row>
    <row r="197" spans="3:18">
      <c r="C197" s="50"/>
      <c r="R197" s="83"/>
    </row>
    <row r="198" spans="3:18">
      <c r="C198" s="50"/>
      <c r="R198" s="83"/>
    </row>
    <row r="199" spans="3:18">
      <c r="C199" s="50"/>
      <c r="R199" s="83"/>
    </row>
    <row r="200" spans="3:18">
      <c r="C200" s="50"/>
      <c r="R200" s="83"/>
    </row>
    <row r="201" spans="3:18">
      <c r="C201" s="50"/>
      <c r="R201" s="83"/>
    </row>
    <row r="202" spans="3:18">
      <c r="C202" s="50"/>
      <c r="R202" s="83"/>
    </row>
    <row r="203" spans="3:18">
      <c r="C203" s="50"/>
      <c r="R203" s="83"/>
    </row>
    <row r="204" spans="3:18">
      <c r="C204" s="50"/>
      <c r="R204" s="83"/>
    </row>
    <row r="205" spans="3:18">
      <c r="C205" s="50"/>
      <c r="R205" s="83"/>
    </row>
    <row r="206" spans="3:18">
      <c r="C206" s="50"/>
      <c r="R206" s="83"/>
    </row>
    <row r="207" spans="3:18">
      <c r="C207" s="50"/>
      <c r="R207" s="83"/>
    </row>
    <row r="208" spans="3:18">
      <c r="C208" s="50"/>
      <c r="R208" s="83"/>
    </row>
    <row r="209" spans="3:18">
      <c r="C209" s="50"/>
      <c r="R209" s="83"/>
    </row>
    <row r="210" spans="3:18">
      <c r="C210" s="50"/>
      <c r="R210" s="83"/>
    </row>
    <row r="211" spans="3:18">
      <c r="C211" s="50"/>
      <c r="R211" s="83"/>
    </row>
    <row r="212" spans="3:18">
      <c r="C212" s="50"/>
      <c r="R212" s="83"/>
    </row>
    <row r="213" spans="3:18">
      <c r="C213" s="50"/>
      <c r="R213" s="83"/>
    </row>
    <row r="214" spans="3:18">
      <c r="C214" s="50"/>
      <c r="R214" s="83"/>
    </row>
    <row r="215" spans="3:18">
      <c r="C215" s="50"/>
      <c r="R215" s="83"/>
    </row>
    <row r="216" spans="3:18">
      <c r="C216" s="50"/>
      <c r="R216" s="83"/>
    </row>
    <row r="217" spans="3:18">
      <c r="C217" s="50"/>
      <c r="R217" s="83"/>
    </row>
    <row r="218" spans="3:18">
      <c r="C218" s="50"/>
      <c r="R218" s="83"/>
    </row>
    <row r="219" spans="3:18">
      <c r="C219" s="50"/>
      <c r="R219" s="83"/>
    </row>
    <row r="220" spans="3:18">
      <c r="C220" s="50"/>
      <c r="R220" s="83"/>
    </row>
    <row r="221" spans="3:18">
      <c r="C221" s="50"/>
      <c r="R221" s="83"/>
    </row>
    <row r="222" spans="3:18">
      <c r="C222" s="50"/>
      <c r="R222" s="83"/>
    </row>
    <row r="223" spans="3:18">
      <c r="C223" s="50"/>
      <c r="R223" s="83"/>
    </row>
    <row r="224" spans="3:18">
      <c r="C224" s="50"/>
      <c r="R224" s="83"/>
    </row>
    <row r="225" spans="3:18">
      <c r="C225" s="50"/>
      <c r="R225" s="83"/>
    </row>
    <row r="226" spans="3:18">
      <c r="C226" s="50"/>
      <c r="R226" s="83"/>
    </row>
    <row r="227" spans="3:18">
      <c r="C227" s="50"/>
      <c r="R227" s="83"/>
    </row>
    <row r="228" spans="3:18">
      <c r="C228" s="50"/>
      <c r="R228" s="83"/>
    </row>
    <row r="229" spans="3:18">
      <c r="C229" s="50"/>
      <c r="R229" s="83"/>
    </row>
    <row r="230" spans="3:18">
      <c r="C230" s="50"/>
      <c r="R230" s="83"/>
    </row>
    <row r="231" spans="3:18">
      <c r="C231" s="50"/>
      <c r="R231" s="83"/>
    </row>
    <row r="232" spans="3:18">
      <c r="C232" s="50"/>
      <c r="R232" s="83"/>
    </row>
    <row r="233" spans="3:18">
      <c r="C233" s="50"/>
      <c r="R233" s="83"/>
    </row>
    <row r="234" spans="3:18">
      <c r="C234" s="50"/>
      <c r="R234" s="83"/>
    </row>
    <row r="235" spans="3:18">
      <c r="C235" s="50"/>
      <c r="R235" s="83"/>
    </row>
    <row r="236" spans="3:18">
      <c r="C236" s="50"/>
      <c r="R236" s="83"/>
    </row>
    <row r="237" spans="3:18">
      <c r="C237" s="50"/>
      <c r="R237" s="83"/>
    </row>
    <row r="238" spans="3:18">
      <c r="C238" s="50"/>
      <c r="R238" s="83"/>
    </row>
    <row r="239" spans="3:18">
      <c r="C239" s="50"/>
      <c r="R239" s="83"/>
    </row>
    <row r="240" spans="3:18">
      <c r="C240" s="50"/>
      <c r="R240" s="83"/>
    </row>
    <row r="241" spans="3:18">
      <c r="C241" s="50"/>
      <c r="R241" s="83"/>
    </row>
    <row r="242" spans="3:18">
      <c r="C242" s="50"/>
      <c r="R242" s="83"/>
    </row>
    <row r="243" spans="3:18">
      <c r="C243" s="50"/>
      <c r="R243" s="83"/>
    </row>
    <row r="244" spans="3:18">
      <c r="C244" s="50"/>
      <c r="R244" s="83"/>
    </row>
    <row r="245" spans="3:18">
      <c r="C245" s="50"/>
      <c r="R245" s="83"/>
    </row>
    <row r="246" spans="3:18">
      <c r="C246" s="50"/>
      <c r="R246" s="83"/>
    </row>
    <row r="247" spans="3:18">
      <c r="C247" s="50"/>
      <c r="R247" s="83"/>
    </row>
    <row r="248" spans="3:18">
      <c r="C248" s="50"/>
      <c r="R248" s="83"/>
    </row>
    <row r="249" spans="3:18">
      <c r="C249" s="50"/>
      <c r="R249" s="83"/>
    </row>
    <row r="250" spans="3:18">
      <c r="C250" s="50"/>
      <c r="R250" s="83"/>
    </row>
    <row r="251" spans="3:18">
      <c r="C251" s="50"/>
      <c r="R251" s="83"/>
    </row>
    <row r="252" spans="3:18">
      <c r="C252" s="50"/>
      <c r="R252" s="83"/>
    </row>
    <row r="253" spans="3:18">
      <c r="C253" s="50"/>
      <c r="R253" s="83"/>
    </row>
    <row r="254" spans="3:18">
      <c r="C254" s="50"/>
      <c r="R254" s="83"/>
    </row>
    <row r="255" spans="3:18">
      <c r="C255" s="50"/>
      <c r="R255" s="83"/>
    </row>
    <row r="256" spans="3:18">
      <c r="C256" s="50"/>
      <c r="R256" s="83"/>
    </row>
    <row r="257" spans="3:18">
      <c r="C257" s="50"/>
      <c r="R257" s="83"/>
    </row>
    <row r="258" spans="3:18">
      <c r="C258" s="50"/>
      <c r="R258" s="83"/>
    </row>
    <row r="259" spans="3:18">
      <c r="C259" s="50"/>
      <c r="R259" s="83"/>
    </row>
    <row r="260" spans="3:18">
      <c r="C260" s="50"/>
      <c r="R260" s="83"/>
    </row>
    <row r="261" spans="3:18">
      <c r="C261" s="50"/>
      <c r="R261" s="83"/>
    </row>
    <row r="262" spans="3:18">
      <c r="C262" s="50"/>
      <c r="R262" s="83"/>
    </row>
    <row r="263" spans="3:18">
      <c r="C263" s="50"/>
      <c r="R263" s="83"/>
    </row>
    <row r="264" spans="3:18">
      <c r="C264" s="50"/>
      <c r="R264" s="83"/>
    </row>
    <row r="265" spans="3:18">
      <c r="C265" s="50"/>
      <c r="R265" s="83"/>
    </row>
    <row r="266" spans="3:18">
      <c r="C266" s="50"/>
      <c r="R266" s="83"/>
    </row>
    <row r="267" spans="3:18">
      <c r="C267" s="50"/>
      <c r="R267" s="83"/>
    </row>
    <row r="268" spans="3:18">
      <c r="C268" s="50"/>
      <c r="R268" s="83"/>
    </row>
    <row r="269" spans="3:18">
      <c r="C269" s="50"/>
      <c r="R269" s="83"/>
    </row>
    <row r="270" spans="3:18">
      <c r="C270" s="50"/>
      <c r="R270" s="83"/>
    </row>
    <row r="271" spans="3:18">
      <c r="C271" s="50"/>
      <c r="R271" s="83"/>
    </row>
    <row r="272" spans="3:18">
      <c r="C272" s="50"/>
      <c r="R272" s="83"/>
    </row>
    <row r="273" spans="3:18">
      <c r="C273" s="50"/>
      <c r="R273" s="83"/>
    </row>
    <row r="274" spans="3:18">
      <c r="C274" s="50"/>
      <c r="R274" s="83"/>
    </row>
    <row r="275" spans="3:18">
      <c r="C275" s="50"/>
      <c r="R275" s="83"/>
    </row>
    <row r="276" spans="3:18">
      <c r="C276" s="50"/>
      <c r="R276" s="83"/>
    </row>
    <row r="277" spans="3:18">
      <c r="C277" s="50"/>
      <c r="R277" s="83"/>
    </row>
    <row r="278" spans="3:18">
      <c r="C278" s="50"/>
      <c r="R278" s="83"/>
    </row>
    <row r="279" spans="3:18">
      <c r="C279" s="50"/>
      <c r="R279" s="83"/>
    </row>
    <row r="280" spans="3:18">
      <c r="C280" s="50"/>
      <c r="R280" s="83"/>
    </row>
    <row r="281" spans="3:18">
      <c r="C281" s="50"/>
      <c r="R281" s="83"/>
    </row>
    <row r="282" spans="3:18">
      <c r="C282" s="50"/>
      <c r="R282" s="83"/>
    </row>
    <row r="283" spans="3:18">
      <c r="C283" s="50"/>
      <c r="R283" s="83"/>
    </row>
    <row r="284" spans="3:18">
      <c r="C284" s="50"/>
      <c r="R284" s="83"/>
    </row>
    <row r="285" spans="3:18">
      <c r="C285" s="50"/>
      <c r="R285" s="83"/>
    </row>
    <row r="286" spans="3:18">
      <c r="C286" s="50"/>
      <c r="R286" s="83"/>
    </row>
    <row r="287" spans="3:18">
      <c r="C287" s="50"/>
      <c r="R287" s="83"/>
    </row>
    <row r="288" spans="3:18">
      <c r="C288" s="50"/>
      <c r="R288" s="83"/>
    </row>
    <row r="289" spans="3:18">
      <c r="C289" s="50"/>
      <c r="R289" s="83"/>
    </row>
    <row r="290" spans="3:18">
      <c r="C290" s="50"/>
      <c r="R290" s="83"/>
    </row>
    <row r="291" spans="3:18">
      <c r="C291" s="50"/>
      <c r="R291" s="83"/>
    </row>
    <row r="292" spans="3:18">
      <c r="C292" s="50"/>
      <c r="R292" s="83"/>
    </row>
    <row r="293" spans="3:18">
      <c r="C293" s="50"/>
      <c r="R293" s="83"/>
    </row>
    <row r="294" spans="3:18">
      <c r="C294" s="50"/>
      <c r="R294" s="83"/>
    </row>
    <row r="295" spans="3:18">
      <c r="C295" s="50"/>
      <c r="R295" s="83"/>
    </row>
    <row r="296" spans="3:18">
      <c r="C296" s="50"/>
      <c r="R296" s="83"/>
    </row>
    <row r="297" spans="3:18">
      <c r="C297" s="50"/>
      <c r="R297" s="83"/>
    </row>
    <row r="298" spans="3:18">
      <c r="C298" s="50"/>
      <c r="R298" s="83"/>
    </row>
    <row r="299" spans="3:18">
      <c r="C299" s="50"/>
      <c r="R299" s="83"/>
    </row>
    <row r="300" spans="3:18">
      <c r="C300" s="50"/>
      <c r="R300" s="83"/>
    </row>
    <row r="301" spans="3:18">
      <c r="C301" s="50"/>
      <c r="R301" s="83"/>
    </row>
    <row r="302" spans="3:18">
      <c r="C302" s="50"/>
      <c r="R302" s="83"/>
    </row>
    <row r="303" spans="3:18">
      <c r="C303" s="50"/>
      <c r="R303" s="83"/>
    </row>
    <row r="304" spans="3:18">
      <c r="C304" s="50"/>
      <c r="R304" s="83"/>
    </row>
    <row r="305" spans="3:18">
      <c r="C305" s="50"/>
      <c r="R305" s="83"/>
    </row>
    <row r="306" spans="3:18">
      <c r="C306" s="50"/>
    </row>
    <row r="307" spans="3:18">
      <c r="C307" s="50"/>
    </row>
    <row r="308" spans="3:18">
      <c r="C308" s="50"/>
    </row>
    <row r="309" spans="3:18">
      <c r="C309" s="50"/>
    </row>
    <row r="310" spans="3:18">
      <c r="C310" s="50"/>
    </row>
    <row r="311" spans="3:18">
      <c r="C311" s="50"/>
    </row>
    <row r="312" spans="3:18">
      <c r="C312" s="50"/>
    </row>
    <row r="313" spans="3:18">
      <c r="C313" s="50"/>
    </row>
    <row r="314" spans="3:18">
      <c r="C314" s="50"/>
    </row>
    <row r="315" spans="3:18">
      <c r="C315" s="50"/>
    </row>
    <row r="316" spans="3:18">
      <c r="C316" s="50"/>
    </row>
    <row r="317" spans="3:18">
      <c r="C317" s="50"/>
    </row>
    <row r="318" spans="3:18">
      <c r="C318" s="50"/>
    </row>
    <row r="319" spans="3:18">
      <c r="C319" s="50"/>
    </row>
    <row r="320" spans="3:18">
      <c r="C320" s="50"/>
    </row>
    <row r="321" spans="3:3">
      <c r="C321" s="50"/>
    </row>
    <row r="322" spans="3:3">
      <c r="C322" s="50"/>
    </row>
    <row r="323" spans="3:3">
      <c r="C323" s="50"/>
    </row>
    <row r="324" spans="3:3">
      <c r="C324" s="50"/>
    </row>
    <row r="325" spans="3:3">
      <c r="C325" s="50"/>
    </row>
    <row r="326" spans="3:3">
      <c r="C326" s="50"/>
    </row>
    <row r="327" spans="3:3">
      <c r="C327" s="50"/>
    </row>
    <row r="328" spans="3:3">
      <c r="C328" s="50"/>
    </row>
    <row r="329" spans="3:3">
      <c r="C329" s="50"/>
    </row>
    <row r="330" spans="3:3">
      <c r="C330" s="50"/>
    </row>
    <row r="331" spans="3:3">
      <c r="C331" s="50"/>
    </row>
    <row r="332" spans="3:3">
      <c r="C332" s="50"/>
    </row>
    <row r="333" spans="3:3">
      <c r="C333" s="50"/>
    </row>
    <row r="334" spans="3:3">
      <c r="C334" s="50"/>
    </row>
    <row r="335" spans="3:3">
      <c r="C335" s="50"/>
    </row>
    <row r="336" spans="3:3">
      <c r="C336" s="50"/>
    </row>
    <row r="337" spans="3:3">
      <c r="C337" s="50"/>
    </row>
    <row r="338" spans="3:3">
      <c r="C338" s="50"/>
    </row>
    <row r="339" spans="3:3">
      <c r="C339" s="50"/>
    </row>
    <row r="340" spans="3:3">
      <c r="C340" s="50"/>
    </row>
    <row r="341" spans="3:3">
      <c r="C341" s="50"/>
    </row>
    <row r="342" spans="3:3">
      <c r="C342" s="50"/>
    </row>
    <row r="343" spans="3:3">
      <c r="C343" s="50"/>
    </row>
    <row r="344" spans="3:3">
      <c r="C344" s="50"/>
    </row>
    <row r="345" spans="3:3">
      <c r="C345" s="50"/>
    </row>
    <row r="346" spans="3:3">
      <c r="C346" s="50"/>
    </row>
    <row r="347" spans="3:3">
      <c r="C347" s="50"/>
    </row>
    <row r="348" spans="3:3">
      <c r="C348" s="50"/>
    </row>
    <row r="349" spans="3:3">
      <c r="C349" s="50"/>
    </row>
    <row r="350" spans="3:3">
      <c r="C350" s="50"/>
    </row>
    <row r="351" spans="3:3">
      <c r="C351" s="50"/>
    </row>
    <row r="352" spans="3:3">
      <c r="C352" s="50"/>
    </row>
    <row r="353" spans="3:3">
      <c r="C353" s="50"/>
    </row>
    <row r="354" spans="3:3">
      <c r="C354" s="50"/>
    </row>
    <row r="355" spans="3:3">
      <c r="C355" s="50"/>
    </row>
    <row r="356" spans="3:3">
      <c r="C356" s="50"/>
    </row>
    <row r="357" spans="3:3">
      <c r="C357" s="50"/>
    </row>
    <row r="358" spans="3:3">
      <c r="C358" s="50"/>
    </row>
    <row r="359" spans="3:3">
      <c r="C359" s="50"/>
    </row>
    <row r="360" spans="3:3">
      <c r="C360" s="50"/>
    </row>
    <row r="361" spans="3:3">
      <c r="C361" s="50"/>
    </row>
    <row r="362" spans="3:3">
      <c r="C362" s="50"/>
    </row>
    <row r="363" spans="3:3">
      <c r="C363" s="50"/>
    </row>
    <row r="364" spans="3:3">
      <c r="C364" s="50"/>
    </row>
    <row r="365" spans="3:3">
      <c r="C365" s="50"/>
    </row>
    <row r="366" spans="3:3">
      <c r="C366" s="50"/>
    </row>
    <row r="367" spans="3:3">
      <c r="C367" s="50"/>
    </row>
    <row r="368" spans="3:3">
      <c r="C368" s="50"/>
    </row>
    <row r="369" spans="3:3">
      <c r="C369" s="50"/>
    </row>
    <row r="370" spans="3:3">
      <c r="C370" s="50"/>
    </row>
    <row r="371" spans="3:3">
      <c r="C371" s="50"/>
    </row>
    <row r="372" spans="3:3">
      <c r="C372" s="50"/>
    </row>
    <row r="373" spans="3:3">
      <c r="C373" s="50"/>
    </row>
    <row r="374" spans="3:3">
      <c r="C374" s="50"/>
    </row>
    <row r="375" spans="3:3">
      <c r="C375" s="50"/>
    </row>
    <row r="376" spans="3:3">
      <c r="C376" s="50"/>
    </row>
    <row r="377" spans="3:3">
      <c r="C377" s="50"/>
    </row>
    <row r="378" spans="3:3">
      <c r="C378" s="50"/>
    </row>
    <row r="379" spans="3:3">
      <c r="C379" s="50"/>
    </row>
    <row r="380" spans="3:3">
      <c r="C380" s="50"/>
    </row>
    <row r="381" spans="3:3">
      <c r="C381" s="50"/>
    </row>
    <row r="382" spans="3:3">
      <c r="C382" s="50"/>
    </row>
    <row r="383" spans="3:3">
      <c r="C383" s="50"/>
    </row>
    <row r="384" spans="3:3">
      <c r="C384" s="50"/>
    </row>
    <row r="385" spans="3:3">
      <c r="C385" s="50"/>
    </row>
    <row r="386" spans="3:3">
      <c r="C386" s="50"/>
    </row>
    <row r="387" spans="3:3">
      <c r="C387" s="50"/>
    </row>
    <row r="388" spans="3:3">
      <c r="C388" s="50"/>
    </row>
    <row r="389" spans="3:3">
      <c r="C389" s="50"/>
    </row>
    <row r="390" spans="3:3">
      <c r="C390" s="50"/>
    </row>
    <row r="391" spans="3:3">
      <c r="C391" s="50"/>
    </row>
    <row r="392" spans="3:3">
      <c r="C392" s="50"/>
    </row>
    <row r="393" spans="3:3">
      <c r="C393" s="50"/>
    </row>
    <row r="394" spans="3:3">
      <c r="C394" s="50"/>
    </row>
    <row r="395" spans="3:3">
      <c r="C395" s="50"/>
    </row>
    <row r="396" spans="3:3">
      <c r="C396" s="50"/>
    </row>
    <row r="397" spans="3:3">
      <c r="C397" s="50"/>
    </row>
    <row r="398" spans="3:3">
      <c r="C398" s="50"/>
    </row>
    <row r="399" spans="3:3">
      <c r="C399" s="50"/>
    </row>
    <row r="400" spans="3:3">
      <c r="C400" s="50"/>
    </row>
    <row r="401" spans="3:3">
      <c r="C401" s="50"/>
    </row>
    <row r="402" spans="3:3">
      <c r="C402" s="50"/>
    </row>
    <row r="403" spans="3:3">
      <c r="C403" s="50"/>
    </row>
    <row r="404" spans="3:3">
      <c r="C404" s="50"/>
    </row>
    <row r="405" spans="3:3">
      <c r="C405" s="50"/>
    </row>
    <row r="406" spans="3:3">
      <c r="C406" s="50"/>
    </row>
    <row r="407" spans="3:3">
      <c r="C407" s="50"/>
    </row>
    <row r="408" spans="3:3">
      <c r="C408" s="50"/>
    </row>
    <row r="409" spans="3:3">
      <c r="C409" s="50"/>
    </row>
    <row r="410" spans="3:3">
      <c r="C410" s="50"/>
    </row>
    <row r="411" spans="3:3">
      <c r="C411" s="50"/>
    </row>
    <row r="412" spans="3:3">
      <c r="C412" s="50"/>
    </row>
    <row r="413" spans="3:3">
      <c r="C413" s="50"/>
    </row>
    <row r="414" spans="3:3">
      <c r="C414" s="50"/>
    </row>
    <row r="415" spans="3:3">
      <c r="C415" s="50"/>
    </row>
    <row r="416" spans="3:3">
      <c r="C416" s="50"/>
    </row>
    <row r="417" spans="3:3">
      <c r="C417" s="50"/>
    </row>
    <row r="418" spans="3:3">
      <c r="C418" s="50"/>
    </row>
    <row r="419" spans="3:3">
      <c r="C419" s="50"/>
    </row>
    <row r="420" spans="3:3">
      <c r="C420" s="50"/>
    </row>
    <row r="421" spans="3:3">
      <c r="C421" s="50"/>
    </row>
    <row r="422" spans="3:3">
      <c r="C422" s="50"/>
    </row>
    <row r="423" spans="3:3">
      <c r="C423" s="50"/>
    </row>
    <row r="424" spans="3:3">
      <c r="C424" s="50"/>
    </row>
    <row r="425" spans="3:3">
      <c r="C425" s="50"/>
    </row>
    <row r="426" spans="3:3">
      <c r="C426" s="50"/>
    </row>
    <row r="427" spans="3:3">
      <c r="C427" s="50"/>
    </row>
    <row r="428" spans="3:3">
      <c r="C428" s="50"/>
    </row>
    <row r="429" spans="3:3">
      <c r="C429" s="50"/>
    </row>
    <row r="430" spans="3:3">
      <c r="C430" s="50"/>
    </row>
    <row r="431" spans="3:3">
      <c r="C431" s="50"/>
    </row>
    <row r="432" spans="3:3">
      <c r="C432" s="50"/>
    </row>
    <row r="433" spans="3:3">
      <c r="C433" s="50"/>
    </row>
    <row r="434" spans="3:3">
      <c r="C434" s="50"/>
    </row>
  </sheetData>
  <phoneticPr fontId="25" type="noConversion"/>
  <pageMargins left="0.75" right="0.75" top="1" bottom="1" header="0.81" footer="0.5"/>
  <pageSetup paperSize="17" scale="53" orientation="landscape" r:id="rId1"/>
  <headerFooter alignWithMargins="0">
    <oddHeader>&amp;RCost Proposal Attachment 5</oddHeader>
    <oddFooter>&amp;CUse or disclosure of data  contained in this sheet is subject to the restriction on the title page of this proposal.&amp;R&amp;8&amp;F
&amp;A</oddFooter>
  </headerFooter>
</worksheet>
</file>

<file path=xl/worksheets/sheet2.xml><?xml version="1.0" encoding="utf-8"?>
<worksheet xmlns="http://schemas.openxmlformats.org/spreadsheetml/2006/main" xmlns:r="http://schemas.openxmlformats.org/officeDocument/2006/relationships">
  <sheetPr>
    <pageSetUpPr fitToPage="1"/>
  </sheetPr>
  <dimension ref="A1:BP434"/>
  <sheetViews>
    <sheetView zoomScale="75" zoomScaleNormal="75" workbookViewId="0">
      <pane xSplit="2" ySplit="7" topLeftCell="C8" activePane="bottomRight" state="frozen"/>
      <selection activeCell="A6" sqref="A6"/>
      <selection pane="topRight" activeCell="A6" sqref="A6"/>
      <selection pane="bottomLeft" activeCell="A6" sqref="A6"/>
      <selection pane="bottomRight" activeCell="B11" sqref="B11"/>
    </sheetView>
  </sheetViews>
  <sheetFormatPr defaultRowHeight="12.75"/>
  <cols>
    <col min="1" max="1" width="53.140625" style="36" customWidth="1"/>
    <col min="2" max="2" width="15.140625" style="35" customWidth="1"/>
    <col min="3" max="3" width="19.140625" style="36" customWidth="1"/>
    <col min="4" max="4" width="8.5703125" style="36" hidden="1" customWidth="1"/>
    <col min="5" max="5" width="9.42578125" style="36" hidden="1" customWidth="1"/>
    <col min="6" max="6" width="10.7109375" style="36" hidden="1" customWidth="1"/>
    <col min="7" max="7" width="13.28515625" style="36" customWidth="1"/>
    <col min="8" max="8" width="13.140625" style="38" customWidth="1"/>
    <col min="9" max="9" width="10.140625" style="36" customWidth="1"/>
    <col min="10" max="10" width="11.85546875" style="36" customWidth="1"/>
    <col min="11" max="11" width="12.7109375" style="36" customWidth="1"/>
    <col min="12" max="12" width="12.140625" style="36" customWidth="1"/>
    <col min="13" max="13" width="13.28515625" style="36" customWidth="1"/>
    <col min="14" max="14" width="12.5703125" style="36" customWidth="1"/>
    <col min="15" max="15" width="11.7109375" style="36" customWidth="1"/>
    <col min="16" max="16" width="12.42578125" style="36" customWidth="1"/>
    <col min="17" max="17" width="11.28515625" style="36" customWidth="1"/>
    <col min="18" max="18" width="13.28515625" style="36" customWidth="1"/>
    <col min="19" max="19" width="9.140625" style="36"/>
    <col min="20" max="20" width="10.140625" style="36" hidden="1" customWidth="1"/>
    <col min="21" max="21" width="11.7109375" style="36" hidden="1" customWidth="1"/>
    <col min="22" max="22" width="0" style="36" hidden="1" customWidth="1"/>
    <col min="23" max="16384" width="9.140625" style="36"/>
  </cols>
  <sheetData>
    <row r="1" spans="1:24" ht="15.75">
      <c r="A1" s="34" t="s">
        <v>201</v>
      </c>
      <c r="I1" s="37"/>
      <c r="J1" s="38"/>
    </row>
    <row r="2" spans="1:24" ht="15.75">
      <c r="A2" s="39"/>
      <c r="I2" s="37"/>
    </row>
    <row r="4" spans="1:24" hidden="1">
      <c r="A4" s="40" t="s">
        <v>222</v>
      </c>
    </row>
    <row r="5" spans="1:24" hidden="1">
      <c r="A5" s="40" t="s">
        <v>223</v>
      </c>
    </row>
    <row r="6" spans="1:24" hidden="1">
      <c r="A6" s="40" t="s">
        <v>224</v>
      </c>
    </row>
    <row r="7" spans="1:24" ht="13.5" thickBot="1">
      <c r="A7" s="41"/>
      <c r="B7" s="42"/>
    </row>
    <row r="8" spans="1:24" ht="39" thickBot="1">
      <c r="A8" s="43" t="s">
        <v>225</v>
      </c>
      <c r="B8" s="44" t="s">
        <v>226</v>
      </c>
      <c r="C8" s="45" t="s">
        <v>227</v>
      </c>
      <c r="D8" s="46" t="s">
        <v>228</v>
      </c>
      <c r="E8" s="47" t="s">
        <v>229</v>
      </c>
      <c r="F8" s="46" t="s">
        <v>230</v>
      </c>
      <c r="G8" s="48" t="s">
        <v>231</v>
      </c>
      <c r="H8" s="104" t="s">
        <v>238</v>
      </c>
      <c r="I8" s="104" t="s">
        <v>258</v>
      </c>
      <c r="J8" s="224" t="s">
        <v>642</v>
      </c>
      <c r="K8" s="225" t="s">
        <v>643</v>
      </c>
      <c r="L8" s="225" t="s">
        <v>644</v>
      </c>
      <c r="M8" s="105" t="s">
        <v>259</v>
      </c>
      <c r="N8" s="106" t="s">
        <v>260</v>
      </c>
      <c r="O8" s="104" t="s">
        <v>261</v>
      </c>
      <c r="P8" s="104" t="s">
        <v>262</v>
      </c>
      <c r="Q8" s="105" t="s">
        <v>276</v>
      </c>
      <c r="R8" s="49" t="s">
        <v>645</v>
      </c>
      <c r="T8" s="36" t="s">
        <v>277</v>
      </c>
      <c r="U8" s="36" t="s">
        <v>278</v>
      </c>
      <c r="V8" s="36" t="s">
        <v>279</v>
      </c>
    </row>
    <row r="9" spans="1:24">
      <c r="C9" s="50"/>
      <c r="H9" s="107">
        <v>0.05</v>
      </c>
      <c r="I9" s="107">
        <v>0.02</v>
      </c>
      <c r="J9" s="107">
        <v>0.05</v>
      </c>
      <c r="K9" s="108">
        <v>0.122</v>
      </c>
      <c r="L9" s="108">
        <v>0.1</v>
      </c>
      <c r="M9" s="107"/>
      <c r="N9" s="109">
        <v>7.6999999999999999E-2</v>
      </c>
      <c r="O9" s="107">
        <v>0.05</v>
      </c>
      <c r="P9" s="107">
        <v>0.03</v>
      </c>
      <c r="Q9" s="108">
        <v>0.1</v>
      </c>
      <c r="R9" s="51"/>
    </row>
    <row r="10" spans="1:24">
      <c r="A10" s="86"/>
      <c r="C10" s="50"/>
      <c r="H10" s="101"/>
      <c r="I10" s="52"/>
      <c r="J10" s="52"/>
      <c r="K10" s="52"/>
      <c r="L10" s="53"/>
      <c r="M10" s="52"/>
      <c r="N10" s="54"/>
      <c r="O10" s="52"/>
      <c r="P10" s="52"/>
      <c r="Q10" s="53"/>
      <c r="R10" s="55"/>
    </row>
    <row r="11" spans="1:24">
      <c r="A11" s="87" t="s">
        <v>940</v>
      </c>
      <c r="B11" s="85" t="e">
        <f>#REF!</f>
        <v>#REF!</v>
      </c>
      <c r="C11" s="58" t="s">
        <v>280</v>
      </c>
      <c r="D11" s="59"/>
      <c r="E11" s="59"/>
      <c r="F11" s="59"/>
      <c r="G11" s="110" t="e">
        <f>SUMIF(#REF!,$B11,#REF!)</f>
        <v>#REF!</v>
      </c>
      <c r="H11" s="61" t="e">
        <f t="shared" ref="H11:H42" si="0">G11*$H$9</f>
        <v>#REF!</v>
      </c>
      <c r="I11" s="61" t="e">
        <f t="shared" ref="I11:I42" si="1">SUM(G11:H11)*I$9</f>
        <v>#REF!</v>
      </c>
      <c r="J11" s="61" t="e">
        <f t="shared" ref="J11:J42" si="2">SUM(G11:I11)*J$9</f>
        <v>#REF!</v>
      </c>
      <c r="K11" s="62" t="e">
        <f t="shared" ref="K11:K42" si="3">SUM(G11:J11)*K$9</f>
        <v>#REF!</v>
      </c>
      <c r="L11" s="62" t="e">
        <f t="shared" ref="L11:L42" si="4">SUM(G11:K11)*L$9</f>
        <v>#REF!</v>
      </c>
      <c r="M11" s="62" t="e">
        <f t="shared" ref="M11:M42" si="5">SUM(G11:L11)</f>
        <v>#REF!</v>
      </c>
      <c r="N11" s="62" t="e">
        <f t="shared" ref="N11:N42" si="6">M11*N$9</f>
        <v>#REF!</v>
      </c>
      <c r="O11" s="62" t="e">
        <f t="shared" ref="O11:O42" si="7">M11*O$9</f>
        <v>#REF!</v>
      </c>
      <c r="P11" s="62" t="e">
        <f t="shared" ref="P11:P42" si="8">M11*P$9</f>
        <v>#REF!</v>
      </c>
      <c r="Q11" s="62" t="e">
        <f t="shared" ref="Q11:Q42" si="9">SUM(N11:P11)*Q$9</f>
        <v>#REF!</v>
      </c>
      <c r="R11" s="63" t="e">
        <f t="shared" ref="R11:R42" si="10">SUM(M11:Q11)</f>
        <v>#REF!</v>
      </c>
      <c r="T11" s="36" t="e">
        <f>SUM(N11:Q11)*$S$69</f>
        <v>#REF!</v>
      </c>
      <c r="U11" s="36" t="e">
        <f>M11*$S$69</f>
        <v>#REF!</v>
      </c>
      <c r="V11" s="36" t="e">
        <f>(K11+L11+Q11)*S$69</f>
        <v>#REF!</v>
      </c>
      <c r="X11" s="64"/>
    </row>
    <row r="12" spans="1:24">
      <c r="A12" s="87" t="s">
        <v>940</v>
      </c>
      <c r="B12" s="85" t="e">
        <f t="shared" ref="B12:B43" si="11">B11+1</f>
        <v>#REF!</v>
      </c>
      <c r="C12" s="58" t="s">
        <v>280</v>
      </c>
      <c r="D12" s="59"/>
      <c r="E12" s="59"/>
      <c r="F12" s="59"/>
      <c r="G12" s="110" t="e">
        <f>SUMIF(#REF!,$B12,#REF!)</f>
        <v>#REF!</v>
      </c>
      <c r="H12" s="61" t="e">
        <f t="shared" si="0"/>
        <v>#REF!</v>
      </c>
      <c r="I12" s="61" t="e">
        <f t="shared" si="1"/>
        <v>#REF!</v>
      </c>
      <c r="J12" s="61" t="e">
        <f t="shared" si="2"/>
        <v>#REF!</v>
      </c>
      <c r="K12" s="62" t="e">
        <f t="shared" si="3"/>
        <v>#REF!</v>
      </c>
      <c r="L12" s="62" t="e">
        <f t="shared" si="4"/>
        <v>#REF!</v>
      </c>
      <c r="M12" s="62" t="e">
        <f t="shared" si="5"/>
        <v>#REF!</v>
      </c>
      <c r="N12" s="62" t="e">
        <f t="shared" si="6"/>
        <v>#REF!</v>
      </c>
      <c r="O12" s="62" t="e">
        <f t="shared" si="7"/>
        <v>#REF!</v>
      </c>
      <c r="P12" s="62" t="e">
        <f t="shared" si="8"/>
        <v>#REF!</v>
      </c>
      <c r="Q12" s="62" t="e">
        <f t="shared" si="9"/>
        <v>#REF!</v>
      </c>
      <c r="R12" s="63" t="e">
        <f t="shared" si="10"/>
        <v>#REF!</v>
      </c>
      <c r="T12" s="36" t="e">
        <f>SUM(N12:Q12)*$S$69</f>
        <v>#REF!</v>
      </c>
      <c r="U12" s="36" t="e">
        <f>M12*$S$69</f>
        <v>#REF!</v>
      </c>
      <c r="V12" s="36" t="e">
        <f>(K12+L12+Q12)*S$69</f>
        <v>#REF!</v>
      </c>
      <c r="X12" s="64"/>
    </row>
    <row r="13" spans="1:24">
      <c r="A13" s="87" t="s">
        <v>940</v>
      </c>
      <c r="B13" s="85" t="e">
        <f t="shared" si="11"/>
        <v>#REF!</v>
      </c>
      <c r="C13" s="58" t="s">
        <v>280</v>
      </c>
      <c r="D13" s="59"/>
      <c r="E13" s="59"/>
      <c r="F13" s="59"/>
      <c r="G13" s="110" t="e">
        <f>SUMIF(#REF!,$B13,#REF!)</f>
        <v>#REF!</v>
      </c>
      <c r="H13" s="61" t="e">
        <f t="shared" si="0"/>
        <v>#REF!</v>
      </c>
      <c r="I13" s="61" t="e">
        <f t="shared" si="1"/>
        <v>#REF!</v>
      </c>
      <c r="J13" s="61" t="e">
        <f t="shared" si="2"/>
        <v>#REF!</v>
      </c>
      <c r="K13" s="62" t="e">
        <f t="shared" si="3"/>
        <v>#REF!</v>
      </c>
      <c r="L13" s="62" t="e">
        <f t="shared" si="4"/>
        <v>#REF!</v>
      </c>
      <c r="M13" s="62" t="e">
        <f t="shared" si="5"/>
        <v>#REF!</v>
      </c>
      <c r="N13" s="62" t="e">
        <f t="shared" si="6"/>
        <v>#REF!</v>
      </c>
      <c r="O13" s="62" t="e">
        <f t="shared" si="7"/>
        <v>#REF!</v>
      </c>
      <c r="P13" s="62" t="e">
        <f t="shared" si="8"/>
        <v>#REF!</v>
      </c>
      <c r="Q13" s="62" t="e">
        <f t="shared" si="9"/>
        <v>#REF!</v>
      </c>
      <c r="R13" s="63" t="e">
        <f t="shared" si="10"/>
        <v>#REF!</v>
      </c>
      <c r="T13" s="36" t="e">
        <f>SUM(N13:Q13)*$S$69</f>
        <v>#REF!</v>
      </c>
      <c r="U13" s="36" t="e">
        <f>M13*$S$69</f>
        <v>#REF!</v>
      </c>
      <c r="V13" s="36" t="e">
        <f>(K13+L13+Q13)*S$69</f>
        <v>#REF!</v>
      </c>
      <c r="X13" s="64"/>
    </row>
    <row r="14" spans="1:24">
      <c r="A14" s="87" t="s">
        <v>940</v>
      </c>
      <c r="B14" s="85" t="e">
        <f t="shared" si="11"/>
        <v>#REF!</v>
      </c>
      <c r="C14" s="58" t="s">
        <v>280</v>
      </c>
      <c r="D14" s="59"/>
      <c r="E14" s="59"/>
      <c r="F14" s="59"/>
      <c r="G14" s="110" t="e">
        <f>SUMIF(#REF!,$B14,#REF!)</f>
        <v>#REF!</v>
      </c>
      <c r="H14" s="61" t="e">
        <f t="shared" si="0"/>
        <v>#REF!</v>
      </c>
      <c r="I14" s="61" t="e">
        <f t="shared" si="1"/>
        <v>#REF!</v>
      </c>
      <c r="J14" s="61" t="e">
        <f t="shared" si="2"/>
        <v>#REF!</v>
      </c>
      <c r="K14" s="62" t="e">
        <f t="shared" si="3"/>
        <v>#REF!</v>
      </c>
      <c r="L14" s="62" t="e">
        <f t="shared" si="4"/>
        <v>#REF!</v>
      </c>
      <c r="M14" s="62" t="e">
        <f t="shared" si="5"/>
        <v>#REF!</v>
      </c>
      <c r="N14" s="62" t="e">
        <f t="shared" si="6"/>
        <v>#REF!</v>
      </c>
      <c r="O14" s="62" t="e">
        <f t="shared" si="7"/>
        <v>#REF!</v>
      </c>
      <c r="P14" s="62" t="e">
        <f t="shared" si="8"/>
        <v>#REF!</v>
      </c>
      <c r="Q14" s="62" t="e">
        <f t="shared" si="9"/>
        <v>#REF!</v>
      </c>
      <c r="R14" s="63" t="e">
        <f t="shared" si="10"/>
        <v>#REF!</v>
      </c>
      <c r="X14" s="64"/>
    </row>
    <row r="15" spans="1:24">
      <c r="A15" s="87" t="s">
        <v>940</v>
      </c>
      <c r="B15" s="85" t="e">
        <f t="shared" si="11"/>
        <v>#REF!</v>
      </c>
      <c r="C15" s="58" t="s">
        <v>280</v>
      </c>
      <c r="D15" s="59"/>
      <c r="E15" s="59"/>
      <c r="F15" s="59"/>
      <c r="G15" s="110" t="e">
        <f>SUMIF(#REF!,$B15,#REF!)</f>
        <v>#REF!</v>
      </c>
      <c r="H15" s="61" t="e">
        <f t="shared" si="0"/>
        <v>#REF!</v>
      </c>
      <c r="I15" s="61" t="e">
        <f t="shared" si="1"/>
        <v>#REF!</v>
      </c>
      <c r="J15" s="61" t="e">
        <f t="shared" si="2"/>
        <v>#REF!</v>
      </c>
      <c r="K15" s="62" t="e">
        <f t="shared" si="3"/>
        <v>#REF!</v>
      </c>
      <c r="L15" s="62" t="e">
        <f t="shared" si="4"/>
        <v>#REF!</v>
      </c>
      <c r="M15" s="62" t="e">
        <f t="shared" si="5"/>
        <v>#REF!</v>
      </c>
      <c r="N15" s="62" t="e">
        <f t="shared" si="6"/>
        <v>#REF!</v>
      </c>
      <c r="O15" s="62" t="e">
        <f t="shared" si="7"/>
        <v>#REF!</v>
      </c>
      <c r="P15" s="62" t="e">
        <f t="shared" si="8"/>
        <v>#REF!</v>
      </c>
      <c r="Q15" s="62" t="e">
        <f t="shared" si="9"/>
        <v>#REF!</v>
      </c>
      <c r="R15" s="63" t="e">
        <f t="shared" si="10"/>
        <v>#REF!</v>
      </c>
      <c r="X15" s="64"/>
    </row>
    <row r="16" spans="1:24">
      <c r="A16" s="97"/>
      <c r="B16" s="85" t="e">
        <f t="shared" si="11"/>
        <v>#REF!</v>
      </c>
      <c r="C16" s="100" t="e">
        <f t="shared" ref="C16:C61" si="12">B16+1</f>
        <v>#REF!</v>
      </c>
      <c r="D16" s="59"/>
      <c r="E16" s="59"/>
      <c r="F16" s="59"/>
      <c r="G16" s="110" t="e">
        <f>SUMIF(#REF!,$B16,#REF!)</f>
        <v>#REF!</v>
      </c>
      <c r="H16" s="61" t="e">
        <f t="shared" si="0"/>
        <v>#REF!</v>
      </c>
      <c r="I16" s="61" t="e">
        <f t="shared" si="1"/>
        <v>#REF!</v>
      </c>
      <c r="J16" s="61" t="e">
        <f t="shared" si="2"/>
        <v>#REF!</v>
      </c>
      <c r="K16" s="62" t="e">
        <f t="shared" si="3"/>
        <v>#REF!</v>
      </c>
      <c r="L16" s="62" t="e">
        <f t="shared" si="4"/>
        <v>#REF!</v>
      </c>
      <c r="M16" s="62" t="e">
        <f t="shared" si="5"/>
        <v>#REF!</v>
      </c>
      <c r="N16" s="62" t="e">
        <f t="shared" si="6"/>
        <v>#REF!</v>
      </c>
      <c r="O16" s="62" t="e">
        <f t="shared" si="7"/>
        <v>#REF!</v>
      </c>
      <c r="P16" s="62" t="e">
        <f t="shared" si="8"/>
        <v>#REF!</v>
      </c>
      <c r="Q16" s="62" t="e">
        <f t="shared" si="9"/>
        <v>#REF!</v>
      </c>
      <c r="R16" s="63" t="e">
        <f t="shared" si="10"/>
        <v>#REF!</v>
      </c>
      <c r="X16" s="64"/>
    </row>
    <row r="17" spans="1:24">
      <c r="A17" s="97"/>
      <c r="B17" s="85" t="e">
        <f t="shared" si="11"/>
        <v>#REF!</v>
      </c>
      <c r="C17" s="100" t="e">
        <f t="shared" si="12"/>
        <v>#REF!</v>
      </c>
      <c r="D17" s="59"/>
      <c r="E17" s="59"/>
      <c r="F17" s="59"/>
      <c r="G17" s="110" t="e">
        <f>SUMIF(#REF!,$B17,#REF!)</f>
        <v>#REF!</v>
      </c>
      <c r="H17" s="61" t="e">
        <f t="shared" si="0"/>
        <v>#REF!</v>
      </c>
      <c r="I17" s="61" t="e">
        <f t="shared" si="1"/>
        <v>#REF!</v>
      </c>
      <c r="J17" s="61" t="e">
        <f t="shared" si="2"/>
        <v>#REF!</v>
      </c>
      <c r="K17" s="62" t="e">
        <f t="shared" si="3"/>
        <v>#REF!</v>
      </c>
      <c r="L17" s="62" t="e">
        <f t="shared" si="4"/>
        <v>#REF!</v>
      </c>
      <c r="M17" s="62" t="e">
        <f t="shared" si="5"/>
        <v>#REF!</v>
      </c>
      <c r="N17" s="62" t="e">
        <f t="shared" si="6"/>
        <v>#REF!</v>
      </c>
      <c r="O17" s="62" t="e">
        <f t="shared" si="7"/>
        <v>#REF!</v>
      </c>
      <c r="P17" s="62" t="e">
        <f t="shared" si="8"/>
        <v>#REF!</v>
      </c>
      <c r="Q17" s="62" t="e">
        <f t="shared" si="9"/>
        <v>#REF!</v>
      </c>
      <c r="R17" s="63" t="e">
        <f t="shared" si="10"/>
        <v>#REF!</v>
      </c>
      <c r="X17" s="64"/>
    </row>
    <row r="18" spans="1:24">
      <c r="A18" s="98"/>
      <c r="B18" s="85" t="e">
        <f t="shared" si="11"/>
        <v>#REF!</v>
      </c>
      <c r="C18" s="100" t="e">
        <f t="shared" si="12"/>
        <v>#REF!</v>
      </c>
      <c r="D18" s="59"/>
      <c r="E18" s="59"/>
      <c r="F18" s="59"/>
      <c r="G18" s="110" t="e">
        <f>SUMIF(#REF!,$B18,#REF!)</f>
        <v>#REF!</v>
      </c>
      <c r="H18" s="61" t="e">
        <f t="shared" si="0"/>
        <v>#REF!</v>
      </c>
      <c r="I18" s="61" t="e">
        <f t="shared" si="1"/>
        <v>#REF!</v>
      </c>
      <c r="J18" s="61" t="e">
        <f t="shared" si="2"/>
        <v>#REF!</v>
      </c>
      <c r="K18" s="62" t="e">
        <f t="shared" si="3"/>
        <v>#REF!</v>
      </c>
      <c r="L18" s="62" t="e">
        <f t="shared" si="4"/>
        <v>#REF!</v>
      </c>
      <c r="M18" s="62" t="e">
        <f t="shared" si="5"/>
        <v>#REF!</v>
      </c>
      <c r="N18" s="62" t="e">
        <f t="shared" si="6"/>
        <v>#REF!</v>
      </c>
      <c r="O18" s="62" t="e">
        <f t="shared" si="7"/>
        <v>#REF!</v>
      </c>
      <c r="P18" s="62" t="e">
        <f t="shared" si="8"/>
        <v>#REF!</v>
      </c>
      <c r="Q18" s="62" t="e">
        <f t="shared" si="9"/>
        <v>#REF!</v>
      </c>
      <c r="R18" s="63" t="e">
        <f t="shared" si="10"/>
        <v>#REF!</v>
      </c>
      <c r="X18" s="64"/>
    </row>
    <row r="19" spans="1:24">
      <c r="A19" s="97"/>
      <c r="B19" s="85" t="e">
        <f t="shared" si="11"/>
        <v>#REF!</v>
      </c>
      <c r="C19" s="100" t="e">
        <f t="shared" si="12"/>
        <v>#REF!</v>
      </c>
      <c r="D19" s="59"/>
      <c r="E19" s="59"/>
      <c r="F19" s="59"/>
      <c r="G19" s="110" t="e">
        <f>SUMIF(#REF!,$B19,#REF!)</f>
        <v>#REF!</v>
      </c>
      <c r="H19" s="61" t="e">
        <f t="shared" si="0"/>
        <v>#REF!</v>
      </c>
      <c r="I19" s="61" t="e">
        <f t="shared" si="1"/>
        <v>#REF!</v>
      </c>
      <c r="J19" s="61" t="e">
        <f t="shared" si="2"/>
        <v>#REF!</v>
      </c>
      <c r="K19" s="62" t="e">
        <f t="shared" si="3"/>
        <v>#REF!</v>
      </c>
      <c r="L19" s="62" t="e">
        <f t="shared" si="4"/>
        <v>#REF!</v>
      </c>
      <c r="M19" s="62" t="e">
        <f t="shared" si="5"/>
        <v>#REF!</v>
      </c>
      <c r="N19" s="62" t="e">
        <f t="shared" si="6"/>
        <v>#REF!</v>
      </c>
      <c r="O19" s="62" t="e">
        <f t="shared" si="7"/>
        <v>#REF!</v>
      </c>
      <c r="P19" s="62" t="e">
        <f t="shared" si="8"/>
        <v>#REF!</v>
      </c>
      <c r="Q19" s="62" t="e">
        <f t="shared" si="9"/>
        <v>#REF!</v>
      </c>
      <c r="R19" s="63" t="e">
        <f t="shared" si="10"/>
        <v>#REF!</v>
      </c>
      <c r="X19" s="64"/>
    </row>
    <row r="20" spans="1:24">
      <c r="A20" s="97"/>
      <c r="B20" s="85" t="e">
        <f t="shared" si="11"/>
        <v>#REF!</v>
      </c>
      <c r="C20" s="100" t="e">
        <f t="shared" si="12"/>
        <v>#REF!</v>
      </c>
      <c r="D20" s="59"/>
      <c r="E20" s="59"/>
      <c r="F20" s="59"/>
      <c r="G20" s="110" t="e">
        <f>SUMIF(#REF!,$B20,#REF!)</f>
        <v>#REF!</v>
      </c>
      <c r="H20" s="61" t="e">
        <f t="shared" si="0"/>
        <v>#REF!</v>
      </c>
      <c r="I20" s="61" t="e">
        <f t="shared" si="1"/>
        <v>#REF!</v>
      </c>
      <c r="J20" s="61" t="e">
        <f t="shared" si="2"/>
        <v>#REF!</v>
      </c>
      <c r="K20" s="62" t="e">
        <f t="shared" si="3"/>
        <v>#REF!</v>
      </c>
      <c r="L20" s="62" t="e">
        <f t="shared" si="4"/>
        <v>#REF!</v>
      </c>
      <c r="M20" s="62" t="e">
        <f t="shared" si="5"/>
        <v>#REF!</v>
      </c>
      <c r="N20" s="62" t="e">
        <f t="shared" si="6"/>
        <v>#REF!</v>
      </c>
      <c r="O20" s="62" t="e">
        <f t="shared" si="7"/>
        <v>#REF!</v>
      </c>
      <c r="P20" s="62" t="e">
        <f t="shared" si="8"/>
        <v>#REF!</v>
      </c>
      <c r="Q20" s="62" t="e">
        <f t="shared" si="9"/>
        <v>#REF!</v>
      </c>
      <c r="R20" s="63" t="e">
        <f t="shared" si="10"/>
        <v>#REF!</v>
      </c>
      <c r="X20" s="64"/>
    </row>
    <row r="21" spans="1:24">
      <c r="A21" s="99"/>
      <c r="B21" s="85" t="e">
        <f t="shared" si="11"/>
        <v>#REF!</v>
      </c>
      <c r="C21" s="100" t="e">
        <f t="shared" si="12"/>
        <v>#REF!</v>
      </c>
      <c r="D21" s="59"/>
      <c r="E21" s="59"/>
      <c r="F21" s="59"/>
      <c r="G21" s="110" t="e">
        <f>SUMIF(#REF!,$B21,#REF!)</f>
        <v>#REF!</v>
      </c>
      <c r="H21" s="61" t="e">
        <f t="shared" si="0"/>
        <v>#REF!</v>
      </c>
      <c r="I21" s="61" t="e">
        <f t="shared" si="1"/>
        <v>#REF!</v>
      </c>
      <c r="J21" s="61" t="e">
        <f t="shared" si="2"/>
        <v>#REF!</v>
      </c>
      <c r="K21" s="62" t="e">
        <f t="shared" si="3"/>
        <v>#REF!</v>
      </c>
      <c r="L21" s="62" t="e">
        <f t="shared" si="4"/>
        <v>#REF!</v>
      </c>
      <c r="M21" s="62" t="e">
        <f t="shared" si="5"/>
        <v>#REF!</v>
      </c>
      <c r="N21" s="62" t="e">
        <f t="shared" si="6"/>
        <v>#REF!</v>
      </c>
      <c r="O21" s="62" t="e">
        <f t="shared" si="7"/>
        <v>#REF!</v>
      </c>
      <c r="P21" s="62" t="e">
        <f t="shared" si="8"/>
        <v>#REF!</v>
      </c>
      <c r="Q21" s="62" t="e">
        <f t="shared" si="9"/>
        <v>#REF!</v>
      </c>
      <c r="R21" s="63" t="e">
        <f t="shared" si="10"/>
        <v>#REF!</v>
      </c>
      <c r="X21" s="64"/>
    </row>
    <row r="22" spans="1:24">
      <c r="A22" s="97"/>
      <c r="B22" s="85" t="e">
        <f t="shared" si="11"/>
        <v>#REF!</v>
      </c>
      <c r="C22" s="100" t="e">
        <f t="shared" si="12"/>
        <v>#REF!</v>
      </c>
      <c r="D22" s="59"/>
      <c r="E22" s="59"/>
      <c r="F22" s="59"/>
      <c r="G22" s="110" t="e">
        <f>SUMIF(#REF!,$B22,#REF!)</f>
        <v>#REF!</v>
      </c>
      <c r="H22" s="61" t="e">
        <f t="shared" si="0"/>
        <v>#REF!</v>
      </c>
      <c r="I22" s="61" t="e">
        <f t="shared" si="1"/>
        <v>#REF!</v>
      </c>
      <c r="J22" s="61" t="e">
        <f t="shared" si="2"/>
        <v>#REF!</v>
      </c>
      <c r="K22" s="62" t="e">
        <f t="shared" si="3"/>
        <v>#REF!</v>
      </c>
      <c r="L22" s="62" t="e">
        <f t="shared" si="4"/>
        <v>#REF!</v>
      </c>
      <c r="M22" s="62" t="e">
        <f t="shared" si="5"/>
        <v>#REF!</v>
      </c>
      <c r="N22" s="62" t="e">
        <f t="shared" si="6"/>
        <v>#REF!</v>
      </c>
      <c r="O22" s="62" t="e">
        <f t="shared" si="7"/>
        <v>#REF!</v>
      </c>
      <c r="P22" s="62" t="e">
        <f t="shared" si="8"/>
        <v>#REF!</v>
      </c>
      <c r="Q22" s="62" t="e">
        <f t="shared" si="9"/>
        <v>#REF!</v>
      </c>
      <c r="R22" s="63" t="e">
        <f t="shared" si="10"/>
        <v>#REF!</v>
      </c>
      <c r="X22" s="64"/>
    </row>
    <row r="23" spans="1:24">
      <c r="A23" s="97"/>
      <c r="B23" s="85" t="e">
        <f t="shared" si="11"/>
        <v>#REF!</v>
      </c>
      <c r="C23" s="100" t="e">
        <f t="shared" si="12"/>
        <v>#REF!</v>
      </c>
      <c r="D23" s="59"/>
      <c r="E23" s="59"/>
      <c r="F23" s="59"/>
      <c r="G23" s="110" t="e">
        <f>SUMIF(#REF!,$B23,#REF!)</f>
        <v>#REF!</v>
      </c>
      <c r="H23" s="61" t="e">
        <f t="shared" si="0"/>
        <v>#REF!</v>
      </c>
      <c r="I23" s="61" t="e">
        <f t="shared" si="1"/>
        <v>#REF!</v>
      </c>
      <c r="J23" s="61" t="e">
        <f t="shared" si="2"/>
        <v>#REF!</v>
      </c>
      <c r="K23" s="62" t="e">
        <f t="shared" si="3"/>
        <v>#REF!</v>
      </c>
      <c r="L23" s="62" t="e">
        <f t="shared" si="4"/>
        <v>#REF!</v>
      </c>
      <c r="M23" s="62" t="e">
        <f t="shared" si="5"/>
        <v>#REF!</v>
      </c>
      <c r="N23" s="62" t="e">
        <f t="shared" si="6"/>
        <v>#REF!</v>
      </c>
      <c r="O23" s="62" t="e">
        <f t="shared" si="7"/>
        <v>#REF!</v>
      </c>
      <c r="P23" s="62" t="e">
        <f t="shared" si="8"/>
        <v>#REF!</v>
      </c>
      <c r="Q23" s="62" t="e">
        <f t="shared" si="9"/>
        <v>#REF!</v>
      </c>
      <c r="R23" s="63" t="e">
        <f t="shared" si="10"/>
        <v>#REF!</v>
      </c>
      <c r="X23" s="64"/>
    </row>
    <row r="24" spans="1:24">
      <c r="A24" s="97"/>
      <c r="B24" s="85" t="e">
        <f t="shared" si="11"/>
        <v>#REF!</v>
      </c>
      <c r="C24" s="100" t="e">
        <f t="shared" si="12"/>
        <v>#REF!</v>
      </c>
      <c r="D24" s="59"/>
      <c r="E24" s="59"/>
      <c r="F24" s="59"/>
      <c r="G24" s="110" t="e">
        <f>SUMIF(#REF!,$B24,#REF!)</f>
        <v>#REF!</v>
      </c>
      <c r="H24" s="61" t="e">
        <f t="shared" si="0"/>
        <v>#REF!</v>
      </c>
      <c r="I24" s="61" t="e">
        <f t="shared" si="1"/>
        <v>#REF!</v>
      </c>
      <c r="J24" s="61" t="e">
        <f t="shared" si="2"/>
        <v>#REF!</v>
      </c>
      <c r="K24" s="62" t="e">
        <f t="shared" si="3"/>
        <v>#REF!</v>
      </c>
      <c r="L24" s="62" t="e">
        <f t="shared" si="4"/>
        <v>#REF!</v>
      </c>
      <c r="M24" s="62" t="e">
        <f t="shared" si="5"/>
        <v>#REF!</v>
      </c>
      <c r="N24" s="62" t="e">
        <f t="shared" si="6"/>
        <v>#REF!</v>
      </c>
      <c r="O24" s="62" t="e">
        <f t="shared" si="7"/>
        <v>#REF!</v>
      </c>
      <c r="P24" s="62" t="e">
        <f t="shared" si="8"/>
        <v>#REF!</v>
      </c>
      <c r="Q24" s="62" t="e">
        <f t="shared" si="9"/>
        <v>#REF!</v>
      </c>
      <c r="R24" s="63" t="e">
        <f t="shared" si="10"/>
        <v>#REF!</v>
      </c>
      <c r="X24" s="64"/>
    </row>
    <row r="25" spans="1:24">
      <c r="A25" s="97"/>
      <c r="B25" s="85" t="e">
        <f t="shared" si="11"/>
        <v>#REF!</v>
      </c>
      <c r="C25" s="100" t="e">
        <f t="shared" si="12"/>
        <v>#REF!</v>
      </c>
      <c r="D25" s="59"/>
      <c r="E25" s="59"/>
      <c r="F25" s="59"/>
      <c r="G25" s="110" t="e">
        <f>SUMIF(#REF!,$B25,#REF!)</f>
        <v>#REF!</v>
      </c>
      <c r="H25" s="61" t="e">
        <f t="shared" si="0"/>
        <v>#REF!</v>
      </c>
      <c r="I25" s="61" t="e">
        <f t="shared" si="1"/>
        <v>#REF!</v>
      </c>
      <c r="J25" s="61" t="e">
        <f t="shared" si="2"/>
        <v>#REF!</v>
      </c>
      <c r="K25" s="62" t="e">
        <f t="shared" si="3"/>
        <v>#REF!</v>
      </c>
      <c r="L25" s="62" t="e">
        <f t="shared" si="4"/>
        <v>#REF!</v>
      </c>
      <c r="M25" s="62" t="e">
        <f t="shared" si="5"/>
        <v>#REF!</v>
      </c>
      <c r="N25" s="62" t="e">
        <f t="shared" si="6"/>
        <v>#REF!</v>
      </c>
      <c r="O25" s="62" t="e">
        <f t="shared" si="7"/>
        <v>#REF!</v>
      </c>
      <c r="P25" s="62" t="e">
        <f t="shared" si="8"/>
        <v>#REF!</v>
      </c>
      <c r="Q25" s="62" t="e">
        <f t="shared" si="9"/>
        <v>#REF!</v>
      </c>
      <c r="R25" s="63" t="e">
        <f t="shared" si="10"/>
        <v>#REF!</v>
      </c>
      <c r="X25" s="64"/>
    </row>
    <row r="26" spans="1:24">
      <c r="A26" s="97"/>
      <c r="B26" s="85" t="e">
        <f t="shared" si="11"/>
        <v>#REF!</v>
      </c>
      <c r="C26" s="100" t="e">
        <f t="shared" si="12"/>
        <v>#REF!</v>
      </c>
      <c r="D26" s="59"/>
      <c r="E26" s="59"/>
      <c r="F26" s="59"/>
      <c r="G26" s="110" t="e">
        <f>SUMIF(#REF!,$B26,#REF!)</f>
        <v>#REF!</v>
      </c>
      <c r="H26" s="61" t="e">
        <f t="shared" si="0"/>
        <v>#REF!</v>
      </c>
      <c r="I26" s="61" t="e">
        <f t="shared" si="1"/>
        <v>#REF!</v>
      </c>
      <c r="J26" s="61" t="e">
        <f t="shared" si="2"/>
        <v>#REF!</v>
      </c>
      <c r="K26" s="62" t="e">
        <f t="shared" si="3"/>
        <v>#REF!</v>
      </c>
      <c r="L26" s="62" t="e">
        <f t="shared" si="4"/>
        <v>#REF!</v>
      </c>
      <c r="M26" s="62" t="e">
        <f t="shared" si="5"/>
        <v>#REF!</v>
      </c>
      <c r="N26" s="62" t="e">
        <f t="shared" si="6"/>
        <v>#REF!</v>
      </c>
      <c r="O26" s="62" t="e">
        <f t="shared" si="7"/>
        <v>#REF!</v>
      </c>
      <c r="P26" s="62" t="e">
        <f t="shared" si="8"/>
        <v>#REF!</v>
      </c>
      <c r="Q26" s="62" t="e">
        <f t="shared" si="9"/>
        <v>#REF!</v>
      </c>
      <c r="R26" s="63" t="e">
        <f t="shared" si="10"/>
        <v>#REF!</v>
      </c>
      <c r="X26" s="64"/>
    </row>
    <row r="27" spans="1:24">
      <c r="A27" s="97"/>
      <c r="B27" s="85" t="e">
        <f t="shared" si="11"/>
        <v>#REF!</v>
      </c>
      <c r="C27" s="100" t="e">
        <f t="shared" si="12"/>
        <v>#REF!</v>
      </c>
      <c r="D27" s="59"/>
      <c r="E27" s="59"/>
      <c r="F27" s="59"/>
      <c r="G27" s="110" t="e">
        <f>SUMIF(#REF!,$B27,#REF!)</f>
        <v>#REF!</v>
      </c>
      <c r="H27" s="61" t="e">
        <f t="shared" si="0"/>
        <v>#REF!</v>
      </c>
      <c r="I27" s="61" t="e">
        <f t="shared" si="1"/>
        <v>#REF!</v>
      </c>
      <c r="J27" s="61" t="e">
        <f t="shared" si="2"/>
        <v>#REF!</v>
      </c>
      <c r="K27" s="62" t="e">
        <f t="shared" si="3"/>
        <v>#REF!</v>
      </c>
      <c r="L27" s="62" t="e">
        <f t="shared" si="4"/>
        <v>#REF!</v>
      </c>
      <c r="M27" s="62" t="e">
        <f t="shared" si="5"/>
        <v>#REF!</v>
      </c>
      <c r="N27" s="62" t="e">
        <f t="shared" si="6"/>
        <v>#REF!</v>
      </c>
      <c r="O27" s="62" t="e">
        <f t="shared" si="7"/>
        <v>#REF!</v>
      </c>
      <c r="P27" s="62" t="e">
        <f t="shared" si="8"/>
        <v>#REF!</v>
      </c>
      <c r="Q27" s="62" t="e">
        <f t="shared" si="9"/>
        <v>#REF!</v>
      </c>
      <c r="R27" s="63" t="e">
        <f t="shared" si="10"/>
        <v>#REF!</v>
      </c>
      <c r="X27" s="64"/>
    </row>
    <row r="28" spans="1:24">
      <c r="A28" s="99"/>
      <c r="B28" s="85" t="e">
        <f t="shared" si="11"/>
        <v>#REF!</v>
      </c>
      <c r="C28" s="100" t="e">
        <f t="shared" si="12"/>
        <v>#REF!</v>
      </c>
      <c r="D28" s="59"/>
      <c r="E28" s="59"/>
      <c r="F28" s="59"/>
      <c r="G28" s="110" t="e">
        <f>SUMIF(#REF!,$B28,#REF!)</f>
        <v>#REF!</v>
      </c>
      <c r="H28" s="61" t="e">
        <f t="shared" si="0"/>
        <v>#REF!</v>
      </c>
      <c r="I28" s="61" t="e">
        <f t="shared" si="1"/>
        <v>#REF!</v>
      </c>
      <c r="J28" s="61" t="e">
        <f t="shared" si="2"/>
        <v>#REF!</v>
      </c>
      <c r="K28" s="62" t="e">
        <f t="shared" si="3"/>
        <v>#REF!</v>
      </c>
      <c r="L28" s="62" t="e">
        <f t="shared" si="4"/>
        <v>#REF!</v>
      </c>
      <c r="M28" s="62" t="e">
        <f t="shared" si="5"/>
        <v>#REF!</v>
      </c>
      <c r="N28" s="62" t="e">
        <f t="shared" si="6"/>
        <v>#REF!</v>
      </c>
      <c r="O28" s="62" t="e">
        <f t="shared" si="7"/>
        <v>#REF!</v>
      </c>
      <c r="P28" s="62" t="e">
        <f t="shared" si="8"/>
        <v>#REF!</v>
      </c>
      <c r="Q28" s="62" t="e">
        <f t="shared" si="9"/>
        <v>#REF!</v>
      </c>
      <c r="R28" s="63" t="e">
        <f t="shared" si="10"/>
        <v>#REF!</v>
      </c>
      <c r="X28" s="64"/>
    </row>
    <row r="29" spans="1:24">
      <c r="A29" s="97"/>
      <c r="B29" s="85" t="e">
        <f t="shared" si="11"/>
        <v>#REF!</v>
      </c>
      <c r="C29" s="100" t="e">
        <f t="shared" si="12"/>
        <v>#REF!</v>
      </c>
      <c r="D29" s="59"/>
      <c r="E29" s="59"/>
      <c r="F29" s="59"/>
      <c r="G29" s="110" t="e">
        <f>SUMIF(#REF!,$B29,#REF!)</f>
        <v>#REF!</v>
      </c>
      <c r="H29" s="61" t="e">
        <f t="shared" si="0"/>
        <v>#REF!</v>
      </c>
      <c r="I29" s="61" t="e">
        <f t="shared" si="1"/>
        <v>#REF!</v>
      </c>
      <c r="J29" s="61" t="e">
        <f t="shared" si="2"/>
        <v>#REF!</v>
      </c>
      <c r="K29" s="62" t="e">
        <f t="shared" si="3"/>
        <v>#REF!</v>
      </c>
      <c r="L29" s="62" t="e">
        <f t="shared" si="4"/>
        <v>#REF!</v>
      </c>
      <c r="M29" s="62" t="e">
        <f t="shared" si="5"/>
        <v>#REF!</v>
      </c>
      <c r="N29" s="62" t="e">
        <f t="shared" si="6"/>
        <v>#REF!</v>
      </c>
      <c r="O29" s="62" t="e">
        <f t="shared" si="7"/>
        <v>#REF!</v>
      </c>
      <c r="P29" s="62" t="e">
        <f t="shared" si="8"/>
        <v>#REF!</v>
      </c>
      <c r="Q29" s="62" t="e">
        <f t="shared" si="9"/>
        <v>#REF!</v>
      </c>
      <c r="R29" s="63" t="e">
        <f t="shared" si="10"/>
        <v>#REF!</v>
      </c>
      <c r="X29" s="64"/>
    </row>
    <row r="30" spans="1:24">
      <c r="A30" s="99"/>
      <c r="B30" s="85" t="e">
        <f t="shared" si="11"/>
        <v>#REF!</v>
      </c>
      <c r="C30" s="100" t="e">
        <f t="shared" si="12"/>
        <v>#REF!</v>
      </c>
      <c r="D30" s="59"/>
      <c r="E30" s="59"/>
      <c r="F30" s="59"/>
      <c r="G30" s="110" t="e">
        <f>SUMIF(#REF!,$B30,#REF!)</f>
        <v>#REF!</v>
      </c>
      <c r="H30" s="61" t="e">
        <f t="shared" si="0"/>
        <v>#REF!</v>
      </c>
      <c r="I30" s="61" t="e">
        <f t="shared" si="1"/>
        <v>#REF!</v>
      </c>
      <c r="J30" s="61" t="e">
        <f t="shared" si="2"/>
        <v>#REF!</v>
      </c>
      <c r="K30" s="62" t="e">
        <f t="shared" si="3"/>
        <v>#REF!</v>
      </c>
      <c r="L30" s="62" t="e">
        <f t="shared" si="4"/>
        <v>#REF!</v>
      </c>
      <c r="M30" s="62" t="e">
        <f t="shared" si="5"/>
        <v>#REF!</v>
      </c>
      <c r="N30" s="62" t="e">
        <f t="shared" si="6"/>
        <v>#REF!</v>
      </c>
      <c r="O30" s="62" t="e">
        <f t="shared" si="7"/>
        <v>#REF!</v>
      </c>
      <c r="P30" s="62" t="e">
        <f t="shared" si="8"/>
        <v>#REF!</v>
      </c>
      <c r="Q30" s="62" t="e">
        <f t="shared" si="9"/>
        <v>#REF!</v>
      </c>
      <c r="R30" s="63" t="e">
        <f t="shared" si="10"/>
        <v>#REF!</v>
      </c>
      <c r="X30" s="64"/>
    </row>
    <row r="31" spans="1:24">
      <c r="A31" s="99"/>
      <c r="B31" s="85" t="e">
        <f t="shared" si="11"/>
        <v>#REF!</v>
      </c>
      <c r="C31" s="100" t="e">
        <f t="shared" si="12"/>
        <v>#REF!</v>
      </c>
      <c r="D31" s="59"/>
      <c r="E31" s="59"/>
      <c r="F31" s="59"/>
      <c r="G31" s="110" t="e">
        <f>SUMIF(#REF!,$B31,#REF!)</f>
        <v>#REF!</v>
      </c>
      <c r="H31" s="61" t="e">
        <f t="shared" si="0"/>
        <v>#REF!</v>
      </c>
      <c r="I31" s="61" t="e">
        <f t="shared" si="1"/>
        <v>#REF!</v>
      </c>
      <c r="J31" s="61" t="e">
        <f t="shared" si="2"/>
        <v>#REF!</v>
      </c>
      <c r="K31" s="62" t="e">
        <f t="shared" si="3"/>
        <v>#REF!</v>
      </c>
      <c r="L31" s="62" t="e">
        <f t="shared" si="4"/>
        <v>#REF!</v>
      </c>
      <c r="M31" s="62" t="e">
        <f t="shared" si="5"/>
        <v>#REF!</v>
      </c>
      <c r="N31" s="62" t="e">
        <f t="shared" si="6"/>
        <v>#REF!</v>
      </c>
      <c r="O31" s="62" t="e">
        <f t="shared" si="7"/>
        <v>#REF!</v>
      </c>
      <c r="P31" s="62" t="e">
        <f t="shared" si="8"/>
        <v>#REF!</v>
      </c>
      <c r="Q31" s="62" t="e">
        <f t="shared" si="9"/>
        <v>#REF!</v>
      </c>
      <c r="R31" s="63" t="e">
        <f t="shared" si="10"/>
        <v>#REF!</v>
      </c>
      <c r="X31" s="64"/>
    </row>
    <row r="32" spans="1:24">
      <c r="A32" s="99"/>
      <c r="B32" s="85" t="e">
        <f t="shared" si="11"/>
        <v>#REF!</v>
      </c>
      <c r="C32" s="100" t="e">
        <f t="shared" si="12"/>
        <v>#REF!</v>
      </c>
      <c r="D32" s="59"/>
      <c r="E32" s="59"/>
      <c r="F32" s="59"/>
      <c r="G32" s="110" t="e">
        <f>SUMIF(#REF!,$B32,#REF!)</f>
        <v>#REF!</v>
      </c>
      <c r="H32" s="61" t="e">
        <f t="shared" si="0"/>
        <v>#REF!</v>
      </c>
      <c r="I32" s="61" t="e">
        <f t="shared" si="1"/>
        <v>#REF!</v>
      </c>
      <c r="J32" s="61" t="e">
        <f t="shared" si="2"/>
        <v>#REF!</v>
      </c>
      <c r="K32" s="62" t="e">
        <f t="shared" si="3"/>
        <v>#REF!</v>
      </c>
      <c r="L32" s="62" t="e">
        <f t="shared" si="4"/>
        <v>#REF!</v>
      </c>
      <c r="M32" s="62" t="e">
        <f t="shared" si="5"/>
        <v>#REF!</v>
      </c>
      <c r="N32" s="62" t="e">
        <f t="shared" si="6"/>
        <v>#REF!</v>
      </c>
      <c r="O32" s="62" t="e">
        <f t="shared" si="7"/>
        <v>#REF!</v>
      </c>
      <c r="P32" s="62" t="e">
        <f t="shared" si="8"/>
        <v>#REF!</v>
      </c>
      <c r="Q32" s="62" t="e">
        <f t="shared" si="9"/>
        <v>#REF!</v>
      </c>
      <c r="R32" s="63" t="e">
        <f t="shared" si="10"/>
        <v>#REF!</v>
      </c>
      <c r="X32" s="64"/>
    </row>
    <row r="33" spans="1:24">
      <c r="A33" s="97"/>
      <c r="B33" s="85" t="e">
        <f t="shared" si="11"/>
        <v>#REF!</v>
      </c>
      <c r="C33" s="100" t="e">
        <f t="shared" si="12"/>
        <v>#REF!</v>
      </c>
      <c r="D33" s="59"/>
      <c r="E33" s="59"/>
      <c r="F33" s="59"/>
      <c r="G33" s="110" t="e">
        <f>SUMIF(#REF!,$B33,#REF!)</f>
        <v>#REF!</v>
      </c>
      <c r="H33" s="61" t="e">
        <f t="shared" si="0"/>
        <v>#REF!</v>
      </c>
      <c r="I33" s="61" t="e">
        <f t="shared" si="1"/>
        <v>#REF!</v>
      </c>
      <c r="J33" s="61" t="e">
        <f t="shared" si="2"/>
        <v>#REF!</v>
      </c>
      <c r="K33" s="62" t="e">
        <f t="shared" si="3"/>
        <v>#REF!</v>
      </c>
      <c r="L33" s="62" t="e">
        <f t="shared" si="4"/>
        <v>#REF!</v>
      </c>
      <c r="M33" s="62" t="e">
        <f t="shared" si="5"/>
        <v>#REF!</v>
      </c>
      <c r="N33" s="62" t="e">
        <f t="shared" si="6"/>
        <v>#REF!</v>
      </c>
      <c r="O33" s="62" t="e">
        <f t="shared" si="7"/>
        <v>#REF!</v>
      </c>
      <c r="P33" s="62" t="e">
        <f t="shared" si="8"/>
        <v>#REF!</v>
      </c>
      <c r="Q33" s="62" t="e">
        <f t="shared" si="9"/>
        <v>#REF!</v>
      </c>
      <c r="R33" s="63" t="e">
        <f t="shared" si="10"/>
        <v>#REF!</v>
      </c>
      <c r="X33" s="64"/>
    </row>
    <row r="34" spans="1:24">
      <c r="A34" s="97"/>
      <c r="B34" s="85" t="e">
        <f t="shared" si="11"/>
        <v>#REF!</v>
      </c>
      <c r="C34" s="100" t="e">
        <f t="shared" si="12"/>
        <v>#REF!</v>
      </c>
      <c r="D34" s="59"/>
      <c r="E34" s="59"/>
      <c r="F34" s="59"/>
      <c r="G34" s="110" t="e">
        <f>SUMIF(#REF!,$B34,#REF!)</f>
        <v>#REF!</v>
      </c>
      <c r="H34" s="61" t="e">
        <f t="shared" si="0"/>
        <v>#REF!</v>
      </c>
      <c r="I34" s="61" t="e">
        <f t="shared" si="1"/>
        <v>#REF!</v>
      </c>
      <c r="J34" s="61" t="e">
        <f t="shared" si="2"/>
        <v>#REF!</v>
      </c>
      <c r="K34" s="62" t="e">
        <f t="shared" si="3"/>
        <v>#REF!</v>
      </c>
      <c r="L34" s="62" t="e">
        <f t="shared" si="4"/>
        <v>#REF!</v>
      </c>
      <c r="M34" s="62" t="e">
        <f t="shared" si="5"/>
        <v>#REF!</v>
      </c>
      <c r="N34" s="62" t="e">
        <f t="shared" si="6"/>
        <v>#REF!</v>
      </c>
      <c r="O34" s="62" t="e">
        <f t="shared" si="7"/>
        <v>#REF!</v>
      </c>
      <c r="P34" s="62" t="e">
        <f t="shared" si="8"/>
        <v>#REF!</v>
      </c>
      <c r="Q34" s="62" t="e">
        <f t="shared" si="9"/>
        <v>#REF!</v>
      </c>
      <c r="R34" s="63" t="e">
        <f t="shared" si="10"/>
        <v>#REF!</v>
      </c>
      <c r="X34" s="64"/>
    </row>
    <row r="35" spans="1:24">
      <c r="A35" s="97"/>
      <c r="B35" s="85" t="e">
        <f t="shared" si="11"/>
        <v>#REF!</v>
      </c>
      <c r="C35" s="100" t="e">
        <f t="shared" si="12"/>
        <v>#REF!</v>
      </c>
      <c r="D35" s="59"/>
      <c r="E35" s="59"/>
      <c r="F35" s="59"/>
      <c r="G35" s="110" t="e">
        <f>SUMIF(#REF!,$B35,#REF!)</f>
        <v>#REF!</v>
      </c>
      <c r="H35" s="61" t="e">
        <f t="shared" si="0"/>
        <v>#REF!</v>
      </c>
      <c r="I35" s="61" t="e">
        <f t="shared" si="1"/>
        <v>#REF!</v>
      </c>
      <c r="J35" s="61" t="e">
        <f t="shared" si="2"/>
        <v>#REF!</v>
      </c>
      <c r="K35" s="62" t="e">
        <f t="shared" si="3"/>
        <v>#REF!</v>
      </c>
      <c r="L35" s="62" t="e">
        <f t="shared" si="4"/>
        <v>#REF!</v>
      </c>
      <c r="M35" s="62" t="e">
        <f t="shared" si="5"/>
        <v>#REF!</v>
      </c>
      <c r="N35" s="62" t="e">
        <f t="shared" si="6"/>
        <v>#REF!</v>
      </c>
      <c r="O35" s="62" t="e">
        <f t="shared" si="7"/>
        <v>#REF!</v>
      </c>
      <c r="P35" s="62" t="e">
        <f t="shared" si="8"/>
        <v>#REF!</v>
      </c>
      <c r="Q35" s="62" t="e">
        <f t="shared" si="9"/>
        <v>#REF!</v>
      </c>
      <c r="R35" s="63" t="e">
        <f t="shared" si="10"/>
        <v>#REF!</v>
      </c>
      <c r="X35" s="64"/>
    </row>
    <row r="36" spans="1:24">
      <c r="A36" s="97"/>
      <c r="B36" s="85" t="e">
        <f t="shared" si="11"/>
        <v>#REF!</v>
      </c>
      <c r="C36" s="100" t="e">
        <f t="shared" si="12"/>
        <v>#REF!</v>
      </c>
      <c r="D36" s="59"/>
      <c r="E36" s="59"/>
      <c r="F36" s="59"/>
      <c r="G36" s="110" t="e">
        <f>SUMIF(#REF!,$B36,#REF!)</f>
        <v>#REF!</v>
      </c>
      <c r="H36" s="61" t="e">
        <f t="shared" si="0"/>
        <v>#REF!</v>
      </c>
      <c r="I36" s="61" t="e">
        <f t="shared" si="1"/>
        <v>#REF!</v>
      </c>
      <c r="J36" s="61" t="e">
        <f t="shared" si="2"/>
        <v>#REF!</v>
      </c>
      <c r="K36" s="62" t="e">
        <f t="shared" si="3"/>
        <v>#REF!</v>
      </c>
      <c r="L36" s="62" t="e">
        <f t="shared" si="4"/>
        <v>#REF!</v>
      </c>
      <c r="M36" s="62" t="e">
        <f t="shared" si="5"/>
        <v>#REF!</v>
      </c>
      <c r="N36" s="62" t="e">
        <f t="shared" si="6"/>
        <v>#REF!</v>
      </c>
      <c r="O36" s="62" t="e">
        <f t="shared" si="7"/>
        <v>#REF!</v>
      </c>
      <c r="P36" s="62" t="e">
        <f t="shared" si="8"/>
        <v>#REF!</v>
      </c>
      <c r="Q36" s="62" t="e">
        <f t="shared" si="9"/>
        <v>#REF!</v>
      </c>
      <c r="R36" s="63" t="e">
        <f t="shared" si="10"/>
        <v>#REF!</v>
      </c>
      <c r="X36" s="64"/>
    </row>
    <row r="37" spans="1:24">
      <c r="A37" s="97"/>
      <c r="B37" s="85" t="e">
        <f t="shared" si="11"/>
        <v>#REF!</v>
      </c>
      <c r="C37" s="100" t="e">
        <f t="shared" si="12"/>
        <v>#REF!</v>
      </c>
      <c r="D37" s="59"/>
      <c r="E37" s="59"/>
      <c r="F37" s="59"/>
      <c r="G37" s="110" t="e">
        <f>SUMIF(#REF!,$B37,#REF!)</f>
        <v>#REF!</v>
      </c>
      <c r="H37" s="61" t="e">
        <f t="shared" si="0"/>
        <v>#REF!</v>
      </c>
      <c r="I37" s="61" t="e">
        <f t="shared" si="1"/>
        <v>#REF!</v>
      </c>
      <c r="J37" s="61" t="e">
        <f t="shared" si="2"/>
        <v>#REF!</v>
      </c>
      <c r="K37" s="62" t="e">
        <f t="shared" si="3"/>
        <v>#REF!</v>
      </c>
      <c r="L37" s="62" t="e">
        <f t="shared" si="4"/>
        <v>#REF!</v>
      </c>
      <c r="M37" s="62" t="e">
        <f t="shared" si="5"/>
        <v>#REF!</v>
      </c>
      <c r="N37" s="62" t="e">
        <f t="shared" si="6"/>
        <v>#REF!</v>
      </c>
      <c r="O37" s="62" t="e">
        <f t="shared" si="7"/>
        <v>#REF!</v>
      </c>
      <c r="P37" s="62" t="e">
        <f t="shared" si="8"/>
        <v>#REF!</v>
      </c>
      <c r="Q37" s="62" t="e">
        <f t="shared" si="9"/>
        <v>#REF!</v>
      </c>
      <c r="R37" s="63" t="e">
        <f t="shared" si="10"/>
        <v>#REF!</v>
      </c>
      <c r="X37" s="64"/>
    </row>
    <row r="38" spans="1:24">
      <c r="A38" s="97"/>
      <c r="B38" s="85" t="e">
        <f t="shared" si="11"/>
        <v>#REF!</v>
      </c>
      <c r="C38" s="100" t="e">
        <f t="shared" si="12"/>
        <v>#REF!</v>
      </c>
      <c r="D38" s="59"/>
      <c r="E38" s="59"/>
      <c r="F38" s="59"/>
      <c r="G38" s="110" t="e">
        <f>SUMIF(#REF!,$B38,#REF!)</f>
        <v>#REF!</v>
      </c>
      <c r="H38" s="61" t="e">
        <f t="shared" si="0"/>
        <v>#REF!</v>
      </c>
      <c r="I38" s="61" t="e">
        <f t="shared" si="1"/>
        <v>#REF!</v>
      </c>
      <c r="J38" s="61" t="e">
        <f t="shared" si="2"/>
        <v>#REF!</v>
      </c>
      <c r="K38" s="62" t="e">
        <f t="shared" si="3"/>
        <v>#REF!</v>
      </c>
      <c r="L38" s="62" t="e">
        <f t="shared" si="4"/>
        <v>#REF!</v>
      </c>
      <c r="M38" s="62" t="e">
        <f t="shared" si="5"/>
        <v>#REF!</v>
      </c>
      <c r="N38" s="62" t="e">
        <f t="shared" si="6"/>
        <v>#REF!</v>
      </c>
      <c r="O38" s="62" t="e">
        <f t="shared" si="7"/>
        <v>#REF!</v>
      </c>
      <c r="P38" s="62" t="e">
        <f t="shared" si="8"/>
        <v>#REF!</v>
      </c>
      <c r="Q38" s="62" t="e">
        <f t="shared" si="9"/>
        <v>#REF!</v>
      </c>
      <c r="R38" s="63" t="e">
        <f t="shared" si="10"/>
        <v>#REF!</v>
      </c>
      <c r="X38" s="64"/>
    </row>
    <row r="39" spans="1:24">
      <c r="A39" s="97"/>
      <c r="B39" s="85" t="e">
        <f t="shared" si="11"/>
        <v>#REF!</v>
      </c>
      <c r="C39" s="100" t="e">
        <f t="shared" si="12"/>
        <v>#REF!</v>
      </c>
      <c r="D39" s="59"/>
      <c r="E39" s="59"/>
      <c r="F39" s="59"/>
      <c r="G39" s="110" t="e">
        <f>SUMIF(#REF!,$B39,#REF!)</f>
        <v>#REF!</v>
      </c>
      <c r="H39" s="61" t="e">
        <f t="shared" si="0"/>
        <v>#REF!</v>
      </c>
      <c r="I39" s="61" t="e">
        <f t="shared" si="1"/>
        <v>#REF!</v>
      </c>
      <c r="J39" s="61" t="e">
        <f t="shared" si="2"/>
        <v>#REF!</v>
      </c>
      <c r="K39" s="62" t="e">
        <f t="shared" si="3"/>
        <v>#REF!</v>
      </c>
      <c r="L39" s="62" t="e">
        <f t="shared" si="4"/>
        <v>#REF!</v>
      </c>
      <c r="M39" s="62" t="e">
        <f t="shared" si="5"/>
        <v>#REF!</v>
      </c>
      <c r="N39" s="62" t="e">
        <f t="shared" si="6"/>
        <v>#REF!</v>
      </c>
      <c r="O39" s="62" t="e">
        <f t="shared" si="7"/>
        <v>#REF!</v>
      </c>
      <c r="P39" s="62" t="e">
        <f t="shared" si="8"/>
        <v>#REF!</v>
      </c>
      <c r="Q39" s="62" t="e">
        <f t="shared" si="9"/>
        <v>#REF!</v>
      </c>
      <c r="R39" s="63" t="e">
        <f t="shared" si="10"/>
        <v>#REF!</v>
      </c>
      <c r="X39" s="64"/>
    </row>
    <row r="40" spans="1:24">
      <c r="A40" s="97"/>
      <c r="B40" s="85" t="e">
        <f t="shared" si="11"/>
        <v>#REF!</v>
      </c>
      <c r="C40" s="100" t="e">
        <f t="shared" si="12"/>
        <v>#REF!</v>
      </c>
      <c r="D40" s="59"/>
      <c r="E40" s="59"/>
      <c r="F40" s="59"/>
      <c r="G40" s="110" t="e">
        <f>SUMIF(#REF!,$B40,#REF!)</f>
        <v>#REF!</v>
      </c>
      <c r="H40" s="61" t="e">
        <f t="shared" si="0"/>
        <v>#REF!</v>
      </c>
      <c r="I40" s="61" t="e">
        <f t="shared" si="1"/>
        <v>#REF!</v>
      </c>
      <c r="J40" s="61" t="e">
        <f t="shared" si="2"/>
        <v>#REF!</v>
      </c>
      <c r="K40" s="62" t="e">
        <f t="shared" si="3"/>
        <v>#REF!</v>
      </c>
      <c r="L40" s="62" t="e">
        <f t="shared" si="4"/>
        <v>#REF!</v>
      </c>
      <c r="M40" s="62" t="e">
        <f t="shared" si="5"/>
        <v>#REF!</v>
      </c>
      <c r="N40" s="62" t="e">
        <f t="shared" si="6"/>
        <v>#REF!</v>
      </c>
      <c r="O40" s="62" t="e">
        <f t="shared" si="7"/>
        <v>#REF!</v>
      </c>
      <c r="P40" s="62" t="e">
        <f t="shared" si="8"/>
        <v>#REF!</v>
      </c>
      <c r="Q40" s="62" t="e">
        <f t="shared" si="9"/>
        <v>#REF!</v>
      </c>
      <c r="R40" s="63" t="e">
        <f t="shared" si="10"/>
        <v>#REF!</v>
      </c>
      <c r="X40" s="64"/>
    </row>
    <row r="41" spans="1:24">
      <c r="A41" s="97"/>
      <c r="B41" s="85" t="e">
        <f t="shared" si="11"/>
        <v>#REF!</v>
      </c>
      <c r="C41" s="100" t="e">
        <f t="shared" si="12"/>
        <v>#REF!</v>
      </c>
      <c r="D41" s="59"/>
      <c r="E41" s="59"/>
      <c r="F41" s="59"/>
      <c r="G41" s="110" t="e">
        <f>SUMIF(#REF!,$B41,#REF!)</f>
        <v>#REF!</v>
      </c>
      <c r="H41" s="61" t="e">
        <f t="shared" si="0"/>
        <v>#REF!</v>
      </c>
      <c r="I41" s="61" t="e">
        <f t="shared" si="1"/>
        <v>#REF!</v>
      </c>
      <c r="J41" s="61" t="e">
        <f t="shared" si="2"/>
        <v>#REF!</v>
      </c>
      <c r="K41" s="62" t="e">
        <f t="shared" si="3"/>
        <v>#REF!</v>
      </c>
      <c r="L41" s="62" t="e">
        <f t="shared" si="4"/>
        <v>#REF!</v>
      </c>
      <c r="M41" s="62" t="e">
        <f t="shared" si="5"/>
        <v>#REF!</v>
      </c>
      <c r="N41" s="62" t="e">
        <f t="shared" si="6"/>
        <v>#REF!</v>
      </c>
      <c r="O41" s="62" t="e">
        <f t="shared" si="7"/>
        <v>#REF!</v>
      </c>
      <c r="P41" s="62" t="e">
        <f t="shared" si="8"/>
        <v>#REF!</v>
      </c>
      <c r="Q41" s="62" t="e">
        <f t="shared" si="9"/>
        <v>#REF!</v>
      </c>
      <c r="R41" s="63" t="e">
        <f t="shared" si="10"/>
        <v>#REF!</v>
      </c>
      <c r="X41" s="64"/>
    </row>
    <row r="42" spans="1:24">
      <c r="A42" s="97"/>
      <c r="B42" s="85" t="e">
        <f t="shared" si="11"/>
        <v>#REF!</v>
      </c>
      <c r="C42" s="100" t="e">
        <f t="shared" si="12"/>
        <v>#REF!</v>
      </c>
      <c r="D42" s="59"/>
      <c r="E42" s="59"/>
      <c r="F42" s="59"/>
      <c r="G42" s="110" t="e">
        <f>SUMIF(#REF!,$B42,#REF!)</f>
        <v>#REF!</v>
      </c>
      <c r="H42" s="61" t="e">
        <f t="shared" si="0"/>
        <v>#REF!</v>
      </c>
      <c r="I42" s="61" t="e">
        <f t="shared" si="1"/>
        <v>#REF!</v>
      </c>
      <c r="J42" s="61" t="e">
        <f t="shared" si="2"/>
        <v>#REF!</v>
      </c>
      <c r="K42" s="62" t="e">
        <f t="shared" si="3"/>
        <v>#REF!</v>
      </c>
      <c r="L42" s="62" t="e">
        <f t="shared" si="4"/>
        <v>#REF!</v>
      </c>
      <c r="M42" s="62" t="e">
        <f t="shared" si="5"/>
        <v>#REF!</v>
      </c>
      <c r="N42" s="62" t="e">
        <f t="shared" si="6"/>
        <v>#REF!</v>
      </c>
      <c r="O42" s="62" t="e">
        <f t="shared" si="7"/>
        <v>#REF!</v>
      </c>
      <c r="P42" s="62" t="e">
        <f t="shared" si="8"/>
        <v>#REF!</v>
      </c>
      <c r="Q42" s="62" t="e">
        <f t="shared" si="9"/>
        <v>#REF!</v>
      </c>
      <c r="R42" s="63" t="e">
        <f t="shared" si="10"/>
        <v>#REF!</v>
      </c>
      <c r="X42" s="64"/>
    </row>
    <row r="43" spans="1:24">
      <c r="A43" s="97"/>
      <c r="B43" s="85" t="e">
        <f t="shared" si="11"/>
        <v>#REF!</v>
      </c>
      <c r="C43" s="100" t="e">
        <f t="shared" si="12"/>
        <v>#REF!</v>
      </c>
      <c r="D43" s="59"/>
      <c r="E43" s="59"/>
      <c r="F43" s="59"/>
      <c r="G43" s="110" t="e">
        <f>SUMIF(#REF!,$B43,#REF!)</f>
        <v>#REF!</v>
      </c>
      <c r="H43" s="61" t="e">
        <f t="shared" ref="H43:H62" si="13">G43*$H$9</f>
        <v>#REF!</v>
      </c>
      <c r="I43" s="61" t="e">
        <f t="shared" ref="I43:I62" si="14">SUM(G43:H43)*I$9</f>
        <v>#REF!</v>
      </c>
      <c r="J43" s="61" t="e">
        <f t="shared" ref="J43:J62" si="15">SUM(G43:I43)*J$9</f>
        <v>#REF!</v>
      </c>
      <c r="K43" s="62" t="e">
        <f t="shared" ref="K43:K62" si="16">SUM(G43:J43)*K$9</f>
        <v>#REF!</v>
      </c>
      <c r="L43" s="62" t="e">
        <f t="shared" ref="L43:L62" si="17">SUM(G43:K43)*L$9</f>
        <v>#REF!</v>
      </c>
      <c r="M43" s="62" t="e">
        <f t="shared" ref="M43:M62" si="18">SUM(G43:L43)</f>
        <v>#REF!</v>
      </c>
      <c r="N43" s="62" t="e">
        <f t="shared" ref="N43:N62" si="19">M43*N$9</f>
        <v>#REF!</v>
      </c>
      <c r="O43" s="62" t="e">
        <f t="shared" ref="O43:O62" si="20">M43*O$9</f>
        <v>#REF!</v>
      </c>
      <c r="P43" s="62" t="e">
        <f t="shared" ref="P43:P62" si="21">M43*P$9</f>
        <v>#REF!</v>
      </c>
      <c r="Q43" s="62" t="e">
        <f t="shared" ref="Q43:Q62" si="22">SUM(N43:P43)*Q$9</f>
        <v>#REF!</v>
      </c>
      <c r="R43" s="63" t="e">
        <f t="shared" ref="R43:R62" si="23">SUM(M43:Q43)</f>
        <v>#REF!</v>
      </c>
      <c r="X43" s="64"/>
    </row>
    <row r="44" spans="1:24">
      <c r="A44" s="99"/>
      <c r="B44" s="85" t="e">
        <f t="shared" ref="B44:B61" si="24">B43+1</f>
        <v>#REF!</v>
      </c>
      <c r="C44" s="100" t="e">
        <f t="shared" si="12"/>
        <v>#REF!</v>
      </c>
      <c r="D44" s="59"/>
      <c r="E44" s="59"/>
      <c r="F44" s="59"/>
      <c r="G44" s="110" t="e">
        <f>SUMIF(#REF!,$B44,#REF!)</f>
        <v>#REF!</v>
      </c>
      <c r="H44" s="61" t="e">
        <f t="shared" si="13"/>
        <v>#REF!</v>
      </c>
      <c r="I44" s="61" t="e">
        <f t="shared" si="14"/>
        <v>#REF!</v>
      </c>
      <c r="J44" s="61" t="e">
        <f t="shared" si="15"/>
        <v>#REF!</v>
      </c>
      <c r="K44" s="62" t="e">
        <f t="shared" si="16"/>
        <v>#REF!</v>
      </c>
      <c r="L44" s="62" t="e">
        <f t="shared" si="17"/>
        <v>#REF!</v>
      </c>
      <c r="M44" s="62" t="e">
        <f t="shared" si="18"/>
        <v>#REF!</v>
      </c>
      <c r="N44" s="62" t="e">
        <f t="shared" si="19"/>
        <v>#REF!</v>
      </c>
      <c r="O44" s="62" t="e">
        <f t="shared" si="20"/>
        <v>#REF!</v>
      </c>
      <c r="P44" s="62" t="e">
        <f t="shared" si="21"/>
        <v>#REF!</v>
      </c>
      <c r="Q44" s="62" t="e">
        <f t="shared" si="22"/>
        <v>#REF!</v>
      </c>
      <c r="R44" s="63" t="e">
        <f t="shared" si="23"/>
        <v>#REF!</v>
      </c>
      <c r="X44" s="64"/>
    </row>
    <row r="45" spans="1:24">
      <c r="A45" s="97"/>
      <c r="B45" s="85" t="e">
        <f t="shared" si="24"/>
        <v>#REF!</v>
      </c>
      <c r="C45" s="100" t="e">
        <f t="shared" si="12"/>
        <v>#REF!</v>
      </c>
      <c r="D45" s="59"/>
      <c r="E45" s="59"/>
      <c r="F45" s="59"/>
      <c r="G45" s="110" t="e">
        <f>SUMIF(#REF!,$B45,#REF!)</f>
        <v>#REF!</v>
      </c>
      <c r="H45" s="61" t="e">
        <f t="shared" si="13"/>
        <v>#REF!</v>
      </c>
      <c r="I45" s="61" t="e">
        <f t="shared" si="14"/>
        <v>#REF!</v>
      </c>
      <c r="J45" s="61" t="e">
        <f t="shared" si="15"/>
        <v>#REF!</v>
      </c>
      <c r="K45" s="62" t="e">
        <f t="shared" si="16"/>
        <v>#REF!</v>
      </c>
      <c r="L45" s="62" t="e">
        <f t="shared" si="17"/>
        <v>#REF!</v>
      </c>
      <c r="M45" s="62" t="e">
        <f t="shared" si="18"/>
        <v>#REF!</v>
      </c>
      <c r="N45" s="62" t="e">
        <f t="shared" si="19"/>
        <v>#REF!</v>
      </c>
      <c r="O45" s="62" t="e">
        <f t="shared" si="20"/>
        <v>#REF!</v>
      </c>
      <c r="P45" s="62" t="e">
        <f t="shared" si="21"/>
        <v>#REF!</v>
      </c>
      <c r="Q45" s="62" t="e">
        <f t="shared" si="22"/>
        <v>#REF!</v>
      </c>
      <c r="R45" s="63" t="e">
        <f t="shared" si="23"/>
        <v>#REF!</v>
      </c>
      <c r="X45" s="64"/>
    </row>
    <row r="46" spans="1:24">
      <c r="A46" s="99"/>
      <c r="B46" s="85" t="e">
        <f t="shared" si="24"/>
        <v>#REF!</v>
      </c>
      <c r="C46" s="100" t="e">
        <f t="shared" si="12"/>
        <v>#REF!</v>
      </c>
      <c r="D46" s="59"/>
      <c r="E46" s="59"/>
      <c r="F46" s="59"/>
      <c r="G46" s="110" t="e">
        <f>SUMIF(#REF!,$B46,#REF!)</f>
        <v>#REF!</v>
      </c>
      <c r="H46" s="61" t="e">
        <f t="shared" si="13"/>
        <v>#REF!</v>
      </c>
      <c r="I46" s="61" t="e">
        <f t="shared" si="14"/>
        <v>#REF!</v>
      </c>
      <c r="J46" s="61" t="e">
        <f t="shared" si="15"/>
        <v>#REF!</v>
      </c>
      <c r="K46" s="62" t="e">
        <f t="shared" si="16"/>
        <v>#REF!</v>
      </c>
      <c r="L46" s="62" t="e">
        <f t="shared" si="17"/>
        <v>#REF!</v>
      </c>
      <c r="M46" s="62" t="e">
        <f t="shared" si="18"/>
        <v>#REF!</v>
      </c>
      <c r="N46" s="62" t="e">
        <f t="shared" si="19"/>
        <v>#REF!</v>
      </c>
      <c r="O46" s="62" t="e">
        <f t="shared" si="20"/>
        <v>#REF!</v>
      </c>
      <c r="P46" s="62" t="e">
        <f t="shared" si="21"/>
        <v>#REF!</v>
      </c>
      <c r="Q46" s="62" t="e">
        <f t="shared" si="22"/>
        <v>#REF!</v>
      </c>
      <c r="R46" s="63" t="e">
        <f t="shared" si="23"/>
        <v>#REF!</v>
      </c>
      <c r="X46" s="64"/>
    </row>
    <row r="47" spans="1:24">
      <c r="A47" s="97"/>
      <c r="B47" s="85" t="e">
        <f t="shared" si="24"/>
        <v>#REF!</v>
      </c>
      <c r="C47" s="100" t="e">
        <f t="shared" si="12"/>
        <v>#REF!</v>
      </c>
      <c r="D47" s="59"/>
      <c r="E47" s="59"/>
      <c r="F47" s="59"/>
      <c r="G47" s="110" t="e">
        <f>SUMIF(#REF!,$B47,#REF!)</f>
        <v>#REF!</v>
      </c>
      <c r="H47" s="61" t="e">
        <f t="shared" si="13"/>
        <v>#REF!</v>
      </c>
      <c r="I47" s="61" t="e">
        <f t="shared" si="14"/>
        <v>#REF!</v>
      </c>
      <c r="J47" s="61" t="e">
        <f t="shared" si="15"/>
        <v>#REF!</v>
      </c>
      <c r="K47" s="62" t="e">
        <f t="shared" si="16"/>
        <v>#REF!</v>
      </c>
      <c r="L47" s="62" t="e">
        <f t="shared" si="17"/>
        <v>#REF!</v>
      </c>
      <c r="M47" s="62" t="e">
        <f t="shared" si="18"/>
        <v>#REF!</v>
      </c>
      <c r="N47" s="62" t="e">
        <f t="shared" si="19"/>
        <v>#REF!</v>
      </c>
      <c r="O47" s="62" t="e">
        <f t="shared" si="20"/>
        <v>#REF!</v>
      </c>
      <c r="P47" s="62" t="e">
        <f t="shared" si="21"/>
        <v>#REF!</v>
      </c>
      <c r="Q47" s="62" t="e">
        <f t="shared" si="22"/>
        <v>#REF!</v>
      </c>
      <c r="R47" s="63" t="e">
        <f t="shared" si="23"/>
        <v>#REF!</v>
      </c>
      <c r="X47" s="64"/>
    </row>
    <row r="48" spans="1:24">
      <c r="A48" s="97"/>
      <c r="B48" s="85" t="e">
        <f t="shared" si="24"/>
        <v>#REF!</v>
      </c>
      <c r="C48" s="100" t="e">
        <f t="shared" si="12"/>
        <v>#REF!</v>
      </c>
      <c r="D48" s="59"/>
      <c r="E48" s="59"/>
      <c r="F48" s="59"/>
      <c r="G48" s="110" t="e">
        <f>SUMIF(#REF!,$B48,#REF!)</f>
        <v>#REF!</v>
      </c>
      <c r="H48" s="61" t="e">
        <f t="shared" si="13"/>
        <v>#REF!</v>
      </c>
      <c r="I48" s="61" t="e">
        <f t="shared" si="14"/>
        <v>#REF!</v>
      </c>
      <c r="J48" s="61" t="e">
        <f t="shared" si="15"/>
        <v>#REF!</v>
      </c>
      <c r="K48" s="62" t="e">
        <f t="shared" si="16"/>
        <v>#REF!</v>
      </c>
      <c r="L48" s="62" t="e">
        <f t="shared" si="17"/>
        <v>#REF!</v>
      </c>
      <c r="M48" s="62" t="e">
        <f t="shared" si="18"/>
        <v>#REF!</v>
      </c>
      <c r="N48" s="62" t="e">
        <f t="shared" si="19"/>
        <v>#REF!</v>
      </c>
      <c r="O48" s="62" t="e">
        <f t="shared" si="20"/>
        <v>#REF!</v>
      </c>
      <c r="P48" s="62" t="e">
        <f t="shared" si="21"/>
        <v>#REF!</v>
      </c>
      <c r="Q48" s="62" t="e">
        <f t="shared" si="22"/>
        <v>#REF!</v>
      </c>
      <c r="R48" s="63" t="e">
        <f t="shared" si="23"/>
        <v>#REF!</v>
      </c>
      <c r="X48" s="64"/>
    </row>
    <row r="49" spans="1:24">
      <c r="A49" s="97"/>
      <c r="B49" s="85" t="e">
        <f t="shared" si="24"/>
        <v>#REF!</v>
      </c>
      <c r="C49" s="100" t="e">
        <f t="shared" si="12"/>
        <v>#REF!</v>
      </c>
      <c r="D49" s="59"/>
      <c r="E49" s="59"/>
      <c r="F49" s="59"/>
      <c r="G49" s="110" t="e">
        <f>SUMIF(#REF!,$B49,#REF!)</f>
        <v>#REF!</v>
      </c>
      <c r="H49" s="61" t="e">
        <f t="shared" si="13"/>
        <v>#REF!</v>
      </c>
      <c r="I49" s="61" t="e">
        <f t="shared" si="14"/>
        <v>#REF!</v>
      </c>
      <c r="J49" s="61" t="e">
        <f t="shared" si="15"/>
        <v>#REF!</v>
      </c>
      <c r="K49" s="62" t="e">
        <f t="shared" si="16"/>
        <v>#REF!</v>
      </c>
      <c r="L49" s="62" t="e">
        <f t="shared" si="17"/>
        <v>#REF!</v>
      </c>
      <c r="M49" s="62" t="e">
        <f t="shared" si="18"/>
        <v>#REF!</v>
      </c>
      <c r="N49" s="62" t="e">
        <f t="shared" si="19"/>
        <v>#REF!</v>
      </c>
      <c r="O49" s="62" t="e">
        <f t="shared" si="20"/>
        <v>#REF!</v>
      </c>
      <c r="P49" s="62" t="e">
        <f t="shared" si="21"/>
        <v>#REF!</v>
      </c>
      <c r="Q49" s="62" t="e">
        <f t="shared" si="22"/>
        <v>#REF!</v>
      </c>
      <c r="R49" s="63" t="e">
        <f t="shared" si="23"/>
        <v>#REF!</v>
      </c>
      <c r="X49" s="64"/>
    </row>
    <row r="50" spans="1:24">
      <c r="A50" s="97"/>
      <c r="B50" s="85" t="e">
        <f t="shared" si="24"/>
        <v>#REF!</v>
      </c>
      <c r="C50" s="100" t="e">
        <f t="shared" si="12"/>
        <v>#REF!</v>
      </c>
      <c r="D50" s="59"/>
      <c r="E50" s="59"/>
      <c r="F50" s="59"/>
      <c r="G50" s="110" t="e">
        <f>SUMIF(#REF!,$B50,#REF!)</f>
        <v>#REF!</v>
      </c>
      <c r="H50" s="61" t="e">
        <f t="shared" si="13"/>
        <v>#REF!</v>
      </c>
      <c r="I50" s="61" t="e">
        <f t="shared" si="14"/>
        <v>#REF!</v>
      </c>
      <c r="J50" s="61" t="e">
        <f t="shared" si="15"/>
        <v>#REF!</v>
      </c>
      <c r="K50" s="62" t="e">
        <f t="shared" si="16"/>
        <v>#REF!</v>
      </c>
      <c r="L50" s="62" t="e">
        <f t="shared" si="17"/>
        <v>#REF!</v>
      </c>
      <c r="M50" s="62" t="e">
        <f t="shared" si="18"/>
        <v>#REF!</v>
      </c>
      <c r="N50" s="62" t="e">
        <f t="shared" si="19"/>
        <v>#REF!</v>
      </c>
      <c r="O50" s="62" t="e">
        <f t="shared" si="20"/>
        <v>#REF!</v>
      </c>
      <c r="P50" s="62" t="e">
        <f t="shared" si="21"/>
        <v>#REF!</v>
      </c>
      <c r="Q50" s="62" t="e">
        <f t="shared" si="22"/>
        <v>#REF!</v>
      </c>
      <c r="R50" s="63" t="e">
        <f t="shared" si="23"/>
        <v>#REF!</v>
      </c>
      <c r="X50" s="64"/>
    </row>
    <row r="51" spans="1:24">
      <c r="A51" s="97"/>
      <c r="B51" s="85" t="e">
        <f t="shared" si="24"/>
        <v>#REF!</v>
      </c>
      <c r="C51" s="100" t="e">
        <f t="shared" si="12"/>
        <v>#REF!</v>
      </c>
      <c r="D51" s="59"/>
      <c r="E51" s="59"/>
      <c r="F51" s="59"/>
      <c r="G51" s="110" t="e">
        <f>SUMIF(#REF!,$B51,#REF!)</f>
        <v>#REF!</v>
      </c>
      <c r="H51" s="61" t="e">
        <f t="shared" si="13"/>
        <v>#REF!</v>
      </c>
      <c r="I51" s="61" t="e">
        <f t="shared" si="14"/>
        <v>#REF!</v>
      </c>
      <c r="J51" s="61" t="e">
        <f t="shared" si="15"/>
        <v>#REF!</v>
      </c>
      <c r="K51" s="62" t="e">
        <f t="shared" si="16"/>
        <v>#REF!</v>
      </c>
      <c r="L51" s="62" t="e">
        <f t="shared" si="17"/>
        <v>#REF!</v>
      </c>
      <c r="M51" s="62" t="e">
        <f t="shared" si="18"/>
        <v>#REF!</v>
      </c>
      <c r="N51" s="62" t="e">
        <f t="shared" si="19"/>
        <v>#REF!</v>
      </c>
      <c r="O51" s="62" t="e">
        <f t="shared" si="20"/>
        <v>#REF!</v>
      </c>
      <c r="P51" s="62" t="e">
        <f t="shared" si="21"/>
        <v>#REF!</v>
      </c>
      <c r="Q51" s="62" t="e">
        <f t="shared" si="22"/>
        <v>#REF!</v>
      </c>
      <c r="R51" s="63" t="e">
        <f t="shared" si="23"/>
        <v>#REF!</v>
      </c>
      <c r="X51" s="64"/>
    </row>
    <row r="52" spans="1:24">
      <c r="A52" s="99"/>
      <c r="B52" s="85" t="e">
        <f t="shared" si="24"/>
        <v>#REF!</v>
      </c>
      <c r="C52" s="100" t="e">
        <f t="shared" si="12"/>
        <v>#REF!</v>
      </c>
      <c r="D52" s="59"/>
      <c r="E52" s="59"/>
      <c r="F52" s="59"/>
      <c r="G52" s="110" t="e">
        <f>SUMIF(#REF!,$B52,#REF!)</f>
        <v>#REF!</v>
      </c>
      <c r="H52" s="61" t="e">
        <f t="shared" si="13"/>
        <v>#REF!</v>
      </c>
      <c r="I52" s="61" t="e">
        <f t="shared" si="14"/>
        <v>#REF!</v>
      </c>
      <c r="J52" s="61" t="e">
        <f t="shared" si="15"/>
        <v>#REF!</v>
      </c>
      <c r="K52" s="62" t="e">
        <f t="shared" si="16"/>
        <v>#REF!</v>
      </c>
      <c r="L52" s="62" t="e">
        <f t="shared" si="17"/>
        <v>#REF!</v>
      </c>
      <c r="M52" s="62" t="e">
        <f t="shared" si="18"/>
        <v>#REF!</v>
      </c>
      <c r="N52" s="62" t="e">
        <f t="shared" si="19"/>
        <v>#REF!</v>
      </c>
      <c r="O52" s="62" t="e">
        <f t="shared" si="20"/>
        <v>#REF!</v>
      </c>
      <c r="P52" s="62" t="e">
        <f t="shared" si="21"/>
        <v>#REF!</v>
      </c>
      <c r="Q52" s="62" t="e">
        <f t="shared" si="22"/>
        <v>#REF!</v>
      </c>
      <c r="R52" s="63" t="e">
        <f t="shared" si="23"/>
        <v>#REF!</v>
      </c>
      <c r="X52" s="64"/>
    </row>
    <row r="53" spans="1:24">
      <c r="A53" s="97"/>
      <c r="B53" s="85" t="e">
        <f t="shared" si="24"/>
        <v>#REF!</v>
      </c>
      <c r="C53" s="100" t="e">
        <f t="shared" si="12"/>
        <v>#REF!</v>
      </c>
      <c r="D53" s="59"/>
      <c r="E53" s="59"/>
      <c r="F53" s="59"/>
      <c r="G53" s="110" t="e">
        <f>SUMIF(#REF!,$B53,#REF!)</f>
        <v>#REF!</v>
      </c>
      <c r="H53" s="61" t="e">
        <f t="shared" si="13"/>
        <v>#REF!</v>
      </c>
      <c r="I53" s="61" t="e">
        <f t="shared" si="14"/>
        <v>#REF!</v>
      </c>
      <c r="J53" s="61" t="e">
        <f t="shared" si="15"/>
        <v>#REF!</v>
      </c>
      <c r="K53" s="62" t="e">
        <f t="shared" si="16"/>
        <v>#REF!</v>
      </c>
      <c r="L53" s="62" t="e">
        <f t="shared" si="17"/>
        <v>#REF!</v>
      </c>
      <c r="M53" s="62" t="e">
        <f t="shared" si="18"/>
        <v>#REF!</v>
      </c>
      <c r="N53" s="62" t="e">
        <f t="shared" si="19"/>
        <v>#REF!</v>
      </c>
      <c r="O53" s="62" t="e">
        <f t="shared" si="20"/>
        <v>#REF!</v>
      </c>
      <c r="P53" s="62" t="e">
        <f t="shared" si="21"/>
        <v>#REF!</v>
      </c>
      <c r="Q53" s="62" t="e">
        <f t="shared" si="22"/>
        <v>#REF!</v>
      </c>
      <c r="R53" s="63" t="e">
        <f t="shared" si="23"/>
        <v>#REF!</v>
      </c>
      <c r="X53" s="64"/>
    </row>
    <row r="54" spans="1:24">
      <c r="A54" s="99"/>
      <c r="B54" s="85" t="e">
        <f t="shared" si="24"/>
        <v>#REF!</v>
      </c>
      <c r="C54" s="100" t="e">
        <f t="shared" si="12"/>
        <v>#REF!</v>
      </c>
      <c r="D54" s="59"/>
      <c r="E54" s="59"/>
      <c r="F54" s="59"/>
      <c r="G54" s="110" t="e">
        <f>SUMIF(#REF!,$B54,#REF!)</f>
        <v>#REF!</v>
      </c>
      <c r="H54" s="61" t="e">
        <f t="shared" si="13"/>
        <v>#REF!</v>
      </c>
      <c r="I54" s="61" t="e">
        <f t="shared" si="14"/>
        <v>#REF!</v>
      </c>
      <c r="J54" s="61" t="e">
        <f t="shared" si="15"/>
        <v>#REF!</v>
      </c>
      <c r="K54" s="62" t="e">
        <f t="shared" si="16"/>
        <v>#REF!</v>
      </c>
      <c r="L54" s="62" t="e">
        <f t="shared" si="17"/>
        <v>#REF!</v>
      </c>
      <c r="M54" s="62" t="e">
        <f t="shared" si="18"/>
        <v>#REF!</v>
      </c>
      <c r="N54" s="62" t="e">
        <f t="shared" si="19"/>
        <v>#REF!</v>
      </c>
      <c r="O54" s="62" t="e">
        <f t="shared" si="20"/>
        <v>#REF!</v>
      </c>
      <c r="P54" s="62" t="e">
        <f t="shared" si="21"/>
        <v>#REF!</v>
      </c>
      <c r="Q54" s="62" t="e">
        <f t="shared" si="22"/>
        <v>#REF!</v>
      </c>
      <c r="R54" s="63" t="e">
        <f t="shared" si="23"/>
        <v>#REF!</v>
      </c>
      <c r="X54" s="64"/>
    </row>
    <row r="55" spans="1:24">
      <c r="A55" s="97"/>
      <c r="B55" s="85" t="e">
        <f t="shared" si="24"/>
        <v>#REF!</v>
      </c>
      <c r="C55" s="100" t="e">
        <f t="shared" si="12"/>
        <v>#REF!</v>
      </c>
      <c r="D55" s="59"/>
      <c r="E55" s="59"/>
      <c r="F55" s="59"/>
      <c r="G55" s="110" t="e">
        <f>SUMIF(#REF!,$B55,#REF!)</f>
        <v>#REF!</v>
      </c>
      <c r="H55" s="61" t="e">
        <f t="shared" si="13"/>
        <v>#REF!</v>
      </c>
      <c r="I55" s="61" t="e">
        <f t="shared" si="14"/>
        <v>#REF!</v>
      </c>
      <c r="J55" s="61" t="e">
        <f t="shared" si="15"/>
        <v>#REF!</v>
      </c>
      <c r="K55" s="62" t="e">
        <f t="shared" si="16"/>
        <v>#REF!</v>
      </c>
      <c r="L55" s="62" t="e">
        <f t="shared" si="17"/>
        <v>#REF!</v>
      </c>
      <c r="M55" s="62" t="e">
        <f t="shared" si="18"/>
        <v>#REF!</v>
      </c>
      <c r="N55" s="62" t="e">
        <f t="shared" si="19"/>
        <v>#REF!</v>
      </c>
      <c r="O55" s="62" t="e">
        <f t="shared" si="20"/>
        <v>#REF!</v>
      </c>
      <c r="P55" s="62" t="e">
        <f t="shared" si="21"/>
        <v>#REF!</v>
      </c>
      <c r="Q55" s="62" t="e">
        <f t="shared" si="22"/>
        <v>#REF!</v>
      </c>
      <c r="R55" s="63" t="e">
        <f t="shared" si="23"/>
        <v>#REF!</v>
      </c>
      <c r="X55" s="64"/>
    </row>
    <row r="56" spans="1:24">
      <c r="A56" s="97"/>
      <c r="B56" s="85" t="e">
        <f t="shared" si="24"/>
        <v>#REF!</v>
      </c>
      <c r="C56" s="100" t="e">
        <f t="shared" si="12"/>
        <v>#REF!</v>
      </c>
      <c r="D56" s="59"/>
      <c r="E56" s="59"/>
      <c r="F56" s="59"/>
      <c r="G56" s="110" t="e">
        <f>SUMIF(#REF!,$B56,#REF!)</f>
        <v>#REF!</v>
      </c>
      <c r="H56" s="61" t="e">
        <f t="shared" si="13"/>
        <v>#REF!</v>
      </c>
      <c r="I56" s="61" t="e">
        <f t="shared" si="14"/>
        <v>#REF!</v>
      </c>
      <c r="J56" s="61" t="e">
        <f t="shared" si="15"/>
        <v>#REF!</v>
      </c>
      <c r="K56" s="62" t="e">
        <f t="shared" si="16"/>
        <v>#REF!</v>
      </c>
      <c r="L56" s="62" t="e">
        <f t="shared" si="17"/>
        <v>#REF!</v>
      </c>
      <c r="M56" s="62" t="e">
        <f t="shared" si="18"/>
        <v>#REF!</v>
      </c>
      <c r="N56" s="62" t="e">
        <f t="shared" si="19"/>
        <v>#REF!</v>
      </c>
      <c r="O56" s="62" t="e">
        <f t="shared" si="20"/>
        <v>#REF!</v>
      </c>
      <c r="P56" s="62" t="e">
        <f t="shared" si="21"/>
        <v>#REF!</v>
      </c>
      <c r="Q56" s="62" t="e">
        <f t="shared" si="22"/>
        <v>#REF!</v>
      </c>
      <c r="R56" s="63" t="e">
        <f t="shared" si="23"/>
        <v>#REF!</v>
      </c>
      <c r="X56" s="64"/>
    </row>
    <row r="57" spans="1:24">
      <c r="A57" s="97"/>
      <c r="B57" s="85" t="e">
        <f t="shared" si="24"/>
        <v>#REF!</v>
      </c>
      <c r="C57" s="100" t="e">
        <f t="shared" si="12"/>
        <v>#REF!</v>
      </c>
      <c r="D57" s="59"/>
      <c r="E57" s="59"/>
      <c r="F57" s="59"/>
      <c r="G57" s="110" t="e">
        <f>SUMIF(#REF!,$B57,#REF!)</f>
        <v>#REF!</v>
      </c>
      <c r="H57" s="61" t="e">
        <f t="shared" si="13"/>
        <v>#REF!</v>
      </c>
      <c r="I57" s="61" t="e">
        <f t="shared" si="14"/>
        <v>#REF!</v>
      </c>
      <c r="J57" s="61" t="e">
        <f t="shared" si="15"/>
        <v>#REF!</v>
      </c>
      <c r="K57" s="62" t="e">
        <f t="shared" si="16"/>
        <v>#REF!</v>
      </c>
      <c r="L57" s="62" t="e">
        <f t="shared" si="17"/>
        <v>#REF!</v>
      </c>
      <c r="M57" s="62" t="e">
        <f t="shared" si="18"/>
        <v>#REF!</v>
      </c>
      <c r="N57" s="62" t="e">
        <f t="shared" si="19"/>
        <v>#REF!</v>
      </c>
      <c r="O57" s="62" t="e">
        <f t="shared" si="20"/>
        <v>#REF!</v>
      </c>
      <c r="P57" s="62" t="e">
        <f t="shared" si="21"/>
        <v>#REF!</v>
      </c>
      <c r="Q57" s="62" t="e">
        <f t="shared" si="22"/>
        <v>#REF!</v>
      </c>
      <c r="R57" s="63" t="e">
        <f t="shared" si="23"/>
        <v>#REF!</v>
      </c>
      <c r="X57" s="64"/>
    </row>
    <row r="58" spans="1:24">
      <c r="A58" s="97"/>
      <c r="B58" s="85" t="e">
        <f t="shared" si="24"/>
        <v>#REF!</v>
      </c>
      <c r="C58" s="100" t="e">
        <f t="shared" si="12"/>
        <v>#REF!</v>
      </c>
      <c r="D58" s="59"/>
      <c r="E58" s="59"/>
      <c r="F58" s="59"/>
      <c r="G58" s="110" t="e">
        <f>SUMIF(#REF!,$B58,#REF!)</f>
        <v>#REF!</v>
      </c>
      <c r="H58" s="61" t="e">
        <f t="shared" si="13"/>
        <v>#REF!</v>
      </c>
      <c r="I58" s="61" t="e">
        <f t="shared" si="14"/>
        <v>#REF!</v>
      </c>
      <c r="J58" s="61" t="e">
        <f t="shared" si="15"/>
        <v>#REF!</v>
      </c>
      <c r="K58" s="62" t="e">
        <f t="shared" si="16"/>
        <v>#REF!</v>
      </c>
      <c r="L58" s="62" t="e">
        <f t="shared" si="17"/>
        <v>#REF!</v>
      </c>
      <c r="M58" s="62" t="e">
        <f t="shared" si="18"/>
        <v>#REF!</v>
      </c>
      <c r="N58" s="62" t="e">
        <f t="shared" si="19"/>
        <v>#REF!</v>
      </c>
      <c r="O58" s="62" t="e">
        <f t="shared" si="20"/>
        <v>#REF!</v>
      </c>
      <c r="P58" s="62" t="e">
        <f t="shared" si="21"/>
        <v>#REF!</v>
      </c>
      <c r="Q58" s="62" t="e">
        <f t="shared" si="22"/>
        <v>#REF!</v>
      </c>
      <c r="R58" s="63" t="e">
        <f t="shared" si="23"/>
        <v>#REF!</v>
      </c>
      <c r="X58" s="64"/>
    </row>
    <row r="59" spans="1:24">
      <c r="A59" s="99"/>
      <c r="B59" s="85" t="e">
        <f t="shared" si="24"/>
        <v>#REF!</v>
      </c>
      <c r="C59" s="100" t="e">
        <f t="shared" si="12"/>
        <v>#REF!</v>
      </c>
      <c r="D59" s="59"/>
      <c r="E59" s="59"/>
      <c r="F59" s="59"/>
      <c r="G59" s="110" t="e">
        <f>SUMIF(#REF!,$B59,#REF!)</f>
        <v>#REF!</v>
      </c>
      <c r="H59" s="61" t="e">
        <f t="shared" si="13"/>
        <v>#REF!</v>
      </c>
      <c r="I59" s="61" t="e">
        <f t="shared" si="14"/>
        <v>#REF!</v>
      </c>
      <c r="J59" s="61" t="e">
        <f t="shared" si="15"/>
        <v>#REF!</v>
      </c>
      <c r="K59" s="62" t="e">
        <f t="shared" si="16"/>
        <v>#REF!</v>
      </c>
      <c r="L59" s="62" t="e">
        <f t="shared" si="17"/>
        <v>#REF!</v>
      </c>
      <c r="M59" s="62" t="e">
        <f t="shared" si="18"/>
        <v>#REF!</v>
      </c>
      <c r="N59" s="62" t="e">
        <f t="shared" si="19"/>
        <v>#REF!</v>
      </c>
      <c r="O59" s="62" t="e">
        <f t="shared" si="20"/>
        <v>#REF!</v>
      </c>
      <c r="P59" s="62" t="e">
        <f t="shared" si="21"/>
        <v>#REF!</v>
      </c>
      <c r="Q59" s="62" t="e">
        <f t="shared" si="22"/>
        <v>#REF!</v>
      </c>
      <c r="R59" s="63" t="e">
        <f t="shared" si="23"/>
        <v>#REF!</v>
      </c>
      <c r="X59" s="64"/>
    </row>
    <row r="60" spans="1:24">
      <c r="A60" s="99"/>
      <c r="B60" s="85" t="e">
        <f t="shared" si="24"/>
        <v>#REF!</v>
      </c>
      <c r="C60" s="100" t="e">
        <f t="shared" si="12"/>
        <v>#REF!</v>
      </c>
      <c r="D60" s="59"/>
      <c r="E60" s="59"/>
      <c r="F60" s="59"/>
      <c r="G60" s="110" t="e">
        <f>SUMIF(#REF!,$B60,#REF!)</f>
        <v>#REF!</v>
      </c>
      <c r="H60" s="61" t="e">
        <f t="shared" si="13"/>
        <v>#REF!</v>
      </c>
      <c r="I60" s="61" t="e">
        <f t="shared" si="14"/>
        <v>#REF!</v>
      </c>
      <c r="J60" s="61" t="e">
        <f t="shared" si="15"/>
        <v>#REF!</v>
      </c>
      <c r="K60" s="62" t="e">
        <f t="shared" si="16"/>
        <v>#REF!</v>
      </c>
      <c r="L60" s="62" t="e">
        <f t="shared" si="17"/>
        <v>#REF!</v>
      </c>
      <c r="M60" s="62" t="e">
        <f t="shared" si="18"/>
        <v>#REF!</v>
      </c>
      <c r="N60" s="62" t="e">
        <f t="shared" si="19"/>
        <v>#REF!</v>
      </c>
      <c r="O60" s="62" t="e">
        <f t="shared" si="20"/>
        <v>#REF!</v>
      </c>
      <c r="P60" s="62" t="e">
        <f t="shared" si="21"/>
        <v>#REF!</v>
      </c>
      <c r="Q60" s="62" t="e">
        <f t="shared" si="22"/>
        <v>#REF!</v>
      </c>
      <c r="R60" s="63" t="e">
        <f t="shared" si="23"/>
        <v>#REF!</v>
      </c>
      <c r="X60" s="64"/>
    </row>
    <row r="61" spans="1:24">
      <c r="A61" s="97"/>
      <c r="B61" s="85" t="e">
        <f t="shared" si="24"/>
        <v>#REF!</v>
      </c>
      <c r="C61" s="100" t="e">
        <f t="shared" si="12"/>
        <v>#REF!</v>
      </c>
      <c r="D61" s="59"/>
      <c r="E61" s="59"/>
      <c r="F61" s="59"/>
      <c r="G61" s="110" t="e">
        <f>SUMIF(#REF!,$B61,#REF!)</f>
        <v>#REF!</v>
      </c>
      <c r="H61" s="61" t="e">
        <f t="shared" si="13"/>
        <v>#REF!</v>
      </c>
      <c r="I61" s="61" t="e">
        <f t="shared" si="14"/>
        <v>#REF!</v>
      </c>
      <c r="J61" s="61" t="e">
        <f t="shared" si="15"/>
        <v>#REF!</v>
      </c>
      <c r="K61" s="62" t="e">
        <f t="shared" si="16"/>
        <v>#REF!</v>
      </c>
      <c r="L61" s="62" t="e">
        <f t="shared" si="17"/>
        <v>#REF!</v>
      </c>
      <c r="M61" s="62" t="e">
        <f t="shared" si="18"/>
        <v>#REF!</v>
      </c>
      <c r="N61" s="62" t="e">
        <f t="shared" si="19"/>
        <v>#REF!</v>
      </c>
      <c r="O61" s="62" t="e">
        <f t="shared" si="20"/>
        <v>#REF!</v>
      </c>
      <c r="P61" s="62" t="e">
        <f t="shared" si="21"/>
        <v>#REF!</v>
      </c>
      <c r="Q61" s="62" t="e">
        <f t="shared" si="22"/>
        <v>#REF!</v>
      </c>
      <c r="R61" s="63" t="e">
        <f t="shared" si="23"/>
        <v>#REF!</v>
      </c>
      <c r="X61" s="64"/>
    </row>
    <row r="62" spans="1:24" ht="13.5" thickBot="1">
      <c r="A62" s="56"/>
      <c r="B62" s="57"/>
      <c r="C62" s="66"/>
      <c r="D62" s="65"/>
      <c r="E62" s="65"/>
      <c r="F62" s="65"/>
      <c r="G62" s="60"/>
      <c r="H62" s="61">
        <f t="shared" si="13"/>
        <v>0</v>
      </c>
      <c r="I62" s="61">
        <f t="shared" si="14"/>
        <v>0</v>
      </c>
      <c r="J62" s="61">
        <f t="shared" si="15"/>
        <v>0</v>
      </c>
      <c r="K62" s="62">
        <f t="shared" si="16"/>
        <v>0</v>
      </c>
      <c r="L62" s="62">
        <f t="shared" si="17"/>
        <v>0</v>
      </c>
      <c r="M62" s="62">
        <f t="shared" si="18"/>
        <v>0</v>
      </c>
      <c r="N62" s="62">
        <f t="shared" si="19"/>
        <v>0</v>
      </c>
      <c r="O62" s="62">
        <f t="shared" si="20"/>
        <v>0</v>
      </c>
      <c r="P62" s="62">
        <f t="shared" si="21"/>
        <v>0</v>
      </c>
      <c r="Q62" s="62">
        <f t="shared" si="22"/>
        <v>0</v>
      </c>
      <c r="R62" s="63">
        <f t="shared" si="23"/>
        <v>0</v>
      </c>
      <c r="T62" s="36">
        <f>SUM(N62:Q62)*$S$69</f>
        <v>0</v>
      </c>
      <c r="U62" s="36">
        <f>M62*$S$69</f>
        <v>0</v>
      </c>
      <c r="V62" s="36">
        <f>(K62+L62+Q62)*S$69</f>
        <v>0</v>
      </c>
      <c r="X62" s="64"/>
    </row>
    <row r="63" spans="1:24">
      <c r="A63" s="67"/>
      <c r="B63" s="68"/>
      <c r="C63" s="69"/>
      <c r="D63" s="67"/>
      <c r="E63" s="67"/>
      <c r="F63" s="67"/>
      <c r="G63" s="70"/>
      <c r="H63" s="71"/>
      <c r="I63" s="71"/>
      <c r="J63" s="71"/>
      <c r="K63" s="72"/>
      <c r="L63" s="72"/>
      <c r="M63" s="72"/>
      <c r="N63" s="72"/>
      <c r="O63" s="72"/>
      <c r="P63" s="72"/>
      <c r="Q63" s="72"/>
      <c r="R63" s="67"/>
    </row>
    <row r="64" spans="1:24" s="79" customFormat="1" ht="15.75" thickBot="1">
      <c r="A64" s="73" t="s">
        <v>931</v>
      </c>
      <c r="B64" s="74"/>
      <c r="C64" s="75"/>
      <c r="D64" s="76"/>
      <c r="E64" s="76"/>
      <c r="F64" s="76"/>
      <c r="G64" s="77" t="e">
        <f t="shared" ref="G64:R64" si="25">SUM(G11:G62)</f>
        <v>#REF!</v>
      </c>
      <c r="H64" s="102" t="e">
        <f t="shared" si="25"/>
        <v>#REF!</v>
      </c>
      <c r="I64" s="77" t="e">
        <f t="shared" si="25"/>
        <v>#REF!</v>
      </c>
      <c r="J64" s="77" t="e">
        <f t="shared" si="25"/>
        <v>#REF!</v>
      </c>
      <c r="K64" s="77" t="e">
        <f t="shared" si="25"/>
        <v>#REF!</v>
      </c>
      <c r="L64" s="77" t="e">
        <f t="shared" si="25"/>
        <v>#REF!</v>
      </c>
      <c r="M64" s="77" t="e">
        <f t="shared" si="25"/>
        <v>#REF!</v>
      </c>
      <c r="N64" s="77" t="e">
        <f t="shared" si="25"/>
        <v>#REF!</v>
      </c>
      <c r="O64" s="77" t="e">
        <f t="shared" si="25"/>
        <v>#REF!</v>
      </c>
      <c r="P64" s="77" t="e">
        <f t="shared" si="25"/>
        <v>#REF!</v>
      </c>
      <c r="Q64" s="77" t="e">
        <f t="shared" si="25"/>
        <v>#REF!</v>
      </c>
      <c r="R64" s="78" t="e">
        <f t="shared" si="25"/>
        <v>#REF!</v>
      </c>
    </row>
    <row r="65" spans="1:68">
      <c r="A65" s="80"/>
      <c r="B65" s="81"/>
      <c r="C65" s="82"/>
      <c r="D65" s="83"/>
      <c r="E65" s="83"/>
      <c r="F65" s="83"/>
      <c r="G65" s="84"/>
      <c r="H65" s="103"/>
      <c r="I65" s="84"/>
      <c r="J65" s="84"/>
      <c r="K65" s="84"/>
      <c r="L65" s="84"/>
      <c r="M65" s="84"/>
      <c r="N65" s="84"/>
      <c r="O65" s="84"/>
      <c r="P65" s="84"/>
      <c r="Q65" s="84"/>
      <c r="R65" s="55"/>
    </row>
    <row r="66" spans="1:68">
      <c r="C66" s="50"/>
      <c r="R66" s="83"/>
    </row>
    <row r="67" spans="1:68">
      <c r="C67" s="50"/>
      <c r="R67" s="83"/>
    </row>
    <row r="68" spans="1:68">
      <c r="C68" s="50"/>
      <c r="R68" s="83"/>
    </row>
    <row r="69" spans="1:68">
      <c r="C69" s="50"/>
      <c r="R69" s="83"/>
      <c r="S69" s="64"/>
      <c r="T69" s="64"/>
      <c r="U69" s="64"/>
      <c r="V69" s="64"/>
      <c r="W69" s="64"/>
      <c r="X69" s="64"/>
      <c r="Y69" s="64"/>
      <c r="Z69" s="64"/>
      <c r="AA69" s="64"/>
      <c r="AB69" s="64"/>
      <c r="AC69" s="64"/>
      <c r="AD69" s="64"/>
      <c r="AE69" s="64"/>
      <c r="AF69" s="64"/>
      <c r="AG69" s="64"/>
      <c r="AH69" s="64"/>
      <c r="AI69" s="64"/>
      <c r="AJ69" s="64"/>
      <c r="AK69" s="64"/>
      <c r="AL69" s="64"/>
      <c r="AM69" s="64"/>
      <c r="AN69" s="64"/>
      <c r="AO69" s="64"/>
      <c r="AP69" s="64"/>
      <c r="AQ69" s="64"/>
      <c r="AR69" s="64"/>
      <c r="AS69" s="64"/>
      <c r="AT69" s="64"/>
      <c r="AU69" s="64"/>
      <c r="AV69" s="64"/>
      <c r="AW69" s="64"/>
      <c r="AX69" s="64"/>
      <c r="AY69" s="64"/>
      <c r="AZ69" s="64"/>
      <c r="BA69" s="64"/>
      <c r="BB69" s="64"/>
      <c r="BC69" s="64"/>
      <c r="BD69" s="64"/>
      <c r="BE69" s="64"/>
      <c r="BF69" s="64"/>
      <c r="BG69" s="64"/>
      <c r="BH69" s="64"/>
      <c r="BI69" s="64"/>
      <c r="BJ69" s="64"/>
      <c r="BK69" s="64"/>
      <c r="BL69" s="64"/>
      <c r="BM69" s="64"/>
      <c r="BN69" s="64"/>
      <c r="BO69" s="64"/>
      <c r="BP69" s="64"/>
    </row>
    <row r="70" spans="1:68" ht="13.5" customHeight="1">
      <c r="C70" s="50"/>
      <c r="R70" s="83"/>
    </row>
    <row r="71" spans="1:68" ht="13.5" customHeight="1">
      <c r="C71" s="50"/>
      <c r="R71" s="83"/>
    </row>
    <row r="72" spans="1:68" ht="13.5" customHeight="1">
      <c r="C72" s="50"/>
      <c r="R72" s="83"/>
    </row>
    <row r="73" spans="1:68" ht="13.5" customHeight="1">
      <c r="C73" s="50"/>
      <c r="R73" s="83"/>
    </row>
    <row r="74" spans="1:68" ht="13.5" customHeight="1">
      <c r="C74" s="50"/>
      <c r="R74" s="83"/>
    </row>
    <row r="75" spans="1:68" ht="13.5" customHeight="1">
      <c r="C75" s="50"/>
      <c r="R75" s="83"/>
    </row>
    <row r="76" spans="1:68" ht="13.5" customHeight="1">
      <c r="C76" s="50"/>
      <c r="R76" s="83"/>
    </row>
    <row r="77" spans="1:68" ht="13.5" customHeight="1">
      <c r="C77" s="50"/>
      <c r="R77" s="83"/>
    </row>
    <row r="78" spans="1:68" ht="13.5" customHeight="1">
      <c r="C78" s="50"/>
      <c r="R78" s="83"/>
    </row>
    <row r="79" spans="1:68" ht="13.5" customHeight="1">
      <c r="C79" s="50"/>
      <c r="R79" s="83"/>
    </row>
    <row r="80" spans="1:68" ht="13.5" customHeight="1">
      <c r="C80" s="50"/>
      <c r="R80" s="83"/>
    </row>
    <row r="81" spans="3:18" ht="13.5" customHeight="1">
      <c r="C81" s="50"/>
      <c r="R81" s="83"/>
    </row>
    <row r="82" spans="3:18" ht="13.5" customHeight="1">
      <c r="C82" s="50"/>
      <c r="R82" s="83"/>
    </row>
    <row r="83" spans="3:18" ht="13.5" customHeight="1">
      <c r="C83" s="50"/>
      <c r="R83" s="83"/>
    </row>
    <row r="84" spans="3:18" ht="13.5" customHeight="1">
      <c r="C84" s="50"/>
      <c r="R84" s="83"/>
    </row>
    <row r="85" spans="3:18" ht="13.5" customHeight="1">
      <c r="C85" s="50"/>
      <c r="R85" s="83"/>
    </row>
    <row r="86" spans="3:18" ht="13.5" customHeight="1">
      <c r="C86" s="50"/>
      <c r="R86" s="83"/>
    </row>
    <row r="87" spans="3:18" ht="13.5" customHeight="1">
      <c r="C87" s="50"/>
      <c r="R87" s="83"/>
    </row>
    <row r="88" spans="3:18" ht="13.5" customHeight="1">
      <c r="C88" s="50"/>
      <c r="R88" s="83"/>
    </row>
    <row r="89" spans="3:18" ht="13.5" customHeight="1">
      <c r="C89" s="50"/>
      <c r="R89" s="83"/>
    </row>
    <row r="90" spans="3:18" ht="13.5" customHeight="1">
      <c r="C90" s="50"/>
      <c r="R90" s="83"/>
    </row>
    <row r="91" spans="3:18" ht="13.5" customHeight="1">
      <c r="C91" s="50"/>
      <c r="R91" s="83"/>
    </row>
    <row r="92" spans="3:18" ht="13.5" customHeight="1">
      <c r="C92" s="50"/>
      <c r="R92" s="83"/>
    </row>
    <row r="93" spans="3:18" ht="13.5" customHeight="1">
      <c r="C93" s="50"/>
      <c r="R93" s="83"/>
    </row>
    <row r="94" spans="3:18" ht="13.5" customHeight="1">
      <c r="C94" s="50"/>
      <c r="R94" s="83"/>
    </row>
    <row r="95" spans="3:18">
      <c r="C95" s="50"/>
      <c r="R95" s="83"/>
    </row>
    <row r="96" spans="3:18">
      <c r="C96" s="50"/>
      <c r="R96" s="83"/>
    </row>
    <row r="97" spans="3:18">
      <c r="C97" s="50"/>
      <c r="R97" s="83"/>
    </row>
    <row r="98" spans="3:18">
      <c r="C98" s="50"/>
      <c r="R98" s="83"/>
    </row>
    <row r="99" spans="3:18">
      <c r="C99" s="50"/>
      <c r="R99" s="83"/>
    </row>
    <row r="100" spans="3:18">
      <c r="C100" s="50"/>
      <c r="R100" s="83"/>
    </row>
    <row r="101" spans="3:18">
      <c r="C101" s="50"/>
      <c r="R101" s="83"/>
    </row>
    <row r="102" spans="3:18">
      <c r="C102" s="50"/>
      <c r="R102" s="83"/>
    </row>
    <row r="103" spans="3:18">
      <c r="C103" s="50"/>
      <c r="R103" s="83"/>
    </row>
    <row r="104" spans="3:18">
      <c r="C104" s="50"/>
      <c r="R104" s="83"/>
    </row>
    <row r="105" spans="3:18">
      <c r="C105" s="50"/>
      <c r="R105" s="83"/>
    </row>
    <row r="106" spans="3:18">
      <c r="C106" s="50"/>
      <c r="R106" s="83"/>
    </row>
    <row r="107" spans="3:18">
      <c r="C107" s="50"/>
      <c r="R107" s="83"/>
    </row>
    <row r="108" spans="3:18">
      <c r="C108" s="50"/>
      <c r="R108" s="83"/>
    </row>
    <row r="109" spans="3:18">
      <c r="C109" s="50"/>
      <c r="R109" s="83"/>
    </row>
    <row r="110" spans="3:18">
      <c r="C110" s="50"/>
      <c r="R110" s="83"/>
    </row>
    <row r="111" spans="3:18">
      <c r="C111" s="50"/>
      <c r="R111" s="83"/>
    </row>
    <row r="112" spans="3:18">
      <c r="C112" s="50"/>
      <c r="R112" s="83"/>
    </row>
    <row r="113" spans="3:18">
      <c r="C113" s="50"/>
      <c r="R113" s="83"/>
    </row>
    <row r="114" spans="3:18">
      <c r="C114" s="50"/>
      <c r="R114" s="83"/>
    </row>
    <row r="115" spans="3:18">
      <c r="C115" s="50"/>
      <c r="R115" s="83"/>
    </row>
    <row r="116" spans="3:18">
      <c r="C116" s="50"/>
      <c r="R116" s="83"/>
    </row>
    <row r="117" spans="3:18">
      <c r="C117" s="50"/>
      <c r="R117" s="83"/>
    </row>
    <row r="118" spans="3:18">
      <c r="C118" s="50"/>
      <c r="R118" s="83"/>
    </row>
    <row r="119" spans="3:18">
      <c r="C119" s="50"/>
      <c r="R119" s="83"/>
    </row>
    <row r="120" spans="3:18">
      <c r="C120" s="50"/>
      <c r="R120" s="83"/>
    </row>
    <row r="121" spans="3:18">
      <c r="C121" s="50"/>
      <c r="R121" s="83"/>
    </row>
    <row r="122" spans="3:18">
      <c r="C122" s="50"/>
      <c r="R122" s="83"/>
    </row>
    <row r="123" spans="3:18">
      <c r="C123" s="50"/>
      <c r="R123" s="83"/>
    </row>
    <row r="124" spans="3:18">
      <c r="C124" s="50"/>
      <c r="R124" s="83"/>
    </row>
    <row r="125" spans="3:18">
      <c r="C125" s="50"/>
      <c r="R125" s="83"/>
    </row>
    <row r="126" spans="3:18">
      <c r="C126" s="50"/>
      <c r="R126" s="83"/>
    </row>
    <row r="127" spans="3:18">
      <c r="C127" s="50"/>
      <c r="R127" s="83"/>
    </row>
    <row r="128" spans="3:18">
      <c r="C128" s="50"/>
      <c r="R128" s="83"/>
    </row>
    <row r="129" spans="3:18">
      <c r="C129" s="50"/>
      <c r="R129" s="83"/>
    </row>
    <row r="130" spans="3:18">
      <c r="C130" s="50"/>
      <c r="R130" s="83"/>
    </row>
    <row r="131" spans="3:18">
      <c r="C131" s="50"/>
      <c r="R131" s="83"/>
    </row>
    <row r="132" spans="3:18">
      <c r="C132" s="50"/>
      <c r="R132" s="83"/>
    </row>
    <row r="133" spans="3:18">
      <c r="C133" s="50"/>
      <c r="R133" s="83"/>
    </row>
    <row r="134" spans="3:18">
      <c r="C134" s="50"/>
      <c r="R134" s="83"/>
    </row>
    <row r="135" spans="3:18">
      <c r="C135" s="50"/>
      <c r="R135" s="83"/>
    </row>
    <row r="136" spans="3:18">
      <c r="C136" s="50"/>
      <c r="R136" s="83"/>
    </row>
    <row r="137" spans="3:18">
      <c r="C137" s="50"/>
      <c r="R137" s="83"/>
    </row>
    <row r="138" spans="3:18">
      <c r="C138" s="50"/>
      <c r="R138" s="83"/>
    </row>
    <row r="139" spans="3:18">
      <c r="C139" s="50"/>
      <c r="R139" s="83"/>
    </row>
    <row r="140" spans="3:18">
      <c r="C140" s="50"/>
      <c r="R140" s="83"/>
    </row>
    <row r="141" spans="3:18">
      <c r="C141" s="50"/>
      <c r="R141" s="83"/>
    </row>
    <row r="142" spans="3:18">
      <c r="C142" s="50"/>
      <c r="R142" s="83"/>
    </row>
    <row r="143" spans="3:18">
      <c r="C143" s="50"/>
      <c r="R143" s="83"/>
    </row>
    <row r="144" spans="3:18">
      <c r="C144" s="50"/>
      <c r="R144" s="83"/>
    </row>
    <row r="145" spans="3:18">
      <c r="C145" s="50"/>
      <c r="R145" s="83"/>
    </row>
    <row r="146" spans="3:18">
      <c r="C146" s="50"/>
      <c r="R146" s="83"/>
    </row>
    <row r="147" spans="3:18">
      <c r="C147" s="50"/>
      <c r="R147" s="83"/>
    </row>
    <row r="148" spans="3:18">
      <c r="C148" s="50"/>
      <c r="R148" s="83"/>
    </row>
    <row r="149" spans="3:18">
      <c r="C149" s="50"/>
      <c r="R149" s="83"/>
    </row>
    <row r="150" spans="3:18">
      <c r="C150" s="50"/>
      <c r="R150" s="83"/>
    </row>
    <row r="151" spans="3:18">
      <c r="C151" s="50"/>
      <c r="R151" s="83"/>
    </row>
    <row r="152" spans="3:18">
      <c r="C152" s="50"/>
      <c r="R152" s="83"/>
    </row>
    <row r="153" spans="3:18">
      <c r="C153" s="50"/>
      <c r="R153" s="83"/>
    </row>
    <row r="154" spans="3:18">
      <c r="C154" s="50"/>
      <c r="R154" s="83"/>
    </row>
    <row r="155" spans="3:18">
      <c r="C155" s="50"/>
      <c r="R155" s="83"/>
    </row>
    <row r="156" spans="3:18">
      <c r="C156" s="50"/>
      <c r="R156" s="83"/>
    </row>
    <row r="157" spans="3:18">
      <c r="C157" s="50"/>
      <c r="R157" s="83"/>
    </row>
    <row r="158" spans="3:18">
      <c r="C158" s="50"/>
      <c r="R158" s="83"/>
    </row>
    <row r="159" spans="3:18">
      <c r="C159" s="50"/>
      <c r="R159" s="83"/>
    </row>
    <row r="160" spans="3:18">
      <c r="C160" s="50"/>
      <c r="R160" s="83"/>
    </row>
    <row r="161" spans="3:18">
      <c r="C161" s="50"/>
      <c r="R161" s="83"/>
    </row>
    <row r="162" spans="3:18">
      <c r="C162" s="50"/>
      <c r="R162" s="83"/>
    </row>
    <row r="163" spans="3:18">
      <c r="C163" s="50"/>
      <c r="R163" s="83"/>
    </row>
    <row r="164" spans="3:18">
      <c r="C164" s="50"/>
      <c r="R164" s="83"/>
    </row>
    <row r="165" spans="3:18">
      <c r="C165" s="50"/>
      <c r="R165" s="83"/>
    </row>
    <row r="166" spans="3:18">
      <c r="C166" s="50"/>
      <c r="R166" s="83"/>
    </row>
    <row r="167" spans="3:18">
      <c r="C167" s="50"/>
      <c r="R167" s="83"/>
    </row>
    <row r="168" spans="3:18">
      <c r="C168" s="50"/>
      <c r="R168" s="83"/>
    </row>
    <row r="169" spans="3:18">
      <c r="C169" s="50"/>
      <c r="R169" s="83"/>
    </row>
    <row r="170" spans="3:18">
      <c r="C170" s="50"/>
      <c r="R170" s="83"/>
    </row>
    <row r="171" spans="3:18">
      <c r="C171" s="50"/>
      <c r="R171" s="83"/>
    </row>
    <row r="172" spans="3:18">
      <c r="C172" s="50"/>
      <c r="R172" s="83"/>
    </row>
    <row r="173" spans="3:18">
      <c r="C173" s="50"/>
      <c r="R173" s="83"/>
    </row>
    <row r="174" spans="3:18">
      <c r="C174" s="50"/>
      <c r="R174" s="83"/>
    </row>
    <row r="175" spans="3:18">
      <c r="C175" s="50"/>
      <c r="R175" s="83"/>
    </row>
    <row r="176" spans="3:18">
      <c r="C176" s="50"/>
      <c r="R176" s="83"/>
    </row>
    <row r="177" spans="3:18">
      <c r="C177" s="50"/>
      <c r="R177" s="83"/>
    </row>
    <row r="178" spans="3:18">
      <c r="C178" s="50"/>
      <c r="R178" s="83"/>
    </row>
    <row r="179" spans="3:18">
      <c r="C179" s="50"/>
      <c r="R179" s="83"/>
    </row>
    <row r="180" spans="3:18">
      <c r="C180" s="50"/>
      <c r="R180" s="83"/>
    </row>
    <row r="181" spans="3:18">
      <c r="C181" s="50"/>
      <c r="R181" s="83"/>
    </row>
    <row r="182" spans="3:18">
      <c r="C182" s="50"/>
      <c r="R182" s="83"/>
    </row>
    <row r="183" spans="3:18">
      <c r="C183" s="50"/>
      <c r="R183" s="83"/>
    </row>
    <row r="184" spans="3:18">
      <c r="C184" s="50"/>
      <c r="R184" s="83"/>
    </row>
    <row r="185" spans="3:18">
      <c r="C185" s="50"/>
      <c r="R185" s="83"/>
    </row>
    <row r="186" spans="3:18">
      <c r="C186" s="50"/>
      <c r="R186" s="83"/>
    </row>
    <row r="187" spans="3:18">
      <c r="C187" s="50"/>
      <c r="R187" s="83"/>
    </row>
    <row r="188" spans="3:18">
      <c r="C188" s="50"/>
      <c r="R188" s="83"/>
    </row>
    <row r="189" spans="3:18">
      <c r="C189" s="50"/>
      <c r="R189" s="83"/>
    </row>
    <row r="190" spans="3:18">
      <c r="C190" s="50"/>
      <c r="R190" s="83"/>
    </row>
    <row r="191" spans="3:18">
      <c r="C191" s="50"/>
      <c r="R191" s="83"/>
    </row>
    <row r="192" spans="3:18">
      <c r="C192" s="50"/>
      <c r="R192" s="83"/>
    </row>
    <row r="193" spans="3:18">
      <c r="C193" s="50"/>
      <c r="R193" s="83"/>
    </row>
    <row r="194" spans="3:18">
      <c r="C194" s="50"/>
      <c r="R194" s="83"/>
    </row>
    <row r="195" spans="3:18">
      <c r="C195" s="50"/>
      <c r="R195" s="83"/>
    </row>
    <row r="196" spans="3:18">
      <c r="C196" s="50"/>
      <c r="R196" s="83"/>
    </row>
    <row r="197" spans="3:18">
      <c r="C197" s="50"/>
      <c r="R197" s="83"/>
    </row>
    <row r="198" spans="3:18">
      <c r="C198" s="50"/>
      <c r="R198" s="83"/>
    </row>
    <row r="199" spans="3:18">
      <c r="C199" s="50"/>
      <c r="R199" s="83"/>
    </row>
    <row r="200" spans="3:18">
      <c r="C200" s="50"/>
      <c r="R200" s="83"/>
    </row>
    <row r="201" spans="3:18">
      <c r="C201" s="50"/>
      <c r="R201" s="83"/>
    </row>
    <row r="202" spans="3:18">
      <c r="C202" s="50"/>
      <c r="R202" s="83"/>
    </row>
    <row r="203" spans="3:18">
      <c r="C203" s="50"/>
      <c r="R203" s="83"/>
    </row>
    <row r="204" spans="3:18">
      <c r="C204" s="50"/>
      <c r="R204" s="83"/>
    </row>
    <row r="205" spans="3:18">
      <c r="C205" s="50"/>
      <c r="R205" s="83"/>
    </row>
    <row r="206" spans="3:18">
      <c r="C206" s="50"/>
      <c r="R206" s="83"/>
    </row>
    <row r="207" spans="3:18">
      <c r="C207" s="50"/>
      <c r="R207" s="83"/>
    </row>
    <row r="208" spans="3:18">
      <c r="C208" s="50"/>
      <c r="R208" s="83"/>
    </row>
    <row r="209" spans="3:18">
      <c r="C209" s="50"/>
      <c r="R209" s="83"/>
    </row>
    <row r="210" spans="3:18">
      <c r="C210" s="50"/>
      <c r="R210" s="83"/>
    </row>
    <row r="211" spans="3:18">
      <c r="C211" s="50"/>
      <c r="R211" s="83"/>
    </row>
    <row r="212" spans="3:18">
      <c r="C212" s="50"/>
      <c r="R212" s="83"/>
    </row>
    <row r="213" spans="3:18">
      <c r="C213" s="50"/>
      <c r="R213" s="83"/>
    </row>
    <row r="214" spans="3:18">
      <c r="C214" s="50"/>
      <c r="R214" s="83"/>
    </row>
    <row r="215" spans="3:18">
      <c r="C215" s="50"/>
      <c r="R215" s="83"/>
    </row>
    <row r="216" spans="3:18">
      <c r="C216" s="50"/>
      <c r="R216" s="83"/>
    </row>
    <row r="217" spans="3:18">
      <c r="C217" s="50"/>
      <c r="R217" s="83"/>
    </row>
    <row r="218" spans="3:18">
      <c r="C218" s="50"/>
      <c r="R218" s="83"/>
    </row>
    <row r="219" spans="3:18">
      <c r="C219" s="50"/>
      <c r="R219" s="83"/>
    </row>
    <row r="220" spans="3:18">
      <c r="C220" s="50"/>
      <c r="R220" s="83"/>
    </row>
    <row r="221" spans="3:18">
      <c r="C221" s="50"/>
      <c r="R221" s="83"/>
    </row>
    <row r="222" spans="3:18">
      <c r="C222" s="50"/>
      <c r="R222" s="83"/>
    </row>
    <row r="223" spans="3:18">
      <c r="C223" s="50"/>
      <c r="R223" s="83"/>
    </row>
    <row r="224" spans="3:18">
      <c r="C224" s="50"/>
      <c r="R224" s="83"/>
    </row>
    <row r="225" spans="3:18">
      <c r="C225" s="50"/>
      <c r="R225" s="83"/>
    </row>
    <row r="226" spans="3:18">
      <c r="C226" s="50"/>
      <c r="R226" s="83"/>
    </row>
    <row r="227" spans="3:18">
      <c r="C227" s="50"/>
      <c r="R227" s="83"/>
    </row>
    <row r="228" spans="3:18">
      <c r="C228" s="50"/>
      <c r="R228" s="83"/>
    </row>
    <row r="229" spans="3:18">
      <c r="C229" s="50"/>
      <c r="R229" s="83"/>
    </row>
    <row r="230" spans="3:18">
      <c r="C230" s="50"/>
      <c r="R230" s="83"/>
    </row>
    <row r="231" spans="3:18">
      <c r="C231" s="50"/>
      <c r="R231" s="83"/>
    </row>
    <row r="232" spans="3:18">
      <c r="C232" s="50"/>
      <c r="R232" s="83"/>
    </row>
    <row r="233" spans="3:18">
      <c r="C233" s="50"/>
      <c r="R233" s="83"/>
    </row>
    <row r="234" spans="3:18">
      <c r="C234" s="50"/>
      <c r="R234" s="83"/>
    </row>
    <row r="235" spans="3:18">
      <c r="C235" s="50"/>
      <c r="R235" s="83"/>
    </row>
    <row r="236" spans="3:18">
      <c r="C236" s="50"/>
      <c r="R236" s="83"/>
    </row>
    <row r="237" spans="3:18">
      <c r="C237" s="50"/>
      <c r="R237" s="83"/>
    </row>
    <row r="238" spans="3:18">
      <c r="C238" s="50"/>
      <c r="R238" s="83"/>
    </row>
    <row r="239" spans="3:18">
      <c r="C239" s="50"/>
      <c r="R239" s="83"/>
    </row>
    <row r="240" spans="3:18">
      <c r="C240" s="50"/>
      <c r="R240" s="83"/>
    </row>
    <row r="241" spans="3:18">
      <c r="C241" s="50"/>
      <c r="R241" s="83"/>
    </row>
    <row r="242" spans="3:18">
      <c r="C242" s="50"/>
      <c r="R242" s="83"/>
    </row>
    <row r="243" spans="3:18">
      <c r="C243" s="50"/>
      <c r="R243" s="83"/>
    </row>
    <row r="244" spans="3:18">
      <c r="C244" s="50"/>
      <c r="R244" s="83"/>
    </row>
    <row r="245" spans="3:18">
      <c r="C245" s="50"/>
      <c r="R245" s="83"/>
    </row>
    <row r="246" spans="3:18">
      <c r="C246" s="50"/>
      <c r="R246" s="83"/>
    </row>
    <row r="247" spans="3:18">
      <c r="C247" s="50"/>
      <c r="R247" s="83"/>
    </row>
    <row r="248" spans="3:18">
      <c r="C248" s="50"/>
      <c r="R248" s="83"/>
    </row>
    <row r="249" spans="3:18">
      <c r="C249" s="50"/>
      <c r="R249" s="83"/>
    </row>
    <row r="250" spans="3:18">
      <c r="C250" s="50"/>
      <c r="R250" s="83"/>
    </row>
    <row r="251" spans="3:18">
      <c r="C251" s="50"/>
      <c r="R251" s="83"/>
    </row>
    <row r="252" spans="3:18">
      <c r="C252" s="50"/>
      <c r="R252" s="83"/>
    </row>
    <row r="253" spans="3:18">
      <c r="C253" s="50"/>
      <c r="R253" s="83"/>
    </row>
    <row r="254" spans="3:18">
      <c r="C254" s="50"/>
      <c r="R254" s="83"/>
    </row>
    <row r="255" spans="3:18">
      <c r="C255" s="50"/>
      <c r="R255" s="83"/>
    </row>
    <row r="256" spans="3:18">
      <c r="C256" s="50"/>
      <c r="R256" s="83"/>
    </row>
    <row r="257" spans="3:18">
      <c r="C257" s="50"/>
      <c r="R257" s="83"/>
    </row>
    <row r="258" spans="3:18">
      <c r="C258" s="50"/>
      <c r="R258" s="83"/>
    </row>
    <row r="259" spans="3:18">
      <c r="C259" s="50"/>
      <c r="R259" s="83"/>
    </row>
    <row r="260" spans="3:18">
      <c r="C260" s="50"/>
      <c r="R260" s="83"/>
    </row>
    <row r="261" spans="3:18">
      <c r="C261" s="50"/>
      <c r="R261" s="83"/>
    </row>
    <row r="262" spans="3:18">
      <c r="C262" s="50"/>
      <c r="R262" s="83"/>
    </row>
    <row r="263" spans="3:18">
      <c r="C263" s="50"/>
      <c r="R263" s="83"/>
    </row>
    <row r="264" spans="3:18">
      <c r="C264" s="50"/>
      <c r="R264" s="83"/>
    </row>
    <row r="265" spans="3:18">
      <c r="C265" s="50"/>
      <c r="R265" s="83"/>
    </row>
    <row r="266" spans="3:18">
      <c r="C266" s="50"/>
      <c r="R266" s="83"/>
    </row>
    <row r="267" spans="3:18">
      <c r="C267" s="50"/>
      <c r="R267" s="83"/>
    </row>
    <row r="268" spans="3:18">
      <c r="C268" s="50"/>
      <c r="R268" s="83"/>
    </row>
    <row r="269" spans="3:18">
      <c r="C269" s="50"/>
      <c r="R269" s="83"/>
    </row>
    <row r="270" spans="3:18">
      <c r="C270" s="50"/>
      <c r="R270" s="83"/>
    </row>
    <row r="271" spans="3:18">
      <c r="C271" s="50"/>
      <c r="R271" s="83"/>
    </row>
    <row r="272" spans="3:18">
      <c r="C272" s="50"/>
      <c r="R272" s="83"/>
    </row>
    <row r="273" spans="3:18">
      <c r="C273" s="50"/>
      <c r="R273" s="83"/>
    </row>
    <row r="274" spans="3:18">
      <c r="C274" s="50"/>
      <c r="R274" s="83"/>
    </row>
    <row r="275" spans="3:18">
      <c r="C275" s="50"/>
      <c r="R275" s="83"/>
    </row>
    <row r="276" spans="3:18">
      <c r="C276" s="50"/>
      <c r="R276" s="83"/>
    </row>
    <row r="277" spans="3:18">
      <c r="C277" s="50"/>
      <c r="R277" s="83"/>
    </row>
    <row r="278" spans="3:18">
      <c r="C278" s="50"/>
      <c r="R278" s="83"/>
    </row>
    <row r="279" spans="3:18">
      <c r="C279" s="50"/>
      <c r="R279" s="83"/>
    </row>
    <row r="280" spans="3:18">
      <c r="C280" s="50"/>
      <c r="R280" s="83"/>
    </row>
    <row r="281" spans="3:18">
      <c r="C281" s="50"/>
      <c r="R281" s="83"/>
    </row>
    <row r="282" spans="3:18">
      <c r="C282" s="50"/>
      <c r="R282" s="83"/>
    </row>
    <row r="283" spans="3:18">
      <c r="C283" s="50"/>
      <c r="R283" s="83"/>
    </row>
    <row r="284" spans="3:18">
      <c r="C284" s="50"/>
      <c r="R284" s="83"/>
    </row>
    <row r="285" spans="3:18">
      <c r="C285" s="50"/>
      <c r="R285" s="83"/>
    </row>
    <row r="286" spans="3:18">
      <c r="C286" s="50"/>
      <c r="R286" s="83"/>
    </row>
    <row r="287" spans="3:18">
      <c r="C287" s="50"/>
      <c r="R287" s="83"/>
    </row>
    <row r="288" spans="3:18">
      <c r="C288" s="50"/>
      <c r="R288" s="83"/>
    </row>
    <row r="289" spans="3:18">
      <c r="C289" s="50"/>
      <c r="R289" s="83"/>
    </row>
    <row r="290" spans="3:18">
      <c r="C290" s="50"/>
      <c r="R290" s="83"/>
    </row>
    <row r="291" spans="3:18">
      <c r="C291" s="50"/>
      <c r="R291" s="83"/>
    </row>
    <row r="292" spans="3:18">
      <c r="C292" s="50"/>
      <c r="R292" s="83"/>
    </row>
    <row r="293" spans="3:18">
      <c r="C293" s="50"/>
      <c r="R293" s="83"/>
    </row>
    <row r="294" spans="3:18">
      <c r="C294" s="50"/>
      <c r="R294" s="83"/>
    </row>
    <row r="295" spans="3:18">
      <c r="C295" s="50"/>
      <c r="R295" s="83"/>
    </row>
    <row r="296" spans="3:18">
      <c r="C296" s="50"/>
      <c r="R296" s="83"/>
    </row>
    <row r="297" spans="3:18">
      <c r="C297" s="50"/>
      <c r="R297" s="83"/>
    </row>
    <row r="298" spans="3:18">
      <c r="C298" s="50"/>
      <c r="R298" s="83"/>
    </row>
    <row r="299" spans="3:18">
      <c r="C299" s="50"/>
      <c r="R299" s="83"/>
    </row>
    <row r="300" spans="3:18">
      <c r="C300" s="50"/>
      <c r="R300" s="83"/>
    </row>
    <row r="301" spans="3:18">
      <c r="C301" s="50"/>
      <c r="R301" s="83"/>
    </row>
    <row r="302" spans="3:18">
      <c r="C302" s="50"/>
      <c r="R302" s="83"/>
    </row>
    <row r="303" spans="3:18">
      <c r="C303" s="50"/>
      <c r="R303" s="83"/>
    </row>
    <row r="304" spans="3:18">
      <c r="C304" s="50"/>
      <c r="R304" s="83"/>
    </row>
    <row r="305" spans="3:18">
      <c r="C305" s="50"/>
      <c r="R305" s="83"/>
    </row>
    <row r="306" spans="3:18">
      <c r="C306" s="50"/>
    </row>
    <row r="307" spans="3:18">
      <c r="C307" s="50"/>
    </row>
    <row r="308" spans="3:18">
      <c r="C308" s="50"/>
    </row>
    <row r="309" spans="3:18">
      <c r="C309" s="50"/>
    </row>
    <row r="310" spans="3:18">
      <c r="C310" s="50"/>
    </row>
    <row r="311" spans="3:18">
      <c r="C311" s="50"/>
    </row>
    <row r="312" spans="3:18">
      <c r="C312" s="50"/>
    </row>
    <row r="313" spans="3:18">
      <c r="C313" s="50"/>
    </row>
    <row r="314" spans="3:18">
      <c r="C314" s="50"/>
    </row>
    <row r="315" spans="3:18">
      <c r="C315" s="50"/>
    </row>
    <row r="316" spans="3:18">
      <c r="C316" s="50"/>
    </row>
    <row r="317" spans="3:18">
      <c r="C317" s="50"/>
    </row>
    <row r="318" spans="3:18">
      <c r="C318" s="50"/>
    </row>
    <row r="319" spans="3:18">
      <c r="C319" s="50"/>
    </row>
    <row r="320" spans="3:18">
      <c r="C320" s="50"/>
    </row>
    <row r="321" spans="3:3">
      <c r="C321" s="50"/>
    </row>
    <row r="322" spans="3:3">
      <c r="C322" s="50"/>
    </row>
    <row r="323" spans="3:3">
      <c r="C323" s="50"/>
    </row>
    <row r="324" spans="3:3">
      <c r="C324" s="50"/>
    </row>
    <row r="325" spans="3:3">
      <c r="C325" s="50"/>
    </row>
    <row r="326" spans="3:3">
      <c r="C326" s="50"/>
    </row>
    <row r="327" spans="3:3">
      <c r="C327" s="50"/>
    </row>
    <row r="328" spans="3:3">
      <c r="C328" s="50"/>
    </row>
    <row r="329" spans="3:3">
      <c r="C329" s="50"/>
    </row>
    <row r="330" spans="3:3">
      <c r="C330" s="50"/>
    </row>
    <row r="331" spans="3:3">
      <c r="C331" s="50"/>
    </row>
    <row r="332" spans="3:3">
      <c r="C332" s="50"/>
    </row>
    <row r="333" spans="3:3">
      <c r="C333" s="50"/>
    </row>
    <row r="334" spans="3:3">
      <c r="C334" s="50"/>
    </row>
    <row r="335" spans="3:3">
      <c r="C335" s="50"/>
    </row>
    <row r="336" spans="3:3">
      <c r="C336" s="50"/>
    </row>
    <row r="337" spans="3:3">
      <c r="C337" s="50"/>
    </row>
    <row r="338" spans="3:3">
      <c r="C338" s="50"/>
    </row>
    <row r="339" spans="3:3">
      <c r="C339" s="50"/>
    </row>
    <row r="340" spans="3:3">
      <c r="C340" s="50"/>
    </row>
    <row r="341" spans="3:3">
      <c r="C341" s="50"/>
    </row>
    <row r="342" spans="3:3">
      <c r="C342" s="50"/>
    </row>
    <row r="343" spans="3:3">
      <c r="C343" s="50"/>
    </row>
    <row r="344" spans="3:3">
      <c r="C344" s="50"/>
    </row>
    <row r="345" spans="3:3">
      <c r="C345" s="50"/>
    </row>
    <row r="346" spans="3:3">
      <c r="C346" s="50"/>
    </row>
    <row r="347" spans="3:3">
      <c r="C347" s="50"/>
    </row>
    <row r="348" spans="3:3">
      <c r="C348" s="50"/>
    </row>
    <row r="349" spans="3:3">
      <c r="C349" s="50"/>
    </row>
    <row r="350" spans="3:3">
      <c r="C350" s="50"/>
    </row>
    <row r="351" spans="3:3">
      <c r="C351" s="50"/>
    </row>
    <row r="352" spans="3:3">
      <c r="C352" s="50"/>
    </row>
    <row r="353" spans="3:3">
      <c r="C353" s="50"/>
    </row>
    <row r="354" spans="3:3">
      <c r="C354" s="50"/>
    </row>
    <row r="355" spans="3:3">
      <c r="C355" s="50"/>
    </row>
    <row r="356" spans="3:3">
      <c r="C356" s="50"/>
    </row>
    <row r="357" spans="3:3">
      <c r="C357" s="50"/>
    </row>
    <row r="358" spans="3:3">
      <c r="C358" s="50"/>
    </row>
    <row r="359" spans="3:3">
      <c r="C359" s="50"/>
    </row>
    <row r="360" spans="3:3">
      <c r="C360" s="50"/>
    </row>
    <row r="361" spans="3:3">
      <c r="C361" s="50"/>
    </row>
    <row r="362" spans="3:3">
      <c r="C362" s="50"/>
    </row>
    <row r="363" spans="3:3">
      <c r="C363" s="50"/>
    </row>
    <row r="364" spans="3:3">
      <c r="C364" s="50"/>
    </row>
    <row r="365" spans="3:3">
      <c r="C365" s="50"/>
    </row>
    <row r="366" spans="3:3">
      <c r="C366" s="50"/>
    </row>
    <row r="367" spans="3:3">
      <c r="C367" s="50"/>
    </row>
    <row r="368" spans="3:3">
      <c r="C368" s="50"/>
    </row>
    <row r="369" spans="3:3">
      <c r="C369" s="50"/>
    </row>
    <row r="370" spans="3:3">
      <c r="C370" s="50"/>
    </row>
    <row r="371" spans="3:3">
      <c r="C371" s="50"/>
    </row>
    <row r="372" spans="3:3">
      <c r="C372" s="50"/>
    </row>
    <row r="373" spans="3:3">
      <c r="C373" s="50"/>
    </row>
    <row r="374" spans="3:3">
      <c r="C374" s="50"/>
    </row>
    <row r="375" spans="3:3">
      <c r="C375" s="50"/>
    </row>
    <row r="376" spans="3:3">
      <c r="C376" s="50"/>
    </row>
    <row r="377" spans="3:3">
      <c r="C377" s="50"/>
    </row>
    <row r="378" spans="3:3">
      <c r="C378" s="50"/>
    </row>
    <row r="379" spans="3:3">
      <c r="C379" s="50"/>
    </row>
    <row r="380" spans="3:3">
      <c r="C380" s="50"/>
    </row>
    <row r="381" spans="3:3">
      <c r="C381" s="50"/>
    </row>
    <row r="382" spans="3:3">
      <c r="C382" s="50"/>
    </row>
    <row r="383" spans="3:3">
      <c r="C383" s="50"/>
    </row>
    <row r="384" spans="3:3">
      <c r="C384" s="50"/>
    </row>
    <row r="385" spans="3:3">
      <c r="C385" s="50"/>
    </row>
    <row r="386" spans="3:3">
      <c r="C386" s="50"/>
    </row>
    <row r="387" spans="3:3">
      <c r="C387" s="50"/>
    </row>
    <row r="388" spans="3:3">
      <c r="C388" s="50"/>
    </row>
    <row r="389" spans="3:3">
      <c r="C389" s="50"/>
    </row>
    <row r="390" spans="3:3">
      <c r="C390" s="50"/>
    </row>
    <row r="391" spans="3:3">
      <c r="C391" s="50"/>
    </row>
    <row r="392" spans="3:3">
      <c r="C392" s="50"/>
    </row>
    <row r="393" spans="3:3">
      <c r="C393" s="50"/>
    </row>
    <row r="394" spans="3:3">
      <c r="C394" s="50"/>
    </row>
    <row r="395" spans="3:3">
      <c r="C395" s="50"/>
    </row>
    <row r="396" spans="3:3">
      <c r="C396" s="50"/>
    </row>
    <row r="397" spans="3:3">
      <c r="C397" s="50"/>
    </row>
    <row r="398" spans="3:3">
      <c r="C398" s="50"/>
    </row>
    <row r="399" spans="3:3">
      <c r="C399" s="50"/>
    </row>
    <row r="400" spans="3:3">
      <c r="C400" s="50"/>
    </row>
    <row r="401" spans="3:3">
      <c r="C401" s="50"/>
    </row>
    <row r="402" spans="3:3">
      <c r="C402" s="50"/>
    </row>
    <row r="403" spans="3:3">
      <c r="C403" s="50"/>
    </row>
    <row r="404" spans="3:3">
      <c r="C404" s="50"/>
    </row>
    <row r="405" spans="3:3">
      <c r="C405" s="50"/>
    </row>
    <row r="406" spans="3:3">
      <c r="C406" s="50"/>
    </row>
    <row r="407" spans="3:3">
      <c r="C407" s="50"/>
    </row>
    <row r="408" spans="3:3">
      <c r="C408" s="50"/>
    </row>
    <row r="409" spans="3:3">
      <c r="C409" s="50"/>
    </row>
    <row r="410" spans="3:3">
      <c r="C410" s="50"/>
    </row>
    <row r="411" spans="3:3">
      <c r="C411" s="50"/>
    </row>
    <row r="412" spans="3:3">
      <c r="C412" s="50"/>
    </row>
    <row r="413" spans="3:3">
      <c r="C413" s="50"/>
    </row>
    <row r="414" spans="3:3">
      <c r="C414" s="50"/>
    </row>
    <row r="415" spans="3:3">
      <c r="C415" s="50"/>
    </row>
    <row r="416" spans="3:3">
      <c r="C416" s="50"/>
    </row>
    <row r="417" spans="3:3">
      <c r="C417" s="50"/>
    </row>
    <row r="418" spans="3:3">
      <c r="C418" s="50"/>
    </row>
    <row r="419" spans="3:3">
      <c r="C419" s="50"/>
    </row>
    <row r="420" spans="3:3">
      <c r="C420" s="50"/>
    </row>
    <row r="421" spans="3:3">
      <c r="C421" s="50"/>
    </row>
    <row r="422" spans="3:3">
      <c r="C422" s="50"/>
    </row>
    <row r="423" spans="3:3">
      <c r="C423" s="50"/>
    </row>
    <row r="424" spans="3:3">
      <c r="C424" s="50"/>
    </row>
    <row r="425" spans="3:3">
      <c r="C425" s="50"/>
    </row>
    <row r="426" spans="3:3">
      <c r="C426" s="50"/>
    </row>
    <row r="427" spans="3:3">
      <c r="C427" s="50"/>
    </row>
    <row r="428" spans="3:3">
      <c r="C428" s="50"/>
    </row>
    <row r="429" spans="3:3">
      <c r="C429" s="50"/>
    </row>
    <row r="430" spans="3:3">
      <c r="C430" s="50"/>
    </row>
    <row r="431" spans="3:3">
      <c r="C431" s="50"/>
    </row>
    <row r="432" spans="3:3">
      <c r="C432" s="50"/>
    </row>
    <row r="433" spans="3:3">
      <c r="C433" s="50"/>
    </row>
    <row r="434" spans="3:3">
      <c r="C434" s="50"/>
    </row>
  </sheetData>
  <phoneticPr fontId="25" type="noConversion"/>
  <pageMargins left="0.75" right="0.75" top="1" bottom="1" header="0.81" footer="0.5"/>
  <pageSetup paperSize="17" scale="53" orientation="landscape" r:id="rId1"/>
  <headerFooter alignWithMargins="0">
    <oddHeader>&amp;RCost Proposal Attachment 5</oddHeader>
    <oddFooter>&amp;CUse or disclosure of data  contained in this sheet is subject to the restriction on the title page of this proposal.&amp;R&amp;8&amp;F
&amp;A</oddFooter>
  </headerFooter>
</worksheet>
</file>

<file path=xl/worksheets/sheet3.xml><?xml version="1.0" encoding="utf-8"?>
<worksheet xmlns="http://schemas.openxmlformats.org/spreadsheetml/2006/main" xmlns:r="http://schemas.openxmlformats.org/officeDocument/2006/relationships">
  <sheetPr>
    <pageSetUpPr fitToPage="1"/>
  </sheetPr>
  <dimension ref="A1:BP434"/>
  <sheetViews>
    <sheetView zoomScale="75" zoomScaleNormal="75" workbookViewId="0">
      <pane xSplit="2" ySplit="7" topLeftCell="C8" activePane="bottomRight" state="frozen"/>
      <selection activeCell="D28" sqref="D28"/>
      <selection pane="topRight" activeCell="D28" sqref="D28"/>
      <selection pane="bottomLeft" activeCell="D28" sqref="D28"/>
      <selection pane="bottomRight" activeCell="B11" sqref="B11"/>
    </sheetView>
  </sheetViews>
  <sheetFormatPr defaultRowHeight="12.75"/>
  <cols>
    <col min="1" max="1" width="53.140625" style="36" customWidth="1"/>
    <col min="2" max="2" width="15.140625" style="35" customWidth="1"/>
    <col min="3" max="3" width="19.140625" style="36" customWidth="1"/>
    <col min="4" max="4" width="8.5703125" style="36" hidden="1" customWidth="1"/>
    <col min="5" max="5" width="9.42578125" style="36" hidden="1" customWidth="1"/>
    <col min="6" max="6" width="10.7109375" style="36" hidden="1" customWidth="1"/>
    <col min="7" max="7" width="13.28515625" style="36" customWidth="1"/>
    <col min="8" max="8" width="13.140625" style="38" customWidth="1"/>
    <col min="9" max="9" width="10.140625" style="36" customWidth="1"/>
    <col min="10" max="10" width="11.85546875" style="36" customWidth="1"/>
    <col min="11" max="11" width="12.7109375" style="36" customWidth="1"/>
    <col min="12" max="12" width="12.140625" style="36" customWidth="1"/>
    <col min="13" max="13" width="13.28515625" style="36" customWidth="1"/>
    <col min="14" max="14" width="12.5703125" style="36" customWidth="1"/>
    <col min="15" max="15" width="11.7109375" style="36" customWidth="1"/>
    <col min="16" max="16" width="12.42578125" style="36" customWidth="1"/>
    <col min="17" max="17" width="11.28515625" style="36" customWidth="1"/>
    <col min="18" max="18" width="13.28515625" style="36" customWidth="1"/>
    <col min="19" max="19" width="9.140625" style="36"/>
    <col min="20" max="20" width="10.140625" style="36" hidden="1" customWidth="1"/>
    <col min="21" max="21" width="11.7109375" style="36" hidden="1" customWidth="1"/>
    <col min="22" max="22" width="0" style="36" hidden="1" customWidth="1"/>
    <col min="23" max="16384" width="9.140625" style="36"/>
  </cols>
  <sheetData>
    <row r="1" spans="1:24" ht="15.75">
      <c r="A1" s="34" t="s">
        <v>934</v>
      </c>
      <c r="I1" s="37"/>
      <c r="J1" s="38"/>
    </row>
    <row r="2" spans="1:24" ht="15.75">
      <c r="A2" s="39"/>
      <c r="I2" s="37"/>
    </row>
    <row r="4" spans="1:24" hidden="1">
      <c r="A4" s="40" t="s">
        <v>222</v>
      </c>
    </row>
    <row r="5" spans="1:24" hidden="1">
      <c r="A5" s="40" t="s">
        <v>223</v>
      </c>
    </row>
    <row r="6" spans="1:24" hidden="1">
      <c r="A6" s="40" t="s">
        <v>224</v>
      </c>
    </row>
    <row r="7" spans="1:24" ht="13.5" thickBot="1">
      <c r="A7" s="41"/>
      <c r="B7" s="42"/>
    </row>
    <row r="8" spans="1:24" ht="39" thickBot="1">
      <c r="A8" s="43" t="s">
        <v>225</v>
      </c>
      <c r="B8" s="44" t="s">
        <v>226</v>
      </c>
      <c r="C8" s="45" t="s">
        <v>227</v>
      </c>
      <c r="D8" s="46" t="s">
        <v>228</v>
      </c>
      <c r="E8" s="47" t="s">
        <v>229</v>
      </c>
      <c r="F8" s="46" t="s">
        <v>230</v>
      </c>
      <c r="G8" s="48" t="s">
        <v>231</v>
      </c>
      <c r="H8" s="104" t="s">
        <v>238</v>
      </c>
      <c r="I8" s="104" t="s">
        <v>258</v>
      </c>
      <c r="J8" s="224" t="s">
        <v>642</v>
      </c>
      <c r="K8" s="225" t="s">
        <v>643</v>
      </c>
      <c r="L8" s="225" t="s">
        <v>644</v>
      </c>
      <c r="M8" s="105" t="s">
        <v>259</v>
      </c>
      <c r="N8" s="106" t="s">
        <v>260</v>
      </c>
      <c r="O8" s="104" t="s">
        <v>261</v>
      </c>
      <c r="P8" s="104" t="s">
        <v>262</v>
      </c>
      <c r="Q8" s="105" t="s">
        <v>276</v>
      </c>
      <c r="R8" s="49" t="s">
        <v>645</v>
      </c>
      <c r="T8" s="36" t="s">
        <v>277</v>
      </c>
      <c r="U8" s="36" t="s">
        <v>278</v>
      </c>
      <c r="V8" s="36" t="s">
        <v>279</v>
      </c>
    </row>
    <row r="9" spans="1:24">
      <c r="C9" s="50"/>
      <c r="H9" s="107">
        <v>0.05</v>
      </c>
      <c r="I9" s="107">
        <v>0.02</v>
      </c>
      <c r="J9" s="107">
        <v>0.05</v>
      </c>
      <c r="K9" s="108">
        <v>0.122</v>
      </c>
      <c r="L9" s="108">
        <v>0.1</v>
      </c>
      <c r="M9" s="107"/>
      <c r="N9" s="109">
        <v>7.6999999999999999E-2</v>
      </c>
      <c r="O9" s="107">
        <v>0.05</v>
      </c>
      <c r="P9" s="107">
        <v>0.03</v>
      </c>
      <c r="Q9" s="108">
        <v>0.1</v>
      </c>
      <c r="R9" s="51"/>
    </row>
    <row r="10" spans="1:24">
      <c r="A10" s="86"/>
      <c r="C10" s="50"/>
      <c r="H10" s="101"/>
      <c r="I10" s="52"/>
      <c r="J10" s="52"/>
      <c r="K10" s="52"/>
      <c r="L10" s="53"/>
      <c r="M10" s="52"/>
      <c r="N10" s="54"/>
      <c r="O10" s="52"/>
      <c r="P10" s="52"/>
      <c r="Q10" s="53"/>
      <c r="R10" s="55"/>
    </row>
    <row r="11" spans="1:24">
      <c r="A11" s="87" t="s">
        <v>940</v>
      </c>
      <c r="B11" s="85" t="e">
        <f>#REF!</f>
        <v>#REF!</v>
      </c>
      <c r="C11" s="58" t="s">
        <v>280</v>
      </c>
      <c r="D11" s="59"/>
      <c r="E11" s="59"/>
      <c r="F11" s="59"/>
      <c r="G11" s="110" t="e">
        <f>SUMIF(#REF!,$B11,#REF!)</f>
        <v>#REF!</v>
      </c>
      <c r="H11" s="61" t="e">
        <f t="shared" ref="H11:H42" si="0">G11*$H$9</f>
        <v>#REF!</v>
      </c>
      <c r="I11" s="61" t="e">
        <f t="shared" ref="I11:I42" si="1">SUM(G11:H11)*I$9</f>
        <v>#REF!</v>
      </c>
      <c r="J11" s="61" t="e">
        <f t="shared" ref="J11:J42" si="2">SUM(G11:I11)*J$9</f>
        <v>#REF!</v>
      </c>
      <c r="K11" s="62" t="e">
        <f t="shared" ref="K11:K42" si="3">SUM(G11:J11)*K$9</f>
        <v>#REF!</v>
      </c>
      <c r="L11" s="62" t="e">
        <f t="shared" ref="L11:L42" si="4">SUM(G11:K11)*L$9</f>
        <v>#REF!</v>
      </c>
      <c r="M11" s="62" t="e">
        <f t="shared" ref="M11:M42" si="5">SUM(G11:L11)</f>
        <v>#REF!</v>
      </c>
      <c r="N11" s="62" t="e">
        <f t="shared" ref="N11:N42" si="6">M11*N$9</f>
        <v>#REF!</v>
      </c>
      <c r="O11" s="62" t="e">
        <f t="shared" ref="O11:O42" si="7">M11*O$9</f>
        <v>#REF!</v>
      </c>
      <c r="P11" s="62" t="e">
        <f t="shared" ref="P11:P42" si="8">M11*P$9</f>
        <v>#REF!</v>
      </c>
      <c r="Q11" s="62" t="e">
        <f t="shared" ref="Q11:Q42" si="9">SUM(N11:P11)*Q$9</f>
        <v>#REF!</v>
      </c>
      <c r="R11" s="63" t="e">
        <f t="shared" ref="R11:R42" si="10">SUM(M11:Q11)</f>
        <v>#REF!</v>
      </c>
      <c r="T11" s="36" t="e">
        <f>SUM(N11:Q11)*$S$69</f>
        <v>#REF!</v>
      </c>
      <c r="U11" s="36" t="e">
        <f>M11*$S$69</f>
        <v>#REF!</v>
      </c>
      <c r="V11" s="36" t="e">
        <f>(K11+L11+Q11)*S$69</f>
        <v>#REF!</v>
      </c>
      <c r="X11" s="64"/>
    </row>
    <row r="12" spans="1:24">
      <c r="A12" s="87" t="s">
        <v>940</v>
      </c>
      <c r="B12" s="85" t="e">
        <f t="shared" ref="B12:B25" si="11">B11+1</f>
        <v>#REF!</v>
      </c>
      <c r="C12" s="58" t="s">
        <v>280</v>
      </c>
      <c r="D12" s="59"/>
      <c r="E12" s="59"/>
      <c r="F12" s="59"/>
      <c r="G12" s="110" t="e">
        <f>SUMIF(#REF!,$B12,#REF!)</f>
        <v>#REF!</v>
      </c>
      <c r="H12" s="61" t="e">
        <f t="shared" si="0"/>
        <v>#REF!</v>
      </c>
      <c r="I12" s="61" t="e">
        <f t="shared" si="1"/>
        <v>#REF!</v>
      </c>
      <c r="J12" s="61" t="e">
        <f t="shared" si="2"/>
        <v>#REF!</v>
      </c>
      <c r="K12" s="62" t="e">
        <f t="shared" si="3"/>
        <v>#REF!</v>
      </c>
      <c r="L12" s="62" t="e">
        <f t="shared" si="4"/>
        <v>#REF!</v>
      </c>
      <c r="M12" s="62" t="e">
        <f t="shared" si="5"/>
        <v>#REF!</v>
      </c>
      <c r="N12" s="62" t="e">
        <f t="shared" si="6"/>
        <v>#REF!</v>
      </c>
      <c r="O12" s="62" t="e">
        <f t="shared" si="7"/>
        <v>#REF!</v>
      </c>
      <c r="P12" s="62" t="e">
        <f t="shared" si="8"/>
        <v>#REF!</v>
      </c>
      <c r="Q12" s="62" t="e">
        <f t="shared" si="9"/>
        <v>#REF!</v>
      </c>
      <c r="R12" s="63" t="e">
        <f t="shared" si="10"/>
        <v>#REF!</v>
      </c>
      <c r="T12" s="36" t="e">
        <f>SUM(N12:Q12)*$S$69</f>
        <v>#REF!</v>
      </c>
      <c r="U12" s="36" t="e">
        <f>M12*$S$69</f>
        <v>#REF!</v>
      </c>
      <c r="V12" s="36" t="e">
        <f>(K12+L12+Q12)*S$69</f>
        <v>#REF!</v>
      </c>
      <c r="X12" s="64"/>
    </row>
    <row r="13" spans="1:24">
      <c r="A13" s="87" t="s">
        <v>940</v>
      </c>
      <c r="B13" s="85" t="e">
        <f t="shared" si="11"/>
        <v>#REF!</v>
      </c>
      <c r="C13" s="58" t="s">
        <v>280</v>
      </c>
      <c r="D13" s="59"/>
      <c r="E13" s="59"/>
      <c r="F13" s="59"/>
      <c r="G13" s="110" t="e">
        <f>SUMIF(#REF!,$B13,#REF!)</f>
        <v>#REF!</v>
      </c>
      <c r="H13" s="61" t="e">
        <f t="shared" si="0"/>
        <v>#REF!</v>
      </c>
      <c r="I13" s="61" t="e">
        <f t="shared" si="1"/>
        <v>#REF!</v>
      </c>
      <c r="J13" s="61" t="e">
        <f t="shared" si="2"/>
        <v>#REF!</v>
      </c>
      <c r="K13" s="62" t="e">
        <f t="shared" si="3"/>
        <v>#REF!</v>
      </c>
      <c r="L13" s="62" t="e">
        <f t="shared" si="4"/>
        <v>#REF!</v>
      </c>
      <c r="M13" s="62" t="e">
        <f t="shared" si="5"/>
        <v>#REF!</v>
      </c>
      <c r="N13" s="62" t="e">
        <f t="shared" si="6"/>
        <v>#REF!</v>
      </c>
      <c r="O13" s="62" t="e">
        <f t="shared" si="7"/>
        <v>#REF!</v>
      </c>
      <c r="P13" s="62" t="e">
        <f t="shared" si="8"/>
        <v>#REF!</v>
      </c>
      <c r="Q13" s="62" t="e">
        <f t="shared" si="9"/>
        <v>#REF!</v>
      </c>
      <c r="R13" s="63" t="e">
        <f t="shared" si="10"/>
        <v>#REF!</v>
      </c>
      <c r="T13" s="36" t="e">
        <f>SUM(N13:Q13)*$S$69</f>
        <v>#REF!</v>
      </c>
      <c r="U13" s="36" t="e">
        <f>M13*$S$69</f>
        <v>#REF!</v>
      </c>
      <c r="V13" s="36" t="e">
        <f>(K13+L13+Q13)*S$69</f>
        <v>#REF!</v>
      </c>
      <c r="X13" s="64"/>
    </row>
    <row r="14" spans="1:24">
      <c r="A14" s="87" t="s">
        <v>940</v>
      </c>
      <c r="B14" s="85" t="e">
        <f t="shared" si="11"/>
        <v>#REF!</v>
      </c>
      <c r="C14" s="58" t="s">
        <v>280</v>
      </c>
      <c r="D14" s="59"/>
      <c r="E14" s="59"/>
      <c r="F14" s="59"/>
      <c r="G14" s="110" t="e">
        <f>SUMIF(#REF!,$B14,#REF!)</f>
        <v>#REF!</v>
      </c>
      <c r="H14" s="61" t="e">
        <f t="shared" si="0"/>
        <v>#REF!</v>
      </c>
      <c r="I14" s="61" t="e">
        <f t="shared" si="1"/>
        <v>#REF!</v>
      </c>
      <c r="J14" s="61" t="e">
        <f t="shared" si="2"/>
        <v>#REF!</v>
      </c>
      <c r="K14" s="62" t="e">
        <f t="shared" si="3"/>
        <v>#REF!</v>
      </c>
      <c r="L14" s="62" t="e">
        <f t="shared" si="4"/>
        <v>#REF!</v>
      </c>
      <c r="M14" s="62" t="e">
        <f t="shared" si="5"/>
        <v>#REF!</v>
      </c>
      <c r="N14" s="62" t="e">
        <f t="shared" si="6"/>
        <v>#REF!</v>
      </c>
      <c r="O14" s="62" t="e">
        <f t="shared" si="7"/>
        <v>#REF!</v>
      </c>
      <c r="P14" s="62" t="e">
        <f t="shared" si="8"/>
        <v>#REF!</v>
      </c>
      <c r="Q14" s="62" t="e">
        <f t="shared" si="9"/>
        <v>#REF!</v>
      </c>
      <c r="R14" s="63" t="e">
        <f t="shared" si="10"/>
        <v>#REF!</v>
      </c>
      <c r="X14" s="64"/>
    </row>
    <row r="15" spans="1:24">
      <c r="A15" s="87" t="s">
        <v>940</v>
      </c>
      <c r="B15" s="85" t="e">
        <f t="shared" si="11"/>
        <v>#REF!</v>
      </c>
      <c r="C15" s="58" t="s">
        <v>280</v>
      </c>
      <c r="D15" s="59"/>
      <c r="E15" s="59"/>
      <c r="F15" s="59"/>
      <c r="G15" s="110" t="e">
        <f>SUMIF(#REF!,$B15,#REF!)</f>
        <v>#REF!</v>
      </c>
      <c r="H15" s="61" t="e">
        <f t="shared" si="0"/>
        <v>#REF!</v>
      </c>
      <c r="I15" s="61" t="e">
        <f t="shared" si="1"/>
        <v>#REF!</v>
      </c>
      <c r="J15" s="61" t="e">
        <f t="shared" si="2"/>
        <v>#REF!</v>
      </c>
      <c r="K15" s="62" t="e">
        <f t="shared" si="3"/>
        <v>#REF!</v>
      </c>
      <c r="L15" s="62" t="e">
        <f t="shared" si="4"/>
        <v>#REF!</v>
      </c>
      <c r="M15" s="62" t="e">
        <f t="shared" si="5"/>
        <v>#REF!</v>
      </c>
      <c r="N15" s="62" t="e">
        <f t="shared" si="6"/>
        <v>#REF!</v>
      </c>
      <c r="O15" s="62" t="e">
        <f t="shared" si="7"/>
        <v>#REF!</v>
      </c>
      <c r="P15" s="62" t="e">
        <f t="shared" si="8"/>
        <v>#REF!</v>
      </c>
      <c r="Q15" s="62" t="e">
        <f t="shared" si="9"/>
        <v>#REF!</v>
      </c>
      <c r="R15" s="63" t="e">
        <f t="shared" si="10"/>
        <v>#REF!</v>
      </c>
      <c r="X15" s="64"/>
    </row>
    <row r="16" spans="1:24">
      <c r="A16" s="97"/>
      <c r="B16" s="85" t="e">
        <f t="shared" si="11"/>
        <v>#REF!</v>
      </c>
      <c r="C16" s="100" t="e">
        <f t="shared" ref="C16:C61" si="12">B16+1</f>
        <v>#REF!</v>
      </c>
      <c r="D16" s="59"/>
      <c r="E16" s="59"/>
      <c r="F16" s="59"/>
      <c r="G16" s="110" t="e">
        <f>SUMIF(#REF!,$B16,#REF!)</f>
        <v>#REF!</v>
      </c>
      <c r="H16" s="61" t="e">
        <f t="shared" si="0"/>
        <v>#REF!</v>
      </c>
      <c r="I16" s="61" t="e">
        <f t="shared" si="1"/>
        <v>#REF!</v>
      </c>
      <c r="J16" s="61" t="e">
        <f t="shared" si="2"/>
        <v>#REF!</v>
      </c>
      <c r="K16" s="62" t="e">
        <f t="shared" si="3"/>
        <v>#REF!</v>
      </c>
      <c r="L16" s="62" t="e">
        <f t="shared" si="4"/>
        <v>#REF!</v>
      </c>
      <c r="M16" s="62" t="e">
        <f t="shared" si="5"/>
        <v>#REF!</v>
      </c>
      <c r="N16" s="62" t="e">
        <f t="shared" si="6"/>
        <v>#REF!</v>
      </c>
      <c r="O16" s="62" t="e">
        <f t="shared" si="7"/>
        <v>#REF!</v>
      </c>
      <c r="P16" s="62" t="e">
        <f t="shared" si="8"/>
        <v>#REF!</v>
      </c>
      <c r="Q16" s="62" t="e">
        <f t="shared" si="9"/>
        <v>#REF!</v>
      </c>
      <c r="R16" s="63" t="e">
        <f t="shared" si="10"/>
        <v>#REF!</v>
      </c>
      <c r="X16" s="64"/>
    </row>
    <row r="17" spans="1:24">
      <c r="A17" s="97"/>
      <c r="B17" s="85" t="e">
        <f t="shared" si="11"/>
        <v>#REF!</v>
      </c>
      <c r="C17" s="100" t="e">
        <f t="shared" si="12"/>
        <v>#REF!</v>
      </c>
      <c r="D17" s="59"/>
      <c r="E17" s="59"/>
      <c r="F17" s="59"/>
      <c r="G17" s="110" t="e">
        <f>SUMIF(#REF!,$B17,#REF!)</f>
        <v>#REF!</v>
      </c>
      <c r="H17" s="61" t="e">
        <f t="shared" si="0"/>
        <v>#REF!</v>
      </c>
      <c r="I17" s="61" t="e">
        <f t="shared" si="1"/>
        <v>#REF!</v>
      </c>
      <c r="J17" s="61" t="e">
        <f t="shared" si="2"/>
        <v>#REF!</v>
      </c>
      <c r="K17" s="62" t="e">
        <f t="shared" si="3"/>
        <v>#REF!</v>
      </c>
      <c r="L17" s="62" t="e">
        <f t="shared" si="4"/>
        <v>#REF!</v>
      </c>
      <c r="M17" s="62" t="e">
        <f t="shared" si="5"/>
        <v>#REF!</v>
      </c>
      <c r="N17" s="62" t="e">
        <f t="shared" si="6"/>
        <v>#REF!</v>
      </c>
      <c r="O17" s="62" t="e">
        <f t="shared" si="7"/>
        <v>#REF!</v>
      </c>
      <c r="P17" s="62" t="e">
        <f t="shared" si="8"/>
        <v>#REF!</v>
      </c>
      <c r="Q17" s="62" t="e">
        <f t="shared" si="9"/>
        <v>#REF!</v>
      </c>
      <c r="R17" s="63" t="e">
        <f t="shared" si="10"/>
        <v>#REF!</v>
      </c>
      <c r="X17" s="64"/>
    </row>
    <row r="18" spans="1:24">
      <c r="A18" s="98"/>
      <c r="B18" s="85" t="e">
        <f t="shared" si="11"/>
        <v>#REF!</v>
      </c>
      <c r="C18" s="100" t="e">
        <f t="shared" si="12"/>
        <v>#REF!</v>
      </c>
      <c r="D18" s="59"/>
      <c r="E18" s="59"/>
      <c r="F18" s="59"/>
      <c r="G18" s="110" t="e">
        <f>SUMIF(#REF!,$B18,#REF!)</f>
        <v>#REF!</v>
      </c>
      <c r="H18" s="61" t="e">
        <f t="shared" si="0"/>
        <v>#REF!</v>
      </c>
      <c r="I18" s="61" t="e">
        <f t="shared" si="1"/>
        <v>#REF!</v>
      </c>
      <c r="J18" s="61" t="e">
        <f t="shared" si="2"/>
        <v>#REF!</v>
      </c>
      <c r="K18" s="62" t="e">
        <f t="shared" si="3"/>
        <v>#REF!</v>
      </c>
      <c r="L18" s="62" t="e">
        <f t="shared" si="4"/>
        <v>#REF!</v>
      </c>
      <c r="M18" s="62" t="e">
        <f t="shared" si="5"/>
        <v>#REF!</v>
      </c>
      <c r="N18" s="62" t="e">
        <f t="shared" si="6"/>
        <v>#REF!</v>
      </c>
      <c r="O18" s="62" t="e">
        <f t="shared" si="7"/>
        <v>#REF!</v>
      </c>
      <c r="P18" s="62" t="e">
        <f t="shared" si="8"/>
        <v>#REF!</v>
      </c>
      <c r="Q18" s="62" t="e">
        <f t="shared" si="9"/>
        <v>#REF!</v>
      </c>
      <c r="R18" s="63" t="e">
        <f t="shared" si="10"/>
        <v>#REF!</v>
      </c>
      <c r="X18" s="64"/>
    </row>
    <row r="19" spans="1:24">
      <c r="A19" s="97"/>
      <c r="B19" s="85" t="e">
        <f t="shared" si="11"/>
        <v>#REF!</v>
      </c>
      <c r="C19" s="100" t="e">
        <f t="shared" si="12"/>
        <v>#REF!</v>
      </c>
      <c r="D19" s="59"/>
      <c r="E19" s="59"/>
      <c r="F19" s="59"/>
      <c r="G19" s="110" t="e">
        <f>SUMIF(#REF!,$B19,#REF!)</f>
        <v>#REF!</v>
      </c>
      <c r="H19" s="61" t="e">
        <f t="shared" si="0"/>
        <v>#REF!</v>
      </c>
      <c r="I19" s="61" t="e">
        <f t="shared" si="1"/>
        <v>#REF!</v>
      </c>
      <c r="J19" s="61" t="e">
        <f t="shared" si="2"/>
        <v>#REF!</v>
      </c>
      <c r="K19" s="62" t="e">
        <f t="shared" si="3"/>
        <v>#REF!</v>
      </c>
      <c r="L19" s="62" t="e">
        <f t="shared" si="4"/>
        <v>#REF!</v>
      </c>
      <c r="M19" s="62" t="e">
        <f t="shared" si="5"/>
        <v>#REF!</v>
      </c>
      <c r="N19" s="62" t="e">
        <f t="shared" si="6"/>
        <v>#REF!</v>
      </c>
      <c r="O19" s="62" t="e">
        <f t="shared" si="7"/>
        <v>#REF!</v>
      </c>
      <c r="P19" s="62" t="e">
        <f t="shared" si="8"/>
        <v>#REF!</v>
      </c>
      <c r="Q19" s="62" t="e">
        <f t="shared" si="9"/>
        <v>#REF!</v>
      </c>
      <c r="R19" s="63" t="e">
        <f t="shared" si="10"/>
        <v>#REF!</v>
      </c>
      <c r="X19" s="64"/>
    </row>
    <row r="20" spans="1:24">
      <c r="A20" s="97"/>
      <c r="B20" s="85" t="e">
        <f t="shared" si="11"/>
        <v>#REF!</v>
      </c>
      <c r="C20" s="100" t="e">
        <f t="shared" si="12"/>
        <v>#REF!</v>
      </c>
      <c r="D20" s="59"/>
      <c r="E20" s="59"/>
      <c r="F20" s="59"/>
      <c r="G20" s="110" t="e">
        <f>SUMIF(#REF!,$B20,#REF!)</f>
        <v>#REF!</v>
      </c>
      <c r="H20" s="61" t="e">
        <f t="shared" si="0"/>
        <v>#REF!</v>
      </c>
      <c r="I20" s="61" t="e">
        <f t="shared" si="1"/>
        <v>#REF!</v>
      </c>
      <c r="J20" s="61" t="e">
        <f t="shared" si="2"/>
        <v>#REF!</v>
      </c>
      <c r="K20" s="62" t="e">
        <f t="shared" si="3"/>
        <v>#REF!</v>
      </c>
      <c r="L20" s="62" t="e">
        <f t="shared" si="4"/>
        <v>#REF!</v>
      </c>
      <c r="M20" s="62" t="e">
        <f t="shared" si="5"/>
        <v>#REF!</v>
      </c>
      <c r="N20" s="62" t="e">
        <f t="shared" si="6"/>
        <v>#REF!</v>
      </c>
      <c r="O20" s="62" t="e">
        <f t="shared" si="7"/>
        <v>#REF!</v>
      </c>
      <c r="P20" s="62" t="e">
        <f t="shared" si="8"/>
        <v>#REF!</v>
      </c>
      <c r="Q20" s="62" t="e">
        <f t="shared" si="9"/>
        <v>#REF!</v>
      </c>
      <c r="R20" s="63" t="e">
        <f t="shared" si="10"/>
        <v>#REF!</v>
      </c>
      <c r="X20" s="64"/>
    </row>
    <row r="21" spans="1:24">
      <c r="A21" s="99"/>
      <c r="B21" s="85" t="e">
        <f t="shared" si="11"/>
        <v>#REF!</v>
      </c>
      <c r="C21" s="100" t="e">
        <f t="shared" si="12"/>
        <v>#REF!</v>
      </c>
      <c r="D21" s="59"/>
      <c r="E21" s="59"/>
      <c r="F21" s="59"/>
      <c r="G21" s="110" t="e">
        <f>SUMIF(#REF!,$B21,#REF!)</f>
        <v>#REF!</v>
      </c>
      <c r="H21" s="61" t="e">
        <f t="shared" si="0"/>
        <v>#REF!</v>
      </c>
      <c r="I21" s="61" t="e">
        <f t="shared" si="1"/>
        <v>#REF!</v>
      </c>
      <c r="J21" s="61" t="e">
        <f t="shared" si="2"/>
        <v>#REF!</v>
      </c>
      <c r="K21" s="62" t="e">
        <f t="shared" si="3"/>
        <v>#REF!</v>
      </c>
      <c r="L21" s="62" t="e">
        <f t="shared" si="4"/>
        <v>#REF!</v>
      </c>
      <c r="M21" s="62" t="e">
        <f t="shared" si="5"/>
        <v>#REF!</v>
      </c>
      <c r="N21" s="62" t="e">
        <f t="shared" si="6"/>
        <v>#REF!</v>
      </c>
      <c r="O21" s="62" t="e">
        <f t="shared" si="7"/>
        <v>#REF!</v>
      </c>
      <c r="P21" s="62" t="e">
        <f t="shared" si="8"/>
        <v>#REF!</v>
      </c>
      <c r="Q21" s="62" t="e">
        <f t="shared" si="9"/>
        <v>#REF!</v>
      </c>
      <c r="R21" s="63" t="e">
        <f t="shared" si="10"/>
        <v>#REF!</v>
      </c>
      <c r="X21" s="64"/>
    </row>
    <row r="22" spans="1:24">
      <c r="A22" s="97"/>
      <c r="B22" s="85" t="e">
        <f t="shared" si="11"/>
        <v>#REF!</v>
      </c>
      <c r="C22" s="100" t="e">
        <f t="shared" si="12"/>
        <v>#REF!</v>
      </c>
      <c r="D22" s="59"/>
      <c r="E22" s="59"/>
      <c r="F22" s="59"/>
      <c r="G22" s="110" t="e">
        <f>SUMIF(#REF!,$B22,#REF!)</f>
        <v>#REF!</v>
      </c>
      <c r="H22" s="61" t="e">
        <f t="shared" si="0"/>
        <v>#REF!</v>
      </c>
      <c r="I22" s="61" t="e">
        <f t="shared" si="1"/>
        <v>#REF!</v>
      </c>
      <c r="J22" s="61" t="e">
        <f t="shared" si="2"/>
        <v>#REF!</v>
      </c>
      <c r="K22" s="62" t="e">
        <f t="shared" si="3"/>
        <v>#REF!</v>
      </c>
      <c r="L22" s="62" t="e">
        <f t="shared" si="4"/>
        <v>#REF!</v>
      </c>
      <c r="M22" s="62" t="e">
        <f t="shared" si="5"/>
        <v>#REF!</v>
      </c>
      <c r="N22" s="62" t="e">
        <f t="shared" si="6"/>
        <v>#REF!</v>
      </c>
      <c r="O22" s="62" t="e">
        <f t="shared" si="7"/>
        <v>#REF!</v>
      </c>
      <c r="P22" s="62" t="e">
        <f t="shared" si="8"/>
        <v>#REF!</v>
      </c>
      <c r="Q22" s="62" t="e">
        <f t="shared" si="9"/>
        <v>#REF!</v>
      </c>
      <c r="R22" s="63" t="e">
        <f t="shared" si="10"/>
        <v>#REF!</v>
      </c>
      <c r="X22" s="64"/>
    </row>
    <row r="23" spans="1:24">
      <c r="A23" s="97"/>
      <c r="B23" s="85" t="e">
        <f t="shared" si="11"/>
        <v>#REF!</v>
      </c>
      <c r="C23" s="100" t="e">
        <f t="shared" si="12"/>
        <v>#REF!</v>
      </c>
      <c r="D23" s="59"/>
      <c r="E23" s="59"/>
      <c r="F23" s="59"/>
      <c r="G23" s="110" t="e">
        <f>SUMIF(#REF!,$B23,#REF!)</f>
        <v>#REF!</v>
      </c>
      <c r="H23" s="61" t="e">
        <f t="shared" si="0"/>
        <v>#REF!</v>
      </c>
      <c r="I23" s="61" t="e">
        <f t="shared" si="1"/>
        <v>#REF!</v>
      </c>
      <c r="J23" s="61" t="e">
        <f t="shared" si="2"/>
        <v>#REF!</v>
      </c>
      <c r="K23" s="62" t="e">
        <f t="shared" si="3"/>
        <v>#REF!</v>
      </c>
      <c r="L23" s="62" t="e">
        <f t="shared" si="4"/>
        <v>#REF!</v>
      </c>
      <c r="M23" s="62" t="e">
        <f t="shared" si="5"/>
        <v>#REF!</v>
      </c>
      <c r="N23" s="62" t="e">
        <f t="shared" si="6"/>
        <v>#REF!</v>
      </c>
      <c r="O23" s="62" t="e">
        <f t="shared" si="7"/>
        <v>#REF!</v>
      </c>
      <c r="P23" s="62" t="e">
        <f t="shared" si="8"/>
        <v>#REF!</v>
      </c>
      <c r="Q23" s="62" t="e">
        <f t="shared" si="9"/>
        <v>#REF!</v>
      </c>
      <c r="R23" s="63" t="e">
        <f t="shared" si="10"/>
        <v>#REF!</v>
      </c>
      <c r="X23" s="64"/>
    </row>
    <row r="24" spans="1:24">
      <c r="A24" s="97"/>
      <c r="B24" s="85" t="e">
        <f t="shared" si="11"/>
        <v>#REF!</v>
      </c>
      <c r="C24" s="100" t="e">
        <f t="shared" si="12"/>
        <v>#REF!</v>
      </c>
      <c r="D24" s="59"/>
      <c r="E24" s="59"/>
      <c r="F24" s="59"/>
      <c r="G24" s="110" t="e">
        <f>SUMIF(#REF!,$B24,#REF!)</f>
        <v>#REF!</v>
      </c>
      <c r="H24" s="61" t="e">
        <f t="shared" si="0"/>
        <v>#REF!</v>
      </c>
      <c r="I24" s="61" t="e">
        <f t="shared" si="1"/>
        <v>#REF!</v>
      </c>
      <c r="J24" s="61" t="e">
        <f t="shared" si="2"/>
        <v>#REF!</v>
      </c>
      <c r="K24" s="62" t="e">
        <f t="shared" si="3"/>
        <v>#REF!</v>
      </c>
      <c r="L24" s="62" t="e">
        <f t="shared" si="4"/>
        <v>#REF!</v>
      </c>
      <c r="M24" s="62" t="e">
        <f t="shared" si="5"/>
        <v>#REF!</v>
      </c>
      <c r="N24" s="62" t="e">
        <f t="shared" si="6"/>
        <v>#REF!</v>
      </c>
      <c r="O24" s="62" t="e">
        <f t="shared" si="7"/>
        <v>#REF!</v>
      </c>
      <c r="P24" s="62" t="e">
        <f t="shared" si="8"/>
        <v>#REF!</v>
      </c>
      <c r="Q24" s="62" t="e">
        <f t="shared" si="9"/>
        <v>#REF!</v>
      </c>
      <c r="R24" s="63" t="e">
        <f t="shared" si="10"/>
        <v>#REF!</v>
      </c>
      <c r="X24" s="64"/>
    </row>
    <row r="25" spans="1:24">
      <c r="A25" s="97"/>
      <c r="B25" s="85" t="e">
        <f t="shared" si="11"/>
        <v>#REF!</v>
      </c>
      <c r="C25" s="100" t="e">
        <f t="shared" si="12"/>
        <v>#REF!</v>
      </c>
      <c r="D25" s="59"/>
      <c r="E25" s="59"/>
      <c r="F25" s="59"/>
      <c r="G25" s="110" t="e">
        <f>SUMIF(#REF!,$B25,#REF!)</f>
        <v>#REF!</v>
      </c>
      <c r="H25" s="61" t="e">
        <f t="shared" si="0"/>
        <v>#REF!</v>
      </c>
      <c r="I25" s="61" t="e">
        <f t="shared" si="1"/>
        <v>#REF!</v>
      </c>
      <c r="J25" s="61" t="e">
        <f t="shared" si="2"/>
        <v>#REF!</v>
      </c>
      <c r="K25" s="62" t="e">
        <f t="shared" si="3"/>
        <v>#REF!</v>
      </c>
      <c r="L25" s="62" t="e">
        <f t="shared" si="4"/>
        <v>#REF!</v>
      </c>
      <c r="M25" s="62" t="e">
        <f t="shared" si="5"/>
        <v>#REF!</v>
      </c>
      <c r="N25" s="62" t="e">
        <f t="shared" si="6"/>
        <v>#REF!</v>
      </c>
      <c r="O25" s="62" t="e">
        <f t="shared" si="7"/>
        <v>#REF!</v>
      </c>
      <c r="P25" s="62" t="e">
        <f t="shared" si="8"/>
        <v>#REF!</v>
      </c>
      <c r="Q25" s="62" t="e">
        <f t="shared" si="9"/>
        <v>#REF!</v>
      </c>
      <c r="R25" s="63" t="e">
        <f t="shared" si="10"/>
        <v>#REF!</v>
      </c>
      <c r="X25" s="64"/>
    </row>
    <row r="26" spans="1:24">
      <c r="A26" s="97"/>
      <c r="B26" s="85" t="e">
        <f t="shared" ref="B26:B61" si="13">B25+1</f>
        <v>#REF!</v>
      </c>
      <c r="C26" s="100" t="e">
        <f t="shared" si="12"/>
        <v>#REF!</v>
      </c>
      <c r="D26" s="59"/>
      <c r="E26" s="59"/>
      <c r="F26" s="59"/>
      <c r="G26" s="110" t="e">
        <f>SUMIF(#REF!,$B26,#REF!)</f>
        <v>#REF!</v>
      </c>
      <c r="H26" s="61" t="e">
        <f t="shared" si="0"/>
        <v>#REF!</v>
      </c>
      <c r="I26" s="61" t="e">
        <f t="shared" si="1"/>
        <v>#REF!</v>
      </c>
      <c r="J26" s="61" t="e">
        <f t="shared" si="2"/>
        <v>#REF!</v>
      </c>
      <c r="K26" s="62" t="e">
        <f t="shared" si="3"/>
        <v>#REF!</v>
      </c>
      <c r="L26" s="62" t="e">
        <f t="shared" si="4"/>
        <v>#REF!</v>
      </c>
      <c r="M26" s="62" t="e">
        <f t="shared" si="5"/>
        <v>#REF!</v>
      </c>
      <c r="N26" s="62" t="e">
        <f t="shared" si="6"/>
        <v>#REF!</v>
      </c>
      <c r="O26" s="62" t="e">
        <f t="shared" si="7"/>
        <v>#REF!</v>
      </c>
      <c r="P26" s="62" t="e">
        <f t="shared" si="8"/>
        <v>#REF!</v>
      </c>
      <c r="Q26" s="62" t="e">
        <f t="shared" si="9"/>
        <v>#REF!</v>
      </c>
      <c r="R26" s="63" t="e">
        <f t="shared" si="10"/>
        <v>#REF!</v>
      </c>
      <c r="X26" s="64"/>
    </row>
    <row r="27" spans="1:24">
      <c r="A27" s="97"/>
      <c r="B27" s="85" t="e">
        <f t="shared" si="13"/>
        <v>#REF!</v>
      </c>
      <c r="C27" s="100" t="e">
        <f t="shared" si="12"/>
        <v>#REF!</v>
      </c>
      <c r="D27" s="59"/>
      <c r="E27" s="59"/>
      <c r="F27" s="59"/>
      <c r="G27" s="110" t="e">
        <f>SUMIF(#REF!,$B27,#REF!)</f>
        <v>#REF!</v>
      </c>
      <c r="H27" s="61" t="e">
        <f t="shared" si="0"/>
        <v>#REF!</v>
      </c>
      <c r="I27" s="61" t="e">
        <f t="shared" si="1"/>
        <v>#REF!</v>
      </c>
      <c r="J27" s="61" t="e">
        <f t="shared" si="2"/>
        <v>#REF!</v>
      </c>
      <c r="K27" s="62" t="e">
        <f t="shared" si="3"/>
        <v>#REF!</v>
      </c>
      <c r="L27" s="62" t="e">
        <f t="shared" si="4"/>
        <v>#REF!</v>
      </c>
      <c r="M27" s="62" t="e">
        <f t="shared" si="5"/>
        <v>#REF!</v>
      </c>
      <c r="N27" s="62" t="e">
        <f t="shared" si="6"/>
        <v>#REF!</v>
      </c>
      <c r="O27" s="62" t="e">
        <f t="shared" si="7"/>
        <v>#REF!</v>
      </c>
      <c r="P27" s="62" t="e">
        <f t="shared" si="8"/>
        <v>#REF!</v>
      </c>
      <c r="Q27" s="62" t="e">
        <f t="shared" si="9"/>
        <v>#REF!</v>
      </c>
      <c r="R27" s="63" t="e">
        <f t="shared" si="10"/>
        <v>#REF!</v>
      </c>
      <c r="X27" s="64"/>
    </row>
    <row r="28" spans="1:24">
      <c r="A28" s="99"/>
      <c r="B28" s="85" t="e">
        <f t="shared" si="13"/>
        <v>#REF!</v>
      </c>
      <c r="C28" s="100" t="e">
        <f t="shared" si="12"/>
        <v>#REF!</v>
      </c>
      <c r="D28" s="59"/>
      <c r="E28" s="59"/>
      <c r="F28" s="59"/>
      <c r="G28" s="110" t="e">
        <f>SUMIF(#REF!,$B28,#REF!)</f>
        <v>#REF!</v>
      </c>
      <c r="H28" s="61" t="e">
        <f t="shared" si="0"/>
        <v>#REF!</v>
      </c>
      <c r="I28" s="61" t="e">
        <f t="shared" si="1"/>
        <v>#REF!</v>
      </c>
      <c r="J28" s="61" t="e">
        <f t="shared" si="2"/>
        <v>#REF!</v>
      </c>
      <c r="K28" s="62" t="e">
        <f t="shared" si="3"/>
        <v>#REF!</v>
      </c>
      <c r="L28" s="62" t="e">
        <f t="shared" si="4"/>
        <v>#REF!</v>
      </c>
      <c r="M28" s="62" t="e">
        <f t="shared" si="5"/>
        <v>#REF!</v>
      </c>
      <c r="N28" s="62" t="e">
        <f t="shared" si="6"/>
        <v>#REF!</v>
      </c>
      <c r="O28" s="62" t="e">
        <f t="shared" si="7"/>
        <v>#REF!</v>
      </c>
      <c r="P28" s="62" t="e">
        <f t="shared" si="8"/>
        <v>#REF!</v>
      </c>
      <c r="Q28" s="62" t="e">
        <f t="shared" si="9"/>
        <v>#REF!</v>
      </c>
      <c r="R28" s="63" t="e">
        <f t="shared" si="10"/>
        <v>#REF!</v>
      </c>
      <c r="X28" s="64"/>
    </row>
    <row r="29" spans="1:24">
      <c r="A29" s="97"/>
      <c r="B29" s="85" t="e">
        <f t="shared" si="13"/>
        <v>#REF!</v>
      </c>
      <c r="C29" s="100" t="e">
        <f t="shared" si="12"/>
        <v>#REF!</v>
      </c>
      <c r="D29" s="59"/>
      <c r="E29" s="59"/>
      <c r="F29" s="59"/>
      <c r="G29" s="110" t="e">
        <f>SUMIF(#REF!,$B29,#REF!)</f>
        <v>#REF!</v>
      </c>
      <c r="H29" s="61" t="e">
        <f t="shared" si="0"/>
        <v>#REF!</v>
      </c>
      <c r="I29" s="61" t="e">
        <f t="shared" si="1"/>
        <v>#REF!</v>
      </c>
      <c r="J29" s="61" t="e">
        <f t="shared" si="2"/>
        <v>#REF!</v>
      </c>
      <c r="K29" s="62" t="e">
        <f t="shared" si="3"/>
        <v>#REF!</v>
      </c>
      <c r="L29" s="62" t="e">
        <f t="shared" si="4"/>
        <v>#REF!</v>
      </c>
      <c r="M29" s="62" t="e">
        <f t="shared" si="5"/>
        <v>#REF!</v>
      </c>
      <c r="N29" s="62" t="e">
        <f t="shared" si="6"/>
        <v>#REF!</v>
      </c>
      <c r="O29" s="62" t="e">
        <f t="shared" si="7"/>
        <v>#REF!</v>
      </c>
      <c r="P29" s="62" t="e">
        <f t="shared" si="8"/>
        <v>#REF!</v>
      </c>
      <c r="Q29" s="62" t="e">
        <f t="shared" si="9"/>
        <v>#REF!</v>
      </c>
      <c r="R29" s="63" t="e">
        <f t="shared" si="10"/>
        <v>#REF!</v>
      </c>
      <c r="X29" s="64"/>
    </row>
    <row r="30" spans="1:24">
      <c r="A30" s="99"/>
      <c r="B30" s="85" t="e">
        <f t="shared" si="13"/>
        <v>#REF!</v>
      </c>
      <c r="C30" s="100" t="e">
        <f t="shared" si="12"/>
        <v>#REF!</v>
      </c>
      <c r="D30" s="59"/>
      <c r="E30" s="59"/>
      <c r="F30" s="59"/>
      <c r="G30" s="110" t="e">
        <f>SUMIF(#REF!,$B30,#REF!)</f>
        <v>#REF!</v>
      </c>
      <c r="H30" s="61" t="e">
        <f t="shared" si="0"/>
        <v>#REF!</v>
      </c>
      <c r="I30" s="61" t="e">
        <f t="shared" si="1"/>
        <v>#REF!</v>
      </c>
      <c r="J30" s="61" t="e">
        <f t="shared" si="2"/>
        <v>#REF!</v>
      </c>
      <c r="K30" s="62" t="e">
        <f t="shared" si="3"/>
        <v>#REF!</v>
      </c>
      <c r="L30" s="62" t="e">
        <f t="shared" si="4"/>
        <v>#REF!</v>
      </c>
      <c r="M30" s="62" t="e">
        <f t="shared" si="5"/>
        <v>#REF!</v>
      </c>
      <c r="N30" s="62" t="e">
        <f t="shared" si="6"/>
        <v>#REF!</v>
      </c>
      <c r="O30" s="62" t="e">
        <f t="shared" si="7"/>
        <v>#REF!</v>
      </c>
      <c r="P30" s="62" t="e">
        <f t="shared" si="8"/>
        <v>#REF!</v>
      </c>
      <c r="Q30" s="62" t="e">
        <f t="shared" si="9"/>
        <v>#REF!</v>
      </c>
      <c r="R30" s="63" t="e">
        <f t="shared" si="10"/>
        <v>#REF!</v>
      </c>
      <c r="X30" s="64"/>
    </row>
    <row r="31" spans="1:24">
      <c r="A31" s="99"/>
      <c r="B31" s="85" t="e">
        <f t="shared" si="13"/>
        <v>#REF!</v>
      </c>
      <c r="C31" s="100" t="e">
        <f t="shared" si="12"/>
        <v>#REF!</v>
      </c>
      <c r="D31" s="59"/>
      <c r="E31" s="59"/>
      <c r="F31" s="59"/>
      <c r="G31" s="110" t="e">
        <f>SUMIF(#REF!,$B31,#REF!)</f>
        <v>#REF!</v>
      </c>
      <c r="H31" s="61" t="e">
        <f t="shared" si="0"/>
        <v>#REF!</v>
      </c>
      <c r="I31" s="61" t="e">
        <f t="shared" si="1"/>
        <v>#REF!</v>
      </c>
      <c r="J31" s="61" t="e">
        <f t="shared" si="2"/>
        <v>#REF!</v>
      </c>
      <c r="K31" s="62" t="e">
        <f t="shared" si="3"/>
        <v>#REF!</v>
      </c>
      <c r="L31" s="62" t="e">
        <f t="shared" si="4"/>
        <v>#REF!</v>
      </c>
      <c r="M31" s="62" t="e">
        <f t="shared" si="5"/>
        <v>#REF!</v>
      </c>
      <c r="N31" s="62" t="e">
        <f t="shared" si="6"/>
        <v>#REF!</v>
      </c>
      <c r="O31" s="62" t="e">
        <f t="shared" si="7"/>
        <v>#REF!</v>
      </c>
      <c r="P31" s="62" t="e">
        <f t="shared" si="8"/>
        <v>#REF!</v>
      </c>
      <c r="Q31" s="62" t="e">
        <f t="shared" si="9"/>
        <v>#REF!</v>
      </c>
      <c r="R31" s="63" t="e">
        <f t="shared" si="10"/>
        <v>#REF!</v>
      </c>
      <c r="X31" s="64"/>
    </row>
    <row r="32" spans="1:24">
      <c r="A32" s="99"/>
      <c r="B32" s="85" t="e">
        <f t="shared" si="13"/>
        <v>#REF!</v>
      </c>
      <c r="C32" s="100" t="e">
        <f t="shared" si="12"/>
        <v>#REF!</v>
      </c>
      <c r="D32" s="59"/>
      <c r="E32" s="59"/>
      <c r="F32" s="59"/>
      <c r="G32" s="110" t="e">
        <f>SUMIF(#REF!,$B32,#REF!)</f>
        <v>#REF!</v>
      </c>
      <c r="H32" s="61" t="e">
        <f t="shared" si="0"/>
        <v>#REF!</v>
      </c>
      <c r="I32" s="61" t="e">
        <f t="shared" si="1"/>
        <v>#REF!</v>
      </c>
      <c r="J32" s="61" t="e">
        <f t="shared" si="2"/>
        <v>#REF!</v>
      </c>
      <c r="K32" s="62" t="e">
        <f t="shared" si="3"/>
        <v>#REF!</v>
      </c>
      <c r="L32" s="62" t="e">
        <f t="shared" si="4"/>
        <v>#REF!</v>
      </c>
      <c r="M32" s="62" t="e">
        <f t="shared" si="5"/>
        <v>#REF!</v>
      </c>
      <c r="N32" s="62" t="e">
        <f t="shared" si="6"/>
        <v>#REF!</v>
      </c>
      <c r="O32" s="62" t="e">
        <f t="shared" si="7"/>
        <v>#REF!</v>
      </c>
      <c r="P32" s="62" t="e">
        <f t="shared" si="8"/>
        <v>#REF!</v>
      </c>
      <c r="Q32" s="62" t="e">
        <f t="shared" si="9"/>
        <v>#REF!</v>
      </c>
      <c r="R32" s="63" t="e">
        <f t="shared" si="10"/>
        <v>#REF!</v>
      </c>
      <c r="X32" s="64"/>
    </row>
    <row r="33" spans="1:24">
      <c r="A33" s="97"/>
      <c r="B33" s="85" t="e">
        <f t="shared" si="13"/>
        <v>#REF!</v>
      </c>
      <c r="C33" s="100" t="e">
        <f t="shared" si="12"/>
        <v>#REF!</v>
      </c>
      <c r="D33" s="59"/>
      <c r="E33" s="59"/>
      <c r="F33" s="59"/>
      <c r="G33" s="110" t="e">
        <f>SUMIF(#REF!,$B33,#REF!)</f>
        <v>#REF!</v>
      </c>
      <c r="H33" s="61" t="e">
        <f t="shared" si="0"/>
        <v>#REF!</v>
      </c>
      <c r="I33" s="61" t="e">
        <f t="shared" si="1"/>
        <v>#REF!</v>
      </c>
      <c r="J33" s="61" t="e">
        <f t="shared" si="2"/>
        <v>#REF!</v>
      </c>
      <c r="K33" s="62" t="e">
        <f t="shared" si="3"/>
        <v>#REF!</v>
      </c>
      <c r="L33" s="62" t="e">
        <f t="shared" si="4"/>
        <v>#REF!</v>
      </c>
      <c r="M33" s="62" t="e">
        <f t="shared" si="5"/>
        <v>#REF!</v>
      </c>
      <c r="N33" s="62" t="e">
        <f t="shared" si="6"/>
        <v>#REF!</v>
      </c>
      <c r="O33" s="62" t="e">
        <f t="shared" si="7"/>
        <v>#REF!</v>
      </c>
      <c r="P33" s="62" t="e">
        <f t="shared" si="8"/>
        <v>#REF!</v>
      </c>
      <c r="Q33" s="62" t="e">
        <f t="shared" si="9"/>
        <v>#REF!</v>
      </c>
      <c r="R33" s="63" t="e">
        <f t="shared" si="10"/>
        <v>#REF!</v>
      </c>
      <c r="X33" s="64"/>
    </row>
    <row r="34" spans="1:24">
      <c r="A34" s="97"/>
      <c r="B34" s="85" t="e">
        <f t="shared" si="13"/>
        <v>#REF!</v>
      </c>
      <c r="C34" s="100" t="e">
        <f t="shared" si="12"/>
        <v>#REF!</v>
      </c>
      <c r="D34" s="59"/>
      <c r="E34" s="59"/>
      <c r="F34" s="59"/>
      <c r="G34" s="110" t="e">
        <f>SUMIF(#REF!,$B34,#REF!)</f>
        <v>#REF!</v>
      </c>
      <c r="H34" s="61" t="e">
        <f t="shared" si="0"/>
        <v>#REF!</v>
      </c>
      <c r="I34" s="61" t="e">
        <f t="shared" si="1"/>
        <v>#REF!</v>
      </c>
      <c r="J34" s="61" t="e">
        <f t="shared" si="2"/>
        <v>#REF!</v>
      </c>
      <c r="K34" s="62" t="e">
        <f t="shared" si="3"/>
        <v>#REF!</v>
      </c>
      <c r="L34" s="62" t="e">
        <f t="shared" si="4"/>
        <v>#REF!</v>
      </c>
      <c r="M34" s="62" t="e">
        <f t="shared" si="5"/>
        <v>#REF!</v>
      </c>
      <c r="N34" s="62" t="e">
        <f t="shared" si="6"/>
        <v>#REF!</v>
      </c>
      <c r="O34" s="62" t="e">
        <f t="shared" si="7"/>
        <v>#REF!</v>
      </c>
      <c r="P34" s="62" t="e">
        <f t="shared" si="8"/>
        <v>#REF!</v>
      </c>
      <c r="Q34" s="62" t="e">
        <f t="shared" si="9"/>
        <v>#REF!</v>
      </c>
      <c r="R34" s="63" t="e">
        <f t="shared" si="10"/>
        <v>#REF!</v>
      </c>
      <c r="X34" s="64"/>
    </row>
    <row r="35" spans="1:24">
      <c r="A35" s="97"/>
      <c r="B35" s="85" t="e">
        <f t="shared" si="13"/>
        <v>#REF!</v>
      </c>
      <c r="C35" s="100" t="e">
        <f t="shared" si="12"/>
        <v>#REF!</v>
      </c>
      <c r="D35" s="59"/>
      <c r="E35" s="59"/>
      <c r="F35" s="59"/>
      <c r="G35" s="110" t="e">
        <f>SUMIF(#REF!,$B35,#REF!)</f>
        <v>#REF!</v>
      </c>
      <c r="H35" s="61" t="e">
        <f t="shared" si="0"/>
        <v>#REF!</v>
      </c>
      <c r="I35" s="61" t="e">
        <f t="shared" si="1"/>
        <v>#REF!</v>
      </c>
      <c r="J35" s="61" t="e">
        <f t="shared" si="2"/>
        <v>#REF!</v>
      </c>
      <c r="K35" s="62" t="e">
        <f t="shared" si="3"/>
        <v>#REF!</v>
      </c>
      <c r="L35" s="62" t="e">
        <f t="shared" si="4"/>
        <v>#REF!</v>
      </c>
      <c r="M35" s="62" t="e">
        <f t="shared" si="5"/>
        <v>#REF!</v>
      </c>
      <c r="N35" s="62" t="e">
        <f t="shared" si="6"/>
        <v>#REF!</v>
      </c>
      <c r="O35" s="62" t="e">
        <f t="shared" si="7"/>
        <v>#REF!</v>
      </c>
      <c r="P35" s="62" t="e">
        <f t="shared" si="8"/>
        <v>#REF!</v>
      </c>
      <c r="Q35" s="62" t="e">
        <f t="shared" si="9"/>
        <v>#REF!</v>
      </c>
      <c r="R35" s="63" t="e">
        <f t="shared" si="10"/>
        <v>#REF!</v>
      </c>
      <c r="X35" s="64"/>
    </row>
    <row r="36" spans="1:24">
      <c r="A36" s="97"/>
      <c r="B36" s="85" t="e">
        <f t="shared" si="13"/>
        <v>#REF!</v>
      </c>
      <c r="C36" s="100" t="e">
        <f t="shared" si="12"/>
        <v>#REF!</v>
      </c>
      <c r="D36" s="59"/>
      <c r="E36" s="59"/>
      <c r="F36" s="59"/>
      <c r="G36" s="110" t="e">
        <f>SUMIF(#REF!,$B36,#REF!)</f>
        <v>#REF!</v>
      </c>
      <c r="H36" s="61" t="e">
        <f t="shared" si="0"/>
        <v>#REF!</v>
      </c>
      <c r="I36" s="61" t="e">
        <f t="shared" si="1"/>
        <v>#REF!</v>
      </c>
      <c r="J36" s="61" t="e">
        <f t="shared" si="2"/>
        <v>#REF!</v>
      </c>
      <c r="K36" s="62" t="e">
        <f t="shared" si="3"/>
        <v>#REF!</v>
      </c>
      <c r="L36" s="62" t="e">
        <f t="shared" si="4"/>
        <v>#REF!</v>
      </c>
      <c r="M36" s="62" t="e">
        <f t="shared" si="5"/>
        <v>#REF!</v>
      </c>
      <c r="N36" s="62" t="e">
        <f t="shared" si="6"/>
        <v>#REF!</v>
      </c>
      <c r="O36" s="62" t="e">
        <f t="shared" si="7"/>
        <v>#REF!</v>
      </c>
      <c r="P36" s="62" t="e">
        <f t="shared" si="8"/>
        <v>#REF!</v>
      </c>
      <c r="Q36" s="62" t="e">
        <f t="shared" si="9"/>
        <v>#REF!</v>
      </c>
      <c r="R36" s="63" t="e">
        <f t="shared" si="10"/>
        <v>#REF!</v>
      </c>
      <c r="X36" s="64"/>
    </row>
    <row r="37" spans="1:24">
      <c r="A37" s="97"/>
      <c r="B37" s="85" t="e">
        <f t="shared" si="13"/>
        <v>#REF!</v>
      </c>
      <c r="C37" s="100" t="e">
        <f t="shared" si="12"/>
        <v>#REF!</v>
      </c>
      <c r="D37" s="59"/>
      <c r="E37" s="59"/>
      <c r="F37" s="59"/>
      <c r="G37" s="110" t="e">
        <f>SUMIF(#REF!,$B37,#REF!)</f>
        <v>#REF!</v>
      </c>
      <c r="H37" s="61" t="e">
        <f t="shared" si="0"/>
        <v>#REF!</v>
      </c>
      <c r="I37" s="61" t="e">
        <f t="shared" si="1"/>
        <v>#REF!</v>
      </c>
      <c r="J37" s="61" t="e">
        <f t="shared" si="2"/>
        <v>#REF!</v>
      </c>
      <c r="K37" s="62" t="e">
        <f t="shared" si="3"/>
        <v>#REF!</v>
      </c>
      <c r="L37" s="62" t="e">
        <f t="shared" si="4"/>
        <v>#REF!</v>
      </c>
      <c r="M37" s="62" t="e">
        <f t="shared" si="5"/>
        <v>#REF!</v>
      </c>
      <c r="N37" s="62" t="e">
        <f t="shared" si="6"/>
        <v>#REF!</v>
      </c>
      <c r="O37" s="62" t="e">
        <f t="shared" si="7"/>
        <v>#REF!</v>
      </c>
      <c r="P37" s="62" t="e">
        <f t="shared" si="8"/>
        <v>#REF!</v>
      </c>
      <c r="Q37" s="62" t="e">
        <f t="shared" si="9"/>
        <v>#REF!</v>
      </c>
      <c r="R37" s="63" t="e">
        <f t="shared" si="10"/>
        <v>#REF!</v>
      </c>
      <c r="X37" s="64"/>
    </row>
    <row r="38" spans="1:24">
      <c r="A38" s="97"/>
      <c r="B38" s="85" t="e">
        <f t="shared" si="13"/>
        <v>#REF!</v>
      </c>
      <c r="C38" s="100" t="e">
        <f t="shared" si="12"/>
        <v>#REF!</v>
      </c>
      <c r="D38" s="59"/>
      <c r="E38" s="59"/>
      <c r="F38" s="59"/>
      <c r="G38" s="110" t="e">
        <f>SUMIF(#REF!,$B38,#REF!)</f>
        <v>#REF!</v>
      </c>
      <c r="H38" s="61" t="e">
        <f t="shared" si="0"/>
        <v>#REF!</v>
      </c>
      <c r="I38" s="61" t="e">
        <f t="shared" si="1"/>
        <v>#REF!</v>
      </c>
      <c r="J38" s="61" t="e">
        <f t="shared" si="2"/>
        <v>#REF!</v>
      </c>
      <c r="K38" s="62" t="e">
        <f t="shared" si="3"/>
        <v>#REF!</v>
      </c>
      <c r="L38" s="62" t="e">
        <f t="shared" si="4"/>
        <v>#REF!</v>
      </c>
      <c r="M38" s="62" t="e">
        <f t="shared" si="5"/>
        <v>#REF!</v>
      </c>
      <c r="N38" s="62" t="e">
        <f t="shared" si="6"/>
        <v>#REF!</v>
      </c>
      <c r="O38" s="62" t="e">
        <f t="shared" si="7"/>
        <v>#REF!</v>
      </c>
      <c r="P38" s="62" t="e">
        <f t="shared" si="8"/>
        <v>#REF!</v>
      </c>
      <c r="Q38" s="62" t="e">
        <f t="shared" si="9"/>
        <v>#REF!</v>
      </c>
      <c r="R38" s="63" t="e">
        <f t="shared" si="10"/>
        <v>#REF!</v>
      </c>
      <c r="X38" s="64"/>
    </row>
    <row r="39" spans="1:24">
      <c r="A39" s="97"/>
      <c r="B39" s="85" t="e">
        <f t="shared" si="13"/>
        <v>#REF!</v>
      </c>
      <c r="C39" s="100" t="e">
        <f t="shared" si="12"/>
        <v>#REF!</v>
      </c>
      <c r="D39" s="59"/>
      <c r="E39" s="59"/>
      <c r="F39" s="59"/>
      <c r="G39" s="110" t="e">
        <f>SUMIF(#REF!,$B39,#REF!)</f>
        <v>#REF!</v>
      </c>
      <c r="H39" s="61" t="e">
        <f t="shared" si="0"/>
        <v>#REF!</v>
      </c>
      <c r="I39" s="61" t="e">
        <f t="shared" si="1"/>
        <v>#REF!</v>
      </c>
      <c r="J39" s="61" t="e">
        <f t="shared" si="2"/>
        <v>#REF!</v>
      </c>
      <c r="K39" s="62" t="e">
        <f t="shared" si="3"/>
        <v>#REF!</v>
      </c>
      <c r="L39" s="62" t="e">
        <f t="shared" si="4"/>
        <v>#REF!</v>
      </c>
      <c r="M39" s="62" t="e">
        <f t="shared" si="5"/>
        <v>#REF!</v>
      </c>
      <c r="N39" s="62" t="e">
        <f t="shared" si="6"/>
        <v>#REF!</v>
      </c>
      <c r="O39" s="62" t="e">
        <f t="shared" si="7"/>
        <v>#REF!</v>
      </c>
      <c r="P39" s="62" t="e">
        <f t="shared" si="8"/>
        <v>#REF!</v>
      </c>
      <c r="Q39" s="62" t="e">
        <f t="shared" si="9"/>
        <v>#REF!</v>
      </c>
      <c r="R39" s="63" t="e">
        <f t="shared" si="10"/>
        <v>#REF!</v>
      </c>
      <c r="X39" s="64"/>
    </row>
    <row r="40" spans="1:24">
      <c r="A40" s="97"/>
      <c r="B40" s="85" t="e">
        <f t="shared" si="13"/>
        <v>#REF!</v>
      </c>
      <c r="C40" s="100" t="e">
        <f t="shared" si="12"/>
        <v>#REF!</v>
      </c>
      <c r="D40" s="59"/>
      <c r="E40" s="59"/>
      <c r="F40" s="59"/>
      <c r="G40" s="110" t="e">
        <f>SUMIF(#REF!,$B40,#REF!)</f>
        <v>#REF!</v>
      </c>
      <c r="H40" s="61" t="e">
        <f t="shared" si="0"/>
        <v>#REF!</v>
      </c>
      <c r="I40" s="61" t="e">
        <f t="shared" si="1"/>
        <v>#REF!</v>
      </c>
      <c r="J40" s="61" t="e">
        <f t="shared" si="2"/>
        <v>#REF!</v>
      </c>
      <c r="K40" s="62" t="e">
        <f t="shared" si="3"/>
        <v>#REF!</v>
      </c>
      <c r="L40" s="62" t="e">
        <f t="shared" si="4"/>
        <v>#REF!</v>
      </c>
      <c r="M40" s="62" t="e">
        <f t="shared" si="5"/>
        <v>#REF!</v>
      </c>
      <c r="N40" s="62" t="e">
        <f t="shared" si="6"/>
        <v>#REF!</v>
      </c>
      <c r="O40" s="62" t="e">
        <f t="shared" si="7"/>
        <v>#REF!</v>
      </c>
      <c r="P40" s="62" t="e">
        <f t="shared" si="8"/>
        <v>#REF!</v>
      </c>
      <c r="Q40" s="62" t="e">
        <f t="shared" si="9"/>
        <v>#REF!</v>
      </c>
      <c r="R40" s="63" t="e">
        <f t="shared" si="10"/>
        <v>#REF!</v>
      </c>
      <c r="X40" s="64"/>
    </row>
    <row r="41" spans="1:24">
      <c r="A41" s="97"/>
      <c r="B41" s="85" t="e">
        <f t="shared" si="13"/>
        <v>#REF!</v>
      </c>
      <c r="C41" s="100" t="e">
        <f t="shared" si="12"/>
        <v>#REF!</v>
      </c>
      <c r="D41" s="59"/>
      <c r="E41" s="59"/>
      <c r="F41" s="59"/>
      <c r="G41" s="110" t="e">
        <f>SUMIF(#REF!,$B41,#REF!)</f>
        <v>#REF!</v>
      </c>
      <c r="H41" s="61" t="e">
        <f t="shared" si="0"/>
        <v>#REF!</v>
      </c>
      <c r="I41" s="61" t="e">
        <f t="shared" si="1"/>
        <v>#REF!</v>
      </c>
      <c r="J41" s="61" t="e">
        <f t="shared" si="2"/>
        <v>#REF!</v>
      </c>
      <c r="K41" s="62" t="e">
        <f t="shared" si="3"/>
        <v>#REF!</v>
      </c>
      <c r="L41" s="62" t="e">
        <f t="shared" si="4"/>
        <v>#REF!</v>
      </c>
      <c r="M41" s="62" t="e">
        <f t="shared" si="5"/>
        <v>#REF!</v>
      </c>
      <c r="N41" s="62" t="e">
        <f t="shared" si="6"/>
        <v>#REF!</v>
      </c>
      <c r="O41" s="62" t="e">
        <f t="shared" si="7"/>
        <v>#REF!</v>
      </c>
      <c r="P41" s="62" t="e">
        <f t="shared" si="8"/>
        <v>#REF!</v>
      </c>
      <c r="Q41" s="62" t="e">
        <f t="shared" si="9"/>
        <v>#REF!</v>
      </c>
      <c r="R41" s="63" t="e">
        <f t="shared" si="10"/>
        <v>#REF!</v>
      </c>
      <c r="X41" s="64"/>
    </row>
    <row r="42" spans="1:24">
      <c r="A42" s="97"/>
      <c r="B42" s="85" t="e">
        <f t="shared" si="13"/>
        <v>#REF!</v>
      </c>
      <c r="C42" s="100" t="e">
        <f t="shared" si="12"/>
        <v>#REF!</v>
      </c>
      <c r="D42" s="59"/>
      <c r="E42" s="59"/>
      <c r="F42" s="59"/>
      <c r="G42" s="110" t="e">
        <f>SUMIF(#REF!,$B42,#REF!)</f>
        <v>#REF!</v>
      </c>
      <c r="H42" s="61" t="e">
        <f t="shared" si="0"/>
        <v>#REF!</v>
      </c>
      <c r="I42" s="61" t="e">
        <f t="shared" si="1"/>
        <v>#REF!</v>
      </c>
      <c r="J42" s="61" t="e">
        <f t="shared" si="2"/>
        <v>#REF!</v>
      </c>
      <c r="K42" s="62" t="e">
        <f t="shared" si="3"/>
        <v>#REF!</v>
      </c>
      <c r="L42" s="62" t="e">
        <f t="shared" si="4"/>
        <v>#REF!</v>
      </c>
      <c r="M42" s="62" t="e">
        <f t="shared" si="5"/>
        <v>#REF!</v>
      </c>
      <c r="N42" s="62" t="e">
        <f t="shared" si="6"/>
        <v>#REF!</v>
      </c>
      <c r="O42" s="62" t="e">
        <f t="shared" si="7"/>
        <v>#REF!</v>
      </c>
      <c r="P42" s="62" t="e">
        <f t="shared" si="8"/>
        <v>#REF!</v>
      </c>
      <c r="Q42" s="62" t="e">
        <f t="shared" si="9"/>
        <v>#REF!</v>
      </c>
      <c r="R42" s="63" t="e">
        <f t="shared" si="10"/>
        <v>#REF!</v>
      </c>
      <c r="X42" s="64"/>
    </row>
    <row r="43" spans="1:24">
      <c r="A43" s="97"/>
      <c r="B43" s="85" t="e">
        <f t="shared" si="13"/>
        <v>#REF!</v>
      </c>
      <c r="C43" s="100" t="e">
        <f t="shared" si="12"/>
        <v>#REF!</v>
      </c>
      <c r="D43" s="59"/>
      <c r="E43" s="59"/>
      <c r="F43" s="59"/>
      <c r="G43" s="110" t="e">
        <f>SUMIF(#REF!,$B43,#REF!)</f>
        <v>#REF!</v>
      </c>
      <c r="H43" s="61" t="e">
        <f t="shared" ref="H43:H62" si="14">G43*$H$9</f>
        <v>#REF!</v>
      </c>
      <c r="I43" s="61" t="e">
        <f t="shared" ref="I43:I62" si="15">SUM(G43:H43)*I$9</f>
        <v>#REF!</v>
      </c>
      <c r="J43" s="61" t="e">
        <f t="shared" ref="J43:J62" si="16">SUM(G43:I43)*J$9</f>
        <v>#REF!</v>
      </c>
      <c r="K43" s="62" t="e">
        <f t="shared" ref="K43:K62" si="17">SUM(G43:J43)*K$9</f>
        <v>#REF!</v>
      </c>
      <c r="L43" s="62" t="e">
        <f t="shared" ref="L43:L62" si="18">SUM(G43:K43)*L$9</f>
        <v>#REF!</v>
      </c>
      <c r="M43" s="62" t="e">
        <f t="shared" ref="M43:M62" si="19">SUM(G43:L43)</f>
        <v>#REF!</v>
      </c>
      <c r="N43" s="62" t="e">
        <f t="shared" ref="N43:N62" si="20">M43*N$9</f>
        <v>#REF!</v>
      </c>
      <c r="O43" s="62" t="e">
        <f t="shared" ref="O43:O62" si="21">M43*O$9</f>
        <v>#REF!</v>
      </c>
      <c r="P43" s="62" t="e">
        <f t="shared" ref="P43:P62" si="22">M43*P$9</f>
        <v>#REF!</v>
      </c>
      <c r="Q43" s="62" t="e">
        <f t="shared" ref="Q43:Q62" si="23">SUM(N43:P43)*Q$9</f>
        <v>#REF!</v>
      </c>
      <c r="R43" s="63" t="e">
        <f t="shared" ref="R43:R62" si="24">SUM(M43:Q43)</f>
        <v>#REF!</v>
      </c>
      <c r="X43" s="64"/>
    </row>
    <row r="44" spans="1:24">
      <c r="A44" s="99"/>
      <c r="B44" s="85" t="e">
        <f t="shared" si="13"/>
        <v>#REF!</v>
      </c>
      <c r="C44" s="100" t="e">
        <f t="shared" si="12"/>
        <v>#REF!</v>
      </c>
      <c r="D44" s="59"/>
      <c r="E44" s="59"/>
      <c r="F44" s="59"/>
      <c r="G44" s="110" t="e">
        <f>SUMIF(#REF!,$B44,#REF!)</f>
        <v>#REF!</v>
      </c>
      <c r="H44" s="61" t="e">
        <f t="shared" si="14"/>
        <v>#REF!</v>
      </c>
      <c r="I44" s="61" t="e">
        <f t="shared" si="15"/>
        <v>#REF!</v>
      </c>
      <c r="J44" s="61" t="e">
        <f t="shared" si="16"/>
        <v>#REF!</v>
      </c>
      <c r="K44" s="62" t="e">
        <f t="shared" si="17"/>
        <v>#REF!</v>
      </c>
      <c r="L44" s="62" t="e">
        <f t="shared" si="18"/>
        <v>#REF!</v>
      </c>
      <c r="M44" s="62" t="e">
        <f t="shared" si="19"/>
        <v>#REF!</v>
      </c>
      <c r="N44" s="62" t="e">
        <f t="shared" si="20"/>
        <v>#REF!</v>
      </c>
      <c r="O44" s="62" t="e">
        <f t="shared" si="21"/>
        <v>#REF!</v>
      </c>
      <c r="P44" s="62" t="e">
        <f t="shared" si="22"/>
        <v>#REF!</v>
      </c>
      <c r="Q44" s="62" t="e">
        <f t="shared" si="23"/>
        <v>#REF!</v>
      </c>
      <c r="R44" s="63" t="e">
        <f t="shared" si="24"/>
        <v>#REF!</v>
      </c>
      <c r="X44" s="64"/>
    </row>
    <row r="45" spans="1:24">
      <c r="A45" s="97"/>
      <c r="B45" s="85" t="e">
        <f t="shared" si="13"/>
        <v>#REF!</v>
      </c>
      <c r="C45" s="100" t="e">
        <f t="shared" si="12"/>
        <v>#REF!</v>
      </c>
      <c r="D45" s="59"/>
      <c r="E45" s="59"/>
      <c r="F45" s="59"/>
      <c r="G45" s="110" t="e">
        <f>SUMIF(#REF!,$B45,#REF!)</f>
        <v>#REF!</v>
      </c>
      <c r="H45" s="61" t="e">
        <f t="shared" si="14"/>
        <v>#REF!</v>
      </c>
      <c r="I45" s="61" t="e">
        <f t="shared" si="15"/>
        <v>#REF!</v>
      </c>
      <c r="J45" s="61" t="e">
        <f t="shared" si="16"/>
        <v>#REF!</v>
      </c>
      <c r="K45" s="62" t="e">
        <f t="shared" si="17"/>
        <v>#REF!</v>
      </c>
      <c r="L45" s="62" t="e">
        <f t="shared" si="18"/>
        <v>#REF!</v>
      </c>
      <c r="M45" s="62" t="e">
        <f t="shared" si="19"/>
        <v>#REF!</v>
      </c>
      <c r="N45" s="62" t="e">
        <f t="shared" si="20"/>
        <v>#REF!</v>
      </c>
      <c r="O45" s="62" t="e">
        <f t="shared" si="21"/>
        <v>#REF!</v>
      </c>
      <c r="P45" s="62" t="e">
        <f t="shared" si="22"/>
        <v>#REF!</v>
      </c>
      <c r="Q45" s="62" t="e">
        <f t="shared" si="23"/>
        <v>#REF!</v>
      </c>
      <c r="R45" s="63" t="e">
        <f t="shared" si="24"/>
        <v>#REF!</v>
      </c>
      <c r="X45" s="64"/>
    </row>
    <row r="46" spans="1:24">
      <c r="A46" s="99"/>
      <c r="B46" s="85" t="e">
        <f t="shared" si="13"/>
        <v>#REF!</v>
      </c>
      <c r="C46" s="100" t="e">
        <f t="shared" si="12"/>
        <v>#REF!</v>
      </c>
      <c r="D46" s="59"/>
      <c r="E46" s="59"/>
      <c r="F46" s="59"/>
      <c r="G46" s="110" t="e">
        <f>SUMIF(#REF!,$B46,#REF!)</f>
        <v>#REF!</v>
      </c>
      <c r="H46" s="61" t="e">
        <f t="shared" si="14"/>
        <v>#REF!</v>
      </c>
      <c r="I46" s="61" t="e">
        <f t="shared" si="15"/>
        <v>#REF!</v>
      </c>
      <c r="J46" s="61" t="e">
        <f t="shared" si="16"/>
        <v>#REF!</v>
      </c>
      <c r="K46" s="62" t="e">
        <f t="shared" si="17"/>
        <v>#REF!</v>
      </c>
      <c r="L46" s="62" t="e">
        <f t="shared" si="18"/>
        <v>#REF!</v>
      </c>
      <c r="M46" s="62" t="e">
        <f t="shared" si="19"/>
        <v>#REF!</v>
      </c>
      <c r="N46" s="62" t="e">
        <f t="shared" si="20"/>
        <v>#REF!</v>
      </c>
      <c r="O46" s="62" t="e">
        <f t="shared" si="21"/>
        <v>#REF!</v>
      </c>
      <c r="P46" s="62" t="e">
        <f t="shared" si="22"/>
        <v>#REF!</v>
      </c>
      <c r="Q46" s="62" t="e">
        <f t="shared" si="23"/>
        <v>#REF!</v>
      </c>
      <c r="R46" s="63" t="e">
        <f t="shared" si="24"/>
        <v>#REF!</v>
      </c>
      <c r="X46" s="64"/>
    </row>
    <row r="47" spans="1:24">
      <c r="A47" s="97"/>
      <c r="B47" s="85" t="e">
        <f t="shared" si="13"/>
        <v>#REF!</v>
      </c>
      <c r="C47" s="100" t="e">
        <f t="shared" si="12"/>
        <v>#REF!</v>
      </c>
      <c r="D47" s="59"/>
      <c r="E47" s="59"/>
      <c r="F47" s="59"/>
      <c r="G47" s="110" t="e">
        <f>SUMIF(#REF!,$B47,#REF!)</f>
        <v>#REF!</v>
      </c>
      <c r="H47" s="61" t="e">
        <f t="shared" si="14"/>
        <v>#REF!</v>
      </c>
      <c r="I47" s="61" t="e">
        <f t="shared" si="15"/>
        <v>#REF!</v>
      </c>
      <c r="J47" s="61" t="e">
        <f t="shared" si="16"/>
        <v>#REF!</v>
      </c>
      <c r="K47" s="62" t="e">
        <f t="shared" si="17"/>
        <v>#REF!</v>
      </c>
      <c r="L47" s="62" t="e">
        <f t="shared" si="18"/>
        <v>#REF!</v>
      </c>
      <c r="M47" s="62" t="e">
        <f t="shared" si="19"/>
        <v>#REF!</v>
      </c>
      <c r="N47" s="62" t="e">
        <f t="shared" si="20"/>
        <v>#REF!</v>
      </c>
      <c r="O47" s="62" t="e">
        <f t="shared" si="21"/>
        <v>#REF!</v>
      </c>
      <c r="P47" s="62" t="e">
        <f t="shared" si="22"/>
        <v>#REF!</v>
      </c>
      <c r="Q47" s="62" t="e">
        <f t="shared" si="23"/>
        <v>#REF!</v>
      </c>
      <c r="R47" s="63" t="e">
        <f t="shared" si="24"/>
        <v>#REF!</v>
      </c>
      <c r="X47" s="64"/>
    </row>
    <row r="48" spans="1:24">
      <c r="A48" s="97"/>
      <c r="B48" s="85" t="e">
        <f t="shared" si="13"/>
        <v>#REF!</v>
      </c>
      <c r="C48" s="100" t="e">
        <f t="shared" si="12"/>
        <v>#REF!</v>
      </c>
      <c r="D48" s="59"/>
      <c r="E48" s="59"/>
      <c r="F48" s="59"/>
      <c r="G48" s="110" t="e">
        <f>SUMIF(#REF!,$B48,#REF!)</f>
        <v>#REF!</v>
      </c>
      <c r="H48" s="61" t="e">
        <f t="shared" si="14"/>
        <v>#REF!</v>
      </c>
      <c r="I48" s="61" t="e">
        <f t="shared" si="15"/>
        <v>#REF!</v>
      </c>
      <c r="J48" s="61" t="e">
        <f t="shared" si="16"/>
        <v>#REF!</v>
      </c>
      <c r="K48" s="62" t="e">
        <f t="shared" si="17"/>
        <v>#REF!</v>
      </c>
      <c r="L48" s="62" t="e">
        <f t="shared" si="18"/>
        <v>#REF!</v>
      </c>
      <c r="M48" s="62" t="e">
        <f t="shared" si="19"/>
        <v>#REF!</v>
      </c>
      <c r="N48" s="62" t="e">
        <f t="shared" si="20"/>
        <v>#REF!</v>
      </c>
      <c r="O48" s="62" t="e">
        <f t="shared" si="21"/>
        <v>#REF!</v>
      </c>
      <c r="P48" s="62" t="e">
        <f t="shared" si="22"/>
        <v>#REF!</v>
      </c>
      <c r="Q48" s="62" t="e">
        <f t="shared" si="23"/>
        <v>#REF!</v>
      </c>
      <c r="R48" s="63" t="e">
        <f t="shared" si="24"/>
        <v>#REF!</v>
      </c>
      <c r="X48" s="64"/>
    </row>
    <row r="49" spans="1:24">
      <c r="A49" s="97"/>
      <c r="B49" s="85" t="e">
        <f t="shared" si="13"/>
        <v>#REF!</v>
      </c>
      <c r="C49" s="100" t="e">
        <f t="shared" si="12"/>
        <v>#REF!</v>
      </c>
      <c r="D49" s="59"/>
      <c r="E49" s="59"/>
      <c r="F49" s="59"/>
      <c r="G49" s="110" t="e">
        <f>SUMIF(#REF!,$B49,#REF!)</f>
        <v>#REF!</v>
      </c>
      <c r="H49" s="61" t="e">
        <f t="shared" si="14"/>
        <v>#REF!</v>
      </c>
      <c r="I49" s="61" t="e">
        <f t="shared" si="15"/>
        <v>#REF!</v>
      </c>
      <c r="J49" s="61" t="e">
        <f t="shared" si="16"/>
        <v>#REF!</v>
      </c>
      <c r="K49" s="62" t="e">
        <f t="shared" si="17"/>
        <v>#REF!</v>
      </c>
      <c r="L49" s="62" t="e">
        <f t="shared" si="18"/>
        <v>#REF!</v>
      </c>
      <c r="M49" s="62" t="e">
        <f t="shared" si="19"/>
        <v>#REF!</v>
      </c>
      <c r="N49" s="62" t="e">
        <f t="shared" si="20"/>
        <v>#REF!</v>
      </c>
      <c r="O49" s="62" t="e">
        <f t="shared" si="21"/>
        <v>#REF!</v>
      </c>
      <c r="P49" s="62" t="e">
        <f t="shared" si="22"/>
        <v>#REF!</v>
      </c>
      <c r="Q49" s="62" t="e">
        <f t="shared" si="23"/>
        <v>#REF!</v>
      </c>
      <c r="R49" s="63" t="e">
        <f t="shared" si="24"/>
        <v>#REF!</v>
      </c>
      <c r="X49" s="64"/>
    </row>
    <row r="50" spans="1:24">
      <c r="A50" s="97"/>
      <c r="B50" s="85" t="e">
        <f t="shared" si="13"/>
        <v>#REF!</v>
      </c>
      <c r="C50" s="100" t="e">
        <f t="shared" si="12"/>
        <v>#REF!</v>
      </c>
      <c r="D50" s="59"/>
      <c r="E50" s="59"/>
      <c r="F50" s="59"/>
      <c r="G50" s="110" t="e">
        <f>SUMIF(#REF!,$B50,#REF!)</f>
        <v>#REF!</v>
      </c>
      <c r="H50" s="61" t="e">
        <f t="shared" si="14"/>
        <v>#REF!</v>
      </c>
      <c r="I50" s="61" t="e">
        <f t="shared" si="15"/>
        <v>#REF!</v>
      </c>
      <c r="J50" s="61" t="e">
        <f t="shared" si="16"/>
        <v>#REF!</v>
      </c>
      <c r="K50" s="62" t="e">
        <f t="shared" si="17"/>
        <v>#REF!</v>
      </c>
      <c r="L50" s="62" t="e">
        <f t="shared" si="18"/>
        <v>#REF!</v>
      </c>
      <c r="M50" s="62" t="e">
        <f t="shared" si="19"/>
        <v>#REF!</v>
      </c>
      <c r="N50" s="62" t="e">
        <f t="shared" si="20"/>
        <v>#REF!</v>
      </c>
      <c r="O50" s="62" t="e">
        <f t="shared" si="21"/>
        <v>#REF!</v>
      </c>
      <c r="P50" s="62" t="e">
        <f t="shared" si="22"/>
        <v>#REF!</v>
      </c>
      <c r="Q50" s="62" t="e">
        <f t="shared" si="23"/>
        <v>#REF!</v>
      </c>
      <c r="R50" s="63" t="e">
        <f t="shared" si="24"/>
        <v>#REF!</v>
      </c>
      <c r="X50" s="64"/>
    </row>
    <row r="51" spans="1:24">
      <c r="A51" s="97"/>
      <c r="B51" s="85" t="e">
        <f t="shared" si="13"/>
        <v>#REF!</v>
      </c>
      <c r="C51" s="100" t="e">
        <f t="shared" si="12"/>
        <v>#REF!</v>
      </c>
      <c r="D51" s="59"/>
      <c r="E51" s="59"/>
      <c r="F51" s="59"/>
      <c r="G51" s="110" t="e">
        <f>SUMIF(#REF!,$B51,#REF!)</f>
        <v>#REF!</v>
      </c>
      <c r="H51" s="61" t="e">
        <f t="shared" si="14"/>
        <v>#REF!</v>
      </c>
      <c r="I51" s="61" t="e">
        <f t="shared" si="15"/>
        <v>#REF!</v>
      </c>
      <c r="J51" s="61" t="e">
        <f t="shared" si="16"/>
        <v>#REF!</v>
      </c>
      <c r="K51" s="62" t="e">
        <f t="shared" si="17"/>
        <v>#REF!</v>
      </c>
      <c r="L51" s="62" t="e">
        <f t="shared" si="18"/>
        <v>#REF!</v>
      </c>
      <c r="M51" s="62" t="e">
        <f t="shared" si="19"/>
        <v>#REF!</v>
      </c>
      <c r="N51" s="62" t="e">
        <f t="shared" si="20"/>
        <v>#REF!</v>
      </c>
      <c r="O51" s="62" t="e">
        <f t="shared" si="21"/>
        <v>#REF!</v>
      </c>
      <c r="P51" s="62" t="e">
        <f t="shared" si="22"/>
        <v>#REF!</v>
      </c>
      <c r="Q51" s="62" t="e">
        <f t="shared" si="23"/>
        <v>#REF!</v>
      </c>
      <c r="R51" s="63" t="e">
        <f t="shared" si="24"/>
        <v>#REF!</v>
      </c>
      <c r="X51" s="64"/>
    </row>
    <row r="52" spans="1:24">
      <c r="A52" s="99"/>
      <c r="B52" s="85" t="e">
        <f t="shared" si="13"/>
        <v>#REF!</v>
      </c>
      <c r="C52" s="100" t="e">
        <f t="shared" si="12"/>
        <v>#REF!</v>
      </c>
      <c r="D52" s="59"/>
      <c r="E52" s="59"/>
      <c r="F52" s="59"/>
      <c r="G52" s="110" t="e">
        <f>SUMIF(#REF!,$B52,#REF!)</f>
        <v>#REF!</v>
      </c>
      <c r="H52" s="61" t="e">
        <f t="shared" si="14"/>
        <v>#REF!</v>
      </c>
      <c r="I52" s="61" t="e">
        <f t="shared" si="15"/>
        <v>#REF!</v>
      </c>
      <c r="J52" s="61" t="e">
        <f t="shared" si="16"/>
        <v>#REF!</v>
      </c>
      <c r="K52" s="62" t="e">
        <f t="shared" si="17"/>
        <v>#REF!</v>
      </c>
      <c r="L52" s="62" t="e">
        <f t="shared" si="18"/>
        <v>#REF!</v>
      </c>
      <c r="M52" s="62" t="e">
        <f t="shared" si="19"/>
        <v>#REF!</v>
      </c>
      <c r="N52" s="62" t="e">
        <f t="shared" si="20"/>
        <v>#REF!</v>
      </c>
      <c r="O52" s="62" t="e">
        <f t="shared" si="21"/>
        <v>#REF!</v>
      </c>
      <c r="P52" s="62" t="e">
        <f t="shared" si="22"/>
        <v>#REF!</v>
      </c>
      <c r="Q52" s="62" t="e">
        <f t="shared" si="23"/>
        <v>#REF!</v>
      </c>
      <c r="R52" s="63" t="e">
        <f t="shared" si="24"/>
        <v>#REF!</v>
      </c>
      <c r="X52" s="64"/>
    </row>
    <row r="53" spans="1:24">
      <c r="A53" s="97"/>
      <c r="B53" s="85" t="e">
        <f t="shared" si="13"/>
        <v>#REF!</v>
      </c>
      <c r="C53" s="100" t="e">
        <f t="shared" si="12"/>
        <v>#REF!</v>
      </c>
      <c r="D53" s="59"/>
      <c r="E53" s="59"/>
      <c r="F53" s="59"/>
      <c r="G53" s="110" t="e">
        <f>SUMIF(#REF!,$B53,#REF!)</f>
        <v>#REF!</v>
      </c>
      <c r="H53" s="61" t="e">
        <f t="shared" si="14"/>
        <v>#REF!</v>
      </c>
      <c r="I53" s="61" t="e">
        <f t="shared" si="15"/>
        <v>#REF!</v>
      </c>
      <c r="J53" s="61" t="e">
        <f t="shared" si="16"/>
        <v>#REF!</v>
      </c>
      <c r="K53" s="62" t="e">
        <f t="shared" si="17"/>
        <v>#REF!</v>
      </c>
      <c r="L53" s="62" t="e">
        <f t="shared" si="18"/>
        <v>#REF!</v>
      </c>
      <c r="M53" s="62" t="e">
        <f t="shared" si="19"/>
        <v>#REF!</v>
      </c>
      <c r="N53" s="62" t="e">
        <f t="shared" si="20"/>
        <v>#REF!</v>
      </c>
      <c r="O53" s="62" t="e">
        <f t="shared" si="21"/>
        <v>#REF!</v>
      </c>
      <c r="P53" s="62" t="e">
        <f t="shared" si="22"/>
        <v>#REF!</v>
      </c>
      <c r="Q53" s="62" t="e">
        <f t="shared" si="23"/>
        <v>#REF!</v>
      </c>
      <c r="R53" s="63" t="e">
        <f t="shared" si="24"/>
        <v>#REF!</v>
      </c>
      <c r="X53" s="64"/>
    </row>
    <row r="54" spans="1:24">
      <c r="A54" s="99"/>
      <c r="B54" s="85" t="e">
        <f t="shared" si="13"/>
        <v>#REF!</v>
      </c>
      <c r="C54" s="100" t="e">
        <f t="shared" si="12"/>
        <v>#REF!</v>
      </c>
      <c r="D54" s="59"/>
      <c r="E54" s="59"/>
      <c r="F54" s="59"/>
      <c r="G54" s="110" t="e">
        <f>SUMIF(#REF!,$B54,#REF!)</f>
        <v>#REF!</v>
      </c>
      <c r="H54" s="61" t="e">
        <f t="shared" si="14"/>
        <v>#REF!</v>
      </c>
      <c r="I54" s="61" t="e">
        <f t="shared" si="15"/>
        <v>#REF!</v>
      </c>
      <c r="J54" s="61" t="e">
        <f t="shared" si="16"/>
        <v>#REF!</v>
      </c>
      <c r="K54" s="62" t="e">
        <f t="shared" si="17"/>
        <v>#REF!</v>
      </c>
      <c r="L54" s="62" t="e">
        <f t="shared" si="18"/>
        <v>#REF!</v>
      </c>
      <c r="M54" s="62" t="e">
        <f t="shared" si="19"/>
        <v>#REF!</v>
      </c>
      <c r="N54" s="62" t="e">
        <f t="shared" si="20"/>
        <v>#REF!</v>
      </c>
      <c r="O54" s="62" t="e">
        <f t="shared" si="21"/>
        <v>#REF!</v>
      </c>
      <c r="P54" s="62" t="e">
        <f t="shared" si="22"/>
        <v>#REF!</v>
      </c>
      <c r="Q54" s="62" t="e">
        <f t="shared" si="23"/>
        <v>#REF!</v>
      </c>
      <c r="R54" s="63" t="e">
        <f t="shared" si="24"/>
        <v>#REF!</v>
      </c>
      <c r="X54" s="64"/>
    </row>
    <row r="55" spans="1:24">
      <c r="A55" s="97"/>
      <c r="B55" s="85" t="e">
        <f t="shared" si="13"/>
        <v>#REF!</v>
      </c>
      <c r="C55" s="100" t="e">
        <f t="shared" si="12"/>
        <v>#REF!</v>
      </c>
      <c r="D55" s="59"/>
      <c r="E55" s="59"/>
      <c r="F55" s="59"/>
      <c r="G55" s="110" t="e">
        <f>SUMIF(#REF!,$B55,#REF!)</f>
        <v>#REF!</v>
      </c>
      <c r="H55" s="61" t="e">
        <f t="shared" si="14"/>
        <v>#REF!</v>
      </c>
      <c r="I55" s="61" t="e">
        <f t="shared" si="15"/>
        <v>#REF!</v>
      </c>
      <c r="J55" s="61" t="e">
        <f t="shared" si="16"/>
        <v>#REF!</v>
      </c>
      <c r="K55" s="62" t="e">
        <f t="shared" si="17"/>
        <v>#REF!</v>
      </c>
      <c r="L55" s="62" t="e">
        <f t="shared" si="18"/>
        <v>#REF!</v>
      </c>
      <c r="M55" s="62" t="e">
        <f t="shared" si="19"/>
        <v>#REF!</v>
      </c>
      <c r="N55" s="62" t="e">
        <f t="shared" si="20"/>
        <v>#REF!</v>
      </c>
      <c r="O55" s="62" t="e">
        <f t="shared" si="21"/>
        <v>#REF!</v>
      </c>
      <c r="P55" s="62" t="e">
        <f t="shared" si="22"/>
        <v>#REF!</v>
      </c>
      <c r="Q55" s="62" t="e">
        <f t="shared" si="23"/>
        <v>#REF!</v>
      </c>
      <c r="R55" s="63" t="e">
        <f t="shared" si="24"/>
        <v>#REF!</v>
      </c>
      <c r="X55" s="64"/>
    </row>
    <row r="56" spans="1:24">
      <c r="A56" s="97"/>
      <c r="B56" s="85" t="e">
        <f t="shared" si="13"/>
        <v>#REF!</v>
      </c>
      <c r="C56" s="100" t="e">
        <f t="shared" si="12"/>
        <v>#REF!</v>
      </c>
      <c r="D56" s="59"/>
      <c r="E56" s="59"/>
      <c r="F56" s="59"/>
      <c r="G56" s="110" t="e">
        <f>SUMIF(#REF!,$B56,#REF!)</f>
        <v>#REF!</v>
      </c>
      <c r="H56" s="61" t="e">
        <f t="shared" si="14"/>
        <v>#REF!</v>
      </c>
      <c r="I56" s="61" t="e">
        <f t="shared" si="15"/>
        <v>#REF!</v>
      </c>
      <c r="J56" s="61" t="e">
        <f t="shared" si="16"/>
        <v>#REF!</v>
      </c>
      <c r="K56" s="62" t="e">
        <f t="shared" si="17"/>
        <v>#REF!</v>
      </c>
      <c r="L56" s="62" t="e">
        <f t="shared" si="18"/>
        <v>#REF!</v>
      </c>
      <c r="M56" s="62" t="e">
        <f t="shared" si="19"/>
        <v>#REF!</v>
      </c>
      <c r="N56" s="62" t="e">
        <f t="shared" si="20"/>
        <v>#REF!</v>
      </c>
      <c r="O56" s="62" t="e">
        <f t="shared" si="21"/>
        <v>#REF!</v>
      </c>
      <c r="P56" s="62" t="e">
        <f t="shared" si="22"/>
        <v>#REF!</v>
      </c>
      <c r="Q56" s="62" t="e">
        <f t="shared" si="23"/>
        <v>#REF!</v>
      </c>
      <c r="R56" s="63" t="e">
        <f t="shared" si="24"/>
        <v>#REF!</v>
      </c>
      <c r="X56" s="64"/>
    </row>
    <row r="57" spans="1:24">
      <c r="A57" s="97"/>
      <c r="B57" s="85" t="e">
        <f t="shared" si="13"/>
        <v>#REF!</v>
      </c>
      <c r="C57" s="100" t="e">
        <f t="shared" si="12"/>
        <v>#REF!</v>
      </c>
      <c r="D57" s="59"/>
      <c r="E57" s="59"/>
      <c r="F57" s="59"/>
      <c r="G57" s="110" t="e">
        <f>SUMIF(#REF!,$B57,#REF!)</f>
        <v>#REF!</v>
      </c>
      <c r="H57" s="61" t="e">
        <f t="shared" si="14"/>
        <v>#REF!</v>
      </c>
      <c r="I57" s="61" t="e">
        <f t="shared" si="15"/>
        <v>#REF!</v>
      </c>
      <c r="J57" s="61" t="e">
        <f t="shared" si="16"/>
        <v>#REF!</v>
      </c>
      <c r="K57" s="62" t="e">
        <f t="shared" si="17"/>
        <v>#REF!</v>
      </c>
      <c r="L57" s="62" t="e">
        <f t="shared" si="18"/>
        <v>#REF!</v>
      </c>
      <c r="M57" s="62" t="e">
        <f t="shared" si="19"/>
        <v>#REF!</v>
      </c>
      <c r="N57" s="62" t="e">
        <f t="shared" si="20"/>
        <v>#REF!</v>
      </c>
      <c r="O57" s="62" t="e">
        <f t="shared" si="21"/>
        <v>#REF!</v>
      </c>
      <c r="P57" s="62" t="e">
        <f t="shared" si="22"/>
        <v>#REF!</v>
      </c>
      <c r="Q57" s="62" t="e">
        <f t="shared" si="23"/>
        <v>#REF!</v>
      </c>
      <c r="R57" s="63" t="e">
        <f t="shared" si="24"/>
        <v>#REF!</v>
      </c>
      <c r="X57" s="64"/>
    </row>
    <row r="58" spans="1:24">
      <c r="A58" s="97"/>
      <c r="B58" s="85" t="e">
        <f t="shared" si="13"/>
        <v>#REF!</v>
      </c>
      <c r="C58" s="100" t="e">
        <f t="shared" si="12"/>
        <v>#REF!</v>
      </c>
      <c r="D58" s="59"/>
      <c r="E58" s="59"/>
      <c r="F58" s="59"/>
      <c r="G58" s="110" t="e">
        <f>SUMIF(#REF!,$B58,#REF!)</f>
        <v>#REF!</v>
      </c>
      <c r="H58" s="61" t="e">
        <f t="shared" si="14"/>
        <v>#REF!</v>
      </c>
      <c r="I58" s="61" t="e">
        <f t="shared" si="15"/>
        <v>#REF!</v>
      </c>
      <c r="J58" s="61" t="e">
        <f t="shared" si="16"/>
        <v>#REF!</v>
      </c>
      <c r="K58" s="62" t="e">
        <f t="shared" si="17"/>
        <v>#REF!</v>
      </c>
      <c r="L58" s="62" t="e">
        <f t="shared" si="18"/>
        <v>#REF!</v>
      </c>
      <c r="M58" s="62" t="e">
        <f t="shared" si="19"/>
        <v>#REF!</v>
      </c>
      <c r="N58" s="62" t="e">
        <f t="shared" si="20"/>
        <v>#REF!</v>
      </c>
      <c r="O58" s="62" t="e">
        <f t="shared" si="21"/>
        <v>#REF!</v>
      </c>
      <c r="P58" s="62" t="e">
        <f t="shared" si="22"/>
        <v>#REF!</v>
      </c>
      <c r="Q58" s="62" t="e">
        <f t="shared" si="23"/>
        <v>#REF!</v>
      </c>
      <c r="R58" s="63" t="e">
        <f t="shared" si="24"/>
        <v>#REF!</v>
      </c>
      <c r="X58" s="64"/>
    </row>
    <row r="59" spans="1:24">
      <c r="A59" s="99"/>
      <c r="B59" s="85" t="e">
        <f t="shared" si="13"/>
        <v>#REF!</v>
      </c>
      <c r="C59" s="100" t="e">
        <f t="shared" si="12"/>
        <v>#REF!</v>
      </c>
      <c r="D59" s="59"/>
      <c r="E59" s="59"/>
      <c r="F59" s="59"/>
      <c r="G59" s="110" t="e">
        <f>SUMIF(#REF!,$B59,#REF!)</f>
        <v>#REF!</v>
      </c>
      <c r="H59" s="61" t="e">
        <f t="shared" si="14"/>
        <v>#REF!</v>
      </c>
      <c r="I59" s="61" t="e">
        <f t="shared" si="15"/>
        <v>#REF!</v>
      </c>
      <c r="J59" s="61" t="e">
        <f t="shared" si="16"/>
        <v>#REF!</v>
      </c>
      <c r="K59" s="62" t="e">
        <f t="shared" si="17"/>
        <v>#REF!</v>
      </c>
      <c r="L59" s="62" t="e">
        <f t="shared" si="18"/>
        <v>#REF!</v>
      </c>
      <c r="M59" s="62" t="e">
        <f t="shared" si="19"/>
        <v>#REF!</v>
      </c>
      <c r="N59" s="62" t="e">
        <f t="shared" si="20"/>
        <v>#REF!</v>
      </c>
      <c r="O59" s="62" t="e">
        <f t="shared" si="21"/>
        <v>#REF!</v>
      </c>
      <c r="P59" s="62" t="e">
        <f t="shared" si="22"/>
        <v>#REF!</v>
      </c>
      <c r="Q59" s="62" t="e">
        <f t="shared" si="23"/>
        <v>#REF!</v>
      </c>
      <c r="R59" s="63" t="e">
        <f t="shared" si="24"/>
        <v>#REF!</v>
      </c>
      <c r="X59" s="64"/>
    </row>
    <row r="60" spans="1:24">
      <c r="A60" s="99"/>
      <c r="B60" s="85" t="e">
        <f t="shared" si="13"/>
        <v>#REF!</v>
      </c>
      <c r="C60" s="100" t="e">
        <f t="shared" si="12"/>
        <v>#REF!</v>
      </c>
      <c r="D60" s="59"/>
      <c r="E60" s="59"/>
      <c r="F60" s="59"/>
      <c r="G60" s="110" t="e">
        <f>SUMIF(#REF!,$B60,#REF!)</f>
        <v>#REF!</v>
      </c>
      <c r="H60" s="61" t="e">
        <f t="shared" si="14"/>
        <v>#REF!</v>
      </c>
      <c r="I60" s="61" t="e">
        <f t="shared" si="15"/>
        <v>#REF!</v>
      </c>
      <c r="J60" s="61" t="e">
        <f t="shared" si="16"/>
        <v>#REF!</v>
      </c>
      <c r="K60" s="62" t="e">
        <f t="shared" si="17"/>
        <v>#REF!</v>
      </c>
      <c r="L60" s="62" t="e">
        <f t="shared" si="18"/>
        <v>#REF!</v>
      </c>
      <c r="M60" s="62" t="e">
        <f t="shared" si="19"/>
        <v>#REF!</v>
      </c>
      <c r="N60" s="62" t="e">
        <f t="shared" si="20"/>
        <v>#REF!</v>
      </c>
      <c r="O60" s="62" t="e">
        <f t="shared" si="21"/>
        <v>#REF!</v>
      </c>
      <c r="P60" s="62" t="e">
        <f t="shared" si="22"/>
        <v>#REF!</v>
      </c>
      <c r="Q60" s="62" t="e">
        <f t="shared" si="23"/>
        <v>#REF!</v>
      </c>
      <c r="R60" s="63" t="e">
        <f t="shared" si="24"/>
        <v>#REF!</v>
      </c>
      <c r="X60" s="64"/>
    </row>
    <row r="61" spans="1:24">
      <c r="A61" s="97"/>
      <c r="B61" s="85" t="e">
        <f t="shared" si="13"/>
        <v>#REF!</v>
      </c>
      <c r="C61" s="100" t="e">
        <f t="shared" si="12"/>
        <v>#REF!</v>
      </c>
      <c r="D61" s="59"/>
      <c r="E61" s="59"/>
      <c r="F61" s="59"/>
      <c r="G61" s="110" t="e">
        <f>SUMIF(#REF!,$B61,#REF!)</f>
        <v>#REF!</v>
      </c>
      <c r="H61" s="61" t="e">
        <f t="shared" si="14"/>
        <v>#REF!</v>
      </c>
      <c r="I61" s="61" t="e">
        <f t="shared" si="15"/>
        <v>#REF!</v>
      </c>
      <c r="J61" s="61" t="e">
        <f t="shared" si="16"/>
        <v>#REF!</v>
      </c>
      <c r="K61" s="62" t="e">
        <f t="shared" si="17"/>
        <v>#REF!</v>
      </c>
      <c r="L61" s="62" t="e">
        <f t="shared" si="18"/>
        <v>#REF!</v>
      </c>
      <c r="M61" s="62" t="e">
        <f t="shared" si="19"/>
        <v>#REF!</v>
      </c>
      <c r="N61" s="62" t="e">
        <f t="shared" si="20"/>
        <v>#REF!</v>
      </c>
      <c r="O61" s="62" t="e">
        <f t="shared" si="21"/>
        <v>#REF!</v>
      </c>
      <c r="P61" s="62" t="e">
        <f t="shared" si="22"/>
        <v>#REF!</v>
      </c>
      <c r="Q61" s="62" t="e">
        <f t="shared" si="23"/>
        <v>#REF!</v>
      </c>
      <c r="R61" s="63" t="e">
        <f t="shared" si="24"/>
        <v>#REF!</v>
      </c>
      <c r="X61" s="64"/>
    </row>
    <row r="62" spans="1:24" ht="13.5" thickBot="1">
      <c r="A62" s="56"/>
      <c r="B62" s="57"/>
      <c r="C62" s="66"/>
      <c r="D62" s="65"/>
      <c r="E62" s="65"/>
      <c r="F62" s="65"/>
      <c r="G62" s="60"/>
      <c r="H62" s="61">
        <f t="shared" si="14"/>
        <v>0</v>
      </c>
      <c r="I62" s="61">
        <f t="shared" si="15"/>
        <v>0</v>
      </c>
      <c r="J62" s="61">
        <f t="shared" si="16"/>
        <v>0</v>
      </c>
      <c r="K62" s="62">
        <f t="shared" si="17"/>
        <v>0</v>
      </c>
      <c r="L62" s="62">
        <f t="shared" si="18"/>
        <v>0</v>
      </c>
      <c r="M62" s="62">
        <f t="shared" si="19"/>
        <v>0</v>
      </c>
      <c r="N62" s="62">
        <f t="shared" si="20"/>
        <v>0</v>
      </c>
      <c r="O62" s="62">
        <f t="shared" si="21"/>
        <v>0</v>
      </c>
      <c r="P62" s="62">
        <f t="shared" si="22"/>
        <v>0</v>
      </c>
      <c r="Q62" s="62">
        <f t="shared" si="23"/>
        <v>0</v>
      </c>
      <c r="R62" s="63">
        <f t="shared" si="24"/>
        <v>0</v>
      </c>
      <c r="T62" s="36">
        <f>SUM(N62:Q62)*$S$69</f>
        <v>0</v>
      </c>
      <c r="U62" s="36">
        <f>M62*$S$69</f>
        <v>0</v>
      </c>
      <c r="V62" s="36">
        <f>(K62+L62+Q62)*S$69</f>
        <v>0</v>
      </c>
      <c r="X62" s="64"/>
    </row>
    <row r="63" spans="1:24">
      <c r="A63" s="67"/>
      <c r="B63" s="68"/>
      <c r="C63" s="69"/>
      <c r="D63" s="67"/>
      <c r="E63" s="67"/>
      <c r="F63" s="67"/>
      <c r="G63" s="70"/>
      <c r="H63" s="71"/>
      <c r="I63" s="71"/>
      <c r="J63" s="71"/>
      <c r="K63" s="72"/>
      <c r="L63" s="72"/>
      <c r="M63" s="72"/>
      <c r="N63" s="72"/>
      <c r="O63" s="72"/>
      <c r="P63" s="72"/>
      <c r="Q63" s="72"/>
      <c r="R63" s="67"/>
    </row>
    <row r="64" spans="1:24" s="79" customFormat="1" ht="15.75" thickBot="1">
      <c r="A64" s="73" t="s">
        <v>931</v>
      </c>
      <c r="B64" s="74"/>
      <c r="C64" s="75"/>
      <c r="D64" s="76"/>
      <c r="E64" s="76"/>
      <c r="F64" s="76"/>
      <c r="G64" s="77" t="e">
        <f>SUM(G11:G62)</f>
        <v>#REF!</v>
      </c>
      <c r="H64" s="102" t="e">
        <f t="shared" ref="H64:R64" si="25">SUM(H11:H62)</f>
        <v>#REF!</v>
      </c>
      <c r="I64" s="77" t="e">
        <f t="shared" si="25"/>
        <v>#REF!</v>
      </c>
      <c r="J64" s="77" t="e">
        <f t="shared" si="25"/>
        <v>#REF!</v>
      </c>
      <c r="K64" s="77" t="e">
        <f t="shared" si="25"/>
        <v>#REF!</v>
      </c>
      <c r="L64" s="77" t="e">
        <f t="shared" si="25"/>
        <v>#REF!</v>
      </c>
      <c r="M64" s="77" t="e">
        <f t="shared" si="25"/>
        <v>#REF!</v>
      </c>
      <c r="N64" s="77" t="e">
        <f t="shared" si="25"/>
        <v>#REF!</v>
      </c>
      <c r="O64" s="77" t="e">
        <f t="shared" si="25"/>
        <v>#REF!</v>
      </c>
      <c r="P64" s="77" t="e">
        <f t="shared" si="25"/>
        <v>#REF!</v>
      </c>
      <c r="Q64" s="77" t="e">
        <f t="shared" si="25"/>
        <v>#REF!</v>
      </c>
      <c r="R64" s="78" t="e">
        <f t="shared" si="25"/>
        <v>#REF!</v>
      </c>
    </row>
    <row r="65" spans="1:68">
      <c r="A65" s="80"/>
      <c r="B65" s="81"/>
      <c r="C65" s="82"/>
      <c r="D65" s="83"/>
      <c r="E65" s="83"/>
      <c r="F65" s="83"/>
      <c r="G65" s="84"/>
      <c r="H65" s="103"/>
      <c r="I65" s="84"/>
      <c r="J65" s="84"/>
      <c r="K65" s="84"/>
      <c r="L65" s="84"/>
      <c r="M65" s="84"/>
      <c r="N65" s="84"/>
      <c r="O65" s="84"/>
      <c r="P65" s="84"/>
      <c r="Q65" s="84"/>
      <c r="R65" s="55"/>
    </row>
    <row r="66" spans="1:68">
      <c r="C66" s="50"/>
      <c r="R66" s="83"/>
    </row>
    <row r="67" spans="1:68">
      <c r="C67" s="50"/>
      <c r="R67" s="83"/>
    </row>
    <row r="68" spans="1:68">
      <c r="C68" s="50"/>
      <c r="R68" s="83"/>
    </row>
    <row r="69" spans="1:68">
      <c r="C69" s="50"/>
      <c r="R69" s="83"/>
      <c r="S69" s="64"/>
      <c r="T69" s="64"/>
      <c r="U69" s="64"/>
      <c r="V69" s="64"/>
      <c r="W69" s="64"/>
      <c r="X69" s="64"/>
      <c r="Y69" s="64"/>
      <c r="Z69" s="64"/>
      <c r="AA69" s="64"/>
      <c r="AB69" s="64"/>
      <c r="AC69" s="64"/>
      <c r="AD69" s="64"/>
      <c r="AE69" s="64"/>
      <c r="AF69" s="64"/>
      <c r="AG69" s="64"/>
      <c r="AH69" s="64"/>
      <c r="AI69" s="64"/>
      <c r="AJ69" s="64"/>
      <c r="AK69" s="64"/>
      <c r="AL69" s="64"/>
      <c r="AM69" s="64"/>
      <c r="AN69" s="64"/>
      <c r="AO69" s="64"/>
      <c r="AP69" s="64"/>
      <c r="AQ69" s="64"/>
      <c r="AR69" s="64"/>
      <c r="AS69" s="64"/>
      <c r="AT69" s="64"/>
      <c r="AU69" s="64"/>
      <c r="AV69" s="64"/>
      <c r="AW69" s="64"/>
      <c r="AX69" s="64"/>
      <c r="AY69" s="64"/>
      <c r="AZ69" s="64"/>
      <c r="BA69" s="64"/>
      <c r="BB69" s="64"/>
      <c r="BC69" s="64"/>
      <c r="BD69" s="64"/>
      <c r="BE69" s="64"/>
      <c r="BF69" s="64"/>
      <c r="BG69" s="64"/>
      <c r="BH69" s="64"/>
      <c r="BI69" s="64"/>
      <c r="BJ69" s="64"/>
      <c r="BK69" s="64"/>
      <c r="BL69" s="64"/>
      <c r="BM69" s="64"/>
      <c r="BN69" s="64"/>
      <c r="BO69" s="64"/>
      <c r="BP69" s="64"/>
    </row>
    <row r="70" spans="1:68" ht="13.5" customHeight="1">
      <c r="C70" s="50"/>
      <c r="R70" s="83"/>
    </row>
    <row r="71" spans="1:68" ht="13.5" customHeight="1">
      <c r="C71" s="50"/>
      <c r="R71" s="83"/>
    </row>
    <row r="72" spans="1:68" ht="13.5" customHeight="1">
      <c r="C72" s="50"/>
      <c r="R72" s="83"/>
    </row>
    <row r="73" spans="1:68" ht="13.5" customHeight="1">
      <c r="C73" s="50"/>
      <c r="R73" s="83"/>
    </row>
    <row r="74" spans="1:68" ht="13.5" customHeight="1">
      <c r="C74" s="50"/>
      <c r="R74" s="83"/>
    </row>
    <row r="75" spans="1:68" ht="13.5" customHeight="1">
      <c r="C75" s="50"/>
      <c r="R75" s="83"/>
    </row>
    <row r="76" spans="1:68" ht="13.5" customHeight="1">
      <c r="C76" s="50"/>
      <c r="R76" s="83"/>
    </row>
    <row r="77" spans="1:68" ht="13.5" customHeight="1">
      <c r="C77" s="50"/>
      <c r="R77" s="83"/>
    </row>
    <row r="78" spans="1:68" ht="13.5" customHeight="1">
      <c r="C78" s="50"/>
      <c r="R78" s="83"/>
    </row>
    <row r="79" spans="1:68" ht="13.5" customHeight="1">
      <c r="C79" s="50"/>
      <c r="R79" s="83"/>
    </row>
    <row r="80" spans="1:68" ht="13.5" customHeight="1">
      <c r="C80" s="50"/>
      <c r="R80" s="83"/>
    </row>
    <row r="81" spans="3:18" ht="13.5" customHeight="1">
      <c r="C81" s="50"/>
      <c r="R81" s="83"/>
    </row>
    <row r="82" spans="3:18" ht="13.5" customHeight="1">
      <c r="C82" s="50"/>
      <c r="R82" s="83"/>
    </row>
    <row r="83" spans="3:18" ht="13.5" customHeight="1">
      <c r="C83" s="50"/>
      <c r="R83" s="83"/>
    </row>
    <row r="84" spans="3:18" ht="13.5" customHeight="1">
      <c r="C84" s="50"/>
      <c r="R84" s="83"/>
    </row>
    <row r="85" spans="3:18" ht="13.5" customHeight="1">
      <c r="C85" s="50"/>
      <c r="R85" s="83"/>
    </row>
    <row r="86" spans="3:18" ht="13.5" customHeight="1">
      <c r="C86" s="50"/>
      <c r="R86" s="83"/>
    </row>
    <row r="87" spans="3:18" ht="13.5" customHeight="1">
      <c r="C87" s="50"/>
      <c r="R87" s="83"/>
    </row>
    <row r="88" spans="3:18" ht="13.5" customHeight="1">
      <c r="C88" s="50"/>
      <c r="R88" s="83"/>
    </row>
    <row r="89" spans="3:18" ht="13.5" customHeight="1">
      <c r="C89" s="50"/>
      <c r="R89" s="83"/>
    </row>
    <row r="90" spans="3:18" ht="13.5" customHeight="1">
      <c r="C90" s="50"/>
      <c r="R90" s="83"/>
    </row>
    <row r="91" spans="3:18" ht="13.5" customHeight="1">
      <c r="C91" s="50"/>
      <c r="R91" s="83"/>
    </row>
    <row r="92" spans="3:18" ht="13.5" customHeight="1">
      <c r="C92" s="50"/>
      <c r="R92" s="83"/>
    </row>
    <row r="93" spans="3:18" ht="13.5" customHeight="1">
      <c r="C93" s="50"/>
      <c r="R93" s="83"/>
    </row>
    <row r="94" spans="3:18" ht="13.5" customHeight="1">
      <c r="C94" s="50"/>
      <c r="R94" s="83"/>
    </row>
    <row r="95" spans="3:18">
      <c r="C95" s="50"/>
      <c r="R95" s="83"/>
    </row>
    <row r="96" spans="3:18">
      <c r="C96" s="50"/>
      <c r="R96" s="83"/>
    </row>
    <row r="97" spans="3:18">
      <c r="C97" s="50"/>
      <c r="R97" s="83"/>
    </row>
    <row r="98" spans="3:18">
      <c r="C98" s="50"/>
      <c r="R98" s="83"/>
    </row>
    <row r="99" spans="3:18">
      <c r="C99" s="50"/>
      <c r="R99" s="83"/>
    </row>
    <row r="100" spans="3:18">
      <c r="C100" s="50"/>
      <c r="R100" s="83"/>
    </row>
    <row r="101" spans="3:18">
      <c r="C101" s="50"/>
      <c r="R101" s="83"/>
    </row>
    <row r="102" spans="3:18">
      <c r="C102" s="50"/>
      <c r="R102" s="83"/>
    </row>
    <row r="103" spans="3:18">
      <c r="C103" s="50"/>
      <c r="R103" s="83"/>
    </row>
    <row r="104" spans="3:18">
      <c r="C104" s="50"/>
      <c r="R104" s="83"/>
    </row>
    <row r="105" spans="3:18">
      <c r="C105" s="50"/>
      <c r="R105" s="83"/>
    </row>
    <row r="106" spans="3:18">
      <c r="C106" s="50"/>
      <c r="R106" s="83"/>
    </row>
    <row r="107" spans="3:18">
      <c r="C107" s="50"/>
      <c r="R107" s="83"/>
    </row>
    <row r="108" spans="3:18">
      <c r="C108" s="50"/>
      <c r="R108" s="83"/>
    </row>
    <row r="109" spans="3:18">
      <c r="C109" s="50"/>
      <c r="R109" s="83"/>
    </row>
    <row r="110" spans="3:18">
      <c r="C110" s="50"/>
      <c r="R110" s="83"/>
    </row>
    <row r="111" spans="3:18">
      <c r="C111" s="50"/>
      <c r="R111" s="83"/>
    </row>
    <row r="112" spans="3:18">
      <c r="C112" s="50"/>
      <c r="R112" s="83"/>
    </row>
    <row r="113" spans="3:18">
      <c r="C113" s="50"/>
      <c r="R113" s="83"/>
    </row>
    <row r="114" spans="3:18">
      <c r="C114" s="50"/>
      <c r="R114" s="83"/>
    </row>
    <row r="115" spans="3:18">
      <c r="C115" s="50"/>
      <c r="R115" s="83"/>
    </row>
    <row r="116" spans="3:18">
      <c r="C116" s="50"/>
      <c r="R116" s="83"/>
    </row>
    <row r="117" spans="3:18">
      <c r="C117" s="50"/>
      <c r="R117" s="83"/>
    </row>
    <row r="118" spans="3:18">
      <c r="C118" s="50"/>
      <c r="R118" s="83"/>
    </row>
    <row r="119" spans="3:18">
      <c r="C119" s="50"/>
      <c r="R119" s="83"/>
    </row>
    <row r="120" spans="3:18">
      <c r="C120" s="50"/>
      <c r="R120" s="83"/>
    </row>
    <row r="121" spans="3:18">
      <c r="C121" s="50"/>
      <c r="R121" s="83"/>
    </row>
    <row r="122" spans="3:18">
      <c r="C122" s="50"/>
      <c r="R122" s="83"/>
    </row>
    <row r="123" spans="3:18">
      <c r="C123" s="50"/>
      <c r="R123" s="83"/>
    </row>
    <row r="124" spans="3:18">
      <c r="C124" s="50"/>
      <c r="R124" s="83"/>
    </row>
    <row r="125" spans="3:18">
      <c r="C125" s="50"/>
      <c r="R125" s="83"/>
    </row>
    <row r="126" spans="3:18">
      <c r="C126" s="50"/>
      <c r="R126" s="83"/>
    </row>
    <row r="127" spans="3:18">
      <c r="C127" s="50"/>
      <c r="R127" s="83"/>
    </row>
    <row r="128" spans="3:18">
      <c r="C128" s="50"/>
      <c r="R128" s="83"/>
    </row>
    <row r="129" spans="3:18">
      <c r="C129" s="50"/>
      <c r="R129" s="83"/>
    </row>
    <row r="130" spans="3:18">
      <c r="C130" s="50"/>
      <c r="R130" s="83"/>
    </row>
    <row r="131" spans="3:18">
      <c r="C131" s="50"/>
      <c r="R131" s="83"/>
    </row>
    <row r="132" spans="3:18">
      <c r="C132" s="50"/>
      <c r="R132" s="83"/>
    </row>
    <row r="133" spans="3:18">
      <c r="C133" s="50"/>
      <c r="R133" s="83"/>
    </row>
    <row r="134" spans="3:18">
      <c r="C134" s="50"/>
      <c r="R134" s="83"/>
    </row>
    <row r="135" spans="3:18">
      <c r="C135" s="50"/>
      <c r="R135" s="83"/>
    </row>
    <row r="136" spans="3:18">
      <c r="C136" s="50"/>
      <c r="R136" s="83"/>
    </row>
    <row r="137" spans="3:18">
      <c r="C137" s="50"/>
      <c r="R137" s="83"/>
    </row>
    <row r="138" spans="3:18">
      <c r="C138" s="50"/>
      <c r="R138" s="83"/>
    </row>
    <row r="139" spans="3:18">
      <c r="C139" s="50"/>
      <c r="R139" s="83"/>
    </row>
    <row r="140" spans="3:18">
      <c r="C140" s="50"/>
      <c r="R140" s="83"/>
    </row>
    <row r="141" spans="3:18">
      <c r="C141" s="50"/>
      <c r="R141" s="83"/>
    </row>
    <row r="142" spans="3:18">
      <c r="C142" s="50"/>
      <c r="R142" s="83"/>
    </row>
    <row r="143" spans="3:18">
      <c r="C143" s="50"/>
      <c r="R143" s="83"/>
    </row>
    <row r="144" spans="3:18">
      <c r="C144" s="50"/>
      <c r="R144" s="83"/>
    </row>
    <row r="145" spans="3:18">
      <c r="C145" s="50"/>
      <c r="R145" s="83"/>
    </row>
    <row r="146" spans="3:18">
      <c r="C146" s="50"/>
      <c r="R146" s="83"/>
    </row>
    <row r="147" spans="3:18">
      <c r="C147" s="50"/>
      <c r="R147" s="83"/>
    </row>
    <row r="148" spans="3:18">
      <c r="C148" s="50"/>
      <c r="R148" s="83"/>
    </row>
    <row r="149" spans="3:18">
      <c r="C149" s="50"/>
      <c r="R149" s="83"/>
    </row>
    <row r="150" spans="3:18">
      <c r="C150" s="50"/>
      <c r="R150" s="83"/>
    </row>
    <row r="151" spans="3:18">
      <c r="C151" s="50"/>
      <c r="R151" s="83"/>
    </row>
    <row r="152" spans="3:18">
      <c r="C152" s="50"/>
      <c r="R152" s="83"/>
    </row>
    <row r="153" spans="3:18">
      <c r="C153" s="50"/>
      <c r="R153" s="83"/>
    </row>
    <row r="154" spans="3:18">
      <c r="C154" s="50"/>
      <c r="R154" s="83"/>
    </row>
    <row r="155" spans="3:18">
      <c r="C155" s="50"/>
      <c r="R155" s="83"/>
    </row>
    <row r="156" spans="3:18">
      <c r="C156" s="50"/>
      <c r="R156" s="83"/>
    </row>
    <row r="157" spans="3:18">
      <c r="C157" s="50"/>
      <c r="R157" s="83"/>
    </row>
    <row r="158" spans="3:18">
      <c r="C158" s="50"/>
      <c r="R158" s="83"/>
    </row>
    <row r="159" spans="3:18">
      <c r="C159" s="50"/>
      <c r="R159" s="83"/>
    </row>
    <row r="160" spans="3:18">
      <c r="C160" s="50"/>
      <c r="R160" s="83"/>
    </row>
    <row r="161" spans="3:18">
      <c r="C161" s="50"/>
      <c r="R161" s="83"/>
    </row>
    <row r="162" spans="3:18">
      <c r="C162" s="50"/>
      <c r="R162" s="83"/>
    </row>
    <row r="163" spans="3:18">
      <c r="C163" s="50"/>
      <c r="R163" s="83"/>
    </row>
    <row r="164" spans="3:18">
      <c r="C164" s="50"/>
      <c r="R164" s="83"/>
    </row>
    <row r="165" spans="3:18">
      <c r="C165" s="50"/>
      <c r="R165" s="83"/>
    </row>
    <row r="166" spans="3:18">
      <c r="C166" s="50"/>
      <c r="R166" s="83"/>
    </row>
    <row r="167" spans="3:18">
      <c r="C167" s="50"/>
      <c r="R167" s="83"/>
    </row>
    <row r="168" spans="3:18">
      <c r="C168" s="50"/>
      <c r="R168" s="83"/>
    </row>
    <row r="169" spans="3:18">
      <c r="C169" s="50"/>
      <c r="R169" s="83"/>
    </row>
    <row r="170" spans="3:18">
      <c r="C170" s="50"/>
      <c r="R170" s="83"/>
    </row>
    <row r="171" spans="3:18">
      <c r="C171" s="50"/>
      <c r="R171" s="83"/>
    </row>
    <row r="172" spans="3:18">
      <c r="C172" s="50"/>
      <c r="R172" s="83"/>
    </row>
    <row r="173" spans="3:18">
      <c r="C173" s="50"/>
      <c r="R173" s="83"/>
    </row>
    <row r="174" spans="3:18">
      <c r="C174" s="50"/>
      <c r="R174" s="83"/>
    </row>
    <row r="175" spans="3:18">
      <c r="C175" s="50"/>
      <c r="R175" s="83"/>
    </row>
    <row r="176" spans="3:18">
      <c r="C176" s="50"/>
      <c r="R176" s="83"/>
    </row>
    <row r="177" spans="3:18">
      <c r="C177" s="50"/>
      <c r="R177" s="83"/>
    </row>
    <row r="178" spans="3:18">
      <c r="C178" s="50"/>
      <c r="R178" s="83"/>
    </row>
    <row r="179" spans="3:18">
      <c r="C179" s="50"/>
      <c r="R179" s="83"/>
    </row>
    <row r="180" spans="3:18">
      <c r="C180" s="50"/>
      <c r="R180" s="83"/>
    </row>
    <row r="181" spans="3:18">
      <c r="C181" s="50"/>
      <c r="R181" s="83"/>
    </row>
    <row r="182" spans="3:18">
      <c r="C182" s="50"/>
      <c r="R182" s="83"/>
    </row>
    <row r="183" spans="3:18">
      <c r="C183" s="50"/>
      <c r="R183" s="83"/>
    </row>
    <row r="184" spans="3:18">
      <c r="C184" s="50"/>
      <c r="R184" s="83"/>
    </row>
    <row r="185" spans="3:18">
      <c r="C185" s="50"/>
      <c r="R185" s="83"/>
    </row>
    <row r="186" spans="3:18">
      <c r="C186" s="50"/>
      <c r="R186" s="83"/>
    </row>
    <row r="187" spans="3:18">
      <c r="C187" s="50"/>
      <c r="R187" s="83"/>
    </row>
    <row r="188" spans="3:18">
      <c r="C188" s="50"/>
      <c r="R188" s="83"/>
    </row>
    <row r="189" spans="3:18">
      <c r="C189" s="50"/>
      <c r="R189" s="83"/>
    </row>
    <row r="190" spans="3:18">
      <c r="C190" s="50"/>
      <c r="R190" s="83"/>
    </row>
    <row r="191" spans="3:18">
      <c r="C191" s="50"/>
      <c r="R191" s="83"/>
    </row>
    <row r="192" spans="3:18">
      <c r="C192" s="50"/>
      <c r="R192" s="83"/>
    </row>
    <row r="193" spans="3:18">
      <c r="C193" s="50"/>
      <c r="R193" s="83"/>
    </row>
    <row r="194" spans="3:18">
      <c r="C194" s="50"/>
      <c r="R194" s="83"/>
    </row>
    <row r="195" spans="3:18">
      <c r="C195" s="50"/>
      <c r="R195" s="83"/>
    </row>
    <row r="196" spans="3:18">
      <c r="C196" s="50"/>
      <c r="R196" s="83"/>
    </row>
    <row r="197" spans="3:18">
      <c r="C197" s="50"/>
      <c r="R197" s="83"/>
    </row>
    <row r="198" spans="3:18">
      <c r="C198" s="50"/>
      <c r="R198" s="83"/>
    </row>
    <row r="199" spans="3:18">
      <c r="C199" s="50"/>
      <c r="R199" s="83"/>
    </row>
    <row r="200" spans="3:18">
      <c r="C200" s="50"/>
      <c r="R200" s="83"/>
    </row>
    <row r="201" spans="3:18">
      <c r="C201" s="50"/>
      <c r="R201" s="83"/>
    </row>
    <row r="202" spans="3:18">
      <c r="C202" s="50"/>
      <c r="R202" s="83"/>
    </row>
    <row r="203" spans="3:18">
      <c r="C203" s="50"/>
      <c r="R203" s="83"/>
    </row>
    <row r="204" spans="3:18">
      <c r="C204" s="50"/>
      <c r="R204" s="83"/>
    </row>
    <row r="205" spans="3:18">
      <c r="C205" s="50"/>
      <c r="R205" s="83"/>
    </row>
    <row r="206" spans="3:18">
      <c r="C206" s="50"/>
      <c r="R206" s="83"/>
    </row>
    <row r="207" spans="3:18">
      <c r="C207" s="50"/>
      <c r="R207" s="83"/>
    </row>
    <row r="208" spans="3:18">
      <c r="C208" s="50"/>
      <c r="R208" s="83"/>
    </row>
    <row r="209" spans="3:18">
      <c r="C209" s="50"/>
      <c r="R209" s="83"/>
    </row>
    <row r="210" spans="3:18">
      <c r="C210" s="50"/>
      <c r="R210" s="83"/>
    </row>
    <row r="211" spans="3:18">
      <c r="C211" s="50"/>
      <c r="R211" s="83"/>
    </row>
    <row r="212" spans="3:18">
      <c r="C212" s="50"/>
      <c r="R212" s="83"/>
    </row>
    <row r="213" spans="3:18">
      <c r="C213" s="50"/>
      <c r="R213" s="83"/>
    </row>
    <row r="214" spans="3:18">
      <c r="C214" s="50"/>
      <c r="R214" s="83"/>
    </row>
    <row r="215" spans="3:18">
      <c r="C215" s="50"/>
      <c r="R215" s="83"/>
    </row>
    <row r="216" spans="3:18">
      <c r="C216" s="50"/>
      <c r="R216" s="83"/>
    </row>
    <row r="217" spans="3:18">
      <c r="C217" s="50"/>
      <c r="R217" s="83"/>
    </row>
    <row r="218" spans="3:18">
      <c r="C218" s="50"/>
      <c r="R218" s="83"/>
    </row>
    <row r="219" spans="3:18">
      <c r="C219" s="50"/>
      <c r="R219" s="83"/>
    </row>
    <row r="220" spans="3:18">
      <c r="C220" s="50"/>
      <c r="R220" s="83"/>
    </row>
    <row r="221" spans="3:18">
      <c r="C221" s="50"/>
      <c r="R221" s="83"/>
    </row>
    <row r="222" spans="3:18">
      <c r="C222" s="50"/>
      <c r="R222" s="83"/>
    </row>
    <row r="223" spans="3:18">
      <c r="C223" s="50"/>
      <c r="R223" s="83"/>
    </row>
    <row r="224" spans="3:18">
      <c r="C224" s="50"/>
      <c r="R224" s="83"/>
    </row>
    <row r="225" spans="3:18">
      <c r="C225" s="50"/>
      <c r="R225" s="83"/>
    </row>
    <row r="226" spans="3:18">
      <c r="C226" s="50"/>
      <c r="R226" s="83"/>
    </row>
    <row r="227" spans="3:18">
      <c r="C227" s="50"/>
      <c r="R227" s="83"/>
    </row>
    <row r="228" spans="3:18">
      <c r="C228" s="50"/>
      <c r="R228" s="83"/>
    </row>
    <row r="229" spans="3:18">
      <c r="C229" s="50"/>
      <c r="R229" s="83"/>
    </row>
    <row r="230" spans="3:18">
      <c r="C230" s="50"/>
      <c r="R230" s="83"/>
    </row>
    <row r="231" spans="3:18">
      <c r="C231" s="50"/>
      <c r="R231" s="83"/>
    </row>
    <row r="232" spans="3:18">
      <c r="C232" s="50"/>
      <c r="R232" s="83"/>
    </row>
    <row r="233" spans="3:18">
      <c r="C233" s="50"/>
      <c r="R233" s="83"/>
    </row>
    <row r="234" spans="3:18">
      <c r="C234" s="50"/>
      <c r="R234" s="83"/>
    </row>
    <row r="235" spans="3:18">
      <c r="C235" s="50"/>
      <c r="R235" s="83"/>
    </row>
    <row r="236" spans="3:18">
      <c r="C236" s="50"/>
      <c r="R236" s="83"/>
    </row>
    <row r="237" spans="3:18">
      <c r="C237" s="50"/>
      <c r="R237" s="83"/>
    </row>
    <row r="238" spans="3:18">
      <c r="C238" s="50"/>
      <c r="R238" s="83"/>
    </row>
    <row r="239" spans="3:18">
      <c r="C239" s="50"/>
      <c r="R239" s="83"/>
    </row>
    <row r="240" spans="3:18">
      <c r="C240" s="50"/>
      <c r="R240" s="83"/>
    </row>
    <row r="241" spans="3:18">
      <c r="C241" s="50"/>
      <c r="R241" s="83"/>
    </row>
    <row r="242" spans="3:18">
      <c r="C242" s="50"/>
      <c r="R242" s="83"/>
    </row>
    <row r="243" spans="3:18">
      <c r="C243" s="50"/>
      <c r="R243" s="83"/>
    </row>
    <row r="244" spans="3:18">
      <c r="C244" s="50"/>
      <c r="R244" s="83"/>
    </row>
    <row r="245" spans="3:18">
      <c r="C245" s="50"/>
      <c r="R245" s="83"/>
    </row>
    <row r="246" spans="3:18">
      <c r="C246" s="50"/>
      <c r="R246" s="83"/>
    </row>
    <row r="247" spans="3:18">
      <c r="C247" s="50"/>
      <c r="R247" s="83"/>
    </row>
    <row r="248" spans="3:18">
      <c r="C248" s="50"/>
      <c r="R248" s="83"/>
    </row>
    <row r="249" spans="3:18">
      <c r="C249" s="50"/>
      <c r="R249" s="83"/>
    </row>
    <row r="250" spans="3:18">
      <c r="C250" s="50"/>
      <c r="R250" s="83"/>
    </row>
    <row r="251" spans="3:18">
      <c r="C251" s="50"/>
      <c r="R251" s="83"/>
    </row>
    <row r="252" spans="3:18">
      <c r="C252" s="50"/>
      <c r="R252" s="83"/>
    </row>
    <row r="253" spans="3:18">
      <c r="C253" s="50"/>
      <c r="R253" s="83"/>
    </row>
    <row r="254" spans="3:18">
      <c r="C254" s="50"/>
      <c r="R254" s="83"/>
    </row>
    <row r="255" spans="3:18">
      <c r="C255" s="50"/>
      <c r="R255" s="83"/>
    </row>
    <row r="256" spans="3:18">
      <c r="C256" s="50"/>
      <c r="R256" s="83"/>
    </row>
    <row r="257" spans="3:18">
      <c r="C257" s="50"/>
      <c r="R257" s="83"/>
    </row>
    <row r="258" spans="3:18">
      <c r="C258" s="50"/>
      <c r="R258" s="83"/>
    </row>
    <row r="259" spans="3:18">
      <c r="C259" s="50"/>
      <c r="R259" s="83"/>
    </row>
    <row r="260" spans="3:18">
      <c r="C260" s="50"/>
      <c r="R260" s="83"/>
    </row>
    <row r="261" spans="3:18">
      <c r="C261" s="50"/>
      <c r="R261" s="83"/>
    </row>
    <row r="262" spans="3:18">
      <c r="C262" s="50"/>
      <c r="R262" s="83"/>
    </row>
    <row r="263" spans="3:18">
      <c r="C263" s="50"/>
      <c r="R263" s="83"/>
    </row>
    <row r="264" spans="3:18">
      <c r="C264" s="50"/>
      <c r="R264" s="83"/>
    </row>
    <row r="265" spans="3:18">
      <c r="C265" s="50"/>
      <c r="R265" s="83"/>
    </row>
    <row r="266" spans="3:18">
      <c r="C266" s="50"/>
      <c r="R266" s="83"/>
    </row>
    <row r="267" spans="3:18">
      <c r="C267" s="50"/>
      <c r="R267" s="83"/>
    </row>
    <row r="268" spans="3:18">
      <c r="C268" s="50"/>
      <c r="R268" s="83"/>
    </row>
    <row r="269" spans="3:18">
      <c r="C269" s="50"/>
      <c r="R269" s="83"/>
    </row>
    <row r="270" spans="3:18">
      <c r="C270" s="50"/>
      <c r="R270" s="83"/>
    </row>
    <row r="271" spans="3:18">
      <c r="C271" s="50"/>
      <c r="R271" s="83"/>
    </row>
    <row r="272" spans="3:18">
      <c r="C272" s="50"/>
      <c r="R272" s="83"/>
    </row>
    <row r="273" spans="3:18">
      <c r="C273" s="50"/>
      <c r="R273" s="83"/>
    </row>
    <row r="274" spans="3:18">
      <c r="C274" s="50"/>
      <c r="R274" s="83"/>
    </row>
    <row r="275" spans="3:18">
      <c r="C275" s="50"/>
      <c r="R275" s="83"/>
    </row>
    <row r="276" spans="3:18">
      <c r="C276" s="50"/>
      <c r="R276" s="83"/>
    </row>
    <row r="277" spans="3:18">
      <c r="C277" s="50"/>
      <c r="R277" s="83"/>
    </row>
    <row r="278" spans="3:18">
      <c r="C278" s="50"/>
      <c r="R278" s="83"/>
    </row>
    <row r="279" spans="3:18">
      <c r="C279" s="50"/>
      <c r="R279" s="83"/>
    </row>
    <row r="280" spans="3:18">
      <c r="C280" s="50"/>
      <c r="R280" s="83"/>
    </row>
    <row r="281" spans="3:18">
      <c r="C281" s="50"/>
      <c r="R281" s="83"/>
    </row>
    <row r="282" spans="3:18">
      <c r="C282" s="50"/>
      <c r="R282" s="83"/>
    </row>
    <row r="283" spans="3:18">
      <c r="C283" s="50"/>
      <c r="R283" s="83"/>
    </row>
    <row r="284" spans="3:18">
      <c r="C284" s="50"/>
      <c r="R284" s="83"/>
    </row>
    <row r="285" spans="3:18">
      <c r="C285" s="50"/>
      <c r="R285" s="83"/>
    </row>
    <row r="286" spans="3:18">
      <c r="C286" s="50"/>
      <c r="R286" s="83"/>
    </row>
    <row r="287" spans="3:18">
      <c r="C287" s="50"/>
      <c r="R287" s="83"/>
    </row>
    <row r="288" spans="3:18">
      <c r="C288" s="50"/>
      <c r="R288" s="83"/>
    </row>
    <row r="289" spans="3:18">
      <c r="C289" s="50"/>
      <c r="R289" s="83"/>
    </row>
    <row r="290" spans="3:18">
      <c r="C290" s="50"/>
      <c r="R290" s="83"/>
    </row>
    <row r="291" spans="3:18">
      <c r="C291" s="50"/>
      <c r="R291" s="83"/>
    </row>
    <row r="292" spans="3:18">
      <c r="C292" s="50"/>
      <c r="R292" s="83"/>
    </row>
    <row r="293" spans="3:18">
      <c r="C293" s="50"/>
      <c r="R293" s="83"/>
    </row>
    <row r="294" spans="3:18">
      <c r="C294" s="50"/>
      <c r="R294" s="83"/>
    </row>
    <row r="295" spans="3:18">
      <c r="C295" s="50"/>
      <c r="R295" s="83"/>
    </row>
    <row r="296" spans="3:18">
      <c r="C296" s="50"/>
      <c r="R296" s="83"/>
    </row>
    <row r="297" spans="3:18">
      <c r="C297" s="50"/>
      <c r="R297" s="83"/>
    </row>
    <row r="298" spans="3:18">
      <c r="C298" s="50"/>
      <c r="R298" s="83"/>
    </row>
    <row r="299" spans="3:18">
      <c r="C299" s="50"/>
      <c r="R299" s="83"/>
    </row>
    <row r="300" spans="3:18">
      <c r="C300" s="50"/>
      <c r="R300" s="83"/>
    </row>
    <row r="301" spans="3:18">
      <c r="C301" s="50"/>
      <c r="R301" s="83"/>
    </row>
    <row r="302" spans="3:18">
      <c r="C302" s="50"/>
      <c r="R302" s="83"/>
    </row>
    <row r="303" spans="3:18">
      <c r="C303" s="50"/>
      <c r="R303" s="83"/>
    </row>
    <row r="304" spans="3:18">
      <c r="C304" s="50"/>
      <c r="R304" s="83"/>
    </row>
    <row r="305" spans="3:18">
      <c r="C305" s="50"/>
      <c r="R305" s="83"/>
    </row>
    <row r="306" spans="3:18">
      <c r="C306" s="50"/>
    </row>
    <row r="307" spans="3:18">
      <c r="C307" s="50"/>
    </row>
    <row r="308" spans="3:18">
      <c r="C308" s="50"/>
    </row>
    <row r="309" spans="3:18">
      <c r="C309" s="50"/>
    </row>
    <row r="310" spans="3:18">
      <c r="C310" s="50"/>
    </row>
    <row r="311" spans="3:18">
      <c r="C311" s="50"/>
    </row>
    <row r="312" spans="3:18">
      <c r="C312" s="50"/>
    </row>
    <row r="313" spans="3:18">
      <c r="C313" s="50"/>
    </row>
    <row r="314" spans="3:18">
      <c r="C314" s="50"/>
    </row>
    <row r="315" spans="3:18">
      <c r="C315" s="50"/>
    </row>
    <row r="316" spans="3:18">
      <c r="C316" s="50"/>
    </row>
    <row r="317" spans="3:18">
      <c r="C317" s="50"/>
    </row>
    <row r="318" spans="3:18">
      <c r="C318" s="50"/>
    </row>
    <row r="319" spans="3:18">
      <c r="C319" s="50"/>
    </row>
    <row r="320" spans="3:18">
      <c r="C320" s="50"/>
    </row>
    <row r="321" spans="3:3">
      <c r="C321" s="50"/>
    </row>
    <row r="322" spans="3:3">
      <c r="C322" s="50"/>
    </row>
    <row r="323" spans="3:3">
      <c r="C323" s="50"/>
    </row>
    <row r="324" spans="3:3">
      <c r="C324" s="50"/>
    </row>
    <row r="325" spans="3:3">
      <c r="C325" s="50"/>
    </row>
    <row r="326" spans="3:3">
      <c r="C326" s="50"/>
    </row>
    <row r="327" spans="3:3">
      <c r="C327" s="50"/>
    </row>
    <row r="328" spans="3:3">
      <c r="C328" s="50"/>
    </row>
    <row r="329" spans="3:3">
      <c r="C329" s="50"/>
    </row>
    <row r="330" spans="3:3">
      <c r="C330" s="50"/>
    </row>
    <row r="331" spans="3:3">
      <c r="C331" s="50"/>
    </row>
    <row r="332" spans="3:3">
      <c r="C332" s="50"/>
    </row>
    <row r="333" spans="3:3">
      <c r="C333" s="50"/>
    </row>
    <row r="334" spans="3:3">
      <c r="C334" s="50"/>
    </row>
    <row r="335" spans="3:3">
      <c r="C335" s="50"/>
    </row>
    <row r="336" spans="3:3">
      <c r="C336" s="50"/>
    </row>
    <row r="337" spans="3:3">
      <c r="C337" s="50"/>
    </row>
    <row r="338" spans="3:3">
      <c r="C338" s="50"/>
    </row>
    <row r="339" spans="3:3">
      <c r="C339" s="50"/>
    </row>
    <row r="340" spans="3:3">
      <c r="C340" s="50"/>
    </row>
    <row r="341" spans="3:3">
      <c r="C341" s="50"/>
    </row>
    <row r="342" spans="3:3">
      <c r="C342" s="50"/>
    </row>
    <row r="343" spans="3:3">
      <c r="C343" s="50"/>
    </row>
    <row r="344" spans="3:3">
      <c r="C344" s="50"/>
    </row>
    <row r="345" spans="3:3">
      <c r="C345" s="50"/>
    </row>
    <row r="346" spans="3:3">
      <c r="C346" s="50"/>
    </row>
    <row r="347" spans="3:3">
      <c r="C347" s="50"/>
    </row>
    <row r="348" spans="3:3">
      <c r="C348" s="50"/>
    </row>
    <row r="349" spans="3:3">
      <c r="C349" s="50"/>
    </row>
    <row r="350" spans="3:3">
      <c r="C350" s="50"/>
    </row>
    <row r="351" spans="3:3">
      <c r="C351" s="50"/>
    </row>
    <row r="352" spans="3:3">
      <c r="C352" s="50"/>
    </row>
    <row r="353" spans="3:3">
      <c r="C353" s="50"/>
    </row>
    <row r="354" spans="3:3">
      <c r="C354" s="50"/>
    </row>
    <row r="355" spans="3:3">
      <c r="C355" s="50"/>
    </row>
    <row r="356" spans="3:3">
      <c r="C356" s="50"/>
    </row>
    <row r="357" spans="3:3">
      <c r="C357" s="50"/>
    </row>
    <row r="358" spans="3:3">
      <c r="C358" s="50"/>
    </row>
    <row r="359" spans="3:3">
      <c r="C359" s="50"/>
    </row>
    <row r="360" spans="3:3">
      <c r="C360" s="50"/>
    </row>
    <row r="361" spans="3:3">
      <c r="C361" s="50"/>
    </row>
    <row r="362" spans="3:3">
      <c r="C362" s="50"/>
    </row>
    <row r="363" spans="3:3">
      <c r="C363" s="50"/>
    </row>
    <row r="364" spans="3:3">
      <c r="C364" s="50"/>
    </row>
    <row r="365" spans="3:3">
      <c r="C365" s="50"/>
    </row>
    <row r="366" spans="3:3">
      <c r="C366" s="50"/>
    </row>
    <row r="367" spans="3:3">
      <c r="C367" s="50"/>
    </row>
    <row r="368" spans="3:3">
      <c r="C368" s="50"/>
    </row>
    <row r="369" spans="3:3">
      <c r="C369" s="50"/>
    </row>
    <row r="370" spans="3:3">
      <c r="C370" s="50"/>
    </row>
    <row r="371" spans="3:3">
      <c r="C371" s="50"/>
    </row>
    <row r="372" spans="3:3">
      <c r="C372" s="50"/>
    </row>
    <row r="373" spans="3:3">
      <c r="C373" s="50"/>
    </row>
    <row r="374" spans="3:3">
      <c r="C374" s="50"/>
    </row>
    <row r="375" spans="3:3">
      <c r="C375" s="50"/>
    </row>
    <row r="376" spans="3:3">
      <c r="C376" s="50"/>
    </row>
    <row r="377" spans="3:3">
      <c r="C377" s="50"/>
    </row>
    <row r="378" spans="3:3">
      <c r="C378" s="50"/>
    </row>
    <row r="379" spans="3:3">
      <c r="C379" s="50"/>
    </row>
    <row r="380" spans="3:3">
      <c r="C380" s="50"/>
    </row>
    <row r="381" spans="3:3">
      <c r="C381" s="50"/>
    </row>
    <row r="382" spans="3:3">
      <c r="C382" s="50"/>
    </row>
    <row r="383" spans="3:3">
      <c r="C383" s="50"/>
    </row>
    <row r="384" spans="3:3">
      <c r="C384" s="50"/>
    </row>
    <row r="385" spans="3:3">
      <c r="C385" s="50"/>
    </row>
    <row r="386" spans="3:3">
      <c r="C386" s="50"/>
    </row>
    <row r="387" spans="3:3">
      <c r="C387" s="50"/>
    </row>
    <row r="388" spans="3:3">
      <c r="C388" s="50"/>
    </row>
    <row r="389" spans="3:3">
      <c r="C389" s="50"/>
    </row>
    <row r="390" spans="3:3">
      <c r="C390" s="50"/>
    </row>
    <row r="391" spans="3:3">
      <c r="C391" s="50"/>
    </row>
    <row r="392" spans="3:3">
      <c r="C392" s="50"/>
    </row>
    <row r="393" spans="3:3">
      <c r="C393" s="50"/>
    </row>
    <row r="394" spans="3:3">
      <c r="C394" s="50"/>
    </row>
    <row r="395" spans="3:3">
      <c r="C395" s="50"/>
    </row>
    <row r="396" spans="3:3">
      <c r="C396" s="50"/>
    </row>
    <row r="397" spans="3:3">
      <c r="C397" s="50"/>
    </row>
    <row r="398" spans="3:3">
      <c r="C398" s="50"/>
    </row>
    <row r="399" spans="3:3">
      <c r="C399" s="50"/>
    </row>
    <row r="400" spans="3:3">
      <c r="C400" s="50"/>
    </row>
    <row r="401" spans="3:3">
      <c r="C401" s="50"/>
    </row>
    <row r="402" spans="3:3">
      <c r="C402" s="50"/>
    </row>
    <row r="403" spans="3:3">
      <c r="C403" s="50"/>
    </row>
    <row r="404" spans="3:3">
      <c r="C404" s="50"/>
    </row>
    <row r="405" spans="3:3">
      <c r="C405" s="50"/>
    </row>
    <row r="406" spans="3:3">
      <c r="C406" s="50"/>
    </row>
    <row r="407" spans="3:3">
      <c r="C407" s="50"/>
    </row>
    <row r="408" spans="3:3">
      <c r="C408" s="50"/>
    </row>
    <row r="409" spans="3:3">
      <c r="C409" s="50"/>
    </row>
    <row r="410" spans="3:3">
      <c r="C410" s="50"/>
    </row>
    <row r="411" spans="3:3">
      <c r="C411" s="50"/>
    </row>
    <row r="412" spans="3:3">
      <c r="C412" s="50"/>
    </row>
    <row r="413" spans="3:3">
      <c r="C413" s="50"/>
    </row>
    <row r="414" spans="3:3">
      <c r="C414" s="50"/>
    </row>
    <row r="415" spans="3:3">
      <c r="C415" s="50"/>
    </row>
    <row r="416" spans="3:3">
      <c r="C416" s="50"/>
    </row>
    <row r="417" spans="3:3">
      <c r="C417" s="50"/>
    </row>
    <row r="418" spans="3:3">
      <c r="C418" s="50"/>
    </row>
    <row r="419" spans="3:3">
      <c r="C419" s="50"/>
    </row>
    <row r="420" spans="3:3">
      <c r="C420" s="50"/>
    </row>
    <row r="421" spans="3:3">
      <c r="C421" s="50"/>
    </row>
    <row r="422" spans="3:3">
      <c r="C422" s="50"/>
    </row>
    <row r="423" spans="3:3">
      <c r="C423" s="50"/>
    </row>
    <row r="424" spans="3:3">
      <c r="C424" s="50"/>
    </row>
    <row r="425" spans="3:3">
      <c r="C425" s="50"/>
    </row>
    <row r="426" spans="3:3">
      <c r="C426" s="50"/>
    </row>
    <row r="427" spans="3:3">
      <c r="C427" s="50"/>
    </row>
    <row r="428" spans="3:3">
      <c r="C428" s="50"/>
    </row>
    <row r="429" spans="3:3">
      <c r="C429" s="50"/>
    </row>
    <row r="430" spans="3:3">
      <c r="C430" s="50"/>
    </row>
    <row r="431" spans="3:3">
      <c r="C431" s="50"/>
    </row>
    <row r="432" spans="3:3">
      <c r="C432" s="50"/>
    </row>
    <row r="433" spans="3:3">
      <c r="C433" s="50"/>
    </row>
    <row r="434" spans="3:3">
      <c r="C434" s="50"/>
    </row>
  </sheetData>
  <phoneticPr fontId="25" type="noConversion"/>
  <pageMargins left="0.75" right="0.75" top="1" bottom="1" header="0.81" footer="0.5"/>
  <pageSetup paperSize="17" scale="53" orientation="landscape" r:id="rId1"/>
  <headerFooter alignWithMargins="0">
    <oddHeader>&amp;RCost Proposal Attachment 5</oddHeader>
    <oddFooter>&amp;CUse or disclosure of data  contained in this sheet is subject to the restriction on the title page of this proposal.&amp;R&amp;8&amp;F
&amp;A</oddFooter>
  </headerFooter>
</worksheet>
</file>

<file path=xl/worksheets/sheet4.xml><?xml version="1.0" encoding="utf-8"?>
<worksheet xmlns="http://schemas.openxmlformats.org/spreadsheetml/2006/main" xmlns:r="http://schemas.openxmlformats.org/officeDocument/2006/relationships">
  <sheetPr>
    <pageSetUpPr fitToPage="1"/>
  </sheetPr>
  <dimension ref="A2:BD43"/>
  <sheetViews>
    <sheetView topLeftCell="A4" zoomScale="75" zoomScaleNormal="100" workbookViewId="0">
      <pane xSplit="1" topLeftCell="H1" activePane="topRight" state="frozen"/>
      <selection activeCell="A4" sqref="A4"/>
      <selection pane="topRight" activeCell="F4" sqref="F4"/>
    </sheetView>
  </sheetViews>
  <sheetFormatPr defaultRowHeight="12.75"/>
  <cols>
    <col min="1" max="2" width="35.42578125" customWidth="1"/>
    <col min="3" max="4" width="18.7109375" customWidth="1"/>
    <col min="5" max="5" width="17" style="26" customWidth="1"/>
    <col min="6" max="6" width="17.140625" style="26" customWidth="1"/>
    <col min="7" max="7" width="20" style="26" customWidth="1"/>
    <col min="8" max="9" width="16.42578125" style="26" customWidth="1"/>
    <col min="10" max="10" width="17.5703125" style="26" customWidth="1"/>
    <col min="11" max="11" width="19" bestFit="1" customWidth="1"/>
    <col min="12" max="12" width="3.85546875" customWidth="1"/>
    <col min="13" max="13" width="22.28515625" customWidth="1"/>
    <col min="14" max="14" width="21.28515625" customWidth="1"/>
    <col min="15" max="15" width="18" customWidth="1"/>
  </cols>
  <sheetData>
    <row r="2" spans="1:15" ht="24.75" customHeight="1">
      <c r="B2" s="637" t="s">
        <v>779</v>
      </c>
    </row>
    <row r="3" spans="1:15" ht="23.25">
      <c r="B3" s="635" t="s">
        <v>667</v>
      </c>
      <c r="C3" s="114"/>
      <c r="D3" s="114"/>
      <c r="E3" s="123"/>
      <c r="F3" s="123"/>
      <c r="G3" s="634"/>
      <c r="H3" s="634"/>
      <c r="I3" s="634"/>
      <c r="J3" s="32"/>
    </row>
    <row r="4" spans="1:15" ht="23.25">
      <c r="B4" s="638" t="s">
        <v>139</v>
      </c>
      <c r="C4" s="125"/>
      <c r="D4" s="125"/>
      <c r="E4" s="126"/>
      <c r="F4" s="126"/>
      <c r="J4" s="222"/>
    </row>
    <row r="5" spans="1:15" ht="13.5" thickBot="1"/>
    <row r="6" spans="1:15">
      <c r="A6" s="344" t="s">
        <v>89</v>
      </c>
      <c r="B6" s="372"/>
      <c r="C6" s="372"/>
      <c r="D6" s="587"/>
      <c r="E6" s="916">
        <v>2007</v>
      </c>
      <c r="F6" s="373"/>
      <c r="G6" s="374"/>
      <c r="H6" s="374"/>
      <c r="I6" s="374"/>
      <c r="J6" s="374"/>
      <c r="K6" s="375"/>
    </row>
    <row r="7" spans="1:15">
      <c r="A7" s="305" t="s">
        <v>88</v>
      </c>
      <c r="B7" s="88"/>
      <c r="C7" s="88"/>
      <c r="D7" s="88"/>
      <c r="E7" s="1155">
        <v>2008</v>
      </c>
      <c r="F7" s="376"/>
      <c r="G7" s="377"/>
      <c r="H7" s="377"/>
      <c r="I7" s="377"/>
      <c r="J7" s="377"/>
      <c r="K7" s="378"/>
    </row>
    <row r="8" spans="1:15" ht="13.5" thickBot="1">
      <c r="A8" s="305"/>
      <c r="B8" s="88"/>
      <c r="C8" s="88"/>
      <c r="D8" s="88"/>
      <c r="E8" s="377"/>
      <c r="F8" s="377"/>
      <c r="G8" s="377"/>
      <c r="H8" s="377"/>
      <c r="I8" s="377"/>
      <c r="J8" s="377"/>
      <c r="K8" s="378"/>
    </row>
    <row r="9" spans="1:15" s="25" customFormat="1" ht="67.5" customHeight="1">
      <c r="A9" s="519" t="s">
        <v>698</v>
      </c>
      <c r="B9" s="524" t="s">
        <v>668</v>
      </c>
      <c r="C9" s="464" t="s">
        <v>669</v>
      </c>
      <c r="D9" s="532" t="s">
        <v>670</v>
      </c>
      <c r="E9" s="464" t="s">
        <v>671</v>
      </c>
      <c r="F9" s="533" t="s">
        <v>672</v>
      </c>
      <c r="G9" s="547" t="s">
        <v>679</v>
      </c>
      <c r="H9" s="547" t="s">
        <v>680</v>
      </c>
      <c r="I9" s="547" t="s">
        <v>125</v>
      </c>
      <c r="J9" s="380" t="s">
        <v>298</v>
      </c>
      <c r="K9" s="381" t="s">
        <v>299</v>
      </c>
      <c r="M9" s="537" t="s">
        <v>676</v>
      </c>
      <c r="N9" s="538" t="s">
        <v>677</v>
      </c>
      <c r="O9" s="539" t="s">
        <v>77</v>
      </c>
    </row>
    <row r="10" spans="1:15" s="25" customFormat="1" ht="21.75" customHeight="1">
      <c r="A10" s="520"/>
      <c r="B10" s="525" t="s">
        <v>348</v>
      </c>
      <c r="C10" s="466" t="s">
        <v>349</v>
      </c>
      <c r="D10" s="534"/>
      <c r="E10" s="466"/>
      <c r="F10" s="518"/>
      <c r="G10" s="528"/>
      <c r="H10" s="528"/>
      <c r="I10" s="528"/>
      <c r="J10" s="517"/>
      <c r="K10" s="518"/>
      <c r="M10" s="540"/>
      <c r="N10" s="541"/>
      <c r="O10" s="542"/>
    </row>
    <row r="11" spans="1:15" s="25" customFormat="1" ht="15">
      <c r="A11" s="588" t="s">
        <v>673</v>
      </c>
      <c r="B11" s="589" t="e">
        <f>'CM Cost Estimating Worksheet'!#REF!</f>
        <v>#REF!</v>
      </c>
      <c r="C11" s="590" t="e">
        <f>'CM Cost Estimating Worksheet'!#REF!</f>
        <v>#REF!</v>
      </c>
      <c r="D11" s="589" t="e">
        <f>SUM(B11:C11)</f>
        <v>#REF!</v>
      </c>
      <c r="E11" s="591" t="e">
        <f>'CM Cost Estimating Worksheet'!#REF!</f>
        <v>#REF!</v>
      </c>
      <c r="F11" s="592" t="e">
        <f>SUM(D11:E11)</f>
        <v>#REF!</v>
      </c>
      <c r="G11" s="529" t="e">
        <f>'CM Cost Estimating Worksheet'!#REF!</f>
        <v>#REF!</v>
      </c>
      <c r="H11" s="941">
        <f>107000000*0.17</f>
        <v>18190000</v>
      </c>
      <c r="I11" s="941"/>
      <c r="J11" s="408" t="e">
        <f>'CM Cost Estimating Worksheet'!#REF!</f>
        <v>#REF!</v>
      </c>
      <c r="K11" s="409" t="e">
        <f>'CM Cost Estimating Worksheet'!#REF!</f>
        <v>#REF!</v>
      </c>
      <c r="M11" s="917" t="e">
        <f>K11</f>
        <v>#REF!</v>
      </c>
      <c r="N11" s="918" t="s">
        <v>299</v>
      </c>
      <c r="O11" s="919" t="e">
        <f>'CM Cost Estimating Worksheet'!#REF!-2008</f>
        <v>#REF!</v>
      </c>
    </row>
    <row r="12" spans="1:15" s="25" customFormat="1" ht="78" customHeight="1">
      <c r="A12" s="588" t="s">
        <v>674</v>
      </c>
      <c r="B12" s="593" t="e">
        <f>'CM Cost Estimating Worksheet'!#REF!</f>
        <v>#REF!</v>
      </c>
      <c r="C12" s="590" t="e">
        <f>'CM Cost Estimating Worksheet'!#REF!</f>
        <v>#REF!</v>
      </c>
      <c r="D12" s="589" t="e">
        <f>SUM(B12:C12)</f>
        <v>#REF!</v>
      </c>
      <c r="E12" s="591" t="e">
        <f>'CM Cost Estimating Worksheet'!#REF!</f>
        <v>#REF!</v>
      </c>
      <c r="F12" s="592" t="e">
        <f>SUM(D12:E12)</f>
        <v>#REF!</v>
      </c>
      <c r="G12" s="529" t="e">
        <f>'CM Cost Estimating Worksheet'!#REF!</f>
        <v>#REF!</v>
      </c>
      <c r="H12" s="941" t="s">
        <v>681</v>
      </c>
      <c r="I12" s="941"/>
      <c r="J12" s="408" t="e">
        <f>'CM Cost Estimating Worksheet'!#REF!</f>
        <v>#REF!</v>
      </c>
      <c r="K12" s="592" t="e">
        <f>'CM Cost Estimating Worksheet'!#REF!</f>
        <v>#REF!</v>
      </c>
      <c r="M12" s="917" t="e">
        <f>ROUND(K12,-2)</f>
        <v>#REF!</v>
      </c>
      <c r="N12" s="918" t="s">
        <v>299</v>
      </c>
      <c r="O12" s="919" t="e">
        <f>'CM Cost Estimating Worksheet'!#REF!-2008</f>
        <v>#REF!</v>
      </c>
    </row>
    <row r="13" spans="1:15" s="25" customFormat="1" ht="22.5" customHeight="1" thickBot="1">
      <c r="A13" s="521" t="s">
        <v>675</v>
      </c>
      <c r="B13" s="580" t="e">
        <f>'CM Cost Estimating Worksheet'!#REF!</f>
        <v>#REF!</v>
      </c>
      <c r="C13" s="546" t="e">
        <f>'CM Cost Estimating Worksheet'!#REF!</f>
        <v>#REF!</v>
      </c>
      <c r="D13" s="535" t="e">
        <f>SUM(B13:C13)</f>
        <v>#REF!</v>
      </c>
      <c r="E13" s="591">
        <f>'CM Cost Estimating Worksheet'!AA11</f>
        <v>0</v>
      </c>
      <c r="F13" s="409" t="e">
        <f>SUM(D13:E13)</f>
        <v>#REF!</v>
      </c>
      <c r="G13" s="604" t="e">
        <f>'CM Cost Estimating Worksheet'!#REF!</f>
        <v>#REF!</v>
      </c>
      <c r="H13" s="942" t="s">
        <v>681</v>
      </c>
      <c r="I13" s="942"/>
      <c r="J13" s="605" t="e">
        <f>'CM Cost Estimating Worksheet'!#REF!</f>
        <v>#REF!</v>
      </c>
      <c r="K13" s="622" t="e">
        <f>'CM Cost Estimating Worksheet'!#REF!</f>
        <v>#REF!</v>
      </c>
      <c r="M13" s="920" t="e">
        <f>K13</f>
        <v>#REF!</v>
      </c>
      <c r="N13" s="918" t="s">
        <v>299</v>
      </c>
      <c r="O13" s="921" t="e">
        <f>'CM Cost Estimating Worksheet'!#REF!-2008</f>
        <v>#REF!</v>
      </c>
    </row>
    <row r="14" spans="1:15" s="25" customFormat="1" ht="15.75" thickBot="1">
      <c r="A14" s="543" t="s">
        <v>678</v>
      </c>
      <c r="B14" s="579" t="e">
        <f>SUM(B11:B13)</f>
        <v>#REF!</v>
      </c>
      <c r="C14" s="579" t="e">
        <f t="shared" ref="C14:H14" si="0">SUM(C11:C13)</f>
        <v>#REF!</v>
      </c>
      <c r="D14" s="579" t="e">
        <f t="shared" si="0"/>
        <v>#REF!</v>
      </c>
      <c r="E14" s="579" t="e">
        <f t="shared" si="0"/>
        <v>#REF!</v>
      </c>
      <c r="F14" s="579" t="e">
        <f t="shared" si="0"/>
        <v>#REF!</v>
      </c>
      <c r="G14" s="607" t="e">
        <f t="shared" si="0"/>
        <v>#REF!</v>
      </c>
      <c r="H14" s="943">
        <f t="shared" si="0"/>
        <v>18190000</v>
      </c>
      <c r="I14" s="944">
        <v>37700000</v>
      </c>
      <c r="J14" s="608" t="e">
        <f>SUM(J11:J13)</f>
        <v>#REF!</v>
      </c>
      <c r="K14" s="609" t="e">
        <f>SUM(K11:K13)</f>
        <v>#REF!</v>
      </c>
      <c r="M14" s="922" t="e">
        <f>SUM(M11:M13)</f>
        <v>#REF!</v>
      </c>
      <c r="N14" s="918"/>
      <c r="O14" s="919" t="e">
        <f>AVERAGE(O12,O11)</f>
        <v>#REF!</v>
      </c>
    </row>
    <row r="15" spans="1:15" s="25" customFormat="1" ht="15">
      <c r="A15" s="522"/>
      <c r="B15" s="575"/>
      <c r="C15" s="576"/>
      <c r="D15" s="575"/>
      <c r="E15" s="577"/>
      <c r="F15" s="578"/>
      <c r="G15" s="606"/>
      <c r="H15" s="606"/>
      <c r="I15" s="606"/>
      <c r="J15" s="577"/>
      <c r="K15" s="578"/>
      <c r="M15" s="917"/>
      <c r="N15" s="918"/>
      <c r="O15" s="923"/>
    </row>
    <row r="16" spans="1:15" s="25" customFormat="1" ht="15">
      <c r="A16" s="521" t="s">
        <v>204</v>
      </c>
      <c r="B16" s="535">
        <f>'Wainwright Electrical Dist'!AA168</f>
        <v>33925661.658315003</v>
      </c>
      <c r="C16" s="558">
        <f>'Wainwright Electrical Dist'!AA169</f>
        <v>2704087.7181322798</v>
      </c>
      <c r="D16" s="535">
        <f>SUM(B16:C16)</f>
        <v>36629749.376447283</v>
      </c>
      <c r="E16" s="408">
        <f>'Wainwright Electrical Dist'!AA170</f>
        <v>18795289.093867391</v>
      </c>
      <c r="F16" s="409">
        <f>SUM(D16:E16)</f>
        <v>55425038.470314674</v>
      </c>
      <c r="G16" s="529">
        <f>'Wainwright Electrical Dist'!AC167</f>
        <v>14411690.544063432</v>
      </c>
      <c r="H16" s="529"/>
      <c r="I16" s="529"/>
      <c r="J16" s="408">
        <f>'Wainwright Electrical Dist'!AE167</f>
        <v>16384699.760597695</v>
      </c>
      <c r="K16" s="409">
        <f>'Wainwright Electrical Dist'!AF167</f>
        <v>4605102.5830061352</v>
      </c>
      <c r="M16" s="917">
        <f>ROUND(K16,-2)</f>
        <v>4605100</v>
      </c>
      <c r="N16" s="918" t="s">
        <v>299</v>
      </c>
      <c r="O16" s="919">
        <f>'Wainwright Electrical Dist'!AG171-2008</f>
        <v>16.857020813917188</v>
      </c>
    </row>
    <row r="17" spans="1:56">
      <c r="A17" s="523"/>
      <c r="B17" s="382"/>
      <c r="C17" s="526"/>
      <c r="D17" s="382"/>
      <c r="E17" s="410"/>
      <c r="F17" s="412"/>
      <c r="G17" s="530"/>
      <c r="H17" s="530"/>
      <c r="I17" s="530"/>
      <c r="J17" s="410"/>
      <c r="K17" s="411"/>
      <c r="M17" s="924"/>
      <c r="N17" s="925"/>
      <c r="O17" s="914"/>
    </row>
    <row r="18" spans="1:56" ht="19.5" customHeight="1">
      <c r="A18" s="523" t="s">
        <v>92</v>
      </c>
      <c r="B18" s="561">
        <f>'Wainwright Water Dist'!AA247</f>
        <v>3425005.8898792397</v>
      </c>
      <c r="C18" s="557">
        <f>'Wainwright Water Dist'!AA248</f>
        <v>101990</v>
      </c>
      <c r="D18" s="535">
        <f>SUM(B18:C18)</f>
        <v>3526995.8898792397</v>
      </c>
      <c r="E18" s="610">
        <f>'Wainwright Water Dist'!AA249</f>
        <v>47424079.170000002</v>
      </c>
      <c r="F18" s="409">
        <f>SUM(D18:E18)</f>
        <v>50951075.059879243</v>
      </c>
      <c r="G18" s="530">
        <f>'Wainwright Water Dist'!AC246</f>
        <v>23031903.233333331</v>
      </c>
      <c r="H18" s="530"/>
      <c r="I18" s="530"/>
      <c r="J18" s="410">
        <f>'Wainwright Water Dist'!AE246</f>
        <v>17786031.461724751</v>
      </c>
      <c r="K18" s="412">
        <f>'Wainwright Water Dist'!AF246</f>
        <v>7746729.133817561</v>
      </c>
      <c r="M18" s="917">
        <f>ROUND(K18,-2)</f>
        <v>7746700</v>
      </c>
      <c r="N18" s="918" t="s">
        <v>299</v>
      </c>
      <c r="O18" s="646">
        <f>'Wainwright Water Dist'!AG252-2008</f>
        <v>19.184937888198874</v>
      </c>
    </row>
    <row r="19" spans="1:56" ht="19.5" customHeight="1">
      <c r="A19" s="523"/>
      <c r="B19" s="382"/>
      <c r="C19" s="526"/>
      <c r="D19" s="382"/>
      <c r="E19" s="410"/>
      <c r="F19" s="412"/>
      <c r="G19" s="530"/>
      <c r="H19" s="530"/>
      <c r="I19" s="530"/>
      <c r="J19" s="410"/>
      <c r="K19" s="411"/>
      <c r="M19" s="924"/>
      <c r="N19" s="925"/>
      <c r="O19" s="914"/>
    </row>
    <row r="20" spans="1:56" ht="19.5" customHeight="1">
      <c r="A20" s="523" t="s">
        <v>94</v>
      </c>
      <c r="B20" s="561">
        <f>'Wainwright WW Collection'!AA340</f>
        <v>9637438.6500000004</v>
      </c>
      <c r="C20" s="557">
        <f>'Wainwright WW Collection'!AA341</f>
        <v>1049081.3530312609</v>
      </c>
      <c r="D20" s="535">
        <f>SUM(B20:C20)</f>
        <v>10686520.003031261</v>
      </c>
      <c r="E20" s="410">
        <f>'Wainwright WW Collection'!AA342</f>
        <v>33873420.420618705</v>
      </c>
      <c r="F20" s="409">
        <f>SUM(D20:E20)</f>
        <v>44559940.423649967</v>
      </c>
      <c r="G20" s="530">
        <f>'Wainwright WW Collection'!AC335</f>
        <v>19164563.20218179</v>
      </c>
      <c r="H20" s="530"/>
      <c r="I20" s="530"/>
      <c r="J20" s="410">
        <f>'Wainwright WW Collection'!AE335</f>
        <v>9820568.2884531859</v>
      </c>
      <c r="K20" s="412">
        <f>'Wainwright WW Collection'!AF335</f>
        <v>4420127.9093677634</v>
      </c>
      <c r="M20" s="917">
        <f>ROUND(K20,-2)</f>
        <v>4420100</v>
      </c>
      <c r="N20" s="918" t="s">
        <v>299</v>
      </c>
      <c r="O20" s="646">
        <f>'Wainwright WW Collection'!AG343-2008</f>
        <v>29.200000000000045</v>
      </c>
    </row>
    <row r="21" spans="1:56" ht="19.5" customHeight="1">
      <c r="A21" s="523"/>
      <c r="B21" s="382"/>
      <c r="C21" s="526"/>
      <c r="D21" s="382"/>
      <c r="E21" s="410"/>
      <c r="F21" s="412"/>
      <c r="G21" s="530"/>
      <c r="H21" s="530"/>
      <c r="I21" s="530"/>
      <c r="J21" s="410"/>
      <c r="K21" s="411"/>
      <c r="M21" s="924"/>
      <c r="N21" s="925"/>
      <c r="O21" s="914"/>
    </row>
    <row r="22" spans="1:56" s="24" customFormat="1" ht="19.5" customHeight="1" thickBot="1">
      <c r="A22" s="641" t="s">
        <v>86</v>
      </c>
      <c r="B22" s="413" t="e">
        <f>SUM(B14:B20)</f>
        <v>#REF!</v>
      </c>
      <c r="C22" s="527" t="e">
        <f>SUM(C14:C20)</f>
        <v>#REF!</v>
      </c>
      <c r="D22" s="536" t="e">
        <f>SUM(D14:D20)</f>
        <v>#REF!</v>
      </c>
      <c r="E22" s="413" t="e">
        <f>SUM(E14:E20)</f>
        <v>#REF!</v>
      </c>
      <c r="F22" s="414" t="e">
        <f>SUM(F14:F20)</f>
        <v>#REF!</v>
      </c>
      <c r="G22" s="531" t="e">
        <f>SUM(G11:G21)</f>
        <v>#REF!</v>
      </c>
      <c r="H22" s="531"/>
      <c r="I22" s="531"/>
      <c r="J22" s="413" t="e">
        <f>SUM(J14:J20)</f>
        <v>#REF!</v>
      </c>
      <c r="K22" s="413" t="e">
        <f>SUM(K14:K20)</f>
        <v>#REF!</v>
      </c>
      <c r="M22" s="915" t="e">
        <f>SUM(M14:M21)</f>
        <v>#REF!</v>
      </c>
      <c r="N22" s="926"/>
      <c r="O22" s="927"/>
    </row>
    <row r="23" spans="1:56" s="24" customFormat="1" ht="19.5" customHeight="1">
      <c r="A23" s="364"/>
      <c r="B23" s="364"/>
      <c r="C23" s="364"/>
      <c r="D23" s="364"/>
      <c r="E23" s="415"/>
      <c r="F23" s="415"/>
      <c r="G23" s="415"/>
      <c r="H23" s="415"/>
      <c r="I23" s="415"/>
      <c r="J23" s="415"/>
      <c r="K23" s="415"/>
      <c r="L23" s="91"/>
      <c r="M23" s="253"/>
      <c r="N23" s="928"/>
      <c r="O23" s="928"/>
    </row>
    <row r="24" spans="1:56" ht="15" hidden="1">
      <c r="A24" s="640"/>
      <c r="B24" s="565" t="s">
        <v>689</v>
      </c>
      <c r="C24" s="566">
        <v>0.35</v>
      </c>
      <c r="D24" s="611" t="e">
        <f>$C$24*D22</f>
        <v>#REF!</v>
      </c>
      <c r="E24" s="611" t="e">
        <f>$C$24*E22</f>
        <v>#REF!</v>
      </c>
      <c r="F24" s="611" t="e">
        <f>$C$24*F22</f>
        <v>#REF!</v>
      </c>
      <c r="G24" s="567"/>
      <c r="H24" s="567"/>
      <c r="I24" s="567"/>
      <c r="J24" s="567"/>
      <c r="K24" s="567"/>
      <c r="L24" s="639"/>
      <c r="M24" s="929" t="s">
        <v>697</v>
      </c>
      <c r="N24" s="930"/>
      <c r="O24" s="931"/>
      <c r="P24" s="232"/>
      <c r="Q24" s="232"/>
      <c r="R24" s="232"/>
      <c r="S24" s="232"/>
      <c r="T24" s="232"/>
      <c r="U24" s="232"/>
      <c r="V24" s="232"/>
      <c r="W24" s="232"/>
      <c r="X24" s="232"/>
      <c r="Y24" s="232"/>
      <c r="Z24" s="232"/>
      <c r="AA24" s="232"/>
      <c r="AB24" s="232"/>
      <c r="AC24" s="232"/>
      <c r="AD24" s="232"/>
      <c r="AE24" s="232"/>
      <c r="AF24" s="232"/>
      <c r="AG24" s="232"/>
      <c r="AH24" s="232"/>
      <c r="AI24" s="232"/>
      <c r="AJ24" s="232"/>
      <c r="AK24" s="232"/>
      <c r="AL24" s="232"/>
      <c r="AM24" s="232"/>
      <c r="AN24" s="232"/>
      <c r="AO24" s="232"/>
      <c r="AP24" s="232"/>
      <c r="AQ24" s="232"/>
      <c r="AR24" s="232"/>
      <c r="AS24" s="232"/>
      <c r="AT24" s="232"/>
      <c r="AU24" s="232"/>
      <c r="AV24" s="232"/>
      <c r="AW24" s="232"/>
      <c r="AX24" s="232"/>
      <c r="AY24" s="232"/>
      <c r="AZ24" s="232"/>
      <c r="BA24" s="232"/>
      <c r="BB24" s="232"/>
      <c r="BC24" s="232"/>
      <c r="BD24" s="232"/>
    </row>
    <row r="25" spans="1:56" ht="15" hidden="1">
      <c r="A25" s="568"/>
      <c r="B25" s="245" t="s">
        <v>690</v>
      </c>
      <c r="C25" s="563">
        <v>0</v>
      </c>
      <c r="D25" s="612" t="e">
        <f>D22*$C$25</f>
        <v>#REF!</v>
      </c>
      <c r="E25" s="612" t="e">
        <f>E22*$C$25</f>
        <v>#REF!</v>
      </c>
      <c r="F25" s="612" t="e">
        <f>F22*$C$25</f>
        <v>#REF!</v>
      </c>
      <c r="G25" s="549"/>
      <c r="H25" s="549"/>
      <c r="I25" s="549"/>
      <c r="J25" s="549"/>
      <c r="K25" s="549"/>
      <c r="L25" s="300"/>
      <c r="M25" s="429" t="s">
        <v>696</v>
      </c>
      <c r="N25" s="429"/>
      <c r="O25" s="932"/>
      <c r="P25" s="111"/>
      <c r="Q25" s="111"/>
      <c r="R25" s="111"/>
      <c r="S25" s="111"/>
      <c r="T25" s="111"/>
      <c r="U25" s="111"/>
      <c r="V25" s="111"/>
      <c r="W25" s="111"/>
      <c r="X25" s="111"/>
      <c r="Y25" s="111"/>
      <c r="Z25" s="111"/>
      <c r="AA25" s="111"/>
      <c r="AB25" s="111"/>
      <c r="AC25" s="111"/>
      <c r="AD25" s="111"/>
      <c r="AE25" s="111"/>
      <c r="AF25" s="111"/>
      <c r="AG25" s="111"/>
      <c r="AH25" s="111"/>
      <c r="AI25" s="111"/>
      <c r="AJ25" s="111"/>
      <c r="AK25" s="111"/>
      <c r="AL25" s="111"/>
      <c r="AM25" s="111"/>
      <c r="AN25" s="111"/>
      <c r="AO25" s="111"/>
      <c r="AP25" s="111"/>
      <c r="AQ25" s="111"/>
      <c r="AR25" s="111"/>
      <c r="AS25" s="111"/>
      <c r="AT25" s="111"/>
      <c r="AU25" s="111"/>
      <c r="AV25" s="111"/>
      <c r="AW25" s="111"/>
      <c r="AX25" s="111"/>
      <c r="AY25" s="111"/>
      <c r="AZ25" s="111"/>
      <c r="BA25" s="111"/>
      <c r="BB25" s="111"/>
      <c r="BC25" s="111"/>
      <c r="BD25" s="111"/>
    </row>
    <row r="26" spans="1:56" ht="15" hidden="1">
      <c r="A26" s="568"/>
      <c r="B26" s="245" t="s">
        <v>691</v>
      </c>
      <c r="C26" s="564">
        <f>1-C24-C25</f>
        <v>0.65</v>
      </c>
      <c r="D26" s="613" t="e">
        <f>D22-D24-D25</f>
        <v>#REF!</v>
      </c>
      <c r="E26" s="613" t="e">
        <f>E22-E24-E25</f>
        <v>#REF!</v>
      </c>
      <c r="F26" s="613" t="e">
        <f>F22-F24-F25</f>
        <v>#REF!</v>
      </c>
      <c r="G26" s="549"/>
      <c r="H26" s="549"/>
      <c r="I26" s="549"/>
      <c r="J26" s="549"/>
      <c r="K26" s="549"/>
      <c r="L26" s="300"/>
      <c r="M26" s="429"/>
      <c r="N26" s="429"/>
      <c r="O26" s="932"/>
      <c r="P26" s="111"/>
      <c r="Q26" s="111"/>
      <c r="R26" s="111"/>
      <c r="S26" s="111"/>
      <c r="T26" s="111"/>
      <c r="U26" s="111"/>
      <c r="V26" s="111"/>
      <c r="W26" s="111"/>
      <c r="X26" s="111"/>
      <c r="Y26" s="111"/>
      <c r="Z26" s="111"/>
      <c r="AA26" s="111"/>
      <c r="AB26" s="111"/>
      <c r="AC26" s="111"/>
      <c r="AD26" s="111"/>
      <c r="AE26" s="111"/>
      <c r="AF26" s="111"/>
      <c r="AG26" s="111"/>
      <c r="AH26" s="111"/>
      <c r="AI26" s="111"/>
      <c r="AJ26" s="111"/>
      <c r="AK26" s="111"/>
      <c r="AL26" s="111"/>
      <c r="AM26" s="111"/>
      <c r="AN26" s="111"/>
      <c r="AO26" s="111"/>
      <c r="AP26" s="111"/>
      <c r="AQ26" s="111"/>
      <c r="AR26" s="111"/>
      <c r="AS26" s="111"/>
      <c r="AT26" s="111"/>
      <c r="AU26" s="111"/>
      <c r="AV26" s="111"/>
      <c r="AW26" s="111"/>
      <c r="AX26" s="111"/>
      <c r="AY26" s="111"/>
      <c r="AZ26" s="111"/>
      <c r="BA26" s="111"/>
      <c r="BB26" s="111"/>
      <c r="BC26" s="111"/>
      <c r="BD26" s="111"/>
    </row>
    <row r="27" spans="1:56" ht="15.75" hidden="1" thickBot="1">
      <c r="A27" s="569"/>
      <c r="B27" s="245" t="s">
        <v>692</v>
      </c>
      <c r="C27" s="562">
        <f>SUM(C24:C26)</f>
        <v>1</v>
      </c>
      <c r="D27" s="614" t="e">
        <f>SUM(D24:D26)</f>
        <v>#REF!</v>
      </c>
      <c r="E27" s="614" t="e">
        <f>SUM(E24:E26)</f>
        <v>#REF!</v>
      </c>
      <c r="F27" s="614" t="e">
        <f>SUM(F24:F26)</f>
        <v>#REF!</v>
      </c>
      <c r="G27" s="549"/>
      <c r="H27" s="549"/>
      <c r="I27" s="549"/>
      <c r="J27" s="549"/>
      <c r="K27" s="549"/>
      <c r="L27" s="300"/>
      <c r="M27" s="429"/>
      <c r="N27" s="429"/>
      <c r="O27" s="932"/>
      <c r="P27" s="111"/>
      <c r="Q27" s="111"/>
      <c r="R27" s="111"/>
      <c r="S27" s="111"/>
      <c r="T27" s="111"/>
      <c r="U27" s="111"/>
      <c r="V27" s="111"/>
      <c r="W27" s="111"/>
      <c r="X27" s="111"/>
      <c r="Y27" s="111"/>
      <c r="Z27" s="111"/>
      <c r="AA27" s="111"/>
      <c r="AB27" s="111"/>
      <c r="AC27" s="111"/>
      <c r="AD27" s="111"/>
      <c r="AE27" s="111"/>
      <c r="AF27" s="111"/>
      <c r="AG27" s="111"/>
      <c r="AH27" s="111"/>
      <c r="AI27" s="111"/>
      <c r="AJ27" s="111"/>
      <c r="AK27" s="111"/>
      <c r="AL27" s="111"/>
      <c r="AM27" s="111"/>
      <c r="AN27" s="111"/>
      <c r="AO27" s="111"/>
      <c r="AP27" s="111"/>
      <c r="AQ27" s="111"/>
      <c r="AR27" s="111"/>
      <c r="AS27" s="111"/>
      <c r="AT27" s="111"/>
      <c r="AU27" s="111"/>
      <c r="AV27" s="111"/>
      <c r="AW27" s="111"/>
      <c r="AX27" s="111"/>
      <c r="AY27" s="111"/>
      <c r="AZ27" s="111"/>
      <c r="BA27" s="111"/>
      <c r="BB27" s="111"/>
      <c r="BC27" s="111"/>
      <c r="BD27" s="111"/>
    </row>
    <row r="28" spans="1:56" hidden="1">
      <c r="A28" s="569"/>
      <c r="B28" s="245"/>
      <c r="C28" s="259"/>
      <c r="D28" s="259"/>
      <c r="E28" s="259"/>
      <c r="F28" s="259"/>
      <c r="G28" s="549"/>
      <c r="H28" s="549"/>
      <c r="I28" s="549"/>
      <c r="J28" s="549"/>
      <c r="K28" s="549"/>
      <c r="L28" s="300"/>
      <c r="M28" s="429"/>
      <c r="N28" s="429"/>
      <c r="O28" s="932"/>
      <c r="P28" s="111"/>
      <c r="Q28" s="111"/>
      <c r="R28" s="111"/>
      <c r="S28" s="111"/>
      <c r="T28" s="111"/>
      <c r="U28" s="111"/>
      <c r="V28" s="111"/>
      <c r="W28" s="111"/>
      <c r="X28" s="111"/>
      <c r="Y28" s="111"/>
      <c r="Z28" s="111"/>
      <c r="AA28" s="111"/>
      <c r="AB28" s="111"/>
      <c r="AC28" s="111"/>
      <c r="AD28" s="111"/>
      <c r="AE28" s="111"/>
      <c r="AF28" s="111"/>
      <c r="AG28" s="111"/>
      <c r="AH28" s="111"/>
      <c r="AI28" s="111"/>
      <c r="AJ28" s="111"/>
      <c r="AK28" s="111"/>
      <c r="AL28" s="111"/>
      <c r="AM28" s="111"/>
      <c r="AN28" s="111"/>
      <c r="AO28" s="111"/>
      <c r="AP28" s="111"/>
      <c r="AQ28" s="111"/>
      <c r="AR28" s="111"/>
      <c r="AS28" s="111"/>
      <c r="AT28" s="111"/>
      <c r="AU28" s="111"/>
      <c r="AV28" s="111"/>
      <c r="AW28" s="111"/>
      <c r="AX28" s="111"/>
      <c r="AY28" s="111"/>
      <c r="AZ28" s="111"/>
      <c r="BA28" s="111"/>
      <c r="BB28" s="111"/>
      <c r="BC28" s="111"/>
      <c r="BD28" s="111"/>
    </row>
    <row r="29" spans="1:56" ht="15" hidden="1">
      <c r="A29" s="569"/>
      <c r="B29" s="248" t="s">
        <v>693</v>
      </c>
      <c r="C29" s="615">
        <v>0.51</v>
      </c>
      <c r="D29" s="612" t="e">
        <f>D24*$C$29</f>
        <v>#REF!</v>
      </c>
      <c r="E29" s="612" t="e">
        <f>E24*$C$29</f>
        <v>#REF!</v>
      </c>
      <c r="F29" s="612" t="e">
        <f>F24*$C$29</f>
        <v>#REF!</v>
      </c>
      <c r="G29" s="549"/>
      <c r="H29" s="549"/>
      <c r="I29" s="549"/>
      <c r="J29" s="549"/>
      <c r="K29" s="549"/>
      <c r="L29" s="300"/>
      <c r="M29" s="429"/>
      <c r="N29" s="429"/>
      <c r="O29" s="932"/>
      <c r="P29" s="111"/>
      <c r="Q29" s="111"/>
      <c r="R29" s="111"/>
      <c r="S29" s="111"/>
      <c r="T29" s="111"/>
      <c r="U29" s="111"/>
      <c r="V29" s="111"/>
      <c r="W29" s="111"/>
      <c r="X29" s="111"/>
      <c r="Y29" s="111"/>
      <c r="Z29" s="111"/>
      <c r="AA29" s="111"/>
      <c r="AB29" s="111"/>
      <c r="AC29" s="111"/>
      <c r="AD29" s="111"/>
      <c r="AE29" s="111"/>
      <c r="AF29" s="111"/>
      <c r="AG29" s="111"/>
      <c r="AH29" s="111"/>
      <c r="AI29" s="111"/>
      <c r="AJ29" s="111"/>
      <c r="AK29" s="111"/>
      <c r="AL29" s="111"/>
      <c r="AM29" s="111"/>
      <c r="AN29" s="111"/>
      <c r="AO29" s="111"/>
      <c r="AP29" s="111"/>
      <c r="AQ29" s="111"/>
      <c r="AR29" s="111"/>
      <c r="AS29" s="111"/>
      <c r="AT29" s="111"/>
      <c r="AU29" s="111"/>
      <c r="AV29" s="111"/>
      <c r="AW29" s="111"/>
      <c r="AX29" s="111"/>
      <c r="AY29" s="111"/>
      <c r="AZ29" s="111"/>
      <c r="BA29" s="111"/>
      <c r="BB29" s="111"/>
      <c r="BC29" s="111"/>
      <c r="BD29" s="111"/>
    </row>
    <row r="30" spans="1:56" s="247" customFormat="1" ht="15" hidden="1">
      <c r="A30" s="570"/>
      <c r="B30" s="248" t="s">
        <v>694</v>
      </c>
      <c r="C30" s="615">
        <v>0.245</v>
      </c>
      <c r="D30" s="612" t="e">
        <f>D24*$C$30</f>
        <v>#REF!</v>
      </c>
      <c r="E30" s="612" t="e">
        <f>E24*$C$30</f>
        <v>#REF!</v>
      </c>
      <c r="F30" s="612" t="e">
        <f>F24*$C$30</f>
        <v>#REF!</v>
      </c>
      <c r="G30" s="548"/>
      <c r="H30" s="548"/>
      <c r="I30" s="548"/>
      <c r="J30" s="548"/>
      <c r="K30" s="548"/>
      <c r="L30" s="571"/>
      <c r="M30" s="933"/>
      <c r="N30" s="933"/>
      <c r="O30" s="934"/>
      <c r="P30" s="254"/>
      <c r="Q30" s="254"/>
      <c r="R30" s="254"/>
      <c r="S30" s="254"/>
      <c r="T30" s="254"/>
      <c r="U30" s="254"/>
      <c r="V30" s="254"/>
      <c r="W30" s="254"/>
      <c r="X30" s="254"/>
      <c r="Y30" s="254"/>
      <c r="Z30" s="254"/>
      <c r="AA30" s="254"/>
      <c r="AB30" s="254"/>
      <c r="AC30" s="254"/>
      <c r="AD30" s="254"/>
      <c r="AE30" s="254"/>
      <c r="AF30" s="254"/>
      <c r="AG30" s="254"/>
      <c r="AH30" s="254"/>
      <c r="AI30" s="254"/>
      <c r="AJ30" s="254"/>
      <c r="AK30" s="254"/>
      <c r="AL30" s="254"/>
      <c r="AM30" s="254"/>
      <c r="AN30" s="254"/>
      <c r="AO30" s="254"/>
      <c r="AP30" s="254"/>
      <c r="AQ30" s="254"/>
      <c r="AR30" s="254"/>
      <c r="AS30" s="254"/>
      <c r="AT30" s="254"/>
      <c r="AU30" s="254"/>
      <c r="AV30" s="254"/>
      <c r="AW30" s="254"/>
      <c r="AX30" s="254"/>
      <c r="AY30" s="254"/>
      <c r="AZ30" s="254"/>
      <c r="BA30" s="254"/>
      <c r="BB30" s="254"/>
      <c r="BC30" s="254"/>
      <c r="BD30" s="254"/>
    </row>
    <row r="31" spans="1:56" ht="15" hidden="1">
      <c r="A31" s="568"/>
      <c r="B31" s="248" t="s">
        <v>695</v>
      </c>
      <c r="C31" s="615">
        <v>0.245</v>
      </c>
      <c r="D31" s="612" t="e">
        <f>D24*$C$31</f>
        <v>#REF!</v>
      </c>
      <c r="E31" s="612" t="e">
        <f>E24*$C$31</f>
        <v>#REF!</v>
      </c>
      <c r="F31" s="612" t="e">
        <f>F24*$C$31</f>
        <v>#REF!</v>
      </c>
      <c r="G31" s="549"/>
      <c r="H31" s="549"/>
      <c r="I31" s="549"/>
      <c r="J31" s="549"/>
      <c r="K31" s="549"/>
      <c r="L31" s="300"/>
      <c r="M31" s="429"/>
      <c r="N31" s="429"/>
      <c r="O31" s="932"/>
      <c r="P31" s="111"/>
      <c r="Q31" s="111"/>
      <c r="R31" s="111"/>
      <c r="S31" s="111"/>
      <c r="T31" s="111"/>
      <c r="U31" s="111"/>
      <c r="V31" s="111"/>
      <c r="W31" s="111"/>
      <c r="X31" s="111"/>
      <c r="Y31" s="111"/>
      <c r="Z31" s="111"/>
      <c r="AA31" s="111"/>
      <c r="AB31" s="111"/>
      <c r="AC31" s="111"/>
      <c r="AD31" s="111"/>
      <c r="AE31" s="111"/>
      <c r="AF31" s="111"/>
      <c r="AG31" s="111"/>
      <c r="AH31" s="111"/>
      <c r="AI31" s="111"/>
      <c r="AJ31" s="111"/>
      <c r="AK31" s="111"/>
      <c r="AL31" s="111"/>
      <c r="AM31" s="111"/>
      <c r="AN31" s="111"/>
      <c r="AO31" s="111"/>
      <c r="AP31" s="111"/>
      <c r="AQ31" s="111"/>
      <c r="AR31" s="111"/>
      <c r="AS31" s="111"/>
      <c r="AT31" s="111"/>
      <c r="AU31" s="111"/>
      <c r="AV31" s="111"/>
      <c r="AW31" s="111"/>
      <c r="AX31" s="111"/>
      <c r="AY31" s="111"/>
      <c r="AZ31" s="111"/>
      <c r="BA31" s="111"/>
      <c r="BB31" s="111"/>
      <c r="BC31" s="111"/>
      <c r="BD31" s="111"/>
    </row>
    <row r="32" spans="1:56" ht="15.75" hidden="1" thickBot="1">
      <c r="A32" s="568"/>
      <c r="B32" s="244"/>
      <c r="C32" s="616"/>
      <c r="D32" s="614" t="e">
        <f>SUM(D29:D31)</f>
        <v>#REF!</v>
      </c>
      <c r="E32" s="614" t="e">
        <f>SUM(E29:E31)</f>
        <v>#REF!</v>
      </c>
      <c r="F32" s="614" t="e">
        <f>SUM(F29:F31)</f>
        <v>#REF!</v>
      </c>
      <c r="G32" s="549"/>
      <c r="H32" s="549"/>
      <c r="I32" s="549"/>
      <c r="J32" s="549"/>
      <c r="K32" s="549"/>
      <c r="L32" s="300"/>
      <c r="M32" s="429"/>
      <c r="N32" s="429"/>
      <c r="O32" s="932"/>
      <c r="P32" s="111"/>
      <c r="Q32" s="111"/>
      <c r="R32" s="111"/>
      <c r="S32" s="111"/>
      <c r="T32" s="111"/>
      <c r="U32" s="111"/>
      <c r="V32" s="111"/>
      <c r="W32" s="111"/>
      <c r="X32" s="111"/>
      <c r="Y32" s="111"/>
      <c r="Z32" s="111"/>
      <c r="AA32" s="111"/>
      <c r="AB32" s="111"/>
      <c r="AC32" s="111"/>
      <c r="AD32" s="111"/>
      <c r="AE32" s="111"/>
      <c r="AF32" s="111"/>
      <c r="AG32" s="111"/>
      <c r="AH32" s="111"/>
      <c r="AI32" s="111"/>
      <c r="AJ32" s="111"/>
      <c r="AK32" s="111"/>
      <c r="AL32" s="111"/>
      <c r="AM32" s="111"/>
      <c r="AN32" s="111"/>
      <c r="AO32" s="111"/>
      <c r="AP32" s="111"/>
      <c r="AQ32" s="111"/>
      <c r="AR32" s="111"/>
      <c r="AS32" s="111"/>
      <c r="AT32" s="111"/>
      <c r="AU32" s="111"/>
      <c r="AV32" s="111"/>
      <c r="AW32" s="111"/>
      <c r="AX32" s="111"/>
      <c r="AY32" s="111"/>
      <c r="AZ32" s="111"/>
      <c r="BA32" s="111"/>
      <c r="BB32" s="111"/>
      <c r="BC32" s="111"/>
      <c r="BD32" s="111"/>
    </row>
    <row r="33" spans="1:56" ht="13.5" hidden="1" thickBot="1">
      <c r="A33" s="572"/>
      <c r="B33" s="573"/>
      <c r="C33" s="574"/>
      <c r="D33" s="574"/>
      <c r="E33" s="306"/>
      <c r="F33" s="306"/>
      <c r="G33" s="306"/>
      <c r="H33" s="306"/>
      <c r="I33" s="306"/>
      <c r="J33" s="306"/>
      <c r="K33" s="306"/>
      <c r="L33" s="385"/>
      <c r="M33" s="935"/>
      <c r="N33" s="935"/>
      <c r="O33" s="936"/>
      <c r="P33" s="111"/>
      <c r="Q33" s="111"/>
      <c r="R33" s="111"/>
      <c r="S33" s="111"/>
      <c r="T33" s="111"/>
      <c r="U33" s="111"/>
      <c r="V33" s="111"/>
      <c r="W33" s="111"/>
      <c r="X33" s="111"/>
      <c r="Y33" s="111"/>
      <c r="Z33" s="111"/>
      <c r="AA33" s="111"/>
      <c r="AB33" s="111"/>
      <c r="AC33" s="111"/>
      <c r="AD33" s="111"/>
      <c r="AE33" s="111"/>
      <c r="AF33" s="111"/>
      <c r="AG33" s="111"/>
      <c r="AH33" s="111"/>
      <c r="AI33" s="111"/>
      <c r="AJ33" s="111"/>
      <c r="AK33" s="111"/>
      <c r="AL33" s="111"/>
      <c r="AM33" s="111"/>
      <c r="AN33" s="111"/>
      <c r="AO33" s="111"/>
      <c r="AP33" s="111"/>
      <c r="AQ33" s="111"/>
      <c r="AR33" s="111"/>
      <c r="AS33" s="111"/>
      <c r="AT33" s="111"/>
      <c r="AU33" s="111"/>
      <c r="AV33" s="111"/>
      <c r="AW33" s="111"/>
      <c r="AX33" s="111"/>
      <c r="AY33" s="111"/>
      <c r="AZ33" s="111"/>
      <c r="BA33" s="111"/>
      <c r="BB33" s="111"/>
      <c r="BC33" s="111"/>
      <c r="BD33" s="111"/>
    </row>
    <row r="34" spans="1:56">
      <c r="A34" s="245" t="s">
        <v>807</v>
      </c>
      <c r="B34" s="889" t="e">
        <f>0.6*B22</f>
        <v>#REF!</v>
      </c>
      <c r="C34" s="889" t="e">
        <f>0.6*C22</f>
        <v>#REF!</v>
      </c>
      <c r="D34" s="889" t="e">
        <f>0.6*D22</f>
        <v>#REF!</v>
      </c>
      <c r="E34" s="889" t="e">
        <f>0.6*E22</f>
        <v>#REF!</v>
      </c>
      <c r="F34" s="889" t="e">
        <f>0.6*F22</f>
        <v>#REF!</v>
      </c>
      <c r="G34" s="549"/>
      <c r="H34" s="549"/>
      <c r="I34" s="549"/>
      <c r="J34" s="549"/>
      <c r="K34" s="549"/>
      <c r="L34" s="111"/>
      <c r="M34" s="33" t="s">
        <v>722</v>
      </c>
      <c r="N34" s="253"/>
      <c r="O34" s="253"/>
      <c r="P34" s="111"/>
      <c r="Q34" s="111"/>
      <c r="R34" s="111"/>
      <c r="S34" s="111"/>
      <c r="T34" s="111"/>
      <c r="U34" s="111"/>
      <c r="V34" s="111"/>
      <c r="W34" s="111"/>
      <c r="X34" s="111"/>
      <c r="Y34" s="111"/>
      <c r="Z34" s="111"/>
      <c r="AA34" s="111"/>
      <c r="AB34" s="111"/>
      <c r="AC34" s="111"/>
      <c r="AD34" s="111"/>
      <c r="AE34" s="111"/>
      <c r="AF34" s="111"/>
      <c r="AG34" s="111"/>
      <c r="AH34" s="111"/>
      <c r="AI34" s="111"/>
      <c r="AJ34" s="111"/>
      <c r="AK34" s="111"/>
      <c r="AL34" s="111"/>
      <c r="AM34" s="111"/>
      <c r="AN34" s="111"/>
      <c r="AO34" s="111"/>
      <c r="AP34" s="111"/>
      <c r="AQ34" s="111"/>
      <c r="AR34" s="111"/>
      <c r="AS34" s="111"/>
      <c r="AT34" s="111"/>
      <c r="AU34" s="111"/>
      <c r="AV34" s="111"/>
      <c r="AW34" s="111"/>
      <c r="AX34" s="111"/>
      <c r="AY34" s="111"/>
      <c r="AZ34" s="111"/>
      <c r="BA34" s="111"/>
      <c r="BB34" s="111"/>
      <c r="BC34" s="111"/>
      <c r="BD34" s="111"/>
    </row>
    <row r="35" spans="1:56" s="247" customFormat="1">
      <c r="A35" s="248" t="s">
        <v>808</v>
      </c>
      <c r="B35" s="888" t="e">
        <f>0.4*B22</f>
        <v>#REF!</v>
      </c>
      <c r="C35" s="888" t="e">
        <f>0.4*C22</f>
        <v>#REF!</v>
      </c>
      <c r="D35" s="888" t="e">
        <f>0.4*D22</f>
        <v>#REF!</v>
      </c>
      <c r="E35" s="888" t="e">
        <f>0.4*E22</f>
        <v>#REF!</v>
      </c>
      <c r="F35" s="888" t="e">
        <f>0.4*F22</f>
        <v>#REF!</v>
      </c>
      <c r="G35" s="548"/>
      <c r="H35" s="548"/>
      <c r="I35" s="548"/>
      <c r="J35" s="548"/>
      <c r="K35" s="548"/>
      <c r="L35" s="254"/>
      <c r="M35" s="937" t="s">
        <v>723</v>
      </c>
      <c r="N35" s="249" t="e">
        <f>M11</f>
        <v>#REF!</v>
      </c>
      <c r="O35" s="938" t="str">
        <f>N11</f>
        <v>OCLD</v>
      </c>
      <c r="P35" s="254"/>
      <c r="Q35" s="254"/>
      <c r="R35" s="254"/>
      <c r="S35" s="254"/>
      <c r="T35" s="254"/>
      <c r="U35" s="254"/>
      <c r="V35" s="254"/>
      <c r="W35" s="254"/>
      <c r="X35" s="254"/>
      <c r="Y35" s="254"/>
      <c r="Z35" s="254"/>
      <c r="AA35" s="254"/>
      <c r="AB35" s="254"/>
      <c r="AC35" s="254"/>
      <c r="AD35" s="254"/>
      <c r="AE35" s="254"/>
      <c r="AF35" s="254"/>
      <c r="AG35" s="254"/>
      <c r="AH35" s="254"/>
      <c r="AI35" s="254"/>
      <c r="AJ35" s="254"/>
      <c r="AK35" s="254"/>
      <c r="AL35" s="254"/>
      <c r="AM35" s="254"/>
      <c r="AN35" s="254"/>
      <c r="AO35" s="254"/>
      <c r="AP35" s="254"/>
      <c r="AQ35" s="254"/>
      <c r="AR35" s="254"/>
      <c r="AS35" s="254"/>
      <c r="AT35" s="254"/>
      <c r="AU35" s="254"/>
      <c r="AV35" s="254"/>
      <c r="AW35" s="254"/>
      <c r="AX35" s="254"/>
      <c r="AY35" s="254"/>
      <c r="AZ35" s="254"/>
      <c r="BA35" s="254"/>
      <c r="BB35" s="254"/>
      <c r="BC35" s="254"/>
      <c r="BD35" s="254"/>
    </row>
    <row r="36" spans="1:56" s="24" customFormat="1" ht="19.5" customHeight="1">
      <c r="A36" s="364"/>
      <c r="B36" s="364"/>
      <c r="C36" s="364"/>
      <c r="D36" s="364"/>
      <c r="E36" s="365"/>
      <c r="F36" s="365"/>
      <c r="G36" s="365"/>
      <c r="H36" s="365"/>
      <c r="I36" s="365"/>
      <c r="J36" s="365"/>
      <c r="K36" s="365"/>
      <c r="M36" s="928" t="s">
        <v>724</v>
      </c>
      <c r="N36" s="249">
        <f>I14</f>
        <v>37700000</v>
      </c>
      <c r="O36" s="253" t="s">
        <v>728</v>
      </c>
    </row>
    <row r="37" spans="1:56">
      <c r="M37" s="939" t="s">
        <v>725</v>
      </c>
      <c r="N37" s="940">
        <f>H14</f>
        <v>18190000</v>
      </c>
      <c r="O37" s="1" t="s">
        <v>729</v>
      </c>
    </row>
    <row r="38" spans="1:56">
      <c r="M38" s="1"/>
      <c r="N38" s="1"/>
      <c r="O38" s="1"/>
    </row>
    <row r="39" spans="1:56">
      <c r="M39" s="1" t="s">
        <v>726</v>
      </c>
      <c r="N39" s="1"/>
      <c r="O39" s="1"/>
    </row>
    <row r="40" spans="1:56">
      <c r="A40" s="1"/>
      <c r="B40" s="1"/>
      <c r="C40" s="1"/>
      <c r="D40" s="1"/>
      <c r="E40" s="222"/>
      <c r="F40" s="222"/>
      <c r="M40" s="1" t="s">
        <v>730</v>
      </c>
      <c r="N40" s="1"/>
      <c r="O40" s="1"/>
    </row>
    <row r="41" spans="1:56">
      <c r="A41" s="1"/>
      <c r="B41" s="1"/>
      <c r="C41" s="1"/>
      <c r="D41" s="1"/>
      <c r="E41" s="223"/>
      <c r="F41" s="223"/>
      <c r="M41" s="1" t="s">
        <v>731</v>
      </c>
      <c r="N41" s="1"/>
      <c r="O41" s="1"/>
    </row>
    <row r="42" spans="1:56">
      <c r="A42" s="1"/>
      <c r="B42" s="1"/>
      <c r="C42" s="1"/>
      <c r="D42" s="1"/>
      <c r="E42" s="223"/>
      <c r="F42" s="223"/>
      <c r="M42" s="1" t="s">
        <v>727</v>
      </c>
      <c r="N42" s="1"/>
      <c r="O42" s="1"/>
    </row>
    <row r="43" spans="1:56">
      <c r="A43" s="1"/>
      <c r="B43" s="1"/>
      <c r="C43" s="1"/>
      <c r="D43" s="1"/>
      <c r="E43" s="223"/>
      <c r="F43" s="223"/>
    </row>
  </sheetData>
  <phoneticPr fontId="25" type="noConversion"/>
  <pageMargins left="1" right="0.72" top="1" bottom="1" header="0.49" footer="0.5"/>
  <pageSetup paperSize="3" scale="64" orientation="landscape" horizontalDpi="300" verticalDpi="300" r:id="rId1"/>
  <headerFooter alignWithMargins="0">
    <oddHeader>&amp;R&amp;"Arial,Bold"Solicitation No.  SP0600-05-R-0024</oddHeader>
  </headerFooter>
  <legacyDrawing r:id="rId2"/>
</worksheet>
</file>

<file path=xl/worksheets/sheet5.xml><?xml version="1.0" encoding="utf-8"?>
<worksheet xmlns="http://schemas.openxmlformats.org/spreadsheetml/2006/main" xmlns:r="http://schemas.openxmlformats.org/officeDocument/2006/relationships">
  <sheetPr>
    <pageSetUpPr fitToPage="1"/>
  </sheetPr>
  <dimension ref="A1:BP434"/>
  <sheetViews>
    <sheetView zoomScale="75" zoomScaleNormal="75" workbookViewId="0">
      <pane xSplit="2" ySplit="7" topLeftCell="J8" activePane="bottomRight" state="frozen"/>
      <selection activeCell="U14" sqref="U14"/>
      <selection pane="topRight" activeCell="U14" sqref="U14"/>
      <selection pane="bottomLeft" activeCell="U14" sqref="U14"/>
      <selection pane="bottomRight" activeCell="U14" sqref="U14"/>
    </sheetView>
  </sheetViews>
  <sheetFormatPr defaultRowHeight="12.75"/>
  <cols>
    <col min="1" max="1" width="53.140625" style="36" customWidth="1"/>
    <col min="2" max="2" width="15.140625" style="35" customWidth="1"/>
    <col min="3" max="3" width="19.140625" style="36" customWidth="1"/>
    <col min="4" max="4" width="8.5703125" style="36" hidden="1" customWidth="1"/>
    <col min="5" max="5" width="9.42578125" style="36" hidden="1" customWidth="1"/>
    <col min="6" max="6" width="10.7109375" style="36" hidden="1" customWidth="1"/>
    <col min="7" max="7" width="13.28515625" style="36" customWidth="1"/>
    <col min="8" max="8" width="13.140625" style="38" customWidth="1"/>
    <col min="9" max="9" width="10.140625" style="36" customWidth="1"/>
    <col min="10" max="10" width="11.85546875" style="36" customWidth="1"/>
    <col min="11" max="11" width="12.7109375" style="36" customWidth="1"/>
    <col min="12" max="12" width="12.140625" style="36" customWidth="1"/>
    <col min="13" max="13" width="13.28515625" style="36" customWidth="1"/>
    <col min="14" max="14" width="12.5703125" style="36" customWidth="1"/>
    <col min="15" max="15" width="11.7109375" style="36" customWidth="1"/>
    <col min="16" max="16" width="12.42578125" style="36" customWidth="1"/>
    <col min="17" max="17" width="11.28515625" style="36" customWidth="1"/>
    <col min="18" max="18" width="13.28515625" style="36" customWidth="1"/>
    <col min="19" max="19" width="9.140625" style="36"/>
    <col min="20" max="20" width="10.140625" style="36" hidden="1" customWidth="1"/>
    <col min="21" max="21" width="11.7109375" style="36" hidden="1" customWidth="1"/>
    <col min="22" max="22" width="0" style="36" hidden="1" customWidth="1"/>
    <col min="23" max="16384" width="9.140625" style="36"/>
  </cols>
  <sheetData>
    <row r="1" spans="1:24" ht="15.75">
      <c r="A1" s="34" t="s">
        <v>202</v>
      </c>
      <c r="I1" s="37"/>
      <c r="J1" s="38"/>
    </row>
    <row r="2" spans="1:24" ht="15.75">
      <c r="A2" s="39"/>
      <c r="I2" s="37"/>
    </row>
    <row r="4" spans="1:24" hidden="1">
      <c r="A4" s="40" t="s">
        <v>222</v>
      </c>
    </row>
    <row r="5" spans="1:24" hidden="1">
      <c r="A5" s="40" t="s">
        <v>223</v>
      </c>
    </row>
    <row r="6" spans="1:24" hidden="1">
      <c r="A6" s="40" t="s">
        <v>224</v>
      </c>
    </row>
    <row r="7" spans="1:24" ht="13.5" thickBot="1">
      <c r="A7" s="41"/>
      <c r="B7" s="42"/>
    </row>
    <row r="8" spans="1:24" ht="39" thickBot="1">
      <c r="A8" s="43" t="s">
        <v>225</v>
      </c>
      <c r="B8" s="44" t="s">
        <v>226</v>
      </c>
      <c r="C8" s="45" t="s">
        <v>227</v>
      </c>
      <c r="D8" s="46" t="s">
        <v>228</v>
      </c>
      <c r="E8" s="47" t="s">
        <v>229</v>
      </c>
      <c r="F8" s="46" t="s">
        <v>230</v>
      </c>
      <c r="G8" s="48" t="s">
        <v>231</v>
      </c>
      <c r="H8" s="104" t="s">
        <v>238</v>
      </c>
      <c r="I8" s="104" t="s">
        <v>258</v>
      </c>
      <c r="J8" s="224" t="s">
        <v>642</v>
      </c>
      <c r="K8" s="225" t="s">
        <v>643</v>
      </c>
      <c r="L8" s="225" t="s">
        <v>644</v>
      </c>
      <c r="M8" s="105" t="s">
        <v>259</v>
      </c>
      <c r="N8" s="106" t="s">
        <v>260</v>
      </c>
      <c r="O8" s="104" t="s">
        <v>261</v>
      </c>
      <c r="P8" s="104" t="s">
        <v>262</v>
      </c>
      <c r="Q8" s="105" t="s">
        <v>276</v>
      </c>
      <c r="R8" s="49" t="s">
        <v>645</v>
      </c>
      <c r="T8" s="36" t="s">
        <v>277</v>
      </c>
      <c r="U8" s="36" t="s">
        <v>278</v>
      </c>
      <c r="V8" s="36" t="s">
        <v>279</v>
      </c>
    </row>
    <row r="9" spans="1:24">
      <c r="C9" s="50"/>
      <c r="H9" s="107">
        <v>0.05</v>
      </c>
      <c r="I9" s="107">
        <v>0.02</v>
      </c>
      <c r="J9" s="107">
        <v>0.05</v>
      </c>
      <c r="K9" s="108">
        <v>0.122</v>
      </c>
      <c r="L9" s="108">
        <v>0.1</v>
      </c>
      <c r="M9" s="107"/>
      <c r="N9" s="109">
        <v>7.6999999999999999E-2</v>
      </c>
      <c r="O9" s="107">
        <v>0.05</v>
      </c>
      <c r="P9" s="107">
        <v>0.03</v>
      </c>
      <c r="Q9" s="108">
        <v>0.1</v>
      </c>
      <c r="R9" s="51"/>
    </row>
    <row r="10" spans="1:24">
      <c r="A10" s="86"/>
      <c r="C10" s="50"/>
      <c r="H10" s="101"/>
      <c r="I10" s="52"/>
      <c r="J10" s="52"/>
      <c r="K10" s="52"/>
      <c r="L10" s="53"/>
      <c r="M10" s="52"/>
      <c r="N10" s="54"/>
      <c r="O10" s="52"/>
      <c r="P10" s="52"/>
      <c r="Q10" s="53"/>
      <c r="R10" s="55"/>
    </row>
    <row r="11" spans="1:24">
      <c r="A11" s="87" t="s">
        <v>940</v>
      </c>
      <c r="B11" s="85">
        <f>'Wainwright Summary'!E7</f>
        <v>2008</v>
      </c>
      <c r="C11" s="58" t="s">
        <v>280</v>
      </c>
      <c r="D11" s="59"/>
      <c r="E11" s="59"/>
      <c r="F11" s="59"/>
      <c r="G11" s="110">
        <f>SUMIF(Wainwright_All_R_R_Th!$D$4:$BB$4,$B11,Wainwright_All_R_R_Th!$D$5:$BB$5)</f>
        <v>0</v>
      </c>
      <c r="H11" s="61">
        <f t="shared" ref="H11:H42" si="0">G11*$H$9</f>
        <v>0</v>
      </c>
      <c r="I11" s="61">
        <f t="shared" ref="I11:I42" si="1">SUM(G11:H11)*I$9</f>
        <v>0</v>
      </c>
      <c r="J11" s="61">
        <f t="shared" ref="J11:J42" si="2">SUM(G11:I11)*J$9</f>
        <v>0</v>
      </c>
      <c r="K11" s="62">
        <f t="shared" ref="K11:K42" si="3">SUM(G11:J11)*K$9</f>
        <v>0</v>
      </c>
      <c r="L11" s="62">
        <f t="shared" ref="L11:L42" si="4">SUM(G11:K11)*L$9</f>
        <v>0</v>
      </c>
      <c r="M11" s="62">
        <f t="shared" ref="M11:M42" si="5">SUM(G11:L11)</f>
        <v>0</v>
      </c>
      <c r="N11" s="62">
        <f t="shared" ref="N11:N42" si="6">M11*N$9</f>
        <v>0</v>
      </c>
      <c r="O11" s="62">
        <f t="shared" ref="O11:O42" si="7">M11*O$9</f>
        <v>0</v>
      </c>
      <c r="P11" s="62">
        <f t="shared" ref="P11:P42" si="8">M11*P$9</f>
        <v>0</v>
      </c>
      <c r="Q11" s="62">
        <f t="shared" ref="Q11:Q42" si="9">SUM(N11:P11)*Q$9</f>
        <v>0</v>
      </c>
      <c r="R11" s="63">
        <f t="shared" ref="R11:R42" si="10">SUM(M11:Q11)</f>
        <v>0</v>
      </c>
      <c r="T11" s="36">
        <f>SUM(N11:Q11)*$S$69</f>
        <v>0</v>
      </c>
      <c r="U11" s="36">
        <f>M11*$S$69</f>
        <v>0</v>
      </c>
      <c r="V11" s="36">
        <f>(K11+L11+Q11)*S$69</f>
        <v>0</v>
      </c>
      <c r="X11" s="64"/>
    </row>
    <row r="12" spans="1:24">
      <c r="A12" s="87" t="s">
        <v>940</v>
      </c>
      <c r="B12" s="85">
        <f t="shared" ref="B12:B43" si="11">B11+1</f>
        <v>2009</v>
      </c>
      <c r="C12" s="58" t="s">
        <v>280</v>
      </c>
      <c r="D12" s="59"/>
      <c r="E12" s="59"/>
      <c r="F12" s="59"/>
      <c r="G12" s="110">
        <f>SUMIF(Wainwright_All_R_R_Th!$D$4:$BB$4,$B12,Wainwright_All_R_R_Th!$D$5:$BB$5)</f>
        <v>12350</v>
      </c>
      <c r="H12" s="61">
        <f t="shared" si="0"/>
        <v>617.5</v>
      </c>
      <c r="I12" s="61">
        <f t="shared" si="1"/>
        <v>259.35000000000002</v>
      </c>
      <c r="J12" s="61">
        <f t="shared" si="2"/>
        <v>661.34250000000009</v>
      </c>
      <c r="K12" s="62">
        <f t="shared" si="3"/>
        <v>1694.3594850000002</v>
      </c>
      <c r="L12" s="62">
        <f t="shared" si="4"/>
        <v>1558.2551985000002</v>
      </c>
      <c r="M12" s="62">
        <f t="shared" si="5"/>
        <v>17140.807183500001</v>
      </c>
      <c r="N12" s="62">
        <f t="shared" si="6"/>
        <v>1319.8421531295</v>
      </c>
      <c r="O12" s="62">
        <f t="shared" si="7"/>
        <v>857.04035917500005</v>
      </c>
      <c r="P12" s="62">
        <f t="shared" si="8"/>
        <v>514.22421550499996</v>
      </c>
      <c r="Q12" s="62">
        <f t="shared" si="9"/>
        <v>269.11067278094998</v>
      </c>
      <c r="R12" s="63">
        <f t="shared" si="10"/>
        <v>20101.02458409045</v>
      </c>
      <c r="T12" s="36">
        <f>SUM(N12:Q12)*$S$69</f>
        <v>0</v>
      </c>
      <c r="U12" s="36">
        <f>M12*$S$69</f>
        <v>0</v>
      </c>
      <c r="V12" s="36">
        <f>(K12+L12+Q12)*S$69</f>
        <v>0</v>
      </c>
      <c r="X12" s="64"/>
    </row>
    <row r="13" spans="1:24">
      <c r="A13" s="87" t="s">
        <v>940</v>
      </c>
      <c r="B13" s="85">
        <f t="shared" si="11"/>
        <v>2010</v>
      </c>
      <c r="C13" s="58" t="s">
        <v>280</v>
      </c>
      <c r="D13" s="59"/>
      <c r="E13" s="59"/>
      <c r="F13" s="59"/>
      <c r="G13" s="110">
        <f>SUMIF(Wainwright_All_R_R_Th!$D$4:$BB$4,$B13,Wainwright_All_R_R_Th!$D$5:$BB$5)</f>
        <v>0</v>
      </c>
      <c r="H13" s="61">
        <f t="shared" si="0"/>
        <v>0</v>
      </c>
      <c r="I13" s="61">
        <f t="shared" si="1"/>
        <v>0</v>
      </c>
      <c r="J13" s="61">
        <f t="shared" si="2"/>
        <v>0</v>
      </c>
      <c r="K13" s="62">
        <f t="shared" si="3"/>
        <v>0</v>
      </c>
      <c r="L13" s="62">
        <f t="shared" si="4"/>
        <v>0</v>
      </c>
      <c r="M13" s="62">
        <f t="shared" si="5"/>
        <v>0</v>
      </c>
      <c r="N13" s="62">
        <f t="shared" si="6"/>
        <v>0</v>
      </c>
      <c r="O13" s="62">
        <f t="shared" si="7"/>
        <v>0</v>
      </c>
      <c r="P13" s="62">
        <f t="shared" si="8"/>
        <v>0</v>
      </c>
      <c r="Q13" s="62">
        <f t="shared" si="9"/>
        <v>0</v>
      </c>
      <c r="R13" s="63">
        <f t="shared" si="10"/>
        <v>0</v>
      </c>
      <c r="T13" s="36">
        <f>SUM(N13:Q13)*$S$69</f>
        <v>0</v>
      </c>
      <c r="U13" s="36">
        <f>M13*$S$69</f>
        <v>0</v>
      </c>
      <c r="V13" s="36">
        <f>(K13+L13+Q13)*S$69</f>
        <v>0</v>
      </c>
      <c r="X13" s="64"/>
    </row>
    <row r="14" spans="1:24">
      <c r="A14" s="87" t="s">
        <v>940</v>
      </c>
      <c r="B14" s="85">
        <f t="shared" si="11"/>
        <v>2011</v>
      </c>
      <c r="C14" s="58" t="s">
        <v>280</v>
      </c>
      <c r="D14" s="59"/>
      <c r="E14" s="59"/>
      <c r="F14" s="59"/>
      <c r="G14" s="110">
        <f>SUMIF(Wainwright_All_R_R_Th!$D$4:$BB$4,$B14,Wainwright_All_R_R_Th!$D$5:$BB$5)</f>
        <v>0</v>
      </c>
      <c r="H14" s="61">
        <f t="shared" si="0"/>
        <v>0</v>
      </c>
      <c r="I14" s="61">
        <f t="shared" si="1"/>
        <v>0</v>
      </c>
      <c r="J14" s="61">
        <f t="shared" si="2"/>
        <v>0</v>
      </c>
      <c r="K14" s="62">
        <f t="shared" si="3"/>
        <v>0</v>
      </c>
      <c r="L14" s="62">
        <f t="shared" si="4"/>
        <v>0</v>
      </c>
      <c r="M14" s="62">
        <f t="shared" si="5"/>
        <v>0</v>
      </c>
      <c r="N14" s="62">
        <f t="shared" si="6"/>
        <v>0</v>
      </c>
      <c r="O14" s="62">
        <f t="shared" si="7"/>
        <v>0</v>
      </c>
      <c r="P14" s="62">
        <f t="shared" si="8"/>
        <v>0</v>
      </c>
      <c r="Q14" s="62">
        <f t="shared" si="9"/>
        <v>0</v>
      </c>
      <c r="R14" s="63">
        <f t="shared" si="10"/>
        <v>0</v>
      </c>
      <c r="X14" s="64"/>
    </row>
    <row r="15" spans="1:24">
      <c r="A15" s="87" t="s">
        <v>940</v>
      </c>
      <c r="B15" s="85">
        <f t="shared" si="11"/>
        <v>2012</v>
      </c>
      <c r="C15" s="58" t="s">
        <v>280</v>
      </c>
      <c r="D15" s="59"/>
      <c r="E15" s="59"/>
      <c r="F15" s="59"/>
      <c r="G15" s="110">
        <f>SUMIF(Wainwright_All_R_R_Th!$D$4:$BB$4,$B15,Wainwright_All_R_R_Th!$D$5:$BB$5)</f>
        <v>0</v>
      </c>
      <c r="H15" s="61">
        <f t="shared" si="0"/>
        <v>0</v>
      </c>
      <c r="I15" s="61">
        <f t="shared" si="1"/>
        <v>0</v>
      </c>
      <c r="J15" s="61">
        <f t="shared" si="2"/>
        <v>0</v>
      </c>
      <c r="K15" s="62">
        <f t="shared" si="3"/>
        <v>0</v>
      </c>
      <c r="L15" s="62">
        <f t="shared" si="4"/>
        <v>0</v>
      </c>
      <c r="M15" s="62">
        <f t="shared" si="5"/>
        <v>0</v>
      </c>
      <c r="N15" s="62">
        <f t="shared" si="6"/>
        <v>0</v>
      </c>
      <c r="O15" s="62">
        <f t="shared" si="7"/>
        <v>0</v>
      </c>
      <c r="P15" s="62">
        <f t="shared" si="8"/>
        <v>0</v>
      </c>
      <c r="Q15" s="62">
        <f t="shared" si="9"/>
        <v>0</v>
      </c>
      <c r="R15" s="63">
        <f t="shared" si="10"/>
        <v>0</v>
      </c>
      <c r="X15" s="64"/>
    </row>
    <row r="16" spans="1:24">
      <c r="A16" s="97"/>
      <c r="B16" s="85">
        <f t="shared" si="11"/>
        <v>2013</v>
      </c>
      <c r="C16" s="100">
        <f t="shared" ref="C16:C61" si="12">B16+1</f>
        <v>2014</v>
      </c>
      <c r="D16" s="59"/>
      <c r="E16" s="59"/>
      <c r="F16" s="59"/>
      <c r="G16" s="110">
        <f>SUMIF(Wainwright_All_R_R_Th!$D$4:$BB$4,$B16,Wainwright_All_R_R_Th!$D$5:$BB$5)</f>
        <v>0</v>
      </c>
      <c r="H16" s="61">
        <f t="shared" si="0"/>
        <v>0</v>
      </c>
      <c r="I16" s="61">
        <f t="shared" si="1"/>
        <v>0</v>
      </c>
      <c r="J16" s="61">
        <f t="shared" si="2"/>
        <v>0</v>
      </c>
      <c r="K16" s="62">
        <f t="shared" si="3"/>
        <v>0</v>
      </c>
      <c r="L16" s="62">
        <f t="shared" si="4"/>
        <v>0</v>
      </c>
      <c r="M16" s="62">
        <f t="shared" si="5"/>
        <v>0</v>
      </c>
      <c r="N16" s="62">
        <f t="shared" si="6"/>
        <v>0</v>
      </c>
      <c r="O16" s="62">
        <f t="shared" si="7"/>
        <v>0</v>
      </c>
      <c r="P16" s="62">
        <f t="shared" si="8"/>
        <v>0</v>
      </c>
      <c r="Q16" s="62">
        <f t="shared" si="9"/>
        <v>0</v>
      </c>
      <c r="R16" s="63">
        <f t="shared" si="10"/>
        <v>0</v>
      </c>
      <c r="X16" s="64"/>
    </row>
    <row r="17" spans="1:24">
      <c r="A17" s="97"/>
      <c r="B17" s="85">
        <f t="shared" si="11"/>
        <v>2014</v>
      </c>
      <c r="C17" s="100">
        <f t="shared" si="12"/>
        <v>2015</v>
      </c>
      <c r="D17" s="59"/>
      <c r="E17" s="59"/>
      <c r="F17" s="59"/>
      <c r="G17" s="110">
        <f>SUMIF(Wainwright_All_R_R_Th!$D$4:$BB$4,$B17,Wainwright_All_R_R_Th!$D$5:$BB$5)</f>
        <v>0</v>
      </c>
      <c r="H17" s="61">
        <f t="shared" si="0"/>
        <v>0</v>
      </c>
      <c r="I17" s="61">
        <f t="shared" si="1"/>
        <v>0</v>
      </c>
      <c r="J17" s="61">
        <f t="shared" si="2"/>
        <v>0</v>
      </c>
      <c r="K17" s="62">
        <f t="shared" si="3"/>
        <v>0</v>
      </c>
      <c r="L17" s="62">
        <f t="shared" si="4"/>
        <v>0</v>
      </c>
      <c r="M17" s="62">
        <f t="shared" si="5"/>
        <v>0</v>
      </c>
      <c r="N17" s="62">
        <f t="shared" si="6"/>
        <v>0</v>
      </c>
      <c r="O17" s="62">
        <f t="shared" si="7"/>
        <v>0</v>
      </c>
      <c r="P17" s="62">
        <f t="shared" si="8"/>
        <v>0</v>
      </c>
      <c r="Q17" s="62">
        <f t="shared" si="9"/>
        <v>0</v>
      </c>
      <c r="R17" s="63">
        <f t="shared" si="10"/>
        <v>0</v>
      </c>
      <c r="X17" s="64"/>
    </row>
    <row r="18" spans="1:24">
      <c r="A18" s="98"/>
      <c r="B18" s="85">
        <f t="shared" si="11"/>
        <v>2015</v>
      </c>
      <c r="C18" s="100">
        <f t="shared" si="12"/>
        <v>2016</v>
      </c>
      <c r="D18" s="59"/>
      <c r="E18" s="59"/>
      <c r="F18" s="59"/>
      <c r="G18" s="110">
        <f>SUMIF(Wainwright_All_R_R_Th!$D$4:$BB$4,$B18,Wainwright_All_R_R_Th!$D$5:$BB$5)</f>
        <v>0</v>
      </c>
      <c r="H18" s="61">
        <f t="shared" si="0"/>
        <v>0</v>
      </c>
      <c r="I18" s="61">
        <f t="shared" si="1"/>
        <v>0</v>
      </c>
      <c r="J18" s="61">
        <f t="shared" si="2"/>
        <v>0</v>
      </c>
      <c r="K18" s="62">
        <f t="shared" si="3"/>
        <v>0</v>
      </c>
      <c r="L18" s="62">
        <f t="shared" si="4"/>
        <v>0</v>
      </c>
      <c r="M18" s="62">
        <f t="shared" si="5"/>
        <v>0</v>
      </c>
      <c r="N18" s="62">
        <f t="shared" si="6"/>
        <v>0</v>
      </c>
      <c r="O18" s="62">
        <f t="shared" si="7"/>
        <v>0</v>
      </c>
      <c r="P18" s="62">
        <f t="shared" si="8"/>
        <v>0</v>
      </c>
      <c r="Q18" s="62">
        <f t="shared" si="9"/>
        <v>0</v>
      </c>
      <c r="R18" s="63">
        <f t="shared" si="10"/>
        <v>0</v>
      </c>
      <c r="X18" s="64"/>
    </row>
    <row r="19" spans="1:24">
      <c r="A19" s="97"/>
      <c r="B19" s="85">
        <f t="shared" si="11"/>
        <v>2016</v>
      </c>
      <c r="C19" s="100">
        <f t="shared" si="12"/>
        <v>2017</v>
      </c>
      <c r="D19" s="59"/>
      <c r="E19" s="59"/>
      <c r="F19" s="59"/>
      <c r="G19" s="110">
        <f>SUMIF(Wainwright_All_R_R_Th!$D$4:$BB$4,$B19,Wainwright_All_R_R_Th!$D$5:$BB$5)</f>
        <v>0</v>
      </c>
      <c r="H19" s="61">
        <f t="shared" si="0"/>
        <v>0</v>
      </c>
      <c r="I19" s="61">
        <f t="shared" si="1"/>
        <v>0</v>
      </c>
      <c r="J19" s="61">
        <f t="shared" si="2"/>
        <v>0</v>
      </c>
      <c r="K19" s="62">
        <f t="shared" si="3"/>
        <v>0</v>
      </c>
      <c r="L19" s="62">
        <f t="shared" si="4"/>
        <v>0</v>
      </c>
      <c r="M19" s="62">
        <f t="shared" si="5"/>
        <v>0</v>
      </c>
      <c r="N19" s="62">
        <f t="shared" si="6"/>
        <v>0</v>
      </c>
      <c r="O19" s="62">
        <f t="shared" si="7"/>
        <v>0</v>
      </c>
      <c r="P19" s="62">
        <f t="shared" si="8"/>
        <v>0</v>
      </c>
      <c r="Q19" s="62">
        <f t="shared" si="9"/>
        <v>0</v>
      </c>
      <c r="R19" s="63">
        <f t="shared" si="10"/>
        <v>0</v>
      </c>
      <c r="X19" s="64"/>
    </row>
    <row r="20" spans="1:24">
      <c r="A20" s="97"/>
      <c r="B20" s="85">
        <f t="shared" si="11"/>
        <v>2017</v>
      </c>
      <c r="C20" s="100">
        <f t="shared" si="12"/>
        <v>2018</v>
      </c>
      <c r="D20" s="59"/>
      <c r="E20" s="59"/>
      <c r="F20" s="59"/>
      <c r="G20" s="110">
        <f>SUMIF(Wainwright_All_R_R_Th!$D$4:$BB$4,$B20,Wainwright_All_R_R_Th!$D$5:$BB$5)</f>
        <v>0</v>
      </c>
      <c r="H20" s="61">
        <f t="shared" si="0"/>
        <v>0</v>
      </c>
      <c r="I20" s="61">
        <f t="shared" si="1"/>
        <v>0</v>
      </c>
      <c r="J20" s="61">
        <f t="shared" si="2"/>
        <v>0</v>
      </c>
      <c r="K20" s="62">
        <f t="shared" si="3"/>
        <v>0</v>
      </c>
      <c r="L20" s="62">
        <f t="shared" si="4"/>
        <v>0</v>
      </c>
      <c r="M20" s="62">
        <f t="shared" si="5"/>
        <v>0</v>
      </c>
      <c r="N20" s="62">
        <f t="shared" si="6"/>
        <v>0</v>
      </c>
      <c r="O20" s="62">
        <f t="shared" si="7"/>
        <v>0</v>
      </c>
      <c r="P20" s="62">
        <f t="shared" si="8"/>
        <v>0</v>
      </c>
      <c r="Q20" s="62">
        <f t="shared" si="9"/>
        <v>0</v>
      </c>
      <c r="R20" s="63">
        <f t="shared" si="10"/>
        <v>0</v>
      </c>
      <c r="X20" s="64"/>
    </row>
    <row r="21" spans="1:24">
      <c r="A21" s="99"/>
      <c r="B21" s="85">
        <f t="shared" si="11"/>
        <v>2018</v>
      </c>
      <c r="C21" s="100">
        <f t="shared" si="12"/>
        <v>2019</v>
      </c>
      <c r="D21" s="59"/>
      <c r="E21" s="59"/>
      <c r="F21" s="59"/>
      <c r="G21" s="110">
        <f>SUMIF(Wainwright_All_R_R_Th!$D$4:$BB$4,$B21,Wainwright_All_R_R_Th!$D$5:$BB$5)</f>
        <v>0</v>
      </c>
      <c r="H21" s="61">
        <f t="shared" si="0"/>
        <v>0</v>
      </c>
      <c r="I21" s="61">
        <f t="shared" si="1"/>
        <v>0</v>
      </c>
      <c r="J21" s="61">
        <f t="shared" si="2"/>
        <v>0</v>
      </c>
      <c r="K21" s="62">
        <f t="shared" si="3"/>
        <v>0</v>
      </c>
      <c r="L21" s="62">
        <f t="shared" si="4"/>
        <v>0</v>
      </c>
      <c r="M21" s="62">
        <f t="shared" si="5"/>
        <v>0</v>
      </c>
      <c r="N21" s="62">
        <f t="shared" si="6"/>
        <v>0</v>
      </c>
      <c r="O21" s="62">
        <f t="shared" si="7"/>
        <v>0</v>
      </c>
      <c r="P21" s="62">
        <f t="shared" si="8"/>
        <v>0</v>
      </c>
      <c r="Q21" s="62">
        <f t="shared" si="9"/>
        <v>0</v>
      </c>
      <c r="R21" s="63">
        <f t="shared" si="10"/>
        <v>0</v>
      </c>
      <c r="X21" s="64"/>
    </row>
    <row r="22" spans="1:24">
      <c r="A22" s="97"/>
      <c r="B22" s="85">
        <f t="shared" si="11"/>
        <v>2019</v>
      </c>
      <c r="C22" s="100">
        <f t="shared" si="12"/>
        <v>2020</v>
      </c>
      <c r="D22" s="59"/>
      <c r="E22" s="59"/>
      <c r="F22" s="59"/>
      <c r="G22" s="110">
        <f>SUMIF(Wainwright_All_R_R_Th!$D$4:$BB$4,$B22,Wainwright_All_R_R_Th!$D$5:$BB$5)</f>
        <v>0</v>
      </c>
      <c r="H22" s="61">
        <f t="shared" si="0"/>
        <v>0</v>
      </c>
      <c r="I22" s="61">
        <f t="shared" si="1"/>
        <v>0</v>
      </c>
      <c r="J22" s="61">
        <f t="shared" si="2"/>
        <v>0</v>
      </c>
      <c r="K22" s="62">
        <f t="shared" si="3"/>
        <v>0</v>
      </c>
      <c r="L22" s="62">
        <f t="shared" si="4"/>
        <v>0</v>
      </c>
      <c r="M22" s="62">
        <f t="shared" si="5"/>
        <v>0</v>
      </c>
      <c r="N22" s="62">
        <f t="shared" si="6"/>
        <v>0</v>
      </c>
      <c r="O22" s="62">
        <f t="shared" si="7"/>
        <v>0</v>
      </c>
      <c r="P22" s="62">
        <f t="shared" si="8"/>
        <v>0</v>
      </c>
      <c r="Q22" s="62">
        <f t="shared" si="9"/>
        <v>0</v>
      </c>
      <c r="R22" s="63">
        <f t="shared" si="10"/>
        <v>0</v>
      </c>
      <c r="X22" s="64"/>
    </row>
    <row r="23" spans="1:24">
      <c r="A23" s="97"/>
      <c r="B23" s="85">
        <f t="shared" si="11"/>
        <v>2020</v>
      </c>
      <c r="C23" s="100">
        <f t="shared" si="12"/>
        <v>2021</v>
      </c>
      <c r="D23" s="59"/>
      <c r="E23" s="59"/>
      <c r="F23" s="59"/>
      <c r="G23" s="110">
        <f>SUMIF(Wainwright_All_R_R_Th!$D$4:$BB$4,$B23,Wainwright_All_R_R_Th!$D$5:$BB$5)</f>
        <v>0</v>
      </c>
      <c r="H23" s="61">
        <f t="shared" si="0"/>
        <v>0</v>
      </c>
      <c r="I23" s="61">
        <f t="shared" si="1"/>
        <v>0</v>
      </c>
      <c r="J23" s="61">
        <f t="shared" si="2"/>
        <v>0</v>
      </c>
      <c r="K23" s="62">
        <f t="shared" si="3"/>
        <v>0</v>
      </c>
      <c r="L23" s="62">
        <f t="shared" si="4"/>
        <v>0</v>
      </c>
      <c r="M23" s="62">
        <f t="shared" si="5"/>
        <v>0</v>
      </c>
      <c r="N23" s="62">
        <f t="shared" si="6"/>
        <v>0</v>
      </c>
      <c r="O23" s="62">
        <f t="shared" si="7"/>
        <v>0</v>
      </c>
      <c r="P23" s="62">
        <f t="shared" si="8"/>
        <v>0</v>
      </c>
      <c r="Q23" s="62">
        <f t="shared" si="9"/>
        <v>0</v>
      </c>
      <c r="R23" s="63">
        <f t="shared" si="10"/>
        <v>0</v>
      </c>
      <c r="X23" s="64"/>
    </row>
    <row r="24" spans="1:24">
      <c r="A24" s="97"/>
      <c r="B24" s="85">
        <f t="shared" si="11"/>
        <v>2021</v>
      </c>
      <c r="C24" s="100">
        <f t="shared" si="12"/>
        <v>2022</v>
      </c>
      <c r="D24" s="59"/>
      <c r="E24" s="59"/>
      <c r="F24" s="59"/>
      <c r="G24" s="110">
        <f>SUMIF(Wainwright_All_R_R_Th!$D$4:$BB$4,$B24,Wainwright_All_R_R_Th!$D$5:$BB$5)</f>
        <v>0</v>
      </c>
      <c r="H24" s="61">
        <f t="shared" si="0"/>
        <v>0</v>
      </c>
      <c r="I24" s="61">
        <f t="shared" si="1"/>
        <v>0</v>
      </c>
      <c r="J24" s="61">
        <f t="shared" si="2"/>
        <v>0</v>
      </c>
      <c r="K24" s="62">
        <f t="shared" si="3"/>
        <v>0</v>
      </c>
      <c r="L24" s="62">
        <f t="shared" si="4"/>
        <v>0</v>
      </c>
      <c r="M24" s="62">
        <f t="shared" si="5"/>
        <v>0</v>
      </c>
      <c r="N24" s="62">
        <f t="shared" si="6"/>
        <v>0</v>
      </c>
      <c r="O24" s="62">
        <f t="shared" si="7"/>
        <v>0</v>
      </c>
      <c r="P24" s="62">
        <f t="shared" si="8"/>
        <v>0</v>
      </c>
      <c r="Q24" s="62">
        <f t="shared" si="9"/>
        <v>0</v>
      </c>
      <c r="R24" s="63">
        <f t="shared" si="10"/>
        <v>0</v>
      </c>
      <c r="X24" s="64"/>
    </row>
    <row r="25" spans="1:24">
      <c r="A25" s="97"/>
      <c r="B25" s="85">
        <f t="shared" si="11"/>
        <v>2022</v>
      </c>
      <c r="C25" s="100">
        <f t="shared" si="12"/>
        <v>2023</v>
      </c>
      <c r="D25" s="59"/>
      <c r="E25" s="59"/>
      <c r="F25" s="59"/>
      <c r="G25" s="110">
        <f>SUMIF(Wainwright_All_R_R_Th!$D$4:$BB$4,$B25,Wainwright_All_R_R_Th!$D$5:$BB$5)</f>
        <v>0</v>
      </c>
      <c r="H25" s="61">
        <f t="shared" si="0"/>
        <v>0</v>
      </c>
      <c r="I25" s="61">
        <f t="shared" si="1"/>
        <v>0</v>
      </c>
      <c r="J25" s="61">
        <f t="shared" si="2"/>
        <v>0</v>
      </c>
      <c r="K25" s="62">
        <f t="shared" si="3"/>
        <v>0</v>
      </c>
      <c r="L25" s="62">
        <f t="shared" si="4"/>
        <v>0</v>
      </c>
      <c r="M25" s="62">
        <f t="shared" si="5"/>
        <v>0</v>
      </c>
      <c r="N25" s="62">
        <f t="shared" si="6"/>
        <v>0</v>
      </c>
      <c r="O25" s="62">
        <f t="shared" si="7"/>
        <v>0</v>
      </c>
      <c r="P25" s="62">
        <f t="shared" si="8"/>
        <v>0</v>
      </c>
      <c r="Q25" s="62">
        <f t="shared" si="9"/>
        <v>0</v>
      </c>
      <c r="R25" s="63">
        <f t="shared" si="10"/>
        <v>0</v>
      </c>
      <c r="X25" s="64"/>
    </row>
    <row r="26" spans="1:24">
      <c r="A26" s="97"/>
      <c r="B26" s="85">
        <f t="shared" si="11"/>
        <v>2023</v>
      </c>
      <c r="C26" s="100">
        <f t="shared" si="12"/>
        <v>2024</v>
      </c>
      <c r="D26" s="59"/>
      <c r="E26" s="59"/>
      <c r="F26" s="59"/>
      <c r="G26" s="110">
        <f>SUMIF(Wainwright_All_R_R_Th!$D$4:$BB$4,$B26,Wainwright_All_R_R_Th!$D$5:$BB$5)</f>
        <v>0</v>
      </c>
      <c r="H26" s="61">
        <f t="shared" si="0"/>
        <v>0</v>
      </c>
      <c r="I26" s="61">
        <f t="shared" si="1"/>
        <v>0</v>
      </c>
      <c r="J26" s="61">
        <f t="shared" si="2"/>
        <v>0</v>
      </c>
      <c r="K26" s="62">
        <f t="shared" si="3"/>
        <v>0</v>
      </c>
      <c r="L26" s="62">
        <f t="shared" si="4"/>
        <v>0</v>
      </c>
      <c r="M26" s="62">
        <f t="shared" si="5"/>
        <v>0</v>
      </c>
      <c r="N26" s="62">
        <f t="shared" si="6"/>
        <v>0</v>
      </c>
      <c r="O26" s="62">
        <f t="shared" si="7"/>
        <v>0</v>
      </c>
      <c r="P26" s="62">
        <f t="shared" si="8"/>
        <v>0</v>
      </c>
      <c r="Q26" s="62">
        <f t="shared" si="9"/>
        <v>0</v>
      </c>
      <c r="R26" s="63">
        <f t="shared" si="10"/>
        <v>0</v>
      </c>
      <c r="X26" s="64"/>
    </row>
    <row r="27" spans="1:24">
      <c r="A27" s="97"/>
      <c r="B27" s="85">
        <f t="shared" si="11"/>
        <v>2024</v>
      </c>
      <c r="C27" s="100">
        <f t="shared" si="12"/>
        <v>2025</v>
      </c>
      <c r="D27" s="59"/>
      <c r="E27" s="59"/>
      <c r="F27" s="59"/>
      <c r="G27" s="110">
        <f>SUMIF(Wainwright_All_R_R_Th!$D$4:$BB$4,$B27,Wainwright_All_R_R_Th!$D$5:$BB$5)</f>
        <v>0</v>
      </c>
      <c r="H27" s="61">
        <f t="shared" si="0"/>
        <v>0</v>
      </c>
      <c r="I27" s="61">
        <f t="shared" si="1"/>
        <v>0</v>
      </c>
      <c r="J27" s="61">
        <f t="shared" si="2"/>
        <v>0</v>
      </c>
      <c r="K27" s="62">
        <f t="shared" si="3"/>
        <v>0</v>
      </c>
      <c r="L27" s="62">
        <f t="shared" si="4"/>
        <v>0</v>
      </c>
      <c r="M27" s="62">
        <f t="shared" si="5"/>
        <v>0</v>
      </c>
      <c r="N27" s="62">
        <f t="shared" si="6"/>
        <v>0</v>
      </c>
      <c r="O27" s="62">
        <f t="shared" si="7"/>
        <v>0</v>
      </c>
      <c r="P27" s="62">
        <f t="shared" si="8"/>
        <v>0</v>
      </c>
      <c r="Q27" s="62">
        <f t="shared" si="9"/>
        <v>0</v>
      </c>
      <c r="R27" s="63">
        <f t="shared" si="10"/>
        <v>0</v>
      </c>
      <c r="X27" s="64"/>
    </row>
    <row r="28" spans="1:24">
      <c r="A28" s="99"/>
      <c r="B28" s="85">
        <f t="shared" si="11"/>
        <v>2025</v>
      </c>
      <c r="C28" s="100">
        <f t="shared" si="12"/>
        <v>2026</v>
      </c>
      <c r="D28" s="59"/>
      <c r="E28" s="59"/>
      <c r="F28" s="59"/>
      <c r="G28" s="110">
        <f>SUMIF(Wainwright_All_R_R_Th!$D$4:$BB$4,$B28,Wainwright_All_R_R_Th!$D$5:$BB$5)</f>
        <v>0</v>
      </c>
      <c r="H28" s="61">
        <f t="shared" si="0"/>
        <v>0</v>
      </c>
      <c r="I28" s="61">
        <f t="shared" si="1"/>
        <v>0</v>
      </c>
      <c r="J28" s="61">
        <f t="shared" si="2"/>
        <v>0</v>
      </c>
      <c r="K28" s="62">
        <f t="shared" si="3"/>
        <v>0</v>
      </c>
      <c r="L28" s="62">
        <f t="shared" si="4"/>
        <v>0</v>
      </c>
      <c r="M28" s="62">
        <f t="shared" si="5"/>
        <v>0</v>
      </c>
      <c r="N28" s="62">
        <f t="shared" si="6"/>
        <v>0</v>
      </c>
      <c r="O28" s="62">
        <f t="shared" si="7"/>
        <v>0</v>
      </c>
      <c r="P28" s="62">
        <f t="shared" si="8"/>
        <v>0</v>
      </c>
      <c r="Q28" s="62">
        <f t="shared" si="9"/>
        <v>0</v>
      </c>
      <c r="R28" s="63">
        <f t="shared" si="10"/>
        <v>0</v>
      </c>
      <c r="X28" s="64"/>
    </row>
    <row r="29" spans="1:24">
      <c r="A29" s="97"/>
      <c r="B29" s="85">
        <f t="shared" si="11"/>
        <v>2026</v>
      </c>
      <c r="C29" s="100">
        <f t="shared" si="12"/>
        <v>2027</v>
      </c>
      <c r="D29" s="59"/>
      <c r="E29" s="59"/>
      <c r="F29" s="59"/>
      <c r="G29" s="110">
        <f>SUMIF(Wainwright_All_R_R_Th!$D$4:$BB$4,$B29,Wainwright_All_R_R_Th!$D$5:$BB$5)</f>
        <v>0</v>
      </c>
      <c r="H29" s="61">
        <f t="shared" si="0"/>
        <v>0</v>
      </c>
      <c r="I29" s="61">
        <f t="shared" si="1"/>
        <v>0</v>
      </c>
      <c r="J29" s="61">
        <f t="shared" si="2"/>
        <v>0</v>
      </c>
      <c r="K29" s="62">
        <f t="shared" si="3"/>
        <v>0</v>
      </c>
      <c r="L29" s="62">
        <f t="shared" si="4"/>
        <v>0</v>
      </c>
      <c r="M29" s="62">
        <f t="shared" si="5"/>
        <v>0</v>
      </c>
      <c r="N29" s="62">
        <f t="shared" si="6"/>
        <v>0</v>
      </c>
      <c r="O29" s="62">
        <f t="shared" si="7"/>
        <v>0</v>
      </c>
      <c r="P29" s="62">
        <f t="shared" si="8"/>
        <v>0</v>
      </c>
      <c r="Q29" s="62">
        <f t="shared" si="9"/>
        <v>0</v>
      </c>
      <c r="R29" s="63">
        <f t="shared" si="10"/>
        <v>0</v>
      </c>
      <c r="X29" s="64"/>
    </row>
    <row r="30" spans="1:24">
      <c r="A30" s="99"/>
      <c r="B30" s="85">
        <f t="shared" si="11"/>
        <v>2027</v>
      </c>
      <c r="C30" s="100">
        <f t="shared" si="12"/>
        <v>2028</v>
      </c>
      <c r="D30" s="59"/>
      <c r="E30" s="59"/>
      <c r="F30" s="59"/>
      <c r="G30" s="110">
        <f>SUMIF(Wainwright_All_R_R_Th!$D$4:$BB$4,$B30,Wainwright_All_R_R_Th!$D$5:$BB$5)</f>
        <v>0</v>
      </c>
      <c r="H30" s="61">
        <f t="shared" si="0"/>
        <v>0</v>
      </c>
      <c r="I30" s="61">
        <f t="shared" si="1"/>
        <v>0</v>
      </c>
      <c r="J30" s="61">
        <f t="shared" si="2"/>
        <v>0</v>
      </c>
      <c r="K30" s="62">
        <f t="shared" si="3"/>
        <v>0</v>
      </c>
      <c r="L30" s="62">
        <f t="shared" si="4"/>
        <v>0</v>
      </c>
      <c r="M30" s="62">
        <f t="shared" si="5"/>
        <v>0</v>
      </c>
      <c r="N30" s="62">
        <f t="shared" si="6"/>
        <v>0</v>
      </c>
      <c r="O30" s="62">
        <f t="shared" si="7"/>
        <v>0</v>
      </c>
      <c r="P30" s="62">
        <f t="shared" si="8"/>
        <v>0</v>
      </c>
      <c r="Q30" s="62">
        <f t="shared" si="9"/>
        <v>0</v>
      </c>
      <c r="R30" s="63">
        <f t="shared" si="10"/>
        <v>0</v>
      </c>
      <c r="X30" s="64"/>
    </row>
    <row r="31" spans="1:24">
      <c r="A31" s="99"/>
      <c r="B31" s="85">
        <f t="shared" si="11"/>
        <v>2028</v>
      </c>
      <c r="C31" s="100">
        <f t="shared" si="12"/>
        <v>2029</v>
      </c>
      <c r="D31" s="59"/>
      <c r="E31" s="59"/>
      <c r="F31" s="59"/>
      <c r="G31" s="110">
        <f>SUMIF(Wainwright_All_R_R_Th!$D$4:$BB$4,$B31,Wainwright_All_R_R_Th!$D$5:$BB$5)</f>
        <v>0</v>
      </c>
      <c r="H31" s="61">
        <f t="shared" si="0"/>
        <v>0</v>
      </c>
      <c r="I31" s="61">
        <f t="shared" si="1"/>
        <v>0</v>
      </c>
      <c r="J31" s="61">
        <f t="shared" si="2"/>
        <v>0</v>
      </c>
      <c r="K31" s="62">
        <f t="shared" si="3"/>
        <v>0</v>
      </c>
      <c r="L31" s="62">
        <f t="shared" si="4"/>
        <v>0</v>
      </c>
      <c r="M31" s="62">
        <f t="shared" si="5"/>
        <v>0</v>
      </c>
      <c r="N31" s="62">
        <f t="shared" si="6"/>
        <v>0</v>
      </c>
      <c r="O31" s="62">
        <f t="shared" si="7"/>
        <v>0</v>
      </c>
      <c r="P31" s="62">
        <f t="shared" si="8"/>
        <v>0</v>
      </c>
      <c r="Q31" s="62">
        <f t="shared" si="9"/>
        <v>0</v>
      </c>
      <c r="R31" s="63">
        <f t="shared" si="10"/>
        <v>0</v>
      </c>
      <c r="X31" s="64"/>
    </row>
    <row r="32" spans="1:24">
      <c r="A32" s="99"/>
      <c r="B32" s="85">
        <f t="shared" si="11"/>
        <v>2029</v>
      </c>
      <c r="C32" s="100">
        <f t="shared" si="12"/>
        <v>2030</v>
      </c>
      <c r="D32" s="59"/>
      <c r="E32" s="59"/>
      <c r="F32" s="59"/>
      <c r="G32" s="110">
        <f>SUMIF(Wainwright_All_R_R_Th!$D$4:$BB$4,$B32,Wainwright_All_R_R_Th!$D$5:$BB$5)</f>
        <v>0</v>
      </c>
      <c r="H32" s="61">
        <f t="shared" si="0"/>
        <v>0</v>
      </c>
      <c r="I32" s="61">
        <f t="shared" si="1"/>
        <v>0</v>
      </c>
      <c r="J32" s="61">
        <f t="shared" si="2"/>
        <v>0</v>
      </c>
      <c r="K32" s="62">
        <f t="shared" si="3"/>
        <v>0</v>
      </c>
      <c r="L32" s="62">
        <f t="shared" si="4"/>
        <v>0</v>
      </c>
      <c r="M32" s="62">
        <f t="shared" si="5"/>
        <v>0</v>
      </c>
      <c r="N32" s="62">
        <f t="shared" si="6"/>
        <v>0</v>
      </c>
      <c r="O32" s="62">
        <f t="shared" si="7"/>
        <v>0</v>
      </c>
      <c r="P32" s="62">
        <f t="shared" si="8"/>
        <v>0</v>
      </c>
      <c r="Q32" s="62">
        <f t="shared" si="9"/>
        <v>0</v>
      </c>
      <c r="R32" s="63">
        <f t="shared" si="10"/>
        <v>0</v>
      </c>
      <c r="X32" s="64"/>
    </row>
    <row r="33" spans="1:24">
      <c r="A33" s="97"/>
      <c r="B33" s="85">
        <f t="shared" si="11"/>
        <v>2030</v>
      </c>
      <c r="C33" s="100">
        <f t="shared" si="12"/>
        <v>2031</v>
      </c>
      <c r="D33" s="59"/>
      <c r="E33" s="59"/>
      <c r="F33" s="59"/>
      <c r="G33" s="110">
        <f>SUMIF(Wainwright_All_R_R_Th!$D$4:$BB$4,$B33,Wainwright_All_R_R_Th!$D$5:$BB$5)</f>
        <v>0</v>
      </c>
      <c r="H33" s="61">
        <f t="shared" si="0"/>
        <v>0</v>
      </c>
      <c r="I33" s="61">
        <f t="shared" si="1"/>
        <v>0</v>
      </c>
      <c r="J33" s="61">
        <f t="shared" si="2"/>
        <v>0</v>
      </c>
      <c r="K33" s="62">
        <f t="shared" si="3"/>
        <v>0</v>
      </c>
      <c r="L33" s="62">
        <f t="shared" si="4"/>
        <v>0</v>
      </c>
      <c r="M33" s="62">
        <f t="shared" si="5"/>
        <v>0</v>
      </c>
      <c r="N33" s="62">
        <f t="shared" si="6"/>
        <v>0</v>
      </c>
      <c r="O33" s="62">
        <f t="shared" si="7"/>
        <v>0</v>
      </c>
      <c r="P33" s="62">
        <f t="shared" si="8"/>
        <v>0</v>
      </c>
      <c r="Q33" s="62">
        <f t="shared" si="9"/>
        <v>0</v>
      </c>
      <c r="R33" s="63">
        <f t="shared" si="10"/>
        <v>0</v>
      </c>
      <c r="X33" s="64"/>
    </row>
    <row r="34" spans="1:24">
      <c r="A34" s="97"/>
      <c r="B34" s="85">
        <f t="shared" si="11"/>
        <v>2031</v>
      </c>
      <c r="C34" s="100">
        <f t="shared" si="12"/>
        <v>2032</v>
      </c>
      <c r="D34" s="59"/>
      <c r="E34" s="59"/>
      <c r="F34" s="59"/>
      <c r="G34" s="110">
        <f>SUMIF(Wainwright_All_R_R_Th!$D$4:$BB$4,$B34,Wainwright_All_R_R_Th!$D$5:$BB$5)</f>
        <v>0</v>
      </c>
      <c r="H34" s="61">
        <f t="shared" si="0"/>
        <v>0</v>
      </c>
      <c r="I34" s="61">
        <f t="shared" si="1"/>
        <v>0</v>
      </c>
      <c r="J34" s="61">
        <f t="shared" si="2"/>
        <v>0</v>
      </c>
      <c r="K34" s="62">
        <f t="shared" si="3"/>
        <v>0</v>
      </c>
      <c r="L34" s="62">
        <f t="shared" si="4"/>
        <v>0</v>
      </c>
      <c r="M34" s="62">
        <f t="shared" si="5"/>
        <v>0</v>
      </c>
      <c r="N34" s="62">
        <f t="shared" si="6"/>
        <v>0</v>
      </c>
      <c r="O34" s="62">
        <f t="shared" si="7"/>
        <v>0</v>
      </c>
      <c r="P34" s="62">
        <f t="shared" si="8"/>
        <v>0</v>
      </c>
      <c r="Q34" s="62">
        <f t="shared" si="9"/>
        <v>0</v>
      </c>
      <c r="R34" s="63">
        <f t="shared" si="10"/>
        <v>0</v>
      </c>
      <c r="X34" s="64"/>
    </row>
    <row r="35" spans="1:24">
      <c r="A35" s="97"/>
      <c r="B35" s="85">
        <f t="shared" si="11"/>
        <v>2032</v>
      </c>
      <c r="C35" s="100">
        <f t="shared" si="12"/>
        <v>2033</v>
      </c>
      <c r="D35" s="59"/>
      <c r="E35" s="59"/>
      <c r="F35" s="59"/>
      <c r="G35" s="110">
        <f>SUMIF(Wainwright_All_R_R_Th!$D$4:$BB$4,$B35,Wainwright_All_R_R_Th!$D$5:$BB$5)</f>
        <v>0</v>
      </c>
      <c r="H35" s="61">
        <f t="shared" si="0"/>
        <v>0</v>
      </c>
      <c r="I35" s="61">
        <f t="shared" si="1"/>
        <v>0</v>
      </c>
      <c r="J35" s="61">
        <f t="shared" si="2"/>
        <v>0</v>
      </c>
      <c r="K35" s="62">
        <f t="shared" si="3"/>
        <v>0</v>
      </c>
      <c r="L35" s="62">
        <f t="shared" si="4"/>
        <v>0</v>
      </c>
      <c r="M35" s="62">
        <f t="shared" si="5"/>
        <v>0</v>
      </c>
      <c r="N35" s="62">
        <f t="shared" si="6"/>
        <v>0</v>
      </c>
      <c r="O35" s="62">
        <f t="shared" si="7"/>
        <v>0</v>
      </c>
      <c r="P35" s="62">
        <f t="shared" si="8"/>
        <v>0</v>
      </c>
      <c r="Q35" s="62">
        <f t="shared" si="9"/>
        <v>0</v>
      </c>
      <c r="R35" s="63">
        <f t="shared" si="10"/>
        <v>0</v>
      </c>
      <c r="X35" s="64"/>
    </row>
    <row r="36" spans="1:24">
      <c r="A36" s="97"/>
      <c r="B36" s="85">
        <f t="shared" si="11"/>
        <v>2033</v>
      </c>
      <c r="C36" s="100">
        <f t="shared" si="12"/>
        <v>2034</v>
      </c>
      <c r="D36" s="59"/>
      <c r="E36" s="59"/>
      <c r="F36" s="59"/>
      <c r="G36" s="110">
        <f>SUMIF(Wainwright_All_R_R_Th!$D$4:$BB$4,$B36,Wainwright_All_R_R_Th!$D$5:$BB$5)</f>
        <v>0</v>
      </c>
      <c r="H36" s="61">
        <f t="shared" si="0"/>
        <v>0</v>
      </c>
      <c r="I36" s="61">
        <f t="shared" si="1"/>
        <v>0</v>
      </c>
      <c r="J36" s="61">
        <f t="shared" si="2"/>
        <v>0</v>
      </c>
      <c r="K36" s="62">
        <f t="shared" si="3"/>
        <v>0</v>
      </c>
      <c r="L36" s="62">
        <f t="shared" si="4"/>
        <v>0</v>
      </c>
      <c r="M36" s="62">
        <f t="shared" si="5"/>
        <v>0</v>
      </c>
      <c r="N36" s="62">
        <f t="shared" si="6"/>
        <v>0</v>
      </c>
      <c r="O36" s="62">
        <f t="shared" si="7"/>
        <v>0</v>
      </c>
      <c r="P36" s="62">
        <f t="shared" si="8"/>
        <v>0</v>
      </c>
      <c r="Q36" s="62">
        <f t="shared" si="9"/>
        <v>0</v>
      </c>
      <c r="R36" s="63">
        <f t="shared" si="10"/>
        <v>0</v>
      </c>
      <c r="X36" s="64"/>
    </row>
    <row r="37" spans="1:24">
      <c r="A37" s="97"/>
      <c r="B37" s="85">
        <f t="shared" si="11"/>
        <v>2034</v>
      </c>
      <c r="C37" s="100">
        <f t="shared" si="12"/>
        <v>2035</v>
      </c>
      <c r="D37" s="59"/>
      <c r="E37" s="59"/>
      <c r="F37" s="59"/>
      <c r="G37" s="110">
        <f>SUMIF(Wainwright_All_R_R_Th!$D$4:$BB$4,$B37,Wainwright_All_R_R_Th!$D$5:$BB$5)</f>
        <v>0</v>
      </c>
      <c r="H37" s="61">
        <f t="shared" si="0"/>
        <v>0</v>
      </c>
      <c r="I37" s="61">
        <f t="shared" si="1"/>
        <v>0</v>
      </c>
      <c r="J37" s="61">
        <f t="shared" si="2"/>
        <v>0</v>
      </c>
      <c r="K37" s="62">
        <f t="shared" si="3"/>
        <v>0</v>
      </c>
      <c r="L37" s="62">
        <f t="shared" si="4"/>
        <v>0</v>
      </c>
      <c r="M37" s="62">
        <f t="shared" si="5"/>
        <v>0</v>
      </c>
      <c r="N37" s="62">
        <f t="shared" si="6"/>
        <v>0</v>
      </c>
      <c r="O37" s="62">
        <f t="shared" si="7"/>
        <v>0</v>
      </c>
      <c r="P37" s="62">
        <f t="shared" si="8"/>
        <v>0</v>
      </c>
      <c r="Q37" s="62">
        <f t="shared" si="9"/>
        <v>0</v>
      </c>
      <c r="R37" s="63">
        <f t="shared" si="10"/>
        <v>0</v>
      </c>
      <c r="X37" s="64"/>
    </row>
    <row r="38" spans="1:24">
      <c r="A38" s="97"/>
      <c r="B38" s="85">
        <f t="shared" si="11"/>
        <v>2035</v>
      </c>
      <c r="C38" s="100">
        <f t="shared" si="12"/>
        <v>2036</v>
      </c>
      <c r="D38" s="59"/>
      <c r="E38" s="59"/>
      <c r="F38" s="59"/>
      <c r="G38" s="110">
        <f>SUMIF(Wainwright_All_R_R_Th!$D$4:$BB$4,$B38,Wainwright_All_R_R_Th!$D$5:$BB$5)</f>
        <v>0</v>
      </c>
      <c r="H38" s="61">
        <f t="shared" si="0"/>
        <v>0</v>
      </c>
      <c r="I38" s="61">
        <f t="shared" si="1"/>
        <v>0</v>
      </c>
      <c r="J38" s="61">
        <f t="shared" si="2"/>
        <v>0</v>
      </c>
      <c r="K38" s="62">
        <f t="shared" si="3"/>
        <v>0</v>
      </c>
      <c r="L38" s="62">
        <f t="shared" si="4"/>
        <v>0</v>
      </c>
      <c r="M38" s="62">
        <f t="shared" si="5"/>
        <v>0</v>
      </c>
      <c r="N38" s="62">
        <f t="shared" si="6"/>
        <v>0</v>
      </c>
      <c r="O38" s="62">
        <f t="shared" si="7"/>
        <v>0</v>
      </c>
      <c r="P38" s="62">
        <f t="shared" si="8"/>
        <v>0</v>
      </c>
      <c r="Q38" s="62">
        <f t="shared" si="9"/>
        <v>0</v>
      </c>
      <c r="R38" s="63">
        <f t="shared" si="10"/>
        <v>0</v>
      </c>
      <c r="X38" s="64"/>
    </row>
    <row r="39" spans="1:24">
      <c r="A39" s="97"/>
      <c r="B39" s="85">
        <f t="shared" si="11"/>
        <v>2036</v>
      </c>
      <c r="C39" s="100">
        <f t="shared" si="12"/>
        <v>2037</v>
      </c>
      <c r="D39" s="59"/>
      <c r="E39" s="59"/>
      <c r="F39" s="59"/>
      <c r="G39" s="110">
        <f>SUMIF(Wainwright_All_R_R_Th!$D$4:$BB$4,$B39,Wainwright_All_R_R_Th!$D$5:$BB$5)</f>
        <v>0</v>
      </c>
      <c r="H39" s="61">
        <f t="shared" si="0"/>
        <v>0</v>
      </c>
      <c r="I39" s="61">
        <f t="shared" si="1"/>
        <v>0</v>
      </c>
      <c r="J39" s="61">
        <f t="shared" si="2"/>
        <v>0</v>
      </c>
      <c r="K39" s="62">
        <f t="shared" si="3"/>
        <v>0</v>
      </c>
      <c r="L39" s="62">
        <f t="shared" si="4"/>
        <v>0</v>
      </c>
      <c r="M39" s="62">
        <f t="shared" si="5"/>
        <v>0</v>
      </c>
      <c r="N39" s="62">
        <f t="shared" si="6"/>
        <v>0</v>
      </c>
      <c r="O39" s="62">
        <f t="shared" si="7"/>
        <v>0</v>
      </c>
      <c r="P39" s="62">
        <f t="shared" si="8"/>
        <v>0</v>
      </c>
      <c r="Q39" s="62">
        <f t="shared" si="9"/>
        <v>0</v>
      </c>
      <c r="R39" s="63">
        <f t="shared" si="10"/>
        <v>0</v>
      </c>
      <c r="X39" s="64"/>
    </row>
    <row r="40" spans="1:24">
      <c r="A40" s="97"/>
      <c r="B40" s="85">
        <f t="shared" si="11"/>
        <v>2037</v>
      </c>
      <c r="C40" s="100">
        <f t="shared" si="12"/>
        <v>2038</v>
      </c>
      <c r="D40" s="59"/>
      <c r="E40" s="59"/>
      <c r="F40" s="59"/>
      <c r="G40" s="110">
        <f>SUMIF(Wainwright_All_R_R_Th!$D$4:$BB$4,$B40,Wainwright_All_R_R_Th!$D$5:$BB$5)</f>
        <v>0</v>
      </c>
      <c r="H40" s="61">
        <f t="shared" si="0"/>
        <v>0</v>
      </c>
      <c r="I40" s="61">
        <f t="shared" si="1"/>
        <v>0</v>
      </c>
      <c r="J40" s="61">
        <f t="shared" si="2"/>
        <v>0</v>
      </c>
      <c r="K40" s="62">
        <f t="shared" si="3"/>
        <v>0</v>
      </c>
      <c r="L40" s="62">
        <f t="shared" si="4"/>
        <v>0</v>
      </c>
      <c r="M40" s="62">
        <f t="shared" si="5"/>
        <v>0</v>
      </c>
      <c r="N40" s="62">
        <f t="shared" si="6"/>
        <v>0</v>
      </c>
      <c r="O40" s="62">
        <f t="shared" si="7"/>
        <v>0</v>
      </c>
      <c r="P40" s="62">
        <f t="shared" si="8"/>
        <v>0</v>
      </c>
      <c r="Q40" s="62">
        <f t="shared" si="9"/>
        <v>0</v>
      </c>
      <c r="R40" s="63">
        <f t="shared" si="10"/>
        <v>0</v>
      </c>
      <c r="X40" s="64"/>
    </row>
    <row r="41" spans="1:24">
      <c r="A41" s="97"/>
      <c r="B41" s="85">
        <f t="shared" si="11"/>
        <v>2038</v>
      </c>
      <c r="C41" s="100">
        <f t="shared" si="12"/>
        <v>2039</v>
      </c>
      <c r="D41" s="59"/>
      <c r="E41" s="59"/>
      <c r="F41" s="59"/>
      <c r="G41" s="110">
        <f>SUMIF(Wainwright_All_R_R_Th!$D$4:$BB$4,$B41,Wainwright_All_R_R_Th!$D$5:$BB$5)</f>
        <v>0</v>
      </c>
      <c r="H41" s="61">
        <f t="shared" si="0"/>
        <v>0</v>
      </c>
      <c r="I41" s="61">
        <f t="shared" si="1"/>
        <v>0</v>
      </c>
      <c r="J41" s="61">
        <f t="shared" si="2"/>
        <v>0</v>
      </c>
      <c r="K41" s="62">
        <f t="shared" si="3"/>
        <v>0</v>
      </c>
      <c r="L41" s="62">
        <f t="shared" si="4"/>
        <v>0</v>
      </c>
      <c r="M41" s="62">
        <f t="shared" si="5"/>
        <v>0</v>
      </c>
      <c r="N41" s="62">
        <f t="shared" si="6"/>
        <v>0</v>
      </c>
      <c r="O41" s="62">
        <f t="shared" si="7"/>
        <v>0</v>
      </c>
      <c r="P41" s="62">
        <f t="shared" si="8"/>
        <v>0</v>
      </c>
      <c r="Q41" s="62">
        <f t="shared" si="9"/>
        <v>0</v>
      </c>
      <c r="R41" s="63">
        <f t="shared" si="10"/>
        <v>0</v>
      </c>
      <c r="X41" s="64"/>
    </row>
    <row r="42" spans="1:24">
      <c r="A42" s="97"/>
      <c r="B42" s="85">
        <f t="shared" si="11"/>
        <v>2039</v>
      </c>
      <c r="C42" s="100">
        <f t="shared" si="12"/>
        <v>2040</v>
      </c>
      <c r="D42" s="59"/>
      <c r="E42" s="59"/>
      <c r="F42" s="59"/>
      <c r="G42" s="110">
        <f>SUMIF(Wainwright_All_R_R_Th!$D$4:$BB$4,$B42,Wainwright_All_R_R_Th!$D$5:$BB$5)</f>
        <v>0</v>
      </c>
      <c r="H42" s="61">
        <f t="shared" si="0"/>
        <v>0</v>
      </c>
      <c r="I42" s="61">
        <f t="shared" si="1"/>
        <v>0</v>
      </c>
      <c r="J42" s="61">
        <f t="shared" si="2"/>
        <v>0</v>
      </c>
      <c r="K42" s="62">
        <f t="shared" si="3"/>
        <v>0</v>
      </c>
      <c r="L42" s="62">
        <f t="shared" si="4"/>
        <v>0</v>
      </c>
      <c r="M42" s="62">
        <f t="shared" si="5"/>
        <v>0</v>
      </c>
      <c r="N42" s="62">
        <f t="shared" si="6"/>
        <v>0</v>
      </c>
      <c r="O42" s="62">
        <f t="shared" si="7"/>
        <v>0</v>
      </c>
      <c r="P42" s="62">
        <f t="shared" si="8"/>
        <v>0</v>
      </c>
      <c r="Q42" s="62">
        <f t="shared" si="9"/>
        <v>0</v>
      </c>
      <c r="R42" s="63">
        <f t="shared" si="10"/>
        <v>0</v>
      </c>
      <c r="X42" s="64"/>
    </row>
    <row r="43" spans="1:24">
      <c r="A43" s="97"/>
      <c r="B43" s="85">
        <f t="shared" si="11"/>
        <v>2040</v>
      </c>
      <c r="C43" s="100">
        <f t="shared" si="12"/>
        <v>2041</v>
      </c>
      <c r="D43" s="59"/>
      <c r="E43" s="59"/>
      <c r="F43" s="59"/>
      <c r="G43" s="110">
        <f>SUMIF(Wainwright_All_R_R_Th!$D$4:$BB$4,$B43,Wainwright_All_R_R_Th!$D$5:$BB$5)</f>
        <v>0</v>
      </c>
      <c r="H43" s="61">
        <f t="shared" ref="H43:H62" si="13">G43*$H$9</f>
        <v>0</v>
      </c>
      <c r="I43" s="61">
        <f t="shared" ref="I43:I62" si="14">SUM(G43:H43)*I$9</f>
        <v>0</v>
      </c>
      <c r="J43" s="61">
        <f t="shared" ref="J43:J62" si="15">SUM(G43:I43)*J$9</f>
        <v>0</v>
      </c>
      <c r="K43" s="62">
        <f t="shared" ref="K43:K62" si="16">SUM(G43:J43)*K$9</f>
        <v>0</v>
      </c>
      <c r="L43" s="62">
        <f t="shared" ref="L43:L62" si="17">SUM(G43:K43)*L$9</f>
        <v>0</v>
      </c>
      <c r="M43" s="62">
        <f t="shared" ref="M43:M62" si="18">SUM(G43:L43)</f>
        <v>0</v>
      </c>
      <c r="N43" s="62">
        <f t="shared" ref="N43:N62" si="19">M43*N$9</f>
        <v>0</v>
      </c>
      <c r="O43" s="62">
        <f t="shared" ref="O43:O62" si="20">M43*O$9</f>
        <v>0</v>
      </c>
      <c r="P43" s="62">
        <f t="shared" ref="P43:P62" si="21">M43*P$9</f>
        <v>0</v>
      </c>
      <c r="Q43" s="62">
        <f t="shared" ref="Q43:Q62" si="22">SUM(N43:P43)*Q$9</f>
        <v>0</v>
      </c>
      <c r="R43" s="63">
        <f t="shared" ref="R43:R62" si="23">SUM(M43:Q43)</f>
        <v>0</v>
      </c>
      <c r="X43" s="64"/>
    </row>
    <row r="44" spans="1:24">
      <c r="A44" s="99"/>
      <c r="B44" s="85">
        <f t="shared" ref="B44:B61" si="24">B43+1</f>
        <v>2041</v>
      </c>
      <c r="C44" s="100">
        <f t="shared" si="12"/>
        <v>2042</v>
      </c>
      <c r="D44" s="59"/>
      <c r="E44" s="59"/>
      <c r="F44" s="59"/>
      <c r="G44" s="110">
        <f>SUMIF(Wainwright_All_R_R_Th!$D$4:$BB$4,$B44,Wainwright_All_R_R_Th!$D$5:$BB$5)</f>
        <v>0</v>
      </c>
      <c r="H44" s="61">
        <f t="shared" si="13"/>
        <v>0</v>
      </c>
      <c r="I44" s="61">
        <f t="shared" si="14"/>
        <v>0</v>
      </c>
      <c r="J44" s="61">
        <f t="shared" si="15"/>
        <v>0</v>
      </c>
      <c r="K44" s="62">
        <f t="shared" si="16"/>
        <v>0</v>
      </c>
      <c r="L44" s="62">
        <f t="shared" si="17"/>
        <v>0</v>
      </c>
      <c r="M44" s="62">
        <f t="shared" si="18"/>
        <v>0</v>
      </c>
      <c r="N44" s="62">
        <f t="shared" si="19"/>
        <v>0</v>
      </c>
      <c r="O44" s="62">
        <f t="shared" si="20"/>
        <v>0</v>
      </c>
      <c r="P44" s="62">
        <f t="shared" si="21"/>
        <v>0</v>
      </c>
      <c r="Q44" s="62">
        <f t="shared" si="22"/>
        <v>0</v>
      </c>
      <c r="R44" s="63">
        <f t="shared" si="23"/>
        <v>0</v>
      </c>
      <c r="X44" s="64"/>
    </row>
    <row r="45" spans="1:24">
      <c r="A45" s="97"/>
      <c r="B45" s="85">
        <f t="shared" si="24"/>
        <v>2042</v>
      </c>
      <c r="C45" s="100">
        <f t="shared" si="12"/>
        <v>2043</v>
      </c>
      <c r="D45" s="59"/>
      <c r="E45" s="59"/>
      <c r="F45" s="59"/>
      <c r="G45" s="110">
        <f>SUMIF(Wainwright_All_R_R_Th!$D$4:$BB$4,$B45,Wainwright_All_R_R_Th!$D$5:$BB$5)</f>
        <v>0</v>
      </c>
      <c r="H45" s="61">
        <f t="shared" si="13"/>
        <v>0</v>
      </c>
      <c r="I45" s="61">
        <f t="shared" si="14"/>
        <v>0</v>
      </c>
      <c r="J45" s="61">
        <f t="shared" si="15"/>
        <v>0</v>
      </c>
      <c r="K45" s="62">
        <f t="shared" si="16"/>
        <v>0</v>
      </c>
      <c r="L45" s="62">
        <f t="shared" si="17"/>
        <v>0</v>
      </c>
      <c r="M45" s="62">
        <f t="shared" si="18"/>
        <v>0</v>
      </c>
      <c r="N45" s="62">
        <f t="shared" si="19"/>
        <v>0</v>
      </c>
      <c r="O45" s="62">
        <f t="shared" si="20"/>
        <v>0</v>
      </c>
      <c r="P45" s="62">
        <f t="shared" si="21"/>
        <v>0</v>
      </c>
      <c r="Q45" s="62">
        <f t="shared" si="22"/>
        <v>0</v>
      </c>
      <c r="R45" s="63">
        <f t="shared" si="23"/>
        <v>0</v>
      </c>
      <c r="X45" s="64"/>
    </row>
    <row r="46" spans="1:24">
      <c r="A46" s="99"/>
      <c r="B46" s="85">
        <f t="shared" si="24"/>
        <v>2043</v>
      </c>
      <c r="C46" s="100">
        <f t="shared" si="12"/>
        <v>2044</v>
      </c>
      <c r="D46" s="59"/>
      <c r="E46" s="59"/>
      <c r="F46" s="59"/>
      <c r="G46" s="110">
        <f>SUMIF(Wainwright_All_R_R_Th!$D$4:$BB$4,$B46,Wainwright_All_R_R_Th!$D$5:$BB$5)</f>
        <v>0</v>
      </c>
      <c r="H46" s="61">
        <f t="shared" si="13"/>
        <v>0</v>
      </c>
      <c r="I46" s="61">
        <f t="shared" si="14"/>
        <v>0</v>
      </c>
      <c r="J46" s="61">
        <f t="shared" si="15"/>
        <v>0</v>
      </c>
      <c r="K46" s="62">
        <f t="shared" si="16"/>
        <v>0</v>
      </c>
      <c r="L46" s="62">
        <f t="shared" si="17"/>
        <v>0</v>
      </c>
      <c r="M46" s="62">
        <f t="shared" si="18"/>
        <v>0</v>
      </c>
      <c r="N46" s="62">
        <f t="shared" si="19"/>
        <v>0</v>
      </c>
      <c r="O46" s="62">
        <f t="shared" si="20"/>
        <v>0</v>
      </c>
      <c r="P46" s="62">
        <f t="shared" si="21"/>
        <v>0</v>
      </c>
      <c r="Q46" s="62">
        <f t="shared" si="22"/>
        <v>0</v>
      </c>
      <c r="R46" s="63">
        <f t="shared" si="23"/>
        <v>0</v>
      </c>
      <c r="X46" s="64"/>
    </row>
    <row r="47" spans="1:24">
      <c r="A47" s="97"/>
      <c r="B47" s="85">
        <f t="shared" si="24"/>
        <v>2044</v>
      </c>
      <c r="C47" s="100">
        <f t="shared" si="12"/>
        <v>2045</v>
      </c>
      <c r="D47" s="59"/>
      <c r="E47" s="59"/>
      <c r="F47" s="59"/>
      <c r="G47" s="110">
        <f>SUMIF(Wainwright_All_R_R_Th!$D$4:$BB$4,$B47,Wainwright_All_R_R_Th!$D$5:$BB$5)</f>
        <v>0</v>
      </c>
      <c r="H47" s="61">
        <f t="shared" si="13"/>
        <v>0</v>
      </c>
      <c r="I47" s="61">
        <f t="shared" si="14"/>
        <v>0</v>
      </c>
      <c r="J47" s="61">
        <f t="shared" si="15"/>
        <v>0</v>
      </c>
      <c r="K47" s="62">
        <f t="shared" si="16"/>
        <v>0</v>
      </c>
      <c r="L47" s="62">
        <f t="shared" si="17"/>
        <v>0</v>
      </c>
      <c r="M47" s="62">
        <f t="shared" si="18"/>
        <v>0</v>
      </c>
      <c r="N47" s="62">
        <f t="shared" si="19"/>
        <v>0</v>
      </c>
      <c r="O47" s="62">
        <f t="shared" si="20"/>
        <v>0</v>
      </c>
      <c r="P47" s="62">
        <f t="shared" si="21"/>
        <v>0</v>
      </c>
      <c r="Q47" s="62">
        <f t="shared" si="22"/>
        <v>0</v>
      </c>
      <c r="R47" s="63">
        <f t="shared" si="23"/>
        <v>0</v>
      </c>
      <c r="X47" s="64"/>
    </row>
    <row r="48" spans="1:24">
      <c r="A48" s="97"/>
      <c r="B48" s="85">
        <f t="shared" si="24"/>
        <v>2045</v>
      </c>
      <c r="C48" s="100">
        <f t="shared" si="12"/>
        <v>2046</v>
      </c>
      <c r="D48" s="59"/>
      <c r="E48" s="59"/>
      <c r="F48" s="59"/>
      <c r="G48" s="110">
        <f>SUMIF(Wainwright_All_R_R_Th!$D$4:$BB$4,$B48,Wainwright_All_R_R_Th!$D$5:$BB$5)</f>
        <v>0</v>
      </c>
      <c r="H48" s="61">
        <f t="shared" si="13"/>
        <v>0</v>
      </c>
      <c r="I48" s="61">
        <f t="shared" si="14"/>
        <v>0</v>
      </c>
      <c r="J48" s="61">
        <f t="shared" si="15"/>
        <v>0</v>
      </c>
      <c r="K48" s="62">
        <f t="shared" si="16"/>
        <v>0</v>
      </c>
      <c r="L48" s="62">
        <f t="shared" si="17"/>
        <v>0</v>
      </c>
      <c r="M48" s="62">
        <f t="shared" si="18"/>
        <v>0</v>
      </c>
      <c r="N48" s="62">
        <f t="shared" si="19"/>
        <v>0</v>
      </c>
      <c r="O48" s="62">
        <f t="shared" si="20"/>
        <v>0</v>
      </c>
      <c r="P48" s="62">
        <f t="shared" si="21"/>
        <v>0</v>
      </c>
      <c r="Q48" s="62">
        <f t="shared" si="22"/>
        <v>0</v>
      </c>
      <c r="R48" s="63">
        <f t="shared" si="23"/>
        <v>0</v>
      </c>
      <c r="X48" s="64"/>
    </row>
    <row r="49" spans="1:24">
      <c r="A49" s="97"/>
      <c r="B49" s="85">
        <f t="shared" si="24"/>
        <v>2046</v>
      </c>
      <c r="C49" s="100">
        <f t="shared" si="12"/>
        <v>2047</v>
      </c>
      <c r="D49" s="59"/>
      <c r="E49" s="59"/>
      <c r="F49" s="59"/>
      <c r="G49" s="110">
        <f>SUMIF(Wainwright_All_R_R_Th!$D$4:$BB$4,$B49,Wainwright_All_R_R_Th!$D$5:$BB$5)</f>
        <v>0</v>
      </c>
      <c r="H49" s="61">
        <f t="shared" si="13"/>
        <v>0</v>
      </c>
      <c r="I49" s="61">
        <f t="shared" si="14"/>
        <v>0</v>
      </c>
      <c r="J49" s="61">
        <f t="shared" si="15"/>
        <v>0</v>
      </c>
      <c r="K49" s="62">
        <f t="shared" si="16"/>
        <v>0</v>
      </c>
      <c r="L49" s="62">
        <f t="shared" si="17"/>
        <v>0</v>
      </c>
      <c r="M49" s="62">
        <f t="shared" si="18"/>
        <v>0</v>
      </c>
      <c r="N49" s="62">
        <f t="shared" si="19"/>
        <v>0</v>
      </c>
      <c r="O49" s="62">
        <f t="shared" si="20"/>
        <v>0</v>
      </c>
      <c r="P49" s="62">
        <f t="shared" si="21"/>
        <v>0</v>
      </c>
      <c r="Q49" s="62">
        <f t="shared" si="22"/>
        <v>0</v>
      </c>
      <c r="R49" s="63">
        <f t="shared" si="23"/>
        <v>0</v>
      </c>
      <c r="X49" s="64"/>
    </row>
    <row r="50" spans="1:24">
      <c r="A50" s="97"/>
      <c r="B50" s="85">
        <f t="shared" si="24"/>
        <v>2047</v>
      </c>
      <c r="C50" s="100">
        <f t="shared" si="12"/>
        <v>2048</v>
      </c>
      <c r="D50" s="59"/>
      <c r="E50" s="59"/>
      <c r="F50" s="59"/>
      <c r="G50" s="110">
        <f>SUMIF(Wainwright_All_R_R_Th!$D$4:$BB$4,$B50,Wainwright_All_R_R_Th!$D$5:$BB$5)</f>
        <v>0</v>
      </c>
      <c r="H50" s="61">
        <f t="shared" si="13"/>
        <v>0</v>
      </c>
      <c r="I50" s="61">
        <f t="shared" si="14"/>
        <v>0</v>
      </c>
      <c r="J50" s="61">
        <f t="shared" si="15"/>
        <v>0</v>
      </c>
      <c r="K50" s="62">
        <f t="shared" si="16"/>
        <v>0</v>
      </c>
      <c r="L50" s="62">
        <f t="shared" si="17"/>
        <v>0</v>
      </c>
      <c r="M50" s="62">
        <f t="shared" si="18"/>
        <v>0</v>
      </c>
      <c r="N50" s="62">
        <f t="shared" si="19"/>
        <v>0</v>
      </c>
      <c r="O50" s="62">
        <f t="shared" si="20"/>
        <v>0</v>
      </c>
      <c r="P50" s="62">
        <f t="shared" si="21"/>
        <v>0</v>
      </c>
      <c r="Q50" s="62">
        <f t="shared" si="22"/>
        <v>0</v>
      </c>
      <c r="R50" s="63">
        <f t="shared" si="23"/>
        <v>0</v>
      </c>
      <c r="X50" s="64"/>
    </row>
    <row r="51" spans="1:24">
      <c r="A51" s="97"/>
      <c r="B51" s="85">
        <f t="shared" si="24"/>
        <v>2048</v>
      </c>
      <c r="C51" s="100">
        <f t="shared" si="12"/>
        <v>2049</v>
      </c>
      <c r="D51" s="59"/>
      <c r="E51" s="59"/>
      <c r="F51" s="59"/>
      <c r="G51" s="110">
        <f>SUMIF(Wainwright_All_R_R_Th!$D$4:$BB$4,$B51,Wainwright_All_R_R_Th!$D$5:$BB$5)</f>
        <v>0</v>
      </c>
      <c r="H51" s="61">
        <f t="shared" si="13"/>
        <v>0</v>
      </c>
      <c r="I51" s="61">
        <f t="shared" si="14"/>
        <v>0</v>
      </c>
      <c r="J51" s="61">
        <f t="shared" si="15"/>
        <v>0</v>
      </c>
      <c r="K51" s="62">
        <f t="shared" si="16"/>
        <v>0</v>
      </c>
      <c r="L51" s="62">
        <f t="shared" si="17"/>
        <v>0</v>
      </c>
      <c r="M51" s="62">
        <f t="shared" si="18"/>
        <v>0</v>
      </c>
      <c r="N51" s="62">
        <f t="shared" si="19"/>
        <v>0</v>
      </c>
      <c r="O51" s="62">
        <f t="shared" si="20"/>
        <v>0</v>
      </c>
      <c r="P51" s="62">
        <f t="shared" si="21"/>
        <v>0</v>
      </c>
      <c r="Q51" s="62">
        <f t="shared" si="22"/>
        <v>0</v>
      </c>
      <c r="R51" s="63">
        <f t="shared" si="23"/>
        <v>0</v>
      </c>
      <c r="X51" s="64"/>
    </row>
    <row r="52" spans="1:24">
      <c r="A52" s="99"/>
      <c r="B52" s="85">
        <f t="shared" si="24"/>
        <v>2049</v>
      </c>
      <c r="C52" s="100">
        <f t="shared" si="12"/>
        <v>2050</v>
      </c>
      <c r="D52" s="59"/>
      <c r="E52" s="59"/>
      <c r="F52" s="59"/>
      <c r="G52" s="110">
        <f>SUMIF(Wainwright_All_R_R_Th!$D$4:$BB$4,$B52,Wainwright_All_R_R_Th!$D$5:$BB$5)</f>
        <v>0</v>
      </c>
      <c r="H52" s="61">
        <f t="shared" si="13"/>
        <v>0</v>
      </c>
      <c r="I52" s="61">
        <f t="shared" si="14"/>
        <v>0</v>
      </c>
      <c r="J52" s="61">
        <f t="shared" si="15"/>
        <v>0</v>
      </c>
      <c r="K52" s="62">
        <f t="shared" si="16"/>
        <v>0</v>
      </c>
      <c r="L52" s="62">
        <f t="shared" si="17"/>
        <v>0</v>
      </c>
      <c r="M52" s="62">
        <f t="shared" si="18"/>
        <v>0</v>
      </c>
      <c r="N52" s="62">
        <f t="shared" si="19"/>
        <v>0</v>
      </c>
      <c r="O52" s="62">
        <f t="shared" si="20"/>
        <v>0</v>
      </c>
      <c r="P52" s="62">
        <f t="shared" si="21"/>
        <v>0</v>
      </c>
      <c r="Q52" s="62">
        <f t="shared" si="22"/>
        <v>0</v>
      </c>
      <c r="R52" s="63">
        <f t="shared" si="23"/>
        <v>0</v>
      </c>
      <c r="X52" s="64"/>
    </row>
    <row r="53" spans="1:24">
      <c r="A53" s="97"/>
      <c r="B53" s="85">
        <f t="shared" si="24"/>
        <v>2050</v>
      </c>
      <c r="C53" s="100">
        <f t="shared" si="12"/>
        <v>2051</v>
      </c>
      <c r="D53" s="59"/>
      <c r="E53" s="59"/>
      <c r="F53" s="59"/>
      <c r="G53" s="110">
        <f>SUMIF(Wainwright_All_R_R_Th!$D$4:$BB$4,$B53,Wainwright_All_R_R_Th!$D$5:$BB$5)</f>
        <v>0</v>
      </c>
      <c r="H53" s="61">
        <f t="shared" si="13"/>
        <v>0</v>
      </c>
      <c r="I53" s="61">
        <f t="shared" si="14"/>
        <v>0</v>
      </c>
      <c r="J53" s="61">
        <f t="shared" si="15"/>
        <v>0</v>
      </c>
      <c r="K53" s="62">
        <f t="shared" si="16"/>
        <v>0</v>
      </c>
      <c r="L53" s="62">
        <f t="shared" si="17"/>
        <v>0</v>
      </c>
      <c r="M53" s="62">
        <f t="shared" si="18"/>
        <v>0</v>
      </c>
      <c r="N53" s="62">
        <f t="shared" si="19"/>
        <v>0</v>
      </c>
      <c r="O53" s="62">
        <f t="shared" si="20"/>
        <v>0</v>
      </c>
      <c r="P53" s="62">
        <f t="shared" si="21"/>
        <v>0</v>
      </c>
      <c r="Q53" s="62">
        <f t="shared" si="22"/>
        <v>0</v>
      </c>
      <c r="R53" s="63">
        <f t="shared" si="23"/>
        <v>0</v>
      </c>
      <c r="X53" s="64"/>
    </row>
    <row r="54" spans="1:24">
      <c r="A54" s="99"/>
      <c r="B54" s="85">
        <f t="shared" si="24"/>
        <v>2051</v>
      </c>
      <c r="C54" s="100">
        <f t="shared" si="12"/>
        <v>2052</v>
      </c>
      <c r="D54" s="59"/>
      <c r="E54" s="59"/>
      <c r="F54" s="59"/>
      <c r="G54" s="110">
        <f>SUMIF(Wainwright_All_R_R_Th!$D$4:$BB$4,$B54,Wainwright_All_R_R_Th!$D$5:$BB$5)</f>
        <v>0</v>
      </c>
      <c r="H54" s="61">
        <f t="shared" si="13"/>
        <v>0</v>
      </c>
      <c r="I54" s="61">
        <f t="shared" si="14"/>
        <v>0</v>
      </c>
      <c r="J54" s="61">
        <f t="shared" si="15"/>
        <v>0</v>
      </c>
      <c r="K54" s="62">
        <f t="shared" si="16"/>
        <v>0</v>
      </c>
      <c r="L54" s="62">
        <f t="shared" si="17"/>
        <v>0</v>
      </c>
      <c r="M54" s="62">
        <f t="shared" si="18"/>
        <v>0</v>
      </c>
      <c r="N54" s="62">
        <f t="shared" si="19"/>
        <v>0</v>
      </c>
      <c r="O54" s="62">
        <f t="shared" si="20"/>
        <v>0</v>
      </c>
      <c r="P54" s="62">
        <f t="shared" si="21"/>
        <v>0</v>
      </c>
      <c r="Q54" s="62">
        <f t="shared" si="22"/>
        <v>0</v>
      </c>
      <c r="R54" s="63">
        <f t="shared" si="23"/>
        <v>0</v>
      </c>
      <c r="X54" s="64"/>
    </row>
    <row r="55" spans="1:24">
      <c r="A55" s="97"/>
      <c r="B55" s="85">
        <f t="shared" si="24"/>
        <v>2052</v>
      </c>
      <c r="C55" s="100">
        <f t="shared" si="12"/>
        <v>2053</v>
      </c>
      <c r="D55" s="59"/>
      <c r="E55" s="59"/>
      <c r="F55" s="59"/>
      <c r="G55" s="110">
        <f>SUMIF(Wainwright_All_R_R_Th!$D$4:$BB$4,$B55,Wainwright_All_R_R_Th!$D$5:$BB$5)</f>
        <v>0</v>
      </c>
      <c r="H55" s="61">
        <f t="shared" si="13"/>
        <v>0</v>
      </c>
      <c r="I55" s="61">
        <f t="shared" si="14"/>
        <v>0</v>
      </c>
      <c r="J55" s="61">
        <f t="shared" si="15"/>
        <v>0</v>
      </c>
      <c r="K55" s="62">
        <f t="shared" si="16"/>
        <v>0</v>
      </c>
      <c r="L55" s="62">
        <f t="shared" si="17"/>
        <v>0</v>
      </c>
      <c r="M55" s="62">
        <f t="shared" si="18"/>
        <v>0</v>
      </c>
      <c r="N55" s="62">
        <f t="shared" si="19"/>
        <v>0</v>
      </c>
      <c r="O55" s="62">
        <f t="shared" si="20"/>
        <v>0</v>
      </c>
      <c r="P55" s="62">
        <f t="shared" si="21"/>
        <v>0</v>
      </c>
      <c r="Q55" s="62">
        <f t="shared" si="22"/>
        <v>0</v>
      </c>
      <c r="R55" s="63">
        <f t="shared" si="23"/>
        <v>0</v>
      </c>
      <c r="X55" s="64"/>
    </row>
    <row r="56" spans="1:24">
      <c r="A56" s="97"/>
      <c r="B56" s="85">
        <f t="shared" si="24"/>
        <v>2053</v>
      </c>
      <c r="C56" s="100">
        <f t="shared" si="12"/>
        <v>2054</v>
      </c>
      <c r="D56" s="59"/>
      <c r="E56" s="59"/>
      <c r="F56" s="59"/>
      <c r="G56" s="110">
        <f>SUMIF(Wainwright_All_R_R_Th!$D$4:$BB$4,$B56,Wainwright_All_R_R_Th!$D$5:$BB$5)</f>
        <v>0</v>
      </c>
      <c r="H56" s="61">
        <f t="shared" si="13"/>
        <v>0</v>
      </c>
      <c r="I56" s="61">
        <f t="shared" si="14"/>
        <v>0</v>
      </c>
      <c r="J56" s="61">
        <f t="shared" si="15"/>
        <v>0</v>
      </c>
      <c r="K56" s="62">
        <f t="shared" si="16"/>
        <v>0</v>
      </c>
      <c r="L56" s="62">
        <f t="shared" si="17"/>
        <v>0</v>
      </c>
      <c r="M56" s="62">
        <f t="shared" si="18"/>
        <v>0</v>
      </c>
      <c r="N56" s="62">
        <f t="shared" si="19"/>
        <v>0</v>
      </c>
      <c r="O56" s="62">
        <f t="shared" si="20"/>
        <v>0</v>
      </c>
      <c r="P56" s="62">
        <f t="shared" si="21"/>
        <v>0</v>
      </c>
      <c r="Q56" s="62">
        <f t="shared" si="22"/>
        <v>0</v>
      </c>
      <c r="R56" s="63">
        <f t="shared" si="23"/>
        <v>0</v>
      </c>
      <c r="X56" s="64"/>
    </row>
    <row r="57" spans="1:24">
      <c r="A57" s="97"/>
      <c r="B57" s="85">
        <f t="shared" si="24"/>
        <v>2054</v>
      </c>
      <c r="C57" s="100">
        <f t="shared" si="12"/>
        <v>2055</v>
      </c>
      <c r="D57" s="59"/>
      <c r="E57" s="59"/>
      <c r="F57" s="59"/>
      <c r="G57" s="110">
        <f>SUMIF(Wainwright_All_R_R_Th!$D$4:$BB$4,$B57,Wainwright_All_R_R_Th!$D$5:$BB$5)</f>
        <v>0</v>
      </c>
      <c r="H57" s="61">
        <f t="shared" si="13"/>
        <v>0</v>
      </c>
      <c r="I57" s="61">
        <f t="shared" si="14"/>
        <v>0</v>
      </c>
      <c r="J57" s="61">
        <f t="shared" si="15"/>
        <v>0</v>
      </c>
      <c r="K57" s="62">
        <f t="shared" si="16"/>
        <v>0</v>
      </c>
      <c r="L57" s="62">
        <f t="shared" si="17"/>
        <v>0</v>
      </c>
      <c r="M57" s="62">
        <f t="shared" si="18"/>
        <v>0</v>
      </c>
      <c r="N57" s="62">
        <f t="shared" si="19"/>
        <v>0</v>
      </c>
      <c r="O57" s="62">
        <f t="shared" si="20"/>
        <v>0</v>
      </c>
      <c r="P57" s="62">
        <f t="shared" si="21"/>
        <v>0</v>
      </c>
      <c r="Q57" s="62">
        <f t="shared" si="22"/>
        <v>0</v>
      </c>
      <c r="R57" s="63">
        <f t="shared" si="23"/>
        <v>0</v>
      </c>
      <c r="X57" s="64"/>
    </row>
    <row r="58" spans="1:24">
      <c r="A58" s="97"/>
      <c r="B58" s="85">
        <f t="shared" si="24"/>
        <v>2055</v>
      </c>
      <c r="C58" s="100">
        <f t="shared" si="12"/>
        <v>2056</v>
      </c>
      <c r="D58" s="59"/>
      <c r="E58" s="59"/>
      <c r="F58" s="59"/>
      <c r="G58" s="110">
        <f>SUMIF(Wainwright_All_R_R_Th!$D$4:$BB$4,$B58,Wainwright_All_R_R_Th!$D$5:$BB$5)</f>
        <v>0</v>
      </c>
      <c r="H58" s="61">
        <f t="shared" si="13"/>
        <v>0</v>
      </c>
      <c r="I58" s="61">
        <f t="shared" si="14"/>
        <v>0</v>
      </c>
      <c r="J58" s="61">
        <f t="shared" si="15"/>
        <v>0</v>
      </c>
      <c r="K58" s="62">
        <f t="shared" si="16"/>
        <v>0</v>
      </c>
      <c r="L58" s="62">
        <f t="shared" si="17"/>
        <v>0</v>
      </c>
      <c r="M58" s="62">
        <f t="shared" si="18"/>
        <v>0</v>
      </c>
      <c r="N58" s="62">
        <f t="shared" si="19"/>
        <v>0</v>
      </c>
      <c r="O58" s="62">
        <f t="shared" si="20"/>
        <v>0</v>
      </c>
      <c r="P58" s="62">
        <f t="shared" si="21"/>
        <v>0</v>
      </c>
      <c r="Q58" s="62">
        <f t="shared" si="22"/>
        <v>0</v>
      </c>
      <c r="R58" s="63">
        <f t="shared" si="23"/>
        <v>0</v>
      </c>
      <c r="X58" s="64"/>
    </row>
    <row r="59" spans="1:24">
      <c r="A59" s="99"/>
      <c r="B59" s="85">
        <f t="shared" si="24"/>
        <v>2056</v>
      </c>
      <c r="C59" s="100">
        <f t="shared" si="12"/>
        <v>2057</v>
      </c>
      <c r="D59" s="59"/>
      <c r="E59" s="59"/>
      <c r="F59" s="59"/>
      <c r="G59" s="110">
        <f>SUMIF(Wainwright_All_R_R_Th!$D$4:$BB$4,$B59,Wainwright_All_R_R_Th!$D$5:$BB$5)</f>
        <v>0</v>
      </c>
      <c r="H59" s="61">
        <f t="shared" si="13"/>
        <v>0</v>
      </c>
      <c r="I59" s="61">
        <f t="shared" si="14"/>
        <v>0</v>
      </c>
      <c r="J59" s="61">
        <f t="shared" si="15"/>
        <v>0</v>
      </c>
      <c r="K59" s="62">
        <f t="shared" si="16"/>
        <v>0</v>
      </c>
      <c r="L59" s="62">
        <f t="shared" si="17"/>
        <v>0</v>
      </c>
      <c r="M59" s="62">
        <f t="shared" si="18"/>
        <v>0</v>
      </c>
      <c r="N59" s="62">
        <f t="shared" si="19"/>
        <v>0</v>
      </c>
      <c r="O59" s="62">
        <f t="shared" si="20"/>
        <v>0</v>
      </c>
      <c r="P59" s="62">
        <f t="shared" si="21"/>
        <v>0</v>
      </c>
      <c r="Q59" s="62">
        <f t="shared" si="22"/>
        <v>0</v>
      </c>
      <c r="R59" s="63">
        <f t="shared" si="23"/>
        <v>0</v>
      </c>
      <c r="X59" s="64"/>
    </row>
    <row r="60" spans="1:24">
      <c r="A60" s="99"/>
      <c r="B60" s="85">
        <f t="shared" si="24"/>
        <v>2057</v>
      </c>
      <c r="C60" s="100">
        <f t="shared" si="12"/>
        <v>2058</v>
      </c>
      <c r="D60" s="59"/>
      <c r="E60" s="59"/>
      <c r="F60" s="59"/>
      <c r="G60" s="110">
        <f>SUMIF(Wainwright_All_R_R_Th!$D$4:$BB$4,$B60,Wainwright_All_R_R_Th!$D$5:$BB$5)</f>
        <v>0</v>
      </c>
      <c r="H60" s="61">
        <f t="shared" si="13"/>
        <v>0</v>
      </c>
      <c r="I60" s="61">
        <f t="shared" si="14"/>
        <v>0</v>
      </c>
      <c r="J60" s="61">
        <f t="shared" si="15"/>
        <v>0</v>
      </c>
      <c r="K60" s="62">
        <f t="shared" si="16"/>
        <v>0</v>
      </c>
      <c r="L60" s="62">
        <f t="shared" si="17"/>
        <v>0</v>
      </c>
      <c r="M60" s="62">
        <f t="shared" si="18"/>
        <v>0</v>
      </c>
      <c r="N60" s="62">
        <f t="shared" si="19"/>
        <v>0</v>
      </c>
      <c r="O60" s="62">
        <f t="shared" si="20"/>
        <v>0</v>
      </c>
      <c r="P60" s="62">
        <f t="shared" si="21"/>
        <v>0</v>
      </c>
      <c r="Q60" s="62">
        <f t="shared" si="22"/>
        <v>0</v>
      </c>
      <c r="R60" s="63">
        <f t="shared" si="23"/>
        <v>0</v>
      </c>
      <c r="X60" s="64"/>
    </row>
    <row r="61" spans="1:24">
      <c r="A61" s="97"/>
      <c r="B61" s="85">
        <f t="shared" si="24"/>
        <v>2058</v>
      </c>
      <c r="C61" s="100">
        <f t="shared" si="12"/>
        <v>2059</v>
      </c>
      <c r="D61" s="59"/>
      <c r="E61" s="59"/>
      <c r="F61" s="59"/>
      <c r="G61" s="110">
        <f>SUMIF(Wainwright_All_R_R_Th!$D$4:$BB$4,$B61,Wainwright_All_R_R_Th!$D$5:$BB$5)</f>
        <v>0</v>
      </c>
      <c r="H61" s="61">
        <f t="shared" si="13"/>
        <v>0</v>
      </c>
      <c r="I61" s="61">
        <f t="shared" si="14"/>
        <v>0</v>
      </c>
      <c r="J61" s="61">
        <f t="shared" si="15"/>
        <v>0</v>
      </c>
      <c r="K61" s="62">
        <f t="shared" si="16"/>
        <v>0</v>
      </c>
      <c r="L61" s="62">
        <f t="shared" si="17"/>
        <v>0</v>
      </c>
      <c r="M61" s="62">
        <f t="shared" si="18"/>
        <v>0</v>
      </c>
      <c r="N61" s="62">
        <f t="shared" si="19"/>
        <v>0</v>
      </c>
      <c r="O61" s="62">
        <f t="shared" si="20"/>
        <v>0</v>
      </c>
      <c r="P61" s="62">
        <f t="shared" si="21"/>
        <v>0</v>
      </c>
      <c r="Q61" s="62">
        <f t="shared" si="22"/>
        <v>0</v>
      </c>
      <c r="R61" s="63">
        <f t="shared" si="23"/>
        <v>0</v>
      </c>
      <c r="X61" s="64"/>
    </row>
    <row r="62" spans="1:24" ht="13.5" thickBot="1">
      <c r="A62" s="56"/>
      <c r="B62" s="57"/>
      <c r="C62" s="66"/>
      <c r="D62" s="65"/>
      <c r="E62" s="65"/>
      <c r="F62" s="65"/>
      <c r="G62" s="60"/>
      <c r="H62" s="61">
        <f t="shared" si="13"/>
        <v>0</v>
      </c>
      <c r="I62" s="61">
        <f t="shared" si="14"/>
        <v>0</v>
      </c>
      <c r="J62" s="61">
        <f t="shared" si="15"/>
        <v>0</v>
      </c>
      <c r="K62" s="62">
        <f t="shared" si="16"/>
        <v>0</v>
      </c>
      <c r="L62" s="62">
        <f t="shared" si="17"/>
        <v>0</v>
      </c>
      <c r="M62" s="62">
        <f t="shared" si="18"/>
        <v>0</v>
      </c>
      <c r="N62" s="62">
        <f t="shared" si="19"/>
        <v>0</v>
      </c>
      <c r="O62" s="62">
        <f t="shared" si="20"/>
        <v>0</v>
      </c>
      <c r="P62" s="62">
        <f t="shared" si="21"/>
        <v>0</v>
      </c>
      <c r="Q62" s="62">
        <f t="shared" si="22"/>
        <v>0</v>
      </c>
      <c r="R62" s="63">
        <f t="shared" si="23"/>
        <v>0</v>
      </c>
      <c r="T62" s="36">
        <f>SUM(N62:Q62)*$S$69</f>
        <v>0</v>
      </c>
      <c r="U62" s="36">
        <f>M62*$S$69</f>
        <v>0</v>
      </c>
      <c r="V62" s="36">
        <f>(K62+L62+Q62)*S$69</f>
        <v>0</v>
      </c>
      <c r="X62" s="64"/>
    </row>
    <row r="63" spans="1:24">
      <c r="A63" s="67"/>
      <c r="B63" s="68"/>
      <c r="C63" s="69"/>
      <c r="D63" s="67"/>
      <c r="E63" s="67"/>
      <c r="F63" s="67"/>
      <c r="G63" s="70"/>
      <c r="H63" s="71"/>
      <c r="I63" s="71"/>
      <c r="J63" s="71"/>
      <c r="K63" s="72"/>
      <c r="L63" s="72"/>
      <c r="M63" s="72"/>
      <c r="N63" s="72"/>
      <c r="O63" s="72"/>
      <c r="P63" s="72"/>
      <c r="Q63" s="72"/>
      <c r="R63" s="67"/>
    </row>
    <row r="64" spans="1:24" s="79" customFormat="1" ht="15.75" thickBot="1">
      <c r="A64" s="73" t="s">
        <v>931</v>
      </c>
      <c r="B64" s="74"/>
      <c r="C64" s="75"/>
      <c r="D64" s="76"/>
      <c r="E64" s="76"/>
      <c r="F64" s="76"/>
      <c r="G64" s="77">
        <f t="shared" ref="G64:R64" si="25">SUM(G11:G62)</f>
        <v>12350</v>
      </c>
      <c r="H64" s="102">
        <f t="shared" si="25"/>
        <v>617.5</v>
      </c>
      <c r="I64" s="77">
        <f t="shared" si="25"/>
        <v>259.35000000000002</v>
      </c>
      <c r="J64" s="77">
        <f t="shared" si="25"/>
        <v>661.34250000000009</v>
      </c>
      <c r="K64" s="77">
        <f t="shared" si="25"/>
        <v>1694.3594850000002</v>
      </c>
      <c r="L64" s="77">
        <f t="shared" si="25"/>
        <v>1558.2551985000002</v>
      </c>
      <c r="M64" s="77">
        <f t="shared" si="25"/>
        <v>17140.807183500001</v>
      </c>
      <c r="N64" s="77">
        <f t="shared" si="25"/>
        <v>1319.8421531295</v>
      </c>
      <c r="O64" s="77">
        <f t="shared" si="25"/>
        <v>857.04035917500005</v>
      </c>
      <c r="P64" s="77">
        <f t="shared" si="25"/>
        <v>514.22421550499996</v>
      </c>
      <c r="Q64" s="77">
        <f t="shared" si="25"/>
        <v>269.11067278094998</v>
      </c>
      <c r="R64" s="78">
        <f t="shared" si="25"/>
        <v>20101.02458409045</v>
      </c>
    </row>
    <row r="65" spans="1:68">
      <c r="A65" s="80"/>
      <c r="B65" s="81"/>
      <c r="C65" s="82"/>
      <c r="D65" s="83"/>
      <c r="E65" s="83"/>
      <c r="F65" s="83"/>
      <c r="G65" s="84"/>
      <c r="H65" s="103"/>
      <c r="I65" s="84"/>
      <c r="J65" s="84"/>
      <c r="K65" s="84"/>
      <c r="L65" s="84"/>
      <c r="M65" s="84"/>
      <c r="N65" s="84"/>
      <c r="O65" s="84"/>
      <c r="P65" s="84"/>
      <c r="Q65" s="84"/>
      <c r="R65" s="55"/>
    </row>
    <row r="66" spans="1:68">
      <c r="C66" s="50"/>
      <c r="R66" s="83"/>
    </row>
    <row r="67" spans="1:68">
      <c r="C67" s="50"/>
      <c r="R67" s="83"/>
    </row>
    <row r="68" spans="1:68">
      <c r="C68" s="50"/>
      <c r="R68" s="83"/>
    </row>
    <row r="69" spans="1:68">
      <c r="C69" s="50"/>
      <c r="R69" s="83"/>
      <c r="S69" s="64"/>
      <c r="T69" s="64"/>
      <c r="U69" s="64"/>
      <c r="V69" s="64"/>
      <c r="W69" s="64"/>
      <c r="X69" s="64"/>
      <c r="Y69" s="64"/>
      <c r="Z69" s="64"/>
      <c r="AA69" s="64"/>
      <c r="AB69" s="64"/>
      <c r="AC69" s="64"/>
      <c r="AD69" s="64"/>
      <c r="AE69" s="64"/>
      <c r="AF69" s="64"/>
      <c r="AG69" s="64"/>
      <c r="AH69" s="64"/>
      <c r="AI69" s="64"/>
      <c r="AJ69" s="64"/>
      <c r="AK69" s="64"/>
      <c r="AL69" s="64"/>
      <c r="AM69" s="64"/>
      <c r="AN69" s="64"/>
      <c r="AO69" s="64"/>
      <c r="AP69" s="64"/>
      <c r="AQ69" s="64"/>
      <c r="AR69" s="64"/>
      <c r="AS69" s="64"/>
      <c r="AT69" s="64"/>
      <c r="AU69" s="64"/>
      <c r="AV69" s="64"/>
      <c r="AW69" s="64"/>
      <c r="AX69" s="64"/>
      <c r="AY69" s="64"/>
      <c r="AZ69" s="64"/>
      <c r="BA69" s="64"/>
      <c r="BB69" s="64"/>
      <c r="BC69" s="64"/>
      <c r="BD69" s="64"/>
      <c r="BE69" s="64"/>
      <c r="BF69" s="64"/>
      <c r="BG69" s="64"/>
      <c r="BH69" s="64"/>
      <c r="BI69" s="64"/>
      <c r="BJ69" s="64"/>
      <c r="BK69" s="64"/>
      <c r="BL69" s="64"/>
      <c r="BM69" s="64"/>
      <c r="BN69" s="64"/>
      <c r="BO69" s="64"/>
      <c r="BP69" s="64"/>
    </row>
    <row r="70" spans="1:68" ht="13.5" customHeight="1">
      <c r="C70" s="50"/>
      <c r="R70" s="83"/>
    </row>
    <row r="71" spans="1:68" ht="13.5" customHeight="1">
      <c r="C71" s="50"/>
      <c r="R71" s="83"/>
    </row>
    <row r="72" spans="1:68" ht="13.5" customHeight="1">
      <c r="C72" s="50"/>
      <c r="R72" s="83"/>
    </row>
    <row r="73" spans="1:68" ht="13.5" customHeight="1">
      <c r="C73" s="50"/>
      <c r="R73" s="83"/>
    </row>
    <row r="74" spans="1:68" ht="13.5" customHeight="1">
      <c r="C74" s="50"/>
      <c r="R74" s="83"/>
    </row>
    <row r="75" spans="1:68" ht="13.5" customHeight="1">
      <c r="C75" s="50"/>
      <c r="R75" s="83"/>
    </row>
    <row r="76" spans="1:68" ht="13.5" customHeight="1">
      <c r="C76" s="50"/>
      <c r="R76" s="83"/>
    </row>
    <row r="77" spans="1:68" ht="13.5" customHeight="1">
      <c r="C77" s="50"/>
      <c r="R77" s="83"/>
    </row>
    <row r="78" spans="1:68" ht="13.5" customHeight="1">
      <c r="C78" s="50"/>
      <c r="R78" s="83"/>
    </row>
    <row r="79" spans="1:68" ht="13.5" customHeight="1">
      <c r="C79" s="50"/>
      <c r="R79" s="83"/>
    </row>
    <row r="80" spans="1:68" ht="13.5" customHeight="1">
      <c r="C80" s="50"/>
      <c r="R80" s="83"/>
    </row>
    <row r="81" spans="3:18" ht="13.5" customHeight="1">
      <c r="C81" s="50"/>
      <c r="R81" s="83"/>
    </row>
    <row r="82" spans="3:18" ht="13.5" customHeight="1">
      <c r="C82" s="50"/>
      <c r="R82" s="83"/>
    </row>
    <row r="83" spans="3:18" ht="13.5" customHeight="1">
      <c r="C83" s="50"/>
      <c r="R83" s="83"/>
    </row>
    <row r="84" spans="3:18" ht="13.5" customHeight="1">
      <c r="C84" s="50"/>
      <c r="R84" s="83"/>
    </row>
    <row r="85" spans="3:18" ht="13.5" customHeight="1">
      <c r="C85" s="50"/>
      <c r="R85" s="83"/>
    </row>
    <row r="86" spans="3:18" ht="13.5" customHeight="1">
      <c r="C86" s="50"/>
      <c r="R86" s="83"/>
    </row>
    <row r="87" spans="3:18" ht="13.5" customHeight="1">
      <c r="C87" s="50"/>
      <c r="R87" s="83"/>
    </row>
    <row r="88" spans="3:18" ht="13.5" customHeight="1">
      <c r="C88" s="50"/>
      <c r="R88" s="83"/>
    </row>
    <row r="89" spans="3:18" ht="13.5" customHeight="1">
      <c r="C89" s="50"/>
      <c r="R89" s="83"/>
    </row>
    <row r="90" spans="3:18" ht="13.5" customHeight="1">
      <c r="C90" s="50"/>
      <c r="R90" s="83"/>
    </row>
    <row r="91" spans="3:18" ht="13.5" customHeight="1">
      <c r="C91" s="50"/>
      <c r="R91" s="83"/>
    </row>
    <row r="92" spans="3:18" ht="13.5" customHeight="1">
      <c r="C92" s="50"/>
      <c r="R92" s="83"/>
    </row>
    <row r="93" spans="3:18" ht="13.5" customHeight="1">
      <c r="C93" s="50"/>
      <c r="R93" s="83"/>
    </row>
    <row r="94" spans="3:18" ht="13.5" customHeight="1">
      <c r="C94" s="50"/>
      <c r="R94" s="83"/>
    </row>
    <row r="95" spans="3:18">
      <c r="C95" s="50"/>
      <c r="R95" s="83"/>
    </row>
    <row r="96" spans="3:18">
      <c r="C96" s="50"/>
      <c r="R96" s="83"/>
    </row>
    <row r="97" spans="3:18">
      <c r="C97" s="50"/>
      <c r="R97" s="83"/>
    </row>
    <row r="98" spans="3:18">
      <c r="C98" s="50"/>
      <c r="R98" s="83"/>
    </row>
    <row r="99" spans="3:18">
      <c r="C99" s="50"/>
      <c r="R99" s="83"/>
    </row>
    <row r="100" spans="3:18">
      <c r="C100" s="50"/>
      <c r="R100" s="83"/>
    </row>
    <row r="101" spans="3:18">
      <c r="C101" s="50"/>
      <c r="R101" s="83"/>
    </row>
    <row r="102" spans="3:18">
      <c r="C102" s="50"/>
      <c r="R102" s="83"/>
    </row>
    <row r="103" spans="3:18">
      <c r="C103" s="50"/>
      <c r="R103" s="83"/>
    </row>
    <row r="104" spans="3:18">
      <c r="C104" s="50"/>
      <c r="R104" s="83"/>
    </row>
    <row r="105" spans="3:18">
      <c r="C105" s="50"/>
      <c r="R105" s="83"/>
    </row>
    <row r="106" spans="3:18">
      <c r="C106" s="50"/>
      <c r="R106" s="83"/>
    </row>
    <row r="107" spans="3:18">
      <c r="C107" s="50"/>
      <c r="R107" s="83"/>
    </row>
    <row r="108" spans="3:18">
      <c r="C108" s="50"/>
      <c r="R108" s="83"/>
    </row>
    <row r="109" spans="3:18">
      <c r="C109" s="50"/>
      <c r="R109" s="83"/>
    </row>
    <row r="110" spans="3:18">
      <c r="C110" s="50"/>
      <c r="R110" s="83"/>
    </row>
    <row r="111" spans="3:18">
      <c r="C111" s="50"/>
      <c r="R111" s="83"/>
    </row>
    <row r="112" spans="3:18">
      <c r="C112" s="50"/>
      <c r="R112" s="83"/>
    </row>
    <row r="113" spans="3:18">
      <c r="C113" s="50"/>
      <c r="R113" s="83"/>
    </row>
    <row r="114" spans="3:18">
      <c r="C114" s="50"/>
      <c r="R114" s="83"/>
    </row>
    <row r="115" spans="3:18">
      <c r="C115" s="50"/>
      <c r="R115" s="83"/>
    </row>
    <row r="116" spans="3:18">
      <c r="C116" s="50"/>
      <c r="R116" s="83"/>
    </row>
    <row r="117" spans="3:18">
      <c r="C117" s="50"/>
      <c r="R117" s="83"/>
    </row>
    <row r="118" spans="3:18">
      <c r="C118" s="50"/>
      <c r="R118" s="83"/>
    </row>
    <row r="119" spans="3:18">
      <c r="C119" s="50"/>
      <c r="R119" s="83"/>
    </row>
    <row r="120" spans="3:18">
      <c r="C120" s="50"/>
      <c r="R120" s="83"/>
    </row>
    <row r="121" spans="3:18">
      <c r="C121" s="50"/>
      <c r="R121" s="83"/>
    </row>
    <row r="122" spans="3:18">
      <c r="C122" s="50"/>
      <c r="R122" s="83"/>
    </row>
    <row r="123" spans="3:18">
      <c r="C123" s="50"/>
      <c r="R123" s="83"/>
    </row>
    <row r="124" spans="3:18">
      <c r="C124" s="50"/>
      <c r="R124" s="83"/>
    </row>
    <row r="125" spans="3:18">
      <c r="C125" s="50"/>
      <c r="R125" s="83"/>
    </row>
    <row r="126" spans="3:18">
      <c r="C126" s="50"/>
      <c r="R126" s="83"/>
    </row>
    <row r="127" spans="3:18">
      <c r="C127" s="50"/>
      <c r="R127" s="83"/>
    </row>
    <row r="128" spans="3:18">
      <c r="C128" s="50"/>
      <c r="R128" s="83"/>
    </row>
    <row r="129" spans="3:18">
      <c r="C129" s="50"/>
      <c r="R129" s="83"/>
    </row>
    <row r="130" spans="3:18">
      <c r="C130" s="50"/>
      <c r="R130" s="83"/>
    </row>
    <row r="131" spans="3:18">
      <c r="C131" s="50"/>
      <c r="R131" s="83"/>
    </row>
    <row r="132" spans="3:18">
      <c r="C132" s="50"/>
      <c r="R132" s="83"/>
    </row>
    <row r="133" spans="3:18">
      <c r="C133" s="50"/>
      <c r="R133" s="83"/>
    </row>
    <row r="134" spans="3:18">
      <c r="C134" s="50"/>
      <c r="R134" s="83"/>
    </row>
    <row r="135" spans="3:18">
      <c r="C135" s="50"/>
      <c r="R135" s="83"/>
    </row>
    <row r="136" spans="3:18">
      <c r="C136" s="50"/>
      <c r="R136" s="83"/>
    </row>
    <row r="137" spans="3:18">
      <c r="C137" s="50"/>
      <c r="R137" s="83"/>
    </row>
    <row r="138" spans="3:18">
      <c r="C138" s="50"/>
      <c r="R138" s="83"/>
    </row>
    <row r="139" spans="3:18">
      <c r="C139" s="50"/>
      <c r="R139" s="83"/>
    </row>
    <row r="140" spans="3:18">
      <c r="C140" s="50"/>
      <c r="R140" s="83"/>
    </row>
    <row r="141" spans="3:18">
      <c r="C141" s="50"/>
      <c r="R141" s="83"/>
    </row>
    <row r="142" spans="3:18">
      <c r="C142" s="50"/>
      <c r="R142" s="83"/>
    </row>
    <row r="143" spans="3:18">
      <c r="C143" s="50"/>
      <c r="R143" s="83"/>
    </row>
    <row r="144" spans="3:18">
      <c r="C144" s="50"/>
      <c r="R144" s="83"/>
    </row>
    <row r="145" spans="3:18">
      <c r="C145" s="50"/>
      <c r="R145" s="83"/>
    </row>
    <row r="146" spans="3:18">
      <c r="C146" s="50"/>
      <c r="R146" s="83"/>
    </row>
    <row r="147" spans="3:18">
      <c r="C147" s="50"/>
      <c r="R147" s="83"/>
    </row>
    <row r="148" spans="3:18">
      <c r="C148" s="50"/>
      <c r="R148" s="83"/>
    </row>
    <row r="149" spans="3:18">
      <c r="C149" s="50"/>
      <c r="R149" s="83"/>
    </row>
    <row r="150" spans="3:18">
      <c r="C150" s="50"/>
      <c r="R150" s="83"/>
    </row>
    <row r="151" spans="3:18">
      <c r="C151" s="50"/>
      <c r="R151" s="83"/>
    </row>
    <row r="152" spans="3:18">
      <c r="C152" s="50"/>
      <c r="R152" s="83"/>
    </row>
    <row r="153" spans="3:18">
      <c r="C153" s="50"/>
      <c r="R153" s="83"/>
    </row>
    <row r="154" spans="3:18">
      <c r="C154" s="50"/>
      <c r="R154" s="83"/>
    </row>
    <row r="155" spans="3:18">
      <c r="C155" s="50"/>
      <c r="R155" s="83"/>
    </row>
    <row r="156" spans="3:18">
      <c r="C156" s="50"/>
      <c r="R156" s="83"/>
    </row>
    <row r="157" spans="3:18">
      <c r="C157" s="50"/>
      <c r="R157" s="83"/>
    </row>
    <row r="158" spans="3:18">
      <c r="C158" s="50"/>
      <c r="R158" s="83"/>
    </row>
    <row r="159" spans="3:18">
      <c r="C159" s="50"/>
      <c r="R159" s="83"/>
    </row>
    <row r="160" spans="3:18">
      <c r="C160" s="50"/>
      <c r="R160" s="83"/>
    </row>
    <row r="161" spans="3:18">
      <c r="C161" s="50"/>
      <c r="R161" s="83"/>
    </row>
    <row r="162" spans="3:18">
      <c r="C162" s="50"/>
      <c r="R162" s="83"/>
    </row>
    <row r="163" spans="3:18">
      <c r="C163" s="50"/>
      <c r="R163" s="83"/>
    </row>
    <row r="164" spans="3:18">
      <c r="C164" s="50"/>
      <c r="R164" s="83"/>
    </row>
    <row r="165" spans="3:18">
      <c r="C165" s="50"/>
      <c r="R165" s="83"/>
    </row>
    <row r="166" spans="3:18">
      <c r="C166" s="50"/>
      <c r="R166" s="83"/>
    </row>
    <row r="167" spans="3:18">
      <c r="C167" s="50"/>
      <c r="R167" s="83"/>
    </row>
    <row r="168" spans="3:18">
      <c r="C168" s="50"/>
      <c r="R168" s="83"/>
    </row>
    <row r="169" spans="3:18">
      <c r="C169" s="50"/>
      <c r="R169" s="83"/>
    </row>
    <row r="170" spans="3:18">
      <c r="C170" s="50"/>
      <c r="R170" s="83"/>
    </row>
    <row r="171" spans="3:18">
      <c r="C171" s="50"/>
      <c r="R171" s="83"/>
    </row>
    <row r="172" spans="3:18">
      <c r="C172" s="50"/>
      <c r="R172" s="83"/>
    </row>
    <row r="173" spans="3:18">
      <c r="C173" s="50"/>
      <c r="R173" s="83"/>
    </row>
    <row r="174" spans="3:18">
      <c r="C174" s="50"/>
      <c r="R174" s="83"/>
    </row>
    <row r="175" spans="3:18">
      <c r="C175" s="50"/>
      <c r="R175" s="83"/>
    </row>
    <row r="176" spans="3:18">
      <c r="C176" s="50"/>
      <c r="R176" s="83"/>
    </row>
    <row r="177" spans="3:18">
      <c r="C177" s="50"/>
      <c r="R177" s="83"/>
    </row>
    <row r="178" spans="3:18">
      <c r="C178" s="50"/>
      <c r="R178" s="83"/>
    </row>
    <row r="179" spans="3:18">
      <c r="C179" s="50"/>
      <c r="R179" s="83"/>
    </row>
    <row r="180" spans="3:18">
      <c r="C180" s="50"/>
      <c r="R180" s="83"/>
    </row>
    <row r="181" spans="3:18">
      <c r="C181" s="50"/>
      <c r="R181" s="83"/>
    </row>
    <row r="182" spans="3:18">
      <c r="C182" s="50"/>
      <c r="R182" s="83"/>
    </row>
    <row r="183" spans="3:18">
      <c r="C183" s="50"/>
      <c r="R183" s="83"/>
    </row>
    <row r="184" spans="3:18">
      <c r="C184" s="50"/>
      <c r="R184" s="83"/>
    </row>
    <row r="185" spans="3:18">
      <c r="C185" s="50"/>
      <c r="R185" s="83"/>
    </row>
    <row r="186" spans="3:18">
      <c r="C186" s="50"/>
      <c r="R186" s="83"/>
    </row>
    <row r="187" spans="3:18">
      <c r="C187" s="50"/>
      <c r="R187" s="83"/>
    </row>
    <row r="188" spans="3:18">
      <c r="C188" s="50"/>
      <c r="R188" s="83"/>
    </row>
    <row r="189" spans="3:18">
      <c r="C189" s="50"/>
      <c r="R189" s="83"/>
    </row>
    <row r="190" spans="3:18">
      <c r="C190" s="50"/>
      <c r="R190" s="83"/>
    </row>
    <row r="191" spans="3:18">
      <c r="C191" s="50"/>
      <c r="R191" s="83"/>
    </row>
    <row r="192" spans="3:18">
      <c r="C192" s="50"/>
      <c r="R192" s="83"/>
    </row>
    <row r="193" spans="3:18">
      <c r="C193" s="50"/>
      <c r="R193" s="83"/>
    </row>
    <row r="194" spans="3:18">
      <c r="C194" s="50"/>
      <c r="R194" s="83"/>
    </row>
    <row r="195" spans="3:18">
      <c r="C195" s="50"/>
      <c r="R195" s="83"/>
    </row>
    <row r="196" spans="3:18">
      <c r="C196" s="50"/>
      <c r="R196" s="83"/>
    </row>
    <row r="197" spans="3:18">
      <c r="C197" s="50"/>
      <c r="R197" s="83"/>
    </row>
    <row r="198" spans="3:18">
      <c r="C198" s="50"/>
      <c r="R198" s="83"/>
    </row>
    <row r="199" spans="3:18">
      <c r="C199" s="50"/>
      <c r="R199" s="83"/>
    </row>
    <row r="200" spans="3:18">
      <c r="C200" s="50"/>
      <c r="R200" s="83"/>
    </row>
    <row r="201" spans="3:18">
      <c r="C201" s="50"/>
      <c r="R201" s="83"/>
    </row>
    <row r="202" spans="3:18">
      <c r="C202" s="50"/>
      <c r="R202" s="83"/>
    </row>
    <row r="203" spans="3:18">
      <c r="C203" s="50"/>
      <c r="R203" s="83"/>
    </row>
    <row r="204" spans="3:18">
      <c r="C204" s="50"/>
      <c r="R204" s="83"/>
    </row>
    <row r="205" spans="3:18">
      <c r="C205" s="50"/>
      <c r="R205" s="83"/>
    </row>
    <row r="206" spans="3:18">
      <c r="C206" s="50"/>
      <c r="R206" s="83"/>
    </row>
    <row r="207" spans="3:18">
      <c r="C207" s="50"/>
      <c r="R207" s="83"/>
    </row>
    <row r="208" spans="3:18">
      <c r="C208" s="50"/>
      <c r="R208" s="83"/>
    </row>
    <row r="209" spans="3:18">
      <c r="C209" s="50"/>
      <c r="R209" s="83"/>
    </row>
    <row r="210" spans="3:18">
      <c r="C210" s="50"/>
      <c r="R210" s="83"/>
    </row>
    <row r="211" spans="3:18">
      <c r="C211" s="50"/>
      <c r="R211" s="83"/>
    </row>
    <row r="212" spans="3:18">
      <c r="C212" s="50"/>
      <c r="R212" s="83"/>
    </row>
    <row r="213" spans="3:18">
      <c r="C213" s="50"/>
      <c r="R213" s="83"/>
    </row>
    <row r="214" spans="3:18">
      <c r="C214" s="50"/>
      <c r="R214" s="83"/>
    </row>
    <row r="215" spans="3:18">
      <c r="C215" s="50"/>
      <c r="R215" s="83"/>
    </row>
    <row r="216" spans="3:18">
      <c r="C216" s="50"/>
      <c r="R216" s="83"/>
    </row>
    <row r="217" spans="3:18">
      <c r="C217" s="50"/>
      <c r="R217" s="83"/>
    </row>
    <row r="218" spans="3:18">
      <c r="C218" s="50"/>
      <c r="R218" s="83"/>
    </row>
    <row r="219" spans="3:18">
      <c r="C219" s="50"/>
      <c r="R219" s="83"/>
    </row>
    <row r="220" spans="3:18">
      <c r="C220" s="50"/>
      <c r="R220" s="83"/>
    </row>
    <row r="221" spans="3:18">
      <c r="C221" s="50"/>
      <c r="R221" s="83"/>
    </row>
    <row r="222" spans="3:18">
      <c r="C222" s="50"/>
      <c r="R222" s="83"/>
    </row>
    <row r="223" spans="3:18">
      <c r="C223" s="50"/>
      <c r="R223" s="83"/>
    </row>
    <row r="224" spans="3:18">
      <c r="C224" s="50"/>
      <c r="R224" s="83"/>
    </row>
    <row r="225" spans="3:18">
      <c r="C225" s="50"/>
      <c r="R225" s="83"/>
    </row>
    <row r="226" spans="3:18">
      <c r="C226" s="50"/>
      <c r="R226" s="83"/>
    </row>
    <row r="227" spans="3:18">
      <c r="C227" s="50"/>
      <c r="R227" s="83"/>
    </row>
    <row r="228" spans="3:18">
      <c r="C228" s="50"/>
      <c r="R228" s="83"/>
    </row>
    <row r="229" spans="3:18">
      <c r="C229" s="50"/>
      <c r="R229" s="83"/>
    </row>
    <row r="230" spans="3:18">
      <c r="C230" s="50"/>
      <c r="R230" s="83"/>
    </row>
    <row r="231" spans="3:18">
      <c r="C231" s="50"/>
      <c r="R231" s="83"/>
    </row>
    <row r="232" spans="3:18">
      <c r="C232" s="50"/>
      <c r="R232" s="83"/>
    </row>
    <row r="233" spans="3:18">
      <c r="C233" s="50"/>
      <c r="R233" s="83"/>
    </row>
    <row r="234" spans="3:18">
      <c r="C234" s="50"/>
      <c r="R234" s="83"/>
    </row>
    <row r="235" spans="3:18">
      <c r="C235" s="50"/>
      <c r="R235" s="83"/>
    </row>
    <row r="236" spans="3:18">
      <c r="C236" s="50"/>
      <c r="R236" s="83"/>
    </row>
    <row r="237" spans="3:18">
      <c r="C237" s="50"/>
      <c r="R237" s="83"/>
    </row>
    <row r="238" spans="3:18">
      <c r="C238" s="50"/>
      <c r="R238" s="83"/>
    </row>
    <row r="239" spans="3:18">
      <c r="C239" s="50"/>
      <c r="R239" s="83"/>
    </row>
    <row r="240" spans="3:18">
      <c r="C240" s="50"/>
      <c r="R240" s="83"/>
    </row>
    <row r="241" spans="3:18">
      <c r="C241" s="50"/>
      <c r="R241" s="83"/>
    </row>
    <row r="242" spans="3:18">
      <c r="C242" s="50"/>
      <c r="R242" s="83"/>
    </row>
    <row r="243" spans="3:18">
      <c r="C243" s="50"/>
      <c r="R243" s="83"/>
    </row>
    <row r="244" spans="3:18">
      <c r="C244" s="50"/>
      <c r="R244" s="83"/>
    </row>
    <row r="245" spans="3:18">
      <c r="C245" s="50"/>
      <c r="R245" s="83"/>
    </row>
    <row r="246" spans="3:18">
      <c r="C246" s="50"/>
      <c r="R246" s="83"/>
    </row>
    <row r="247" spans="3:18">
      <c r="C247" s="50"/>
      <c r="R247" s="83"/>
    </row>
    <row r="248" spans="3:18">
      <c r="C248" s="50"/>
      <c r="R248" s="83"/>
    </row>
    <row r="249" spans="3:18">
      <c r="C249" s="50"/>
      <c r="R249" s="83"/>
    </row>
    <row r="250" spans="3:18">
      <c r="C250" s="50"/>
      <c r="R250" s="83"/>
    </row>
    <row r="251" spans="3:18">
      <c r="C251" s="50"/>
      <c r="R251" s="83"/>
    </row>
    <row r="252" spans="3:18">
      <c r="C252" s="50"/>
      <c r="R252" s="83"/>
    </row>
    <row r="253" spans="3:18">
      <c r="C253" s="50"/>
      <c r="R253" s="83"/>
    </row>
    <row r="254" spans="3:18">
      <c r="C254" s="50"/>
      <c r="R254" s="83"/>
    </row>
    <row r="255" spans="3:18">
      <c r="C255" s="50"/>
      <c r="R255" s="83"/>
    </row>
    <row r="256" spans="3:18">
      <c r="C256" s="50"/>
      <c r="R256" s="83"/>
    </row>
    <row r="257" spans="3:18">
      <c r="C257" s="50"/>
      <c r="R257" s="83"/>
    </row>
    <row r="258" spans="3:18">
      <c r="C258" s="50"/>
      <c r="R258" s="83"/>
    </row>
    <row r="259" spans="3:18">
      <c r="C259" s="50"/>
      <c r="R259" s="83"/>
    </row>
    <row r="260" spans="3:18">
      <c r="C260" s="50"/>
      <c r="R260" s="83"/>
    </row>
    <row r="261" spans="3:18">
      <c r="C261" s="50"/>
      <c r="R261" s="83"/>
    </row>
    <row r="262" spans="3:18">
      <c r="C262" s="50"/>
      <c r="R262" s="83"/>
    </row>
    <row r="263" spans="3:18">
      <c r="C263" s="50"/>
      <c r="R263" s="83"/>
    </row>
    <row r="264" spans="3:18">
      <c r="C264" s="50"/>
      <c r="R264" s="83"/>
    </row>
    <row r="265" spans="3:18">
      <c r="C265" s="50"/>
      <c r="R265" s="83"/>
    </row>
    <row r="266" spans="3:18">
      <c r="C266" s="50"/>
      <c r="R266" s="83"/>
    </row>
    <row r="267" spans="3:18">
      <c r="C267" s="50"/>
      <c r="R267" s="83"/>
    </row>
    <row r="268" spans="3:18">
      <c r="C268" s="50"/>
      <c r="R268" s="83"/>
    </row>
    <row r="269" spans="3:18">
      <c r="C269" s="50"/>
      <c r="R269" s="83"/>
    </row>
    <row r="270" spans="3:18">
      <c r="C270" s="50"/>
      <c r="R270" s="83"/>
    </row>
    <row r="271" spans="3:18">
      <c r="C271" s="50"/>
      <c r="R271" s="83"/>
    </row>
    <row r="272" spans="3:18">
      <c r="C272" s="50"/>
      <c r="R272" s="83"/>
    </row>
    <row r="273" spans="3:18">
      <c r="C273" s="50"/>
      <c r="R273" s="83"/>
    </row>
    <row r="274" spans="3:18">
      <c r="C274" s="50"/>
      <c r="R274" s="83"/>
    </row>
    <row r="275" spans="3:18">
      <c r="C275" s="50"/>
      <c r="R275" s="83"/>
    </row>
    <row r="276" spans="3:18">
      <c r="C276" s="50"/>
      <c r="R276" s="83"/>
    </row>
    <row r="277" spans="3:18">
      <c r="C277" s="50"/>
      <c r="R277" s="83"/>
    </row>
    <row r="278" spans="3:18">
      <c r="C278" s="50"/>
      <c r="R278" s="83"/>
    </row>
    <row r="279" spans="3:18">
      <c r="C279" s="50"/>
      <c r="R279" s="83"/>
    </row>
    <row r="280" spans="3:18">
      <c r="C280" s="50"/>
      <c r="R280" s="83"/>
    </row>
    <row r="281" spans="3:18">
      <c r="C281" s="50"/>
      <c r="R281" s="83"/>
    </row>
    <row r="282" spans="3:18">
      <c r="C282" s="50"/>
      <c r="R282" s="83"/>
    </row>
    <row r="283" spans="3:18">
      <c r="C283" s="50"/>
      <c r="R283" s="83"/>
    </row>
    <row r="284" spans="3:18">
      <c r="C284" s="50"/>
      <c r="R284" s="83"/>
    </row>
    <row r="285" spans="3:18">
      <c r="C285" s="50"/>
      <c r="R285" s="83"/>
    </row>
    <row r="286" spans="3:18">
      <c r="C286" s="50"/>
      <c r="R286" s="83"/>
    </row>
    <row r="287" spans="3:18">
      <c r="C287" s="50"/>
      <c r="R287" s="83"/>
    </row>
    <row r="288" spans="3:18">
      <c r="C288" s="50"/>
      <c r="R288" s="83"/>
    </row>
    <row r="289" spans="3:18">
      <c r="C289" s="50"/>
      <c r="R289" s="83"/>
    </row>
    <row r="290" spans="3:18">
      <c r="C290" s="50"/>
      <c r="R290" s="83"/>
    </row>
    <row r="291" spans="3:18">
      <c r="C291" s="50"/>
      <c r="R291" s="83"/>
    </row>
    <row r="292" spans="3:18">
      <c r="C292" s="50"/>
      <c r="R292" s="83"/>
    </row>
    <row r="293" spans="3:18">
      <c r="C293" s="50"/>
      <c r="R293" s="83"/>
    </row>
    <row r="294" spans="3:18">
      <c r="C294" s="50"/>
      <c r="R294" s="83"/>
    </row>
    <row r="295" spans="3:18">
      <c r="C295" s="50"/>
      <c r="R295" s="83"/>
    </row>
    <row r="296" spans="3:18">
      <c r="C296" s="50"/>
      <c r="R296" s="83"/>
    </row>
    <row r="297" spans="3:18">
      <c r="C297" s="50"/>
      <c r="R297" s="83"/>
    </row>
    <row r="298" spans="3:18">
      <c r="C298" s="50"/>
      <c r="R298" s="83"/>
    </row>
    <row r="299" spans="3:18">
      <c r="C299" s="50"/>
      <c r="R299" s="83"/>
    </row>
    <row r="300" spans="3:18">
      <c r="C300" s="50"/>
      <c r="R300" s="83"/>
    </row>
    <row r="301" spans="3:18">
      <c r="C301" s="50"/>
      <c r="R301" s="83"/>
    </row>
    <row r="302" spans="3:18">
      <c r="C302" s="50"/>
      <c r="R302" s="83"/>
    </row>
    <row r="303" spans="3:18">
      <c r="C303" s="50"/>
      <c r="R303" s="83"/>
    </row>
    <row r="304" spans="3:18">
      <c r="C304" s="50"/>
      <c r="R304" s="83"/>
    </row>
    <row r="305" spans="3:18">
      <c r="C305" s="50"/>
      <c r="R305" s="83"/>
    </row>
    <row r="306" spans="3:18">
      <c r="C306" s="50"/>
    </row>
    <row r="307" spans="3:18">
      <c r="C307" s="50"/>
    </row>
    <row r="308" spans="3:18">
      <c r="C308" s="50"/>
    </row>
    <row r="309" spans="3:18">
      <c r="C309" s="50"/>
    </row>
    <row r="310" spans="3:18">
      <c r="C310" s="50"/>
    </row>
    <row r="311" spans="3:18">
      <c r="C311" s="50"/>
    </row>
    <row r="312" spans="3:18">
      <c r="C312" s="50"/>
    </row>
    <row r="313" spans="3:18">
      <c r="C313" s="50"/>
    </row>
    <row r="314" spans="3:18">
      <c r="C314" s="50"/>
    </row>
    <row r="315" spans="3:18">
      <c r="C315" s="50"/>
    </row>
    <row r="316" spans="3:18">
      <c r="C316" s="50"/>
    </row>
    <row r="317" spans="3:18">
      <c r="C317" s="50"/>
    </row>
    <row r="318" spans="3:18">
      <c r="C318" s="50"/>
    </row>
    <row r="319" spans="3:18">
      <c r="C319" s="50"/>
    </row>
    <row r="320" spans="3:18">
      <c r="C320" s="50"/>
    </row>
    <row r="321" spans="3:3">
      <c r="C321" s="50"/>
    </row>
    <row r="322" spans="3:3">
      <c r="C322" s="50"/>
    </row>
    <row r="323" spans="3:3">
      <c r="C323" s="50"/>
    </row>
    <row r="324" spans="3:3">
      <c r="C324" s="50"/>
    </row>
    <row r="325" spans="3:3">
      <c r="C325" s="50"/>
    </row>
    <row r="326" spans="3:3">
      <c r="C326" s="50"/>
    </row>
    <row r="327" spans="3:3">
      <c r="C327" s="50"/>
    </row>
    <row r="328" spans="3:3">
      <c r="C328" s="50"/>
    </row>
    <row r="329" spans="3:3">
      <c r="C329" s="50"/>
    </row>
    <row r="330" spans="3:3">
      <c r="C330" s="50"/>
    </row>
    <row r="331" spans="3:3">
      <c r="C331" s="50"/>
    </row>
    <row r="332" spans="3:3">
      <c r="C332" s="50"/>
    </row>
    <row r="333" spans="3:3">
      <c r="C333" s="50"/>
    </row>
    <row r="334" spans="3:3">
      <c r="C334" s="50"/>
    </row>
    <row r="335" spans="3:3">
      <c r="C335" s="50"/>
    </row>
    <row r="336" spans="3:3">
      <c r="C336" s="50"/>
    </row>
    <row r="337" spans="3:3">
      <c r="C337" s="50"/>
    </row>
    <row r="338" spans="3:3">
      <c r="C338" s="50"/>
    </row>
    <row r="339" spans="3:3">
      <c r="C339" s="50"/>
    </row>
    <row r="340" spans="3:3">
      <c r="C340" s="50"/>
    </row>
    <row r="341" spans="3:3">
      <c r="C341" s="50"/>
    </row>
    <row r="342" spans="3:3">
      <c r="C342" s="50"/>
    </row>
    <row r="343" spans="3:3">
      <c r="C343" s="50"/>
    </row>
    <row r="344" spans="3:3">
      <c r="C344" s="50"/>
    </row>
    <row r="345" spans="3:3">
      <c r="C345" s="50"/>
    </row>
    <row r="346" spans="3:3">
      <c r="C346" s="50"/>
    </row>
    <row r="347" spans="3:3">
      <c r="C347" s="50"/>
    </row>
    <row r="348" spans="3:3">
      <c r="C348" s="50"/>
    </row>
    <row r="349" spans="3:3">
      <c r="C349" s="50"/>
    </row>
    <row r="350" spans="3:3">
      <c r="C350" s="50"/>
    </row>
    <row r="351" spans="3:3">
      <c r="C351" s="50"/>
    </row>
    <row r="352" spans="3:3">
      <c r="C352" s="50"/>
    </row>
    <row r="353" spans="3:3">
      <c r="C353" s="50"/>
    </row>
    <row r="354" spans="3:3">
      <c r="C354" s="50"/>
    </row>
    <row r="355" spans="3:3">
      <c r="C355" s="50"/>
    </row>
    <row r="356" spans="3:3">
      <c r="C356" s="50"/>
    </row>
    <row r="357" spans="3:3">
      <c r="C357" s="50"/>
    </row>
    <row r="358" spans="3:3">
      <c r="C358" s="50"/>
    </row>
    <row r="359" spans="3:3">
      <c r="C359" s="50"/>
    </row>
    <row r="360" spans="3:3">
      <c r="C360" s="50"/>
    </row>
    <row r="361" spans="3:3">
      <c r="C361" s="50"/>
    </row>
    <row r="362" spans="3:3">
      <c r="C362" s="50"/>
    </row>
    <row r="363" spans="3:3">
      <c r="C363" s="50"/>
    </row>
    <row r="364" spans="3:3">
      <c r="C364" s="50"/>
    </row>
    <row r="365" spans="3:3">
      <c r="C365" s="50"/>
    </row>
    <row r="366" spans="3:3">
      <c r="C366" s="50"/>
    </row>
    <row r="367" spans="3:3">
      <c r="C367" s="50"/>
    </row>
    <row r="368" spans="3:3">
      <c r="C368" s="50"/>
    </row>
    <row r="369" spans="3:3">
      <c r="C369" s="50"/>
    </row>
    <row r="370" spans="3:3">
      <c r="C370" s="50"/>
    </row>
    <row r="371" spans="3:3">
      <c r="C371" s="50"/>
    </row>
    <row r="372" spans="3:3">
      <c r="C372" s="50"/>
    </row>
    <row r="373" spans="3:3">
      <c r="C373" s="50"/>
    </row>
    <row r="374" spans="3:3">
      <c r="C374" s="50"/>
    </row>
    <row r="375" spans="3:3">
      <c r="C375" s="50"/>
    </row>
    <row r="376" spans="3:3">
      <c r="C376" s="50"/>
    </row>
    <row r="377" spans="3:3">
      <c r="C377" s="50"/>
    </row>
    <row r="378" spans="3:3">
      <c r="C378" s="50"/>
    </row>
    <row r="379" spans="3:3">
      <c r="C379" s="50"/>
    </row>
    <row r="380" spans="3:3">
      <c r="C380" s="50"/>
    </row>
    <row r="381" spans="3:3">
      <c r="C381" s="50"/>
    </row>
    <row r="382" spans="3:3">
      <c r="C382" s="50"/>
    </row>
    <row r="383" spans="3:3">
      <c r="C383" s="50"/>
    </row>
    <row r="384" spans="3:3">
      <c r="C384" s="50"/>
    </row>
    <row r="385" spans="3:3">
      <c r="C385" s="50"/>
    </row>
    <row r="386" spans="3:3">
      <c r="C386" s="50"/>
    </row>
    <row r="387" spans="3:3">
      <c r="C387" s="50"/>
    </row>
    <row r="388" spans="3:3">
      <c r="C388" s="50"/>
    </row>
    <row r="389" spans="3:3">
      <c r="C389" s="50"/>
    </row>
    <row r="390" spans="3:3">
      <c r="C390" s="50"/>
    </row>
    <row r="391" spans="3:3">
      <c r="C391" s="50"/>
    </row>
    <row r="392" spans="3:3">
      <c r="C392" s="50"/>
    </row>
    <row r="393" spans="3:3">
      <c r="C393" s="50"/>
    </row>
    <row r="394" spans="3:3">
      <c r="C394" s="50"/>
    </row>
    <row r="395" spans="3:3">
      <c r="C395" s="50"/>
    </row>
    <row r="396" spans="3:3">
      <c r="C396" s="50"/>
    </row>
    <row r="397" spans="3:3">
      <c r="C397" s="50"/>
    </row>
    <row r="398" spans="3:3">
      <c r="C398" s="50"/>
    </row>
    <row r="399" spans="3:3">
      <c r="C399" s="50"/>
    </row>
    <row r="400" spans="3:3">
      <c r="C400" s="50"/>
    </row>
    <row r="401" spans="3:3">
      <c r="C401" s="50"/>
    </row>
    <row r="402" spans="3:3">
      <c r="C402" s="50"/>
    </row>
    <row r="403" spans="3:3">
      <c r="C403" s="50"/>
    </row>
    <row r="404" spans="3:3">
      <c r="C404" s="50"/>
    </row>
    <row r="405" spans="3:3">
      <c r="C405" s="50"/>
    </row>
    <row r="406" spans="3:3">
      <c r="C406" s="50"/>
    </row>
    <row r="407" spans="3:3">
      <c r="C407" s="50"/>
    </row>
    <row r="408" spans="3:3">
      <c r="C408" s="50"/>
    </row>
    <row r="409" spans="3:3">
      <c r="C409" s="50"/>
    </row>
    <row r="410" spans="3:3">
      <c r="C410" s="50"/>
    </row>
    <row r="411" spans="3:3">
      <c r="C411" s="50"/>
    </row>
    <row r="412" spans="3:3">
      <c r="C412" s="50"/>
    </row>
    <row r="413" spans="3:3">
      <c r="C413" s="50"/>
    </row>
    <row r="414" spans="3:3">
      <c r="C414" s="50"/>
    </row>
    <row r="415" spans="3:3">
      <c r="C415" s="50"/>
    </row>
    <row r="416" spans="3:3">
      <c r="C416" s="50"/>
    </row>
    <row r="417" spans="3:3">
      <c r="C417" s="50"/>
    </row>
    <row r="418" spans="3:3">
      <c r="C418" s="50"/>
    </row>
    <row r="419" spans="3:3">
      <c r="C419" s="50"/>
    </row>
    <row r="420" spans="3:3">
      <c r="C420" s="50"/>
    </row>
    <row r="421" spans="3:3">
      <c r="C421" s="50"/>
    </row>
    <row r="422" spans="3:3">
      <c r="C422" s="50"/>
    </row>
    <row r="423" spans="3:3">
      <c r="C423" s="50"/>
    </row>
    <row r="424" spans="3:3">
      <c r="C424" s="50"/>
    </row>
    <row r="425" spans="3:3">
      <c r="C425" s="50"/>
    </row>
    <row r="426" spans="3:3">
      <c r="C426" s="50"/>
    </row>
    <row r="427" spans="3:3">
      <c r="C427" s="50"/>
    </row>
    <row r="428" spans="3:3">
      <c r="C428" s="50"/>
    </row>
    <row r="429" spans="3:3">
      <c r="C429" s="50"/>
    </row>
    <row r="430" spans="3:3">
      <c r="C430" s="50"/>
    </row>
    <row r="431" spans="3:3">
      <c r="C431" s="50"/>
    </row>
    <row r="432" spans="3:3">
      <c r="C432" s="50"/>
    </row>
    <row r="433" spans="3:3">
      <c r="C433" s="50"/>
    </row>
    <row r="434" spans="3:3">
      <c r="C434" s="50"/>
    </row>
  </sheetData>
  <phoneticPr fontId="25" type="noConversion"/>
  <pageMargins left="0.75" right="0.75" top="1" bottom="1" header="0.81" footer="0.5"/>
  <pageSetup paperSize="17" scale="53" orientation="landscape" r:id="rId1"/>
  <headerFooter alignWithMargins="0">
    <oddHeader>&amp;RCost Proposal Attachment 5</oddHeader>
    <oddFooter>&amp;CUse or disclosure of data  contained in this sheet is subject to the restriction on the title page of this proposal.&amp;R&amp;8&amp;F
&amp;A</oddFooter>
  </headerFooter>
</worksheet>
</file>

<file path=xl/worksheets/sheet6.xml><?xml version="1.0" encoding="utf-8"?>
<worksheet xmlns="http://schemas.openxmlformats.org/spreadsheetml/2006/main" xmlns:r="http://schemas.openxmlformats.org/officeDocument/2006/relationships">
  <dimension ref="A1:AQ309"/>
  <sheetViews>
    <sheetView tabSelected="1" topLeftCell="B1" zoomScale="75" zoomScaleNormal="75" zoomScaleSheetLayoutView="75" workbookViewId="0">
      <selection activeCell="B6" sqref="B6"/>
    </sheetView>
  </sheetViews>
  <sheetFormatPr defaultRowHeight="12.75"/>
  <cols>
    <col min="1" max="1" width="10.7109375" style="179" hidden="1" customWidth="1"/>
    <col min="2" max="2" width="47.7109375" style="123" customWidth="1"/>
    <col min="3" max="3" width="10.85546875" style="116" bestFit="1" customWidth="1"/>
    <col min="4" max="4" width="4.140625" style="204" bestFit="1" customWidth="1"/>
    <col min="5" max="5" width="5.42578125" style="205" bestFit="1" customWidth="1"/>
    <col min="6" max="6" width="13.42578125" style="243" bestFit="1" customWidth="1"/>
    <col min="7" max="7" width="11.42578125" style="206" bestFit="1" customWidth="1"/>
    <col min="8" max="9" width="4.85546875" style="119" bestFit="1" customWidth="1"/>
    <col min="10" max="10" width="6.28515625" style="119" bestFit="1" customWidth="1"/>
    <col min="11" max="11" width="8" style="119" bestFit="1" customWidth="1"/>
    <col min="12" max="12" width="6.140625" style="119" bestFit="1" customWidth="1"/>
    <col min="13" max="17" width="15.7109375" style="119" hidden="1" customWidth="1"/>
    <col min="18" max="18" width="13.42578125" style="119" customWidth="1"/>
    <col min="19" max="19" width="6.28515625" style="119" bestFit="1" customWidth="1"/>
    <col min="20" max="20" width="4.85546875" style="119" bestFit="1" customWidth="1"/>
    <col min="21" max="21" width="11.140625" style="119" customWidth="1"/>
    <col min="22" max="22" width="6.28515625" style="119" bestFit="1" customWidth="1"/>
    <col min="23" max="24" width="15.7109375" style="119" hidden="1" customWidth="1"/>
    <col min="25" max="25" width="16.5703125" style="119" hidden="1" customWidth="1"/>
    <col min="26" max="26" width="15.7109375" style="119" hidden="1" customWidth="1"/>
    <col min="27" max="27" width="14.42578125" style="119" customWidth="1"/>
    <col min="28" max="28" width="8.28515625" style="120" bestFit="1" customWidth="1"/>
    <col min="29" max="29" width="16.28515625" style="122" hidden="1" customWidth="1"/>
    <col min="30" max="30" width="13.140625" style="122" hidden="1" customWidth="1"/>
    <col min="31" max="31" width="17.7109375" style="122" hidden="1" customWidth="1"/>
    <col min="32" max="32" width="16.140625" style="122" hidden="1" customWidth="1"/>
    <col min="33" max="33" width="9.85546875" style="205" customWidth="1"/>
    <col min="34" max="34" width="8.85546875" style="123" hidden="1" customWidth="1"/>
    <col min="35" max="35" width="16.7109375" style="123" hidden="1" customWidth="1"/>
    <col min="36" max="36" width="9.42578125" style="123" customWidth="1"/>
    <col min="37" max="37" width="17.85546875" style="123" hidden="1" customWidth="1"/>
    <col min="38" max="38" width="21.5703125" style="123" hidden="1" customWidth="1"/>
    <col min="39" max="39" width="22.7109375" style="123" hidden="1" customWidth="1"/>
    <col min="40" max="40" width="99" style="115" hidden="1" customWidth="1"/>
    <col min="41" max="41" width="11.42578125" style="123" hidden="1" customWidth="1"/>
    <col min="42" max="42" width="30.28515625" style="115" hidden="1" customWidth="1"/>
    <col min="43" max="43" width="2.85546875" style="124" hidden="1" customWidth="1"/>
    <col min="44" max="16384" width="9.140625" style="123"/>
  </cols>
  <sheetData>
    <row r="1" spans="1:43" ht="23.25">
      <c r="B1" s="638" t="s">
        <v>779</v>
      </c>
    </row>
    <row r="2" spans="1:43" ht="23.25">
      <c r="A2" s="123"/>
      <c r="B2" s="635" t="s">
        <v>367</v>
      </c>
      <c r="AE2" s="634"/>
      <c r="AF2" s="32"/>
    </row>
    <row r="3" spans="1:43" ht="18">
      <c r="B3" s="1237" t="s">
        <v>1041</v>
      </c>
      <c r="C3" s="1229"/>
      <c r="D3" s="1230"/>
      <c r="E3" s="1231"/>
      <c r="F3" s="1232"/>
      <c r="AE3" s="172" t="s">
        <v>289</v>
      </c>
    </row>
    <row r="4" spans="1:43" ht="13.5" thickBot="1">
      <c r="C4" s="128"/>
    </row>
    <row r="5" spans="1:43" s="115" customFormat="1" ht="69" customHeight="1" thickBot="1">
      <c r="A5" s="487" t="s">
        <v>904</v>
      </c>
      <c r="B5" s="1238" t="s">
        <v>290</v>
      </c>
      <c r="C5" s="309" t="s">
        <v>291</v>
      </c>
      <c r="D5" s="1286" t="s">
        <v>1036</v>
      </c>
      <c r="E5" s="1286"/>
      <c r="F5" s="696" t="s">
        <v>293</v>
      </c>
      <c r="G5" s="315" t="s">
        <v>294</v>
      </c>
      <c r="H5" s="1285" t="s">
        <v>885</v>
      </c>
      <c r="I5" s="1285"/>
      <c r="J5" s="1285"/>
      <c r="K5" s="1285"/>
      <c r="L5" s="1285"/>
      <c r="M5" s="1285" t="s">
        <v>886</v>
      </c>
      <c r="N5" s="1285"/>
      <c r="O5" s="1285"/>
      <c r="P5" s="1285"/>
      <c r="Q5" s="1285"/>
      <c r="R5" s="1241" t="s">
        <v>1037</v>
      </c>
      <c r="S5" s="1285" t="s">
        <v>888</v>
      </c>
      <c r="T5" s="1285"/>
      <c r="U5" s="1285"/>
      <c r="V5" s="1285"/>
      <c r="W5" s="1285" t="s">
        <v>889</v>
      </c>
      <c r="X5" s="1285"/>
      <c r="Y5" s="1285"/>
      <c r="Z5" s="1285"/>
      <c r="AA5" s="1241" t="s">
        <v>1038</v>
      </c>
      <c r="AB5" s="288" t="s">
        <v>295</v>
      </c>
      <c r="AC5" s="286" t="s">
        <v>296</v>
      </c>
      <c r="AD5" s="286" t="s">
        <v>297</v>
      </c>
      <c r="AE5" s="286" t="s">
        <v>298</v>
      </c>
      <c r="AF5" s="286" t="s">
        <v>299</v>
      </c>
      <c r="AG5" s="286" t="s">
        <v>1039</v>
      </c>
      <c r="AH5" s="286" t="s">
        <v>300</v>
      </c>
      <c r="AI5" s="286" t="s">
        <v>301</v>
      </c>
      <c r="AJ5" s="473" t="s">
        <v>1040</v>
      </c>
      <c r="AK5" s="473" t="s">
        <v>900</v>
      </c>
      <c r="AL5" s="473" t="s">
        <v>901</v>
      </c>
      <c r="AM5" s="473" t="s">
        <v>902</v>
      </c>
      <c r="AN5" s="290" t="s">
        <v>302</v>
      </c>
      <c r="AO5" s="129" t="s">
        <v>303</v>
      </c>
      <c r="AP5" s="129" t="s">
        <v>304</v>
      </c>
      <c r="AQ5" s="130" t="s">
        <v>303</v>
      </c>
    </row>
    <row r="6" spans="1:43" s="115" customFormat="1" ht="111" customHeight="1">
      <c r="A6" s="369"/>
      <c r="B6" s="1240" t="s">
        <v>1043</v>
      </c>
      <c r="C6" s="1239"/>
      <c r="D6" s="950"/>
      <c r="E6" s="950"/>
      <c r="F6" s="1226"/>
      <c r="G6" s="1225"/>
      <c r="H6" s="619" t="s">
        <v>238</v>
      </c>
      <c r="I6" s="619" t="s">
        <v>891</v>
      </c>
      <c r="J6" s="619" t="s">
        <v>642</v>
      </c>
      <c r="K6" s="619" t="s">
        <v>892</v>
      </c>
      <c r="L6" s="619" t="s">
        <v>893</v>
      </c>
      <c r="M6" s="465" t="s">
        <v>238</v>
      </c>
      <c r="N6" s="465" t="s">
        <v>891</v>
      </c>
      <c r="O6" s="465" t="s">
        <v>642</v>
      </c>
      <c r="P6" s="465" t="s">
        <v>892</v>
      </c>
      <c r="Q6" s="465" t="s">
        <v>893</v>
      </c>
      <c r="R6" s="466"/>
      <c r="S6" s="619" t="s">
        <v>894</v>
      </c>
      <c r="T6" s="619" t="s">
        <v>261</v>
      </c>
      <c r="U6" s="619" t="s">
        <v>1006</v>
      </c>
      <c r="V6" s="619" t="s">
        <v>896</v>
      </c>
      <c r="W6" s="465" t="s">
        <v>894</v>
      </c>
      <c r="X6" s="465" t="s">
        <v>261</v>
      </c>
      <c r="Y6" s="465" t="s">
        <v>895</v>
      </c>
      <c r="Z6" s="465" t="s">
        <v>896</v>
      </c>
      <c r="AA6" s="466"/>
      <c r="AB6" s="461"/>
      <c r="AC6" s="462"/>
      <c r="AD6" s="462"/>
      <c r="AE6" s="462"/>
      <c r="AF6" s="462"/>
      <c r="AG6" s="959"/>
      <c r="AH6" s="462"/>
      <c r="AI6" s="462"/>
      <c r="AJ6" s="474"/>
      <c r="AK6" s="474"/>
      <c r="AL6" s="474"/>
      <c r="AM6" s="474"/>
      <c r="AN6" s="463"/>
      <c r="AO6" s="129"/>
      <c r="AP6" s="129"/>
      <c r="AQ6" s="130"/>
    </row>
    <row r="7" spans="1:43" s="115" customFormat="1" ht="30.6" customHeight="1">
      <c r="A7" s="488"/>
      <c r="B7" s="1224" t="s">
        <v>1042</v>
      </c>
      <c r="C7" s="1227"/>
      <c r="D7" s="951"/>
      <c r="E7" s="951"/>
      <c r="F7" s="1228"/>
      <c r="G7" s="1225"/>
      <c r="H7" s="1233">
        <v>0.05</v>
      </c>
      <c r="I7" s="1233">
        <v>0.02</v>
      </c>
      <c r="J7" s="1233">
        <v>0.05</v>
      </c>
      <c r="K7" s="1234">
        <v>0.122</v>
      </c>
      <c r="L7" s="1233">
        <v>0.1</v>
      </c>
      <c r="M7" s="1233"/>
      <c r="N7" s="1233"/>
      <c r="O7" s="1233"/>
      <c r="P7" s="1233"/>
      <c r="Q7" s="1233"/>
      <c r="R7" s="1235"/>
      <c r="S7" s="1236">
        <v>0.05</v>
      </c>
      <c r="T7" s="1236">
        <v>0.05</v>
      </c>
      <c r="U7" s="1236">
        <v>0.05</v>
      </c>
      <c r="V7" s="1233">
        <v>0.1</v>
      </c>
      <c r="W7" s="466"/>
      <c r="X7" s="466"/>
      <c r="Y7" s="466"/>
      <c r="Z7" s="466"/>
      <c r="AA7" s="466"/>
      <c r="AB7" s="648"/>
      <c r="AC7" s="462"/>
      <c r="AD7" s="462"/>
      <c r="AE7" s="462"/>
      <c r="AF7" s="462"/>
      <c r="AG7" s="959"/>
      <c r="AH7" s="462"/>
      <c r="AI7" s="462"/>
      <c r="AJ7" s="474"/>
      <c r="AK7" s="474"/>
      <c r="AL7" s="474"/>
      <c r="AM7" s="474"/>
      <c r="AN7" s="463"/>
      <c r="AO7" s="129"/>
      <c r="AP7" s="129"/>
      <c r="AQ7" s="130"/>
    </row>
    <row r="8" spans="1:43" s="115" customFormat="1" ht="15">
      <c r="A8" s="384"/>
      <c r="B8" s="948"/>
      <c r="C8" s="327"/>
      <c r="D8" s="950"/>
      <c r="E8" s="950"/>
      <c r="F8" s="1226"/>
      <c r="G8" s="962"/>
      <c r="H8" s="275"/>
      <c r="I8" s="275"/>
      <c r="J8" s="275"/>
      <c r="K8" s="275"/>
      <c r="L8" s="275"/>
      <c r="M8" s="275"/>
      <c r="N8" s="275"/>
      <c r="O8" s="275"/>
      <c r="P8" s="275"/>
      <c r="Q8" s="275"/>
      <c r="R8" s="275"/>
      <c r="S8" s="275"/>
      <c r="T8" s="275"/>
      <c r="U8" s="275"/>
      <c r="V8" s="275"/>
      <c r="W8" s="275"/>
      <c r="X8" s="275"/>
      <c r="Y8" s="275"/>
      <c r="Z8" s="275"/>
      <c r="AA8" s="275"/>
      <c r="AB8" s="947"/>
      <c r="AC8" s="325"/>
      <c r="AD8" s="276"/>
      <c r="AE8" s="275"/>
      <c r="AF8" s="275"/>
      <c r="AG8" s="960"/>
      <c r="AH8" s="274"/>
      <c r="AI8" s="274"/>
      <c r="AJ8" s="475"/>
      <c r="AK8" s="475"/>
      <c r="AL8" s="475"/>
      <c r="AM8" s="475"/>
      <c r="AN8" s="280"/>
      <c r="AO8" s="129"/>
      <c r="AP8" s="129"/>
      <c r="AQ8" s="130"/>
    </row>
    <row r="9" spans="1:43" s="173" customFormat="1" ht="35.450000000000003" customHeight="1">
      <c r="A9" s="370"/>
      <c r="B9" s="1242" t="s">
        <v>1044</v>
      </c>
      <c r="C9" s="1243">
        <v>2009</v>
      </c>
      <c r="D9" s="1244">
        <v>1</v>
      </c>
      <c r="E9" s="1245" t="s">
        <v>305</v>
      </c>
      <c r="F9" s="1246">
        <v>3500</v>
      </c>
      <c r="G9" s="1247">
        <f t="shared" ref="G9" si="0">IF(ISERROR(F9*D9)," ",F9*D9)</f>
        <v>3500</v>
      </c>
      <c r="H9" s="1248">
        <f t="shared" ref="H9:L10" si="1">H$7</f>
        <v>0.05</v>
      </c>
      <c r="I9" s="1248">
        <f t="shared" si="1"/>
        <v>0.02</v>
      </c>
      <c r="J9" s="1248">
        <f t="shared" si="1"/>
        <v>0.05</v>
      </c>
      <c r="K9" s="1248">
        <f t="shared" si="1"/>
        <v>0.122</v>
      </c>
      <c r="L9" s="1248">
        <f t="shared" si="1"/>
        <v>0.1</v>
      </c>
      <c r="M9" s="1249">
        <f>G9*H9</f>
        <v>175</v>
      </c>
      <c r="N9" s="1249">
        <f>(G9+M9)*I9</f>
        <v>73.5</v>
      </c>
      <c r="O9" s="1249">
        <f>(G9+M9+N9)*J9</f>
        <v>187.42500000000001</v>
      </c>
      <c r="P9" s="1249">
        <f>(G9+M9+N9+O9)*K9</f>
        <v>480.18285000000003</v>
      </c>
      <c r="Q9" s="1249">
        <f>(G9+M9+N9+O9+P9)*L9</f>
        <v>441.61078500000008</v>
      </c>
      <c r="R9" s="1249">
        <f>G9+SUM(M9:Q9)</f>
        <v>4857.7186350000002</v>
      </c>
      <c r="S9" s="1248">
        <f t="shared" ref="S9:V10" si="2">S$7</f>
        <v>0.05</v>
      </c>
      <c r="T9" s="1248">
        <f t="shared" si="2"/>
        <v>0.05</v>
      </c>
      <c r="U9" s="1248">
        <f t="shared" si="2"/>
        <v>0.05</v>
      </c>
      <c r="V9" s="1248">
        <f t="shared" si="2"/>
        <v>0.1</v>
      </c>
      <c r="W9" s="1249">
        <f>R9*S9</f>
        <v>242.88593175000003</v>
      </c>
      <c r="X9" s="1249">
        <f>R9*T9</f>
        <v>242.88593175000003</v>
      </c>
      <c r="Y9" s="1249">
        <f>R9*U9</f>
        <v>242.88593175000003</v>
      </c>
      <c r="Z9" s="1249">
        <f>(W9+X9)*V9</f>
        <v>48.577186350000005</v>
      </c>
      <c r="AA9" s="1249">
        <f>R9+SUM(W9:Z9)</f>
        <v>5634.9536165999998</v>
      </c>
      <c r="AB9" s="1250">
        <v>50</v>
      </c>
      <c r="AC9" s="1251">
        <f>IF(ISERROR(IF('Wainwright Summary'!$E$7-C9&gt;AB9,0,(AB9-('Wainwright Summary'!$E$7-C9))/AB9)*AA9)," ",(IF('Wainwright Summary'!$E$7-C9&gt;AB9,0,(AB9-('Wainwright Summary'!$E$7-C9))/AB9)*AA9))</f>
        <v>5747.6526889320003</v>
      </c>
      <c r="AD9" s="1252">
        <f>VLOOKUP(C9,'Inflation-OLD'!$A$6:$B$126,2)/VLOOKUP('Wainwright Summary'!$E$6,'Inflation-OLD'!$A$6:$B$126,2)</f>
        <v>1.0404000000000002</v>
      </c>
      <c r="AE9" s="1253">
        <v>0</v>
      </c>
      <c r="AF9" s="1251">
        <f>IF(ISERROR((AC9/AA9)*AE9)," ",(AC9/AA9)*AE9)</f>
        <v>0</v>
      </c>
      <c r="AG9" s="1254">
        <v>2009</v>
      </c>
      <c r="AH9" s="1255"/>
      <c r="AI9" s="1255"/>
      <c r="AJ9" s="1256">
        <f>AB9</f>
        <v>50</v>
      </c>
      <c r="AK9" s="583"/>
      <c r="AL9" s="912"/>
      <c r="AM9" s="912"/>
      <c r="AN9" s="277"/>
      <c r="AO9" s="131"/>
      <c r="AP9" s="6"/>
      <c r="AQ9" s="141"/>
    </row>
    <row r="10" spans="1:43" s="173" customFormat="1" ht="35.450000000000003" customHeight="1">
      <c r="A10" s="370"/>
      <c r="B10" s="1242" t="s">
        <v>1045</v>
      </c>
      <c r="C10" s="1243">
        <v>2009</v>
      </c>
      <c r="D10" s="1244">
        <v>1</v>
      </c>
      <c r="E10" s="1245" t="s">
        <v>305</v>
      </c>
      <c r="F10" s="1246">
        <v>8750</v>
      </c>
      <c r="G10" s="1247">
        <v>8850</v>
      </c>
      <c r="H10" s="1248">
        <f t="shared" si="1"/>
        <v>0.05</v>
      </c>
      <c r="I10" s="1248">
        <f t="shared" si="1"/>
        <v>0.02</v>
      </c>
      <c r="J10" s="1248">
        <f t="shared" si="1"/>
        <v>0.05</v>
      </c>
      <c r="K10" s="1248">
        <f t="shared" si="1"/>
        <v>0.122</v>
      </c>
      <c r="L10" s="1248">
        <f t="shared" si="1"/>
        <v>0.1</v>
      </c>
      <c r="M10" s="1249">
        <f t="shared" ref="M10" si="3">G10*H10</f>
        <v>442.5</v>
      </c>
      <c r="N10" s="1249">
        <f t="shared" ref="N10" si="4">(G10+M10)*I10</f>
        <v>185.85</v>
      </c>
      <c r="O10" s="1249">
        <f t="shared" ref="O10" si="5">(G10+M10+N10)*J10</f>
        <v>473.91750000000002</v>
      </c>
      <c r="P10" s="1249">
        <f t="shared" ref="P10" si="6">(G10+M10+N10+O10)*K10</f>
        <v>1214.176635</v>
      </c>
      <c r="Q10" s="1249">
        <f t="shared" ref="Q10" si="7">(G10+M10+N10+O10+P10)*L10</f>
        <v>1116.6444134999999</v>
      </c>
      <c r="R10" s="1249">
        <f t="shared" ref="R10" si="8">G10+SUM(M10:Q10)</f>
        <v>12283.0885485</v>
      </c>
      <c r="S10" s="1248">
        <f t="shared" si="2"/>
        <v>0.05</v>
      </c>
      <c r="T10" s="1248">
        <f t="shared" si="2"/>
        <v>0.05</v>
      </c>
      <c r="U10" s="1248">
        <f t="shared" si="2"/>
        <v>0.05</v>
      </c>
      <c r="V10" s="1248">
        <f t="shared" si="2"/>
        <v>0.1</v>
      </c>
      <c r="W10" s="1249">
        <f t="shared" ref="W10" si="9">R10*S10</f>
        <v>614.15442742499999</v>
      </c>
      <c r="X10" s="1249">
        <f t="shared" ref="X10" si="10">R10*T10</f>
        <v>614.15442742499999</v>
      </c>
      <c r="Y10" s="1249">
        <f t="shared" ref="Y10" si="11">R10*U10</f>
        <v>614.15442742499999</v>
      </c>
      <c r="Z10" s="1249">
        <f t="shared" ref="Z10" si="12">(W10+X10)*V10</f>
        <v>122.83088548500001</v>
      </c>
      <c r="AA10" s="1249">
        <f t="shared" ref="AA10" si="13">R10+SUM(W10:Z10)</f>
        <v>14248.382716259999</v>
      </c>
      <c r="AB10" s="1250">
        <v>50</v>
      </c>
      <c r="AC10" s="1251">
        <f>IF(ISERROR(IF('Wainwright Summary'!$E$7-C10&gt;AB10,0,(AB10-('Wainwright Summary'!$E$7-C10))/AB10)*AA10)," ",(IF('Wainwright Summary'!$E$7-C10&gt;AB10,0,(AB10-('Wainwright Summary'!$E$7-C10))/AB10)*AA10))</f>
        <v>14533.3503705852</v>
      </c>
      <c r="AD10" s="1252">
        <f>VLOOKUP(C10,'Inflation-OLD'!$A$6:$B$126,2)/VLOOKUP('Wainwright Summary'!$E$6,'Inflation-OLD'!$A$6:$B$126,2)</f>
        <v>1.0404000000000002</v>
      </c>
      <c r="AE10" s="1253">
        <v>0</v>
      </c>
      <c r="AF10" s="1251">
        <f t="shared" ref="AF10" si="14">IF(ISERROR((AC10/AA10)*AE10)," ",(AC10/AA10)*AE10)</f>
        <v>0</v>
      </c>
      <c r="AG10" s="1254">
        <v>2009</v>
      </c>
      <c r="AH10" s="1255"/>
      <c r="AI10" s="1255"/>
      <c r="AJ10" s="1256">
        <f t="shared" ref="AJ10" si="15">AB10</f>
        <v>50</v>
      </c>
      <c r="AK10" s="583"/>
      <c r="AL10" s="912"/>
      <c r="AM10" s="912"/>
      <c r="AN10" s="277"/>
      <c r="AO10" s="131"/>
      <c r="AP10" s="6"/>
      <c r="AQ10" s="141"/>
    </row>
    <row r="11" spans="1:43" s="4" customFormat="1" ht="13.5" thickBot="1">
      <c r="A11" s="3"/>
      <c r="B11" s="1257"/>
      <c r="C11" s="1258"/>
      <c r="D11" s="1259"/>
      <c r="E11" s="1260"/>
      <c r="F11" s="1261"/>
      <c r="G11" s="1262"/>
      <c r="H11" s="1262"/>
      <c r="I11" s="1262"/>
      <c r="J11" s="1262"/>
      <c r="K11" s="1262"/>
      <c r="L11" s="1262"/>
      <c r="M11" s="1262"/>
      <c r="N11" s="1262"/>
      <c r="O11" s="1262"/>
      <c r="P11" s="1262"/>
      <c r="Q11" s="1262"/>
      <c r="R11" s="1262"/>
      <c r="S11" s="1262"/>
      <c r="T11" s="1262"/>
      <c r="U11" s="1262"/>
      <c r="V11" s="1262"/>
      <c r="W11" s="1262"/>
      <c r="X11" s="1262"/>
      <c r="Y11" s="1262"/>
      <c r="Z11" s="1262"/>
      <c r="AA11" s="1262"/>
      <c r="AB11" s="1263"/>
      <c r="AC11" s="1260"/>
      <c r="AD11" s="1264"/>
      <c r="AE11" s="1265"/>
      <c r="AF11" s="1265"/>
      <c r="AG11" s="1257"/>
      <c r="AH11" s="1257"/>
      <c r="AI11" s="1257"/>
      <c r="AJ11" s="1257"/>
      <c r="AK11" s="3"/>
      <c r="AL11" s="3"/>
      <c r="AM11" s="3"/>
      <c r="AN11" s="145"/>
      <c r="AO11" s="6"/>
      <c r="AP11" s="6"/>
      <c r="AQ11" s="146"/>
    </row>
    <row r="12" spans="1:43" s="1281" customFormat="1" ht="16.5" thickBot="1">
      <c r="A12" s="1282"/>
      <c r="B12" s="1266" t="s">
        <v>478</v>
      </c>
      <c r="C12" s="1267"/>
      <c r="D12" s="1268"/>
      <c r="E12" s="1269"/>
      <c r="F12" s="1270"/>
      <c r="G12" s="1271">
        <f>SUM(G9:G10)</f>
        <v>12350</v>
      </c>
      <c r="H12" s="1272"/>
      <c r="I12" s="1272"/>
      <c r="J12" s="1272"/>
      <c r="K12" s="1272"/>
      <c r="L12" s="1272"/>
      <c r="M12" s="1272"/>
      <c r="N12" s="1272"/>
      <c r="O12" s="1272"/>
      <c r="P12" s="1272"/>
      <c r="Q12" s="1272"/>
      <c r="R12" s="1271">
        <f>SUM(R9:R10)</f>
        <v>17140.807183500001</v>
      </c>
      <c r="S12" s="1273"/>
      <c r="T12" s="1274"/>
      <c r="U12" s="1274"/>
      <c r="V12" s="1271"/>
      <c r="W12" s="1275"/>
      <c r="X12" s="1272" t="s">
        <v>366</v>
      </c>
      <c r="Y12" s="1273">
        <f>SUM(Y9:Y10)</f>
        <v>857.04035917500005</v>
      </c>
      <c r="Z12" s="1272"/>
      <c r="AA12" s="1276">
        <f>SUM(AA9:AA10)</f>
        <v>19883.336332859999</v>
      </c>
      <c r="AB12" s="1277"/>
      <c r="AC12" s="1278"/>
      <c r="AD12" s="1264"/>
      <c r="AE12" s="1278"/>
      <c r="AF12" s="1278"/>
      <c r="AG12" s="1257"/>
      <c r="AH12" s="1257"/>
      <c r="AI12" s="1257"/>
      <c r="AJ12" s="1279"/>
      <c r="AK12" s="1257"/>
      <c r="AL12" s="1257"/>
      <c r="AM12" s="1257"/>
      <c r="AN12" s="1283"/>
      <c r="AO12" s="1284"/>
      <c r="AP12" s="1257"/>
      <c r="AQ12" s="1280"/>
    </row>
    <row r="13" spans="1:43" s="4" customFormat="1">
      <c r="A13" s="3"/>
      <c r="B13" s="3"/>
      <c r="C13" s="144"/>
      <c r="D13" s="954"/>
      <c r="E13" s="139"/>
      <c r="F13" s="239"/>
      <c r="G13" s="113"/>
      <c r="H13" s="113"/>
      <c r="I13" s="113"/>
      <c r="J13" s="113"/>
      <c r="K13" s="113"/>
      <c r="L13" s="113"/>
      <c r="M13" s="113"/>
      <c r="N13" s="113"/>
      <c r="O13" s="113"/>
      <c r="P13" s="113"/>
      <c r="Q13" s="113"/>
      <c r="R13" s="113"/>
      <c r="S13" s="113"/>
      <c r="T13" s="113"/>
      <c r="U13" s="113"/>
      <c r="V13" s="113"/>
      <c r="W13" s="113"/>
      <c r="X13" s="113"/>
      <c r="Y13" s="113"/>
      <c r="Z13" s="113"/>
      <c r="AA13" s="113"/>
      <c r="AB13" s="178"/>
      <c r="AC13" s="176"/>
      <c r="AD13" s="2"/>
      <c r="AE13" s="177"/>
      <c r="AF13" s="177"/>
      <c r="AG13" s="175"/>
      <c r="AH13" s="3"/>
      <c r="AI13" s="3"/>
      <c r="AJ13" s="3"/>
      <c r="AK13" s="3"/>
      <c r="AL13" s="3"/>
      <c r="AM13" s="3"/>
      <c r="AN13" s="145"/>
      <c r="AO13" s="5"/>
      <c r="AP13" s="6"/>
      <c r="AQ13" s="146"/>
    </row>
    <row r="14" spans="1:43" s="4" customFormat="1">
      <c r="A14" s="3"/>
      <c r="B14" s="3"/>
      <c r="C14" s="144"/>
      <c r="D14" s="954"/>
      <c r="E14" s="139"/>
      <c r="F14" s="239"/>
      <c r="G14" s="113"/>
      <c r="H14" s="113"/>
      <c r="I14" s="113"/>
      <c r="J14" s="113"/>
      <c r="K14" s="113"/>
      <c r="L14" s="113"/>
      <c r="M14" s="113"/>
      <c r="N14" s="113"/>
      <c r="O14" s="113"/>
      <c r="P14" s="113"/>
      <c r="Q14" s="113"/>
      <c r="R14" s="113"/>
      <c r="S14" s="113"/>
      <c r="T14" s="113"/>
      <c r="U14" s="113"/>
      <c r="V14" s="113"/>
      <c r="W14" s="113"/>
      <c r="X14" s="113"/>
      <c r="Y14" s="113"/>
      <c r="Z14" s="113"/>
      <c r="AA14" s="113"/>
      <c r="AB14" s="178"/>
      <c r="AC14" s="176"/>
      <c r="AD14" s="2"/>
      <c r="AE14" s="177"/>
      <c r="AF14" s="177"/>
      <c r="AG14" s="175"/>
      <c r="AH14" s="3"/>
      <c r="AI14" s="3"/>
      <c r="AJ14" s="3"/>
      <c r="AK14" s="3"/>
      <c r="AL14" s="3"/>
      <c r="AM14" s="3"/>
      <c r="AN14" s="145"/>
      <c r="AO14" s="5"/>
      <c r="AP14" s="6"/>
      <c r="AQ14" s="146"/>
    </row>
    <row r="15" spans="1:43" s="4" customFormat="1">
      <c r="A15" s="3"/>
      <c r="B15" s="164"/>
      <c r="C15" s="144"/>
      <c r="D15" s="954"/>
      <c r="E15" s="139"/>
      <c r="F15" s="239"/>
      <c r="G15" s="113"/>
      <c r="H15" s="113"/>
      <c r="I15" s="113"/>
      <c r="J15" s="113"/>
      <c r="K15" s="113"/>
      <c r="L15" s="113"/>
      <c r="M15" s="113"/>
      <c r="N15" s="113"/>
      <c r="O15" s="113"/>
      <c r="P15" s="113"/>
      <c r="Q15" s="113"/>
      <c r="R15" s="113"/>
      <c r="S15" s="113"/>
      <c r="T15" s="113"/>
      <c r="U15" s="113"/>
      <c r="V15" s="113"/>
      <c r="W15" s="113"/>
      <c r="X15" s="113"/>
      <c r="Y15" s="113"/>
      <c r="Z15" s="113"/>
      <c r="AA15" s="113"/>
      <c r="AB15" s="178"/>
      <c r="AC15" s="176"/>
      <c r="AD15" s="2"/>
      <c r="AE15" s="177"/>
      <c r="AF15" s="177"/>
      <c r="AG15" s="175"/>
      <c r="AH15" s="3"/>
      <c r="AI15" s="3"/>
      <c r="AJ15" s="3"/>
      <c r="AK15" s="3"/>
      <c r="AL15" s="3"/>
      <c r="AM15" s="3"/>
      <c r="AN15" s="145"/>
      <c r="AO15" s="5"/>
      <c r="AP15" s="6"/>
      <c r="AQ15" s="146"/>
    </row>
    <row r="16" spans="1:43" s="4" customFormat="1">
      <c r="A16" s="3"/>
      <c r="B16" s="3"/>
      <c r="C16" s="144"/>
      <c r="D16" s="954"/>
      <c r="E16" s="139"/>
      <c r="F16" s="239"/>
      <c r="G16" s="113"/>
      <c r="H16" s="113"/>
      <c r="I16" s="113"/>
      <c r="J16" s="113"/>
      <c r="K16" s="113"/>
      <c r="L16" s="113"/>
      <c r="M16" s="113"/>
      <c r="N16" s="113"/>
      <c r="O16" s="113"/>
      <c r="P16" s="113"/>
      <c r="Q16" s="113"/>
      <c r="R16" s="113"/>
      <c r="S16" s="113"/>
      <c r="T16" s="113"/>
      <c r="U16" s="113"/>
      <c r="V16" s="113"/>
      <c r="W16" s="113"/>
      <c r="X16" s="113"/>
      <c r="Y16" s="113"/>
      <c r="Z16" s="113"/>
      <c r="AA16" s="113"/>
      <c r="AB16" s="178"/>
      <c r="AC16" s="176"/>
      <c r="AD16" s="2"/>
      <c r="AE16" s="177"/>
      <c r="AF16" s="177"/>
      <c r="AG16" s="175"/>
      <c r="AH16" s="3"/>
      <c r="AI16" s="3"/>
      <c r="AJ16" s="3"/>
      <c r="AK16" s="3"/>
      <c r="AL16" s="3"/>
      <c r="AM16" s="3"/>
      <c r="AN16" s="145"/>
      <c r="AO16" s="5"/>
      <c r="AP16" s="6"/>
      <c r="AQ16" s="146"/>
    </row>
    <row r="17" spans="1:43" s="4" customFormat="1">
      <c r="A17" s="3"/>
      <c r="B17" s="3"/>
      <c r="C17" s="144"/>
      <c r="D17" s="954"/>
      <c r="E17" s="139"/>
      <c r="F17" s="239"/>
      <c r="G17" s="113"/>
      <c r="H17" s="113"/>
      <c r="I17" s="113"/>
      <c r="J17" s="113"/>
      <c r="K17" s="113"/>
      <c r="L17" s="113"/>
      <c r="M17" s="113"/>
      <c r="N17" s="113"/>
      <c r="O17" s="113"/>
      <c r="P17" s="113"/>
      <c r="Q17" s="113"/>
      <c r="R17" s="113"/>
      <c r="S17" s="113"/>
      <c r="T17" s="113"/>
      <c r="U17" s="113"/>
      <c r="V17" s="113"/>
      <c r="W17" s="113"/>
      <c r="X17" s="113"/>
      <c r="Y17" s="113"/>
      <c r="Z17" s="113"/>
      <c r="AA17" s="113"/>
      <c r="AB17" s="178"/>
      <c r="AC17" s="176"/>
      <c r="AD17" s="2"/>
      <c r="AE17" s="177"/>
      <c r="AF17" s="177"/>
      <c r="AG17" s="175"/>
      <c r="AH17" s="3"/>
      <c r="AI17" s="3"/>
      <c r="AJ17" s="3"/>
      <c r="AK17" s="3"/>
      <c r="AL17" s="3"/>
      <c r="AM17" s="3"/>
      <c r="AN17" s="145"/>
      <c r="AO17" s="5"/>
      <c r="AP17" s="6"/>
      <c r="AQ17" s="146"/>
    </row>
    <row r="18" spans="1:43" s="4" customFormat="1">
      <c r="A18" s="3"/>
      <c r="B18" s="3"/>
      <c r="C18" s="144"/>
      <c r="D18" s="954"/>
      <c r="E18" s="139"/>
      <c r="F18" s="239"/>
      <c r="G18" s="113"/>
      <c r="H18" s="113"/>
      <c r="I18" s="113"/>
      <c r="J18" s="113"/>
      <c r="K18" s="113"/>
      <c r="L18" s="113"/>
      <c r="M18" s="113"/>
      <c r="N18" s="113"/>
      <c r="O18" s="113"/>
      <c r="P18" s="113"/>
      <c r="Q18" s="113"/>
      <c r="R18" s="113"/>
      <c r="S18" s="113"/>
      <c r="T18" s="113"/>
      <c r="U18" s="113"/>
      <c r="V18" s="113"/>
      <c r="W18" s="113"/>
      <c r="X18" s="113"/>
      <c r="Y18" s="113"/>
      <c r="Z18" s="113"/>
      <c r="AA18" s="113"/>
      <c r="AB18" s="178"/>
      <c r="AC18" s="176"/>
      <c r="AD18" s="2"/>
      <c r="AE18" s="177"/>
      <c r="AF18" s="177"/>
      <c r="AG18" s="175"/>
      <c r="AH18" s="3"/>
      <c r="AI18" s="3"/>
      <c r="AJ18" s="3"/>
      <c r="AK18" s="3"/>
      <c r="AL18" s="3"/>
      <c r="AM18" s="3"/>
      <c r="AN18" s="145"/>
      <c r="AO18" s="5"/>
      <c r="AP18" s="6"/>
      <c r="AQ18" s="146"/>
    </row>
    <row r="19" spans="1:43" s="124" customFormat="1">
      <c r="A19" s="179"/>
      <c r="B19" s="3"/>
      <c r="C19" s="144"/>
      <c r="D19" s="954"/>
      <c r="E19" s="139"/>
      <c r="F19" s="239"/>
      <c r="G19" s="113"/>
      <c r="H19" s="113"/>
      <c r="I19" s="113"/>
      <c r="J19" s="113"/>
      <c r="K19" s="113"/>
      <c r="L19" s="113"/>
      <c r="M19" s="113"/>
      <c r="N19" s="113"/>
      <c r="O19" s="113"/>
      <c r="P19" s="113"/>
      <c r="Q19" s="113"/>
      <c r="R19" s="113"/>
      <c r="S19" s="113"/>
      <c r="T19" s="113"/>
      <c r="U19" s="113"/>
      <c r="V19" s="113"/>
      <c r="W19" s="113"/>
      <c r="X19" s="113"/>
      <c r="Y19" s="113"/>
      <c r="Z19" s="113"/>
      <c r="AA19" s="113"/>
      <c r="AB19" s="151"/>
      <c r="AC19" s="176"/>
      <c r="AD19" s="2"/>
      <c r="AE19" s="177"/>
      <c r="AF19" s="177"/>
      <c r="AG19" s="175"/>
      <c r="AH19" s="3"/>
      <c r="AI19" s="3"/>
      <c r="AJ19" s="3"/>
      <c r="AK19" s="3"/>
      <c r="AL19" s="3"/>
      <c r="AM19" s="3"/>
      <c r="AN19" s="145"/>
      <c r="AO19" s="5"/>
      <c r="AP19" s="6"/>
      <c r="AQ19" s="146"/>
    </row>
    <row r="20" spans="1:43" s="124" customFormat="1">
      <c r="A20" s="179"/>
      <c r="B20" s="3"/>
      <c r="C20" s="144"/>
      <c r="D20" s="954"/>
      <c r="E20" s="139"/>
      <c r="F20" s="239"/>
      <c r="G20" s="113"/>
      <c r="H20" s="113"/>
      <c r="I20" s="113"/>
      <c r="J20" s="113"/>
      <c r="K20" s="113"/>
      <c r="L20" s="113"/>
      <c r="M20" s="113"/>
      <c r="N20" s="113"/>
      <c r="O20" s="113"/>
      <c r="P20" s="113"/>
      <c r="Q20" s="113"/>
      <c r="R20" s="113"/>
      <c r="S20" s="113"/>
      <c r="T20" s="113"/>
      <c r="U20" s="113"/>
      <c r="V20" s="113"/>
      <c r="W20" s="113"/>
      <c r="X20" s="113"/>
      <c r="Y20" s="113"/>
      <c r="Z20" s="113"/>
      <c r="AA20" s="113"/>
      <c r="AB20" s="151"/>
      <c r="AC20" s="176"/>
      <c r="AD20" s="2"/>
      <c r="AE20" s="177"/>
      <c r="AF20" s="177"/>
      <c r="AG20" s="175"/>
      <c r="AH20" s="3"/>
      <c r="AI20" s="3"/>
      <c r="AJ20" s="3"/>
      <c r="AK20" s="3"/>
      <c r="AL20" s="3"/>
      <c r="AM20" s="3"/>
      <c r="AN20" s="145"/>
      <c r="AO20" s="5"/>
      <c r="AP20" s="6"/>
      <c r="AQ20" s="146"/>
    </row>
    <row r="21" spans="1:43" s="124" customFormat="1">
      <c r="A21" s="179"/>
      <c r="B21" s="3"/>
      <c r="C21" s="144"/>
      <c r="D21" s="954"/>
      <c r="E21" s="139"/>
      <c r="F21" s="239"/>
      <c r="G21" s="113"/>
      <c r="H21" s="113"/>
      <c r="I21" s="113"/>
      <c r="J21" s="113"/>
      <c r="K21" s="113"/>
      <c r="L21" s="113"/>
      <c r="M21" s="113"/>
      <c r="N21" s="113"/>
      <c r="O21" s="113"/>
      <c r="P21" s="113"/>
      <c r="Q21" s="113"/>
      <c r="R21" s="113"/>
      <c r="S21" s="113"/>
      <c r="T21" s="113"/>
      <c r="U21" s="113"/>
      <c r="V21" s="113"/>
      <c r="W21" s="113"/>
      <c r="X21" s="113"/>
      <c r="Y21" s="113"/>
      <c r="Z21" s="113"/>
      <c r="AA21" s="113"/>
      <c r="AB21" s="151"/>
      <c r="AC21" s="176"/>
      <c r="AD21" s="2"/>
      <c r="AE21" s="177"/>
      <c r="AF21" s="177"/>
      <c r="AG21" s="175"/>
      <c r="AH21" s="3"/>
      <c r="AI21" s="3"/>
      <c r="AJ21" s="3"/>
      <c r="AK21" s="3"/>
      <c r="AL21" s="3"/>
      <c r="AM21" s="3"/>
      <c r="AN21" s="145"/>
      <c r="AO21" s="5"/>
      <c r="AP21" s="6"/>
      <c r="AQ21" s="146"/>
    </row>
    <row r="22" spans="1:43" s="124" customFormat="1">
      <c r="A22" s="179"/>
      <c r="B22" s="3"/>
      <c r="C22" s="144"/>
      <c r="D22" s="954"/>
      <c r="E22" s="139"/>
      <c r="F22" s="239"/>
      <c r="G22" s="113"/>
      <c r="H22" s="113"/>
      <c r="I22" s="113"/>
      <c r="J22" s="113"/>
      <c r="K22" s="113"/>
      <c r="L22" s="113"/>
      <c r="M22" s="113"/>
      <c r="N22" s="113"/>
      <c r="O22" s="113"/>
      <c r="P22" s="113"/>
      <c r="Q22" s="113"/>
      <c r="R22" s="113"/>
      <c r="S22" s="113"/>
      <c r="T22" s="113"/>
      <c r="U22" s="113"/>
      <c r="V22" s="113"/>
      <c r="W22" s="113"/>
      <c r="X22" s="113"/>
      <c r="Y22" s="113"/>
      <c r="Z22" s="113"/>
      <c r="AA22" s="113"/>
      <c r="AB22" s="151"/>
      <c r="AC22" s="176"/>
      <c r="AD22" s="2"/>
      <c r="AE22" s="177"/>
      <c r="AF22" s="177"/>
      <c r="AG22" s="175"/>
      <c r="AH22" s="3"/>
      <c r="AI22" s="3"/>
      <c r="AJ22" s="3"/>
      <c r="AK22" s="3"/>
      <c r="AL22" s="3"/>
      <c r="AM22" s="3"/>
      <c r="AN22" s="145"/>
      <c r="AO22" s="5"/>
      <c r="AP22" s="6"/>
      <c r="AQ22" s="146"/>
    </row>
    <row r="23" spans="1:43" s="124" customFormat="1">
      <c r="A23" s="179"/>
      <c r="B23" s="3"/>
      <c r="C23" s="144"/>
      <c r="D23" s="954"/>
      <c r="E23" s="139"/>
      <c r="F23" s="239"/>
      <c r="G23" s="113"/>
      <c r="H23" s="113"/>
      <c r="I23" s="113"/>
      <c r="J23" s="113"/>
      <c r="K23" s="113"/>
      <c r="L23" s="113"/>
      <c r="M23" s="113"/>
      <c r="N23" s="113"/>
      <c r="O23" s="113"/>
      <c r="P23" s="113"/>
      <c r="Q23" s="113"/>
      <c r="R23" s="113"/>
      <c r="S23" s="113"/>
      <c r="T23" s="113"/>
      <c r="U23" s="113"/>
      <c r="V23" s="113"/>
      <c r="W23" s="113"/>
      <c r="X23" s="113"/>
      <c r="Y23" s="113"/>
      <c r="Z23" s="113"/>
      <c r="AA23" s="113"/>
      <c r="AB23" s="151"/>
      <c r="AC23" s="176"/>
      <c r="AD23" s="2"/>
      <c r="AE23" s="177"/>
      <c r="AF23" s="177"/>
      <c r="AG23" s="175"/>
      <c r="AH23" s="3"/>
      <c r="AI23" s="3"/>
      <c r="AJ23" s="3"/>
      <c r="AK23" s="3"/>
      <c r="AL23" s="3"/>
      <c r="AM23" s="3"/>
      <c r="AN23" s="145"/>
      <c r="AO23" s="5"/>
      <c r="AP23" s="6"/>
      <c r="AQ23" s="146"/>
    </row>
    <row r="24" spans="1:43" s="124" customFormat="1">
      <c r="A24" s="179"/>
      <c r="B24" s="3"/>
      <c r="C24" s="144"/>
      <c r="D24" s="954"/>
      <c r="E24" s="139"/>
      <c r="F24" s="239"/>
      <c r="G24" s="113"/>
      <c r="H24" s="113"/>
      <c r="I24" s="113"/>
      <c r="J24" s="113"/>
      <c r="K24" s="113"/>
      <c r="L24" s="113"/>
      <c r="M24" s="113"/>
      <c r="N24" s="113"/>
      <c r="O24" s="113"/>
      <c r="P24" s="113"/>
      <c r="Q24" s="113"/>
      <c r="R24" s="113"/>
      <c r="S24" s="113"/>
      <c r="T24" s="113"/>
      <c r="U24" s="113"/>
      <c r="V24" s="113"/>
      <c r="W24" s="113"/>
      <c r="X24" s="113"/>
      <c r="Y24" s="113"/>
      <c r="Z24" s="113"/>
      <c r="AA24" s="113"/>
      <c r="AB24" s="151"/>
      <c r="AC24" s="176"/>
      <c r="AD24" s="2"/>
      <c r="AE24" s="177"/>
      <c r="AF24" s="177"/>
      <c r="AG24" s="175"/>
      <c r="AH24" s="3"/>
      <c r="AI24" s="3"/>
      <c r="AJ24" s="3"/>
      <c r="AK24" s="3"/>
      <c r="AL24" s="3"/>
      <c r="AM24" s="3"/>
      <c r="AN24" s="145"/>
      <c r="AO24" s="5"/>
      <c r="AP24" s="6"/>
      <c r="AQ24" s="146"/>
    </row>
    <row r="25" spans="1:43" s="124" customFormat="1" ht="12.75" customHeight="1">
      <c r="A25" s="179"/>
      <c r="B25" s="137"/>
      <c r="C25" s="144"/>
      <c r="D25" s="954"/>
      <c r="E25" s="139"/>
      <c r="F25" s="240"/>
      <c r="G25" s="174"/>
      <c r="H25" s="174"/>
      <c r="I25" s="174"/>
      <c r="J25" s="174"/>
      <c r="K25" s="174"/>
      <c r="L25" s="174"/>
      <c r="M25" s="174"/>
      <c r="N25" s="174"/>
      <c r="O25" s="174"/>
      <c r="P25" s="174"/>
      <c r="Q25" s="174"/>
      <c r="R25" s="174"/>
      <c r="S25" s="174"/>
      <c r="T25" s="174"/>
      <c r="U25" s="174"/>
      <c r="V25" s="174"/>
      <c r="W25" s="174"/>
      <c r="X25" s="174"/>
      <c r="Y25" s="174"/>
      <c r="Z25" s="174"/>
      <c r="AA25" s="174"/>
      <c r="AB25" s="180"/>
      <c r="AC25" s="134"/>
      <c r="AD25" s="7"/>
      <c r="AE25" s="181"/>
      <c r="AF25" s="181"/>
      <c r="AG25" s="138"/>
      <c r="AH25" s="137"/>
      <c r="AI25" s="137"/>
      <c r="AJ25" s="137"/>
      <c r="AK25" s="137"/>
      <c r="AL25" s="137"/>
      <c r="AM25" s="137"/>
      <c r="AN25" s="145"/>
      <c r="AO25" s="142"/>
      <c r="AP25" s="6"/>
      <c r="AQ25" s="146"/>
    </row>
    <row r="26" spans="1:43" s="124" customFormat="1" ht="12.75" customHeight="1">
      <c r="A26" s="179"/>
      <c r="B26" s="137"/>
      <c r="C26" s="144"/>
      <c r="D26" s="954"/>
      <c r="E26" s="139"/>
      <c r="F26" s="240"/>
      <c r="G26" s="174"/>
      <c r="H26" s="174"/>
      <c r="I26" s="174"/>
      <c r="J26" s="174"/>
      <c r="K26" s="174"/>
      <c r="L26" s="174"/>
      <c r="M26" s="174"/>
      <c r="N26" s="174"/>
      <c r="O26" s="174"/>
      <c r="P26" s="174"/>
      <c r="Q26" s="174"/>
      <c r="R26" s="174"/>
      <c r="S26" s="174"/>
      <c r="T26" s="174"/>
      <c r="U26" s="174"/>
      <c r="V26" s="174"/>
      <c r="W26" s="174"/>
      <c r="X26" s="174"/>
      <c r="Y26" s="174"/>
      <c r="Z26" s="174"/>
      <c r="AA26" s="174"/>
      <c r="AB26" s="180"/>
      <c r="AC26" s="134"/>
      <c r="AD26" s="7"/>
      <c r="AE26" s="181"/>
      <c r="AF26" s="181"/>
      <c r="AG26" s="138"/>
      <c r="AH26" s="137"/>
      <c r="AI26" s="137"/>
      <c r="AJ26" s="137"/>
      <c r="AK26" s="137"/>
      <c r="AL26" s="137"/>
      <c r="AM26" s="137"/>
      <c r="AN26" s="145"/>
      <c r="AO26" s="142"/>
      <c r="AP26" s="6"/>
      <c r="AQ26" s="146"/>
    </row>
    <row r="27" spans="1:43" s="124" customFormat="1">
      <c r="A27" s="179"/>
      <c r="B27" s="137"/>
      <c r="C27" s="144"/>
      <c r="D27" s="954"/>
      <c r="E27" s="139"/>
      <c r="F27" s="240"/>
      <c r="G27" s="174"/>
      <c r="H27" s="174"/>
      <c r="I27" s="174"/>
      <c r="J27" s="174"/>
      <c r="K27" s="174"/>
      <c r="L27" s="174"/>
      <c r="M27" s="174"/>
      <c r="N27" s="174"/>
      <c r="O27" s="174"/>
      <c r="P27" s="174"/>
      <c r="Q27" s="174"/>
      <c r="R27" s="174"/>
      <c r="S27" s="174"/>
      <c r="T27" s="174"/>
      <c r="U27" s="174"/>
      <c r="V27" s="174"/>
      <c r="W27" s="174"/>
      <c r="X27" s="174"/>
      <c r="Y27" s="174"/>
      <c r="Z27" s="174"/>
      <c r="AA27" s="174"/>
      <c r="AB27" s="180"/>
      <c r="AC27" s="134"/>
      <c r="AD27" s="7"/>
      <c r="AE27" s="181"/>
      <c r="AF27" s="181"/>
      <c r="AG27" s="138"/>
      <c r="AH27" s="137"/>
      <c r="AI27" s="137"/>
      <c r="AJ27" s="137"/>
      <c r="AK27" s="137"/>
      <c r="AL27" s="137"/>
      <c r="AM27" s="137"/>
      <c r="AN27" s="145"/>
      <c r="AO27" s="142"/>
      <c r="AP27" s="6"/>
      <c r="AQ27" s="146"/>
    </row>
    <row r="28" spans="1:43" s="124" customFormat="1" ht="12.75" customHeight="1">
      <c r="A28" s="179"/>
      <c r="B28" s="137"/>
      <c r="C28" s="144"/>
      <c r="D28" s="954"/>
      <c r="E28" s="139"/>
      <c r="F28" s="240"/>
      <c r="G28" s="174"/>
      <c r="H28" s="174"/>
      <c r="I28" s="174"/>
      <c r="J28" s="174"/>
      <c r="K28" s="174"/>
      <c r="L28" s="174"/>
      <c r="M28" s="174"/>
      <c r="N28" s="174"/>
      <c r="O28" s="174"/>
      <c r="P28" s="174"/>
      <c r="Q28" s="174"/>
      <c r="R28" s="174"/>
      <c r="S28" s="174"/>
      <c r="T28" s="174"/>
      <c r="U28" s="174"/>
      <c r="V28" s="174"/>
      <c r="W28" s="174"/>
      <c r="X28" s="174"/>
      <c r="Y28" s="174"/>
      <c r="Z28" s="174"/>
      <c r="AA28" s="174"/>
      <c r="AB28" s="180"/>
      <c r="AC28" s="134"/>
      <c r="AD28" s="7"/>
      <c r="AE28" s="181"/>
      <c r="AF28" s="181"/>
      <c r="AG28" s="138"/>
      <c r="AH28" s="137"/>
      <c r="AI28" s="137"/>
      <c r="AJ28" s="137"/>
      <c r="AK28" s="137"/>
      <c r="AL28" s="137"/>
      <c r="AM28" s="137"/>
      <c r="AN28" s="145"/>
      <c r="AO28" s="142"/>
      <c r="AP28" s="6"/>
      <c r="AQ28" s="146"/>
    </row>
    <row r="29" spans="1:43" s="124" customFormat="1" ht="12.75" customHeight="1">
      <c r="A29" s="179"/>
      <c r="B29" s="137"/>
      <c r="C29" s="144"/>
      <c r="D29" s="954"/>
      <c r="E29" s="139"/>
      <c r="F29" s="240"/>
      <c r="G29" s="174"/>
      <c r="H29" s="174"/>
      <c r="I29" s="174"/>
      <c r="J29" s="174"/>
      <c r="K29" s="174"/>
      <c r="L29" s="174"/>
      <c r="M29" s="174"/>
      <c r="N29" s="174"/>
      <c r="O29" s="174"/>
      <c r="P29" s="174"/>
      <c r="Q29" s="174"/>
      <c r="R29" s="174"/>
      <c r="S29" s="174"/>
      <c r="T29" s="174"/>
      <c r="U29" s="174"/>
      <c r="V29" s="174"/>
      <c r="W29" s="174"/>
      <c r="X29" s="174"/>
      <c r="Y29" s="174"/>
      <c r="Z29" s="174"/>
      <c r="AA29" s="174"/>
      <c r="AB29" s="180"/>
      <c r="AC29" s="134"/>
      <c r="AD29" s="7"/>
      <c r="AE29" s="181"/>
      <c r="AF29" s="181"/>
      <c r="AG29" s="138"/>
      <c r="AH29" s="137"/>
      <c r="AI29" s="137"/>
      <c r="AJ29" s="137"/>
      <c r="AK29" s="137"/>
      <c r="AL29" s="137"/>
      <c r="AM29" s="137"/>
      <c r="AN29" s="145"/>
      <c r="AO29" s="142"/>
      <c r="AP29" s="6"/>
      <c r="AQ29" s="146"/>
    </row>
    <row r="30" spans="1:43" s="124" customFormat="1" ht="12.75" customHeight="1">
      <c r="A30" s="179"/>
      <c r="B30" s="137"/>
      <c r="C30" s="144"/>
      <c r="D30" s="954"/>
      <c r="E30" s="139"/>
      <c r="F30" s="240"/>
      <c r="G30" s="174"/>
      <c r="H30" s="174"/>
      <c r="I30" s="174"/>
      <c r="J30" s="174"/>
      <c r="K30" s="174"/>
      <c r="L30" s="174"/>
      <c r="M30" s="174"/>
      <c r="N30" s="174"/>
      <c r="O30" s="174"/>
      <c r="P30" s="174"/>
      <c r="Q30" s="174"/>
      <c r="R30" s="174"/>
      <c r="S30" s="174"/>
      <c r="T30" s="174"/>
      <c r="U30" s="174"/>
      <c r="V30" s="174"/>
      <c r="W30" s="174"/>
      <c r="X30" s="174"/>
      <c r="Y30" s="174"/>
      <c r="Z30" s="174"/>
      <c r="AA30" s="174"/>
      <c r="AB30" s="182"/>
      <c r="AC30" s="134"/>
      <c r="AD30" s="7"/>
      <c r="AE30" s="181"/>
      <c r="AF30" s="181"/>
      <c r="AG30" s="138"/>
      <c r="AH30" s="137"/>
      <c r="AI30" s="137"/>
      <c r="AJ30" s="137"/>
      <c r="AK30" s="137"/>
      <c r="AL30" s="137"/>
      <c r="AM30" s="137"/>
      <c r="AN30" s="145"/>
      <c r="AO30" s="142"/>
      <c r="AP30" s="6"/>
      <c r="AQ30" s="146"/>
    </row>
    <row r="31" spans="1:43" s="124" customFormat="1" ht="12.75" customHeight="1">
      <c r="A31" s="179"/>
      <c r="B31" s="137"/>
      <c r="C31" s="144"/>
      <c r="D31" s="954"/>
      <c r="E31" s="139"/>
      <c r="F31" s="240"/>
      <c r="G31" s="174"/>
      <c r="H31" s="174"/>
      <c r="I31" s="174"/>
      <c r="J31" s="174"/>
      <c r="K31" s="174"/>
      <c r="L31" s="174"/>
      <c r="M31" s="174"/>
      <c r="N31" s="174"/>
      <c r="O31" s="174"/>
      <c r="P31" s="174"/>
      <c r="Q31" s="174"/>
      <c r="R31" s="174"/>
      <c r="S31" s="174"/>
      <c r="T31" s="174"/>
      <c r="U31" s="174"/>
      <c r="V31" s="174"/>
      <c r="W31" s="174"/>
      <c r="X31" s="174"/>
      <c r="Y31" s="174"/>
      <c r="Z31" s="174"/>
      <c r="AA31" s="174"/>
      <c r="AB31" s="182"/>
      <c r="AC31" s="134"/>
      <c r="AD31" s="7"/>
      <c r="AE31" s="181"/>
      <c r="AF31" s="181"/>
      <c r="AG31" s="138"/>
      <c r="AH31" s="137"/>
      <c r="AI31" s="137"/>
      <c r="AJ31" s="137"/>
      <c r="AK31" s="137"/>
      <c r="AL31" s="137"/>
      <c r="AM31" s="137"/>
      <c r="AN31" s="145"/>
      <c r="AO31" s="142"/>
      <c r="AP31" s="6"/>
      <c r="AQ31" s="146"/>
    </row>
    <row r="32" spans="1:43" s="124" customFormat="1" ht="12.75" customHeight="1">
      <c r="A32" s="179"/>
      <c r="B32" s="137"/>
      <c r="C32" s="144"/>
      <c r="D32" s="954"/>
      <c r="E32" s="139"/>
      <c r="F32" s="240"/>
      <c r="G32" s="174"/>
      <c r="H32" s="174"/>
      <c r="I32" s="174"/>
      <c r="J32" s="174"/>
      <c r="K32" s="174"/>
      <c r="L32" s="174"/>
      <c r="M32" s="174"/>
      <c r="N32" s="174"/>
      <c r="O32" s="174"/>
      <c r="P32" s="174"/>
      <c r="Q32" s="174"/>
      <c r="R32" s="174"/>
      <c r="S32" s="174"/>
      <c r="T32" s="174"/>
      <c r="U32" s="174"/>
      <c r="V32" s="174"/>
      <c r="W32" s="174"/>
      <c r="X32" s="174"/>
      <c r="Y32" s="174"/>
      <c r="Z32" s="174"/>
      <c r="AA32" s="174"/>
      <c r="AB32" s="182"/>
      <c r="AC32" s="134"/>
      <c r="AD32" s="7"/>
      <c r="AE32" s="181"/>
      <c r="AF32" s="181"/>
      <c r="AG32" s="138"/>
      <c r="AH32" s="137"/>
      <c r="AI32" s="137"/>
      <c r="AJ32" s="137"/>
      <c r="AK32" s="137"/>
      <c r="AL32" s="137"/>
      <c r="AM32" s="137"/>
      <c r="AN32" s="145"/>
      <c r="AO32" s="142"/>
      <c r="AP32" s="6"/>
      <c r="AQ32" s="146"/>
    </row>
    <row r="33" spans="1:43" s="124" customFormat="1" ht="12.75" customHeight="1">
      <c r="A33" s="179"/>
      <c r="B33" s="137"/>
      <c r="C33" s="144"/>
      <c r="D33" s="954"/>
      <c r="E33" s="139"/>
      <c r="F33" s="240"/>
      <c r="G33" s="174"/>
      <c r="H33" s="174"/>
      <c r="I33" s="174"/>
      <c r="J33" s="174"/>
      <c r="K33" s="174"/>
      <c r="L33" s="174"/>
      <c r="M33" s="174"/>
      <c r="N33" s="174"/>
      <c r="O33" s="174"/>
      <c r="P33" s="174"/>
      <c r="Q33" s="174"/>
      <c r="R33" s="174"/>
      <c r="S33" s="174"/>
      <c r="T33" s="174"/>
      <c r="U33" s="174"/>
      <c r="V33" s="174"/>
      <c r="W33" s="174"/>
      <c r="X33" s="174"/>
      <c r="Y33" s="174"/>
      <c r="Z33" s="174"/>
      <c r="AA33" s="174"/>
      <c r="AB33" s="182"/>
      <c r="AC33" s="134"/>
      <c r="AD33" s="7"/>
      <c r="AE33" s="181"/>
      <c r="AF33" s="181"/>
      <c r="AG33" s="138"/>
      <c r="AH33" s="137"/>
      <c r="AI33" s="137"/>
      <c r="AJ33" s="137"/>
      <c r="AK33" s="137"/>
      <c r="AL33" s="137"/>
      <c r="AM33" s="137"/>
      <c r="AN33" s="145"/>
      <c r="AO33" s="142"/>
      <c r="AP33" s="6"/>
      <c r="AQ33" s="146"/>
    </row>
    <row r="34" spans="1:43" s="124" customFormat="1" ht="12.75" customHeight="1">
      <c r="A34" s="179"/>
      <c r="B34" s="137"/>
      <c r="C34" s="144"/>
      <c r="D34" s="954"/>
      <c r="E34" s="139"/>
      <c r="F34" s="240"/>
      <c r="G34" s="174"/>
      <c r="H34" s="174"/>
      <c r="I34" s="174"/>
      <c r="J34" s="174"/>
      <c r="K34" s="174"/>
      <c r="L34" s="174"/>
      <c r="M34" s="174"/>
      <c r="N34" s="174"/>
      <c r="O34" s="174"/>
      <c r="P34" s="174"/>
      <c r="Q34" s="174"/>
      <c r="R34" s="174"/>
      <c r="S34" s="174"/>
      <c r="T34" s="174"/>
      <c r="U34" s="174"/>
      <c r="V34" s="174"/>
      <c r="W34" s="174"/>
      <c r="X34" s="174"/>
      <c r="Y34" s="174"/>
      <c r="Z34" s="174"/>
      <c r="AA34" s="174"/>
      <c r="AB34" s="182"/>
      <c r="AC34" s="134"/>
      <c r="AD34" s="7"/>
      <c r="AE34" s="181"/>
      <c r="AF34" s="181"/>
      <c r="AG34" s="138"/>
      <c r="AH34" s="137"/>
      <c r="AI34" s="137"/>
      <c r="AJ34" s="137"/>
      <c r="AK34" s="137"/>
      <c r="AL34" s="137"/>
      <c r="AM34" s="137"/>
      <c r="AN34" s="145"/>
      <c r="AO34" s="142"/>
      <c r="AP34" s="6"/>
      <c r="AQ34" s="146"/>
    </row>
    <row r="35" spans="1:43" s="124" customFormat="1" ht="12.75" customHeight="1">
      <c r="A35" s="179"/>
      <c r="B35" s="137"/>
      <c r="C35" s="144"/>
      <c r="D35" s="954"/>
      <c r="E35" s="139"/>
      <c r="F35" s="240"/>
      <c r="G35" s="174"/>
      <c r="H35" s="174"/>
      <c r="I35" s="174"/>
      <c r="J35" s="174"/>
      <c r="K35" s="174"/>
      <c r="L35" s="174"/>
      <c r="M35" s="174"/>
      <c r="N35" s="174"/>
      <c r="O35" s="174"/>
      <c r="P35" s="174"/>
      <c r="Q35" s="174"/>
      <c r="R35" s="174"/>
      <c r="S35" s="174"/>
      <c r="T35" s="174"/>
      <c r="U35" s="174"/>
      <c r="V35" s="174"/>
      <c r="W35" s="174"/>
      <c r="X35" s="174"/>
      <c r="Y35" s="174"/>
      <c r="Z35" s="174"/>
      <c r="AA35" s="174"/>
      <c r="AB35" s="180"/>
      <c r="AC35" s="134"/>
      <c r="AD35" s="7"/>
      <c r="AE35" s="181"/>
      <c r="AF35" s="181"/>
      <c r="AG35" s="138"/>
      <c r="AH35" s="137"/>
      <c r="AI35" s="137"/>
      <c r="AJ35" s="137"/>
      <c r="AK35" s="137"/>
      <c r="AL35" s="137"/>
      <c r="AM35" s="137"/>
      <c r="AN35" s="145"/>
      <c r="AO35" s="142"/>
      <c r="AP35" s="6"/>
      <c r="AQ35" s="146"/>
    </row>
    <row r="36" spans="1:43" s="124" customFormat="1" ht="12.75" customHeight="1">
      <c r="A36" s="179"/>
      <c r="B36" s="137"/>
      <c r="C36" s="144"/>
      <c r="D36" s="954"/>
      <c r="E36" s="139"/>
      <c r="F36" s="240"/>
      <c r="G36" s="174"/>
      <c r="H36" s="174"/>
      <c r="I36" s="174"/>
      <c r="J36" s="174"/>
      <c r="K36" s="174"/>
      <c r="L36" s="174"/>
      <c r="M36" s="174"/>
      <c r="N36" s="174"/>
      <c r="O36" s="174"/>
      <c r="P36" s="174"/>
      <c r="Q36" s="174"/>
      <c r="R36" s="174"/>
      <c r="S36" s="174"/>
      <c r="T36" s="174"/>
      <c r="U36" s="174"/>
      <c r="V36" s="174"/>
      <c r="W36" s="174"/>
      <c r="X36" s="174"/>
      <c r="Y36" s="174"/>
      <c r="Z36" s="174"/>
      <c r="AA36" s="174"/>
      <c r="AB36" s="180"/>
      <c r="AC36" s="134"/>
      <c r="AD36" s="7"/>
      <c r="AE36" s="181"/>
      <c r="AF36" s="181"/>
      <c r="AG36" s="138"/>
      <c r="AH36" s="137"/>
      <c r="AI36" s="137"/>
      <c r="AJ36" s="137"/>
      <c r="AK36" s="137"/>
      <c r="AL36" s="137"/>
      <c r="AM36" s="137"/>
      <c r="AN36" s="145"/>
      <c r="AO36" s="142"/>
      <c r="AP36" s="6"/>
      <c r="AQ36" s="146"/>
    </row>
    <row r="37" spans="1:43" s="124" customFormat="1" ht="12.75" customHeight="1">
      <c r="A37" s="179"/>
      <c r="B37" s="137"/>
      <c r="C37" s="144"/>
      <c r="D37" s="954"/>
      <c r="E37" s="139"/>
      <c r="F37" s="240"/>
      <c r="G37" s="174"/>
      <c r="H37" s="174"/>
      <c r="I37" s="174"/>
      <c r="J37" s="174"/>
      <c r="K37" s="174"/>
      <c r="L37" s="174"/>
      <c r="M37" s="174"/>
      <c r="N37" s="174"/>
      <c r="O37" s="174"/>
      <c r="P37" s="174"/>
      <c r="Q37" s="174"/>
      <c r="R37" s="174"/>
      <c r="S37" s="174"/>
      <c r="T37" s="174"/>
      <c r="U37" s="174"/>
      <c r="V37" s="174"/>
      <c r="W37" s="174"/>
      <c r="X37" s="174"/>
      <c r="Y37" s="174"/>
      <c r="Z37" s="174"/>
      <c r="AA37" s="174"/>
      <c r="AB37" s="180"/>
      <c r="AC37" s="134"/>
      <c r="AD37" s="7"/>
      <c r="AE37" s="181"/>
      <c r="AF37" s="181"/>
      <c r="AG37" s="138"/>
      <c r="AH37" s="137"/>
      <c r="AI37" s="137"/>
      <c r="AJ37" s="137"/>
      <c r="AK37" s="137"/>
      <c r="AL37" s="137"/>
      <c r="AM37" s="137"/>
      <c r="AN37" s="145"/>
      <c r="AO37" s="142"/>
      <c r="AP37" s="6"/>
      <c r="AQ37" s="146"/>
    </row>
    <row r="38" spans="1:43" s="124" customFormat="1" ht="12.75" customHeight="1">
      <c r="A38" s="179"/>
      <c r="B38" s="137"/>
      <c r="C38" s="144"/>
      <c r="D38" s="954"/>
      <c r="E38" s="139"/>
      <c r="F38" s="240"/>
      <c r="G38" s="174"/>
      <c r="H38" s="174"/>
      <c r="I38" s="174"/>
      <c r="J38" s="174"/>
      <c r="K38" s="174"/>
      <c r="L38" s="174"/>
      <c r="M38" s="174"/>
      <c r="N38" s="174"/>
      <c r="O38" s="174"/>
      <c r="P38" s="174"/>
      <c r="Q38" s="174"/>
      <c r="R38" s="174"/>
      <c r="S38" s="174"/>
      <c r="T38" s="174"/>
      <c r="U38" s="174"/>
      <c r="V38" s="174"/>
      <c r="W38" s="174"/>
      <c r="X38" s="174"/>
      <c r="Y38" s="174"/>
      <c r="Z38" s="174"/>
      <c r="AA38" s="174"/>
      <c r="AB38" s="180"/>
      <c r="AC38" s="134"/>
      <c r="AD38" s="7"/>
      <c r="AE38" s="181"/>
      <c r="AF38" s="181"/>
      <c r="AG38" s="138"/>
      <c r="AH38" s="137"/>
      <c r="AI38" s="137"/>
      <c r="AJ38" s="137"/>
      <c r="AK38" s="137"/>
      <c r="AL38" s="137"/>
      <c r="AM38" s="137"/>
      <c r="AN38" s="145"/>
      <c r="AO38" s="142"/>
      <c r="AP38" s="6"/>
      <c r="AQ38" s="146"/>
    </row>
    <row r="39" spans="1:43" s="124" customFormat="1" ht="12.75" customHeight="1">
      <c r="A39" s="179"/>
      <c r="B39" s="137"/>
      <c r="C39" s="144"/>
      <c r="D39" s="954"/>
      <c r="E39" s="139"/>
      <c r="F39" s="240"/>
      <c r="G39" s="174"/>
      <c r="H39" s="174"/>
      <c r="I39" s="174"/>
      <c r="J39" s="174"/>
      <c r="K39" s="174"/>
      <c r="L39" s="174"/>
      <c r="M39" s="174"/>
      <c r="N39" s="174"/>
      <c r="O39" s="174"/>
      <c r="P39" s="174"/>
      <c r="Q39" s="174"/>
      <c r="R39" s="174"/>
      <c r="S39" s="174"/>
      <c r="T39" s="174"/>
      <c r="U39" s="174"/>
      <c r="V39" s="174"/>
      <c r="W39" s="174"/>
      <c r="X39" s="174"/>
      <c r="Y39" s="174"/>
      <c r="Z39" s="174"/>
      <c r="AA39" s="174"/>
      <c r="AB39" s="180"/>
      <c r="AC39" s="134"/>
      <c r="AD39" s="7"/>
      <c r="AE39" s="181"/>
      <c r="AF39" s="181"/>
      <c r="AG39" s="138"/>
      <c r="AH39" s="137"/>
      <c r="AI39" s="137"/>
      <c r="AJ39" s="137"/>
      <c r="AK39" s="137"/>
      <c r="AL39" s="137"/>
      <c r="AM39" s="137"/>
      <c r="AN39" s="145"/>
      <c r="AO39" s="142"/>
      <c r="AP39" s="6"/>
      <c r="AQ39" s="146"/>
    </row>
    <row r="40" spans="1:43" s="124" customFormat="1" ht="12.75" customHeight="1">
      <c r="A40" s="179"/>
      <c r="B40" s="137"/>
      <c r="C40" s="144"/>
      <c r="D40" s="954"/>
      <c r="E40" s="139"/>
      <c r="F40" s="240"/>
      <c r="G40" s="174"/>
      <c r="H40" s="174"/>
      <c r="I40" s="174"/>
      <c r="J40" s="174"/>
      <c r="K40" s="174"/>
      <c r="L40" s="174"/>
      <c r="M40" s="174"/>
      <c r="N40" s="174"/>
      <c r="O40" s="174"/>
      <c r="P40" s="174"/>
      <c r="Q40" s="174"/>
      <c r="R40" s="174"/>
      <c r="S40" s="174"/>
      <c r="T40" s="174"/>
      <c r="U40" s="174"/>
      <c r="V40" s="174"/>
      <c r="W40" s="174"/>
      <c r="X40" s="174"/>
      <c r="Y40" s="174"/>
      <c r="Z40" s="174"/>
      <c r="AA40" s="174"/>
      <c r="AB40" s="180"/>
      <c r="AC40" s="134"/>
      <c r="AD40" s="7"/>
      <c r="AE40" s="181"/>
      <c r="AF40" s="181"/>
      <c r="AG40" s="138"/>
      <c r="AH40" s="137"/>
      <c r="AI40" s="137"/>
      <c r="AJ40" s="137"/>
      <c r="AK40" s="137"/>
      <c r="AL40" s="137"/>
      <c r="AM40" s="137"/>
      <c r="AN40" s="145"/>
      <c r="AO40" s="142"/>
      <c r="AP40" s="6"/>
      <c r="AQ40" s="146"/>
    </row>
    <row r="41" spans="1:43" s="124" customFormat="1" ht="12.75" customHeight="1">
      <c r="A41" s="179"/>
      <c r="B41" s="137"/>
      <c r="C41" s="144"/>
      <c r="D41" s="954"/>
      <c r="E41" s="139"/>
      <c r="F41" s="240"/>
      <c r="G41" s="174"/>
      <c r="H41" s="174"/>
      <c r="I41" s="174"/>
      <c r="J41" s="174"/>
      <c r="K41" s="174"/>
      <c r="L41" s="174"/>
      <c r="M41" s="174"/>
      <c r="N41" s="174"/>
      <c r="O41" s="174"/>
      <c r="P41" s="174"/>
      <c r="Q41" s="174"/>
      <c r="R41" s="174"/>
      <c r="S41" s="174"/>
      <c r="T41" s="174"/>
      <c r="U41" s="174"/>
      <c r="V41" s="174"/>
      <c r="W41" s="174"/>
      <c r="X41" s="174"/>
      <c r="Y41" s="174"/>
      <c r="Z41" s="174"/>
      <c r="AA41" s="174"/>
      <c r="AB41" s="180"/>
      <c r="AC41" s="134"/>
      <c r="AD41" s="7"/>
      <c r="AE41" s="181"/>
      <c r="AF41" s="181"/>
      <c r="AG41" s="138"/>
      <c r="AH41" s="137"/>
      <c r="AI41" s="137"/>
      <c r="AJ41" s="137"/>
      <c r="AK41" s="137"/>
      <c r="AL41" s="137"/>
      <c r="AM41" s="137"/>
      <c r="AN41" s="145"/>
      <c r="AO41" s="142"/>
      <c r="AP41" s="6"/>
      <c r="AQ41" s="146"/>
    </row>
    <row r="42" spans="1:43" s="124" customFormat="1" ht="12.75" customHeight="1">
      <c r="A42" s="179"/>
      <c r="B42" s="137"/>
      <c r="C42" s="144"/>
      <c r="D42" s="954"/>
      <c r="E42" s="139"/>
      <c r="F42" s="240"/>
      <c r="G42" s="174"/>
      <c r="H42" s="174"/>
      <c r="I42" s="174"/>
      <c r="J42" s="174"/>
      <c r="K42" s="174"/>
      <c r="L42" s="174"/>
      <c r="M42" s="174"/>
      <c r="N42" s="174"/>
      <c r="O42" s="174"/>
      <c r="P42" s="174"/>
      <c r="Q42" s="174"/>
      <c r="R42" s="174"/>
      <c r="S42" s="174"/>
      <c r="T42" s="174"/>
      <c r="U42" s="174"/>
      <c r="V42" s="174"/>
      <c r="W42" s="174"/>
      <c r="X42" s="174"/>
      <c r="Y42" s="174"/>
      <c r="Z42" s="174"/>
      <c r="AA42" s="174"/>
      <c r="AB42" s="180"/>
      <c r="AC42" s="134"/>
      <c r="AD42" s="7"/>
      <c r="AE42" s="181"/>
      <c r="AF42" s="181"/>
      <c r="AG42" s="138"/>
      <c r="AH42" s="137"/>
      <c r="AI42" s="137"/>
      <c r="AJ42" s="137"/>
      <c r="AK42" s="137"/>
      <c r="AL42" s="137"/>
      <c r="AM42" s="137"/>
      <c r="AN42" s="145"/>
      <c r="AO42" s="142"/>
      <c r="AP42" s="6"/>
      <c r="AQ42" s="146"/>
    </row>
    <row r="43" spans="1:43" s="124" customFormat="1" ht="12.75" customHeight="1">
      <c r="A43" s="179"/>
      <c r="B43" s="137"/>
      <c r="C43" s="144"/>
      <c r="D43" s="954"/>
      <c r="E43" s="139"/>
      <c r="F43" s="240"/>
      <c r="G43" s="174"/>
      <c r="H43" s="174"/>
      <c r="I43" s="174"/>
      <c r="J43" s="174"/>
      <c r="K43" s="174"/>
      <c r="L43" s="174"/>
      <c r="M43" s="174"/>
      <c r="N43" s="174"/>
      <c r="O43" s="174"/>
      <c r="P43" s="174"/>
      <c r="Q43" s="174"/>
      <c r="R43" s="174"/>
      <c r="S43" s="174"/>
      <c r="T43" s="174"/>
      <c r="U43" s="174"/>
      <c r="V43" s="174"/>
      <c r="W43" s="174"/>
      <c r="X43" s="174"/>
      <c r="Y43" s="174"/>
      <c r="Z43" s="174"/>
      <c r="AA43" s="174"/>
      <c r="AB43" s="180"/>
      <c r="AC43" s="134"/>
      <c r="AD43" s="7"/>
      <c r="AE43" s="181"/>
      <c r="AF43" s="181"/>
      <c r="AG43" s="138"/>
      <c r="AH43" s="137"/>
      <c r="AI43" s="137"/>
      <c r="AJ43" s="137"/>
      <c r="AK43" s="137"/>
      <c r="AL43" s="137"/>
      <c r="AM43" s="137"/>
      <c r="AN43" s="145"/>
      <c r="AO43" s="142"/>
      <c r="AP43" s="6"/>
      <c r="AQ43" s="146"/>
    </row>
    <row r="44" spans="1:43" s="124" customFormat="1" ht="12.75" customHeight="1">
      <c r="A44" s="179"/>
      <c r="B44" s="137"/>
      <c r="C44" s="144"/>
      <c r="D44" s="954"/>
      <c r="E44" s="139"/>
      <c r="F44" s="240"/>
      <c r="G44" s="174"/>
      <c r="H44" s="174"/>
      <c r="I44" s="174"/>
      <c r="J44" s="174"/>
      <c r="K44" s="174"/>
      <c r="L44" s="174"/>
      <c r="M44" s="174"/>
      <c r="N44" s="174"/>
      <c r="O44" s="174"/>
      <c r="P44" s="174"/>
      <c r="Q44" s="174"/>
      <c r="R44" s="174"/>
      <c r="S44" s="174"/>
      <c r="T44" s="174"/>
      <c r="U44" s="174"/>
      <c r="V44" s="174"/>
      <c r="W44" s="174"/>
      <c r="X44" s="174"/>
      <c r="Y44" s="174"/>
      <c r="Z44" s="174"/>
      <c r="AA44" s="174"/>
      <c r="AB44" s="180"/>
      <c r="AC44" s="134"/>
      <c r="AD44" s="7"/>
      <c r="AE44" s="181"/>
      <c r="AF44" s="181"/>
      <c r="AG44" s="138"/>
      <c r="AH44" s="137"/>
      <c r="AI44" s="137"/>
      <c r="AJ44" s="137"/>
      <c r="AK44" s="137"/>
      <c r="AL44" s="137"/>
      <c r="AM44" s="137"/>
      <c r="AN44" s="145"/>
      <c r="AO44" s="142"/>
      <c r="AP44" s="6"/>
      <c r="AQ44" s="146"/>
    </row>
    <row r="45" spans="1:43" s="124" customFormat="1" ht="12.75" customHeight="1">
      <c r="A45" s="179"/>
      <c r="B45" s="137"/>
      <c r="C45" s="144"/>
      <c r="D45" s="954"/>
      <c r="E45" s="139"/>
      <c r="F45" s="240"/>
      <c r="G45" s="174"/>
      <c r="H45" s="174"/>
      <c r="I45" s="174"/>
      <c r="J45" s="174"/>
      <c r="K45" s="174"/>
      <c r="L45" s="174"/>
      <c r="M45" s="174"/>
      <c r="N45" s="174"/>
      <c r="O45" s="174"/>
      <c r="P45" s="174"/>
      <c r="Q45" s="174"/>
      <c r="R45" s="174"/>
      <c r="S45" s="174"/>
      <c r="T45" s="174"/>
      <c r="U45" s="174"/>
      <c r="V45" s="174"/>
      <c r="W45" s="174"/>
      <c r="X45" s="174"/>
      <c r="Y45" s="174"/>
      <c r="Z45" s="174"/>
      <c r="AA45" s="174"/>
      <c r="AB45" s="180"/>
      <c r="AC45" s="134"/>
      <c r="AD45" s="7"/>
      <c r="AE45" s="181"/>
      <c r="AF45" s="181"/>
      <c r="AG45" s="138"/>
      <c r="AH45" s="137"/>
      <c r="AI45" s="137"/>
      <c r="AJ45" s="137"/>
      <c r="AK45" s="137"/>
      <c r="AL45" s="137"/>
      <c r="AM45" s="137"/>
      <c r="AN45" s="145"/>
      <c r="AO45" s="142"/>
      <c r="AP45" s="6"/>
      <c r="AQ45" s="146"/>
    </row>
    <row r="46" spans="1:43" s="124" customFormat="1" ht="12.75" customHeight="1">
      <c r="A46" s="179"/>
      <c r="B46" s="137"/>
      <c r="C46" s="144"/>
      <c r="D46" s="954"/>
      <c r="E46" s="139"/>
      <c r="F46" s="240"/>
      <c r="G46" s="174"/>
      <c r="H46" s="174"/>
      <c r="I46" s="174"/>
      <c r="J46" s="174"/>
      <c r="K46" s="174"/>
      <c r="L46" s="174"/>
      <c r="M46" s="174"/>
      <c r="N46" s="174"/>
      <c r="O46" s="174"/>
      <c r="P46" s="174"/>
      <c r="Q46" s="174"/>
      <c r="R46" s="174"/>
      <c r="S46" s="174"/>
      <c r="T46" s="174"/>
      <c r="U46" s="174"/>
      <c r="V46" s="174"/>
      <c r="W46" s="174"/>
      <c r="X46" s="174"/>
      <c r="Y46" s="174"/>
      <c r="Z46" s="174"/>
      <c r="AA46" s="174"/>
      <c r="AB46" s="180"/>
      <c r="AC46" s="134"/>
      <c r="AD46" s="7"/>
      <c r="AE46" s="181"/>
      <c r="AF46" s="181"/>
      <c r="AG46" s="138"/>
      <c r="AH46" s="137"/>
      <c r="AI46" s="137"/>
      <c r="AJ46" s="137"/>
      <c r="AK46" s="137"/>
      <c r="AL46" s="137"/>
      <c r="AM46" s="137"/>
      <c r="AN46" s="145"/>
      <c r="AO46" s="142"/>
      <c r="AP46" s="6"/>
      <c r="AQ46" s="146"/>
    </row>
    <row r="47" spans="1:43" s="124" customFormat="1" ht="12.75" customHeight="1">
      <c r="A47" s="179"/>
      <c r="B47" s="183"/>
      <c r="C47" s="144"/>
      <c r="D47" s="954"/>
      <c r="E47" s="139"/>
      <c r="F47" s="240"/>
      <c r="G47" s="174"/>
      <c r="H47" s="174"/>
      <c r="I47" s="174"/>
      <c r="J47" s="174"/>
      <c r="K47" s="174"/>
      <c r="L47" s="174"/>
      <c r="M47" s="174"/>
      <c r="N47" s="174"/>
      <c r="O47" s="174"/>
      <c r="P47" s="174"/>
      <c r="Q47" s="174"/>
      <c r="R47" s="174"/>
      <c r="S47" s="174"/>
      <c r="T47" s="174"/>
      <c r="U47" s="174"/>
      <c r="V47" s="174"/>
      <c r="W47" s="174"/>
      <c r="X47" s="174"/>
      <c r="Y47" s="174"/>
      <c r="Z47" s="174"/>
      <c r="AA47" s="174"/>
      <c r="AB47" s="180"/>
      <c r="AC47" s="134"/>
      <c r="AD47" s="7"/>
      <c r="AE47" s="181"/>
      <c r="AF47" s="181"/>
      <c r="AG47" s="138"/>
      <c r="AH47" s="137"/>
      <c r="AI47" s="137"/>
      <c r="AJ47" s="137"/>
      <c r="AK47" s="137"/>
      <c r="AL47" s="137"/>
      <c r="AM47" s="137"/>
      <c r="AN47" s="145"/>
      <c r="AO47" s="131"/>
      <c r="AP47" s="6"/>
      <c r="AQ47" s="146"/>
    </row>
    <row r="48" spans="1:43" s="124" customFormat="1" ht="12.75" customHeight="1">
      <c r="A48" s="179"/>
      <c r="B48" s="183"/>
      <c r="C48" s="144"/>
      <c r="D48" s="954"/>
      <c r="E48" s="139"/>
      <c r="F48" s="240"/>
      <c r="G48" s="174"/>
      <c r="H48" s="174"/>
      <c r="I48" s="174"/>
      <c r="J48" s="174"/>
      <c r="K48" s="174"/>
      <c r="L48" s="174"/>
      <c r="M48" s="174"/>
      <c r="N48" s="174"/>
      <c r="O48" s="174"/>
      <c r="P48" s="174"/>
      <c r="Q48" s="174"/>
      <c r="R48" s="174"/>
      <c r="S48" s="174"/>
      <c r="T48" s="174"/>
      <c r="U48" s="174"/>
      <c r="V48" s="174"/>
      <c r="W48" s="174"/>
      <c r="X48" s="174"/>
      <c r="Y48" s="174"/>
      <c r="Z48" s="174"/>
      <c r="AA48" s="174"/>
      <c r="AB48" s="180"/>
      <c r="AC48" s="134"/>
      <c r="AD48" s="7"/>
      <c r="AE48" s="181"/>
      <c r="AF48" s="181"/>
      <c r="AG48" s="138"/>
      <c r="AH48" s="137"/>
      <c r="AI48" s="137"/>
      <c r="AJ48" s="137"/>
      <c r="AK48" s="137"/>
      <c r="AL48" s="137"/>
      <c r="AM48" s="137"/>
      <c r="AN48" s="145"/>
      <c r="AO48" s="131"/>
      <c r="AP48" s="6"/>
      <c r="AQ48" s="146"/>
    </row>
    <row r="49" spans="1:43" s="124" customFormat="1" ht="12.75" customHeight="1">
      <c r="A49" s="179"/>
      <c r="B49" s="183"/>
      <c r="C49" s="144"/>
      <c r="D49" s="954"/>
      <c r="E49" s="139"/>
      <c r="F49" s="240"/>
      <c r="G49" s="174"/>
      <c r="H49" s="174"/>
      <c r="I49" s="174"/>
      <c r="J49" s="174"/>
      <c r="K49" s="174"/>
      <c r="L49" s="174"/>
      <c r="M49" s="174"/>
      <c r="N49" s="174"/>
      <c r="O49" s="174"/>
      <c r="P49" s="174"/>
      <c r="Q49" s="174"/>
      <c r="R49" s="174"/>
      <c r="S49" s="174"/>
      <c r="T49" s="174"/>
      <c r="U49" s="174"/>
      <c r="V49" s="174"/>
      <c r="W49" s="174"/>
      <c r="X49" s="174"/>
      <c r="Y49" s="174"/>
      <c r="Z49" s="174"/>
      <c r="AA49" s="174"/>
      <c r="AB49" s="180"/>
      <c r="AC49" s="134"/>
      <c r="AD49" s="7"/>
      <c r="AE49" s="181"/>
      <c r="AF49" s="181"/>
      <c r="AG49" s="138"/>
      <c r="AH49" s="137"/>
      <c r="AI49" s="137"/>
      <c r="AJ49" s="137"/>
      <c r="AK49" s="137"/>
      <c r="AL49" s="137"/>
      <c r="AM49" s="137"/>
      <c r="AN49" s="145"/>
      <c r="AO49" s="131"/>
      <c r="AP49" s="6"/>
      <c r="AQ49" s="146"/>
    </row>
    <row r="50" spans="1:43" s="124" customFormat="1" ht="12.75" customHeight="1">
      <c r="A50" s="179"/>
      <c r="B50" s="183"/>
      <c r="C50" s="144"/>
      <c r="D50" s="954"/>
      <c r="E50" s="139"/>
      <c r="F50" s="240"/>
      <c r="G50" s="174"/>
      <c r="H50" s="174"/>
      <c r="I50" s="174"/>
      <c r="J50" s="174"/>
      <c r="K50" s="174"/>
      <c r="L50" s="174"/>
      <c r="M50" s="174"/>
      <c r="N50" s="174"/>
      <c r="O50" s="174"/>
      <c r="P50" s="174"/>
      <c r="Q50" s="174"/>
      <c r="R50" s="174"/>
      <c r="S50" s="174"/>
      <c r="T50" s="174"/>
      <c r="U50" s="174"/>
      <c r="V50" s="174"/>
      <c r="W50" s="174"/>
      <c r="X50" s="174"/>
      <c r="Y50" s="174"/>
      <c r="Z50" s="174"/>
      <c r="AA50" s="174"/>
      <c r="AB50" s="180"/>
      <c r="AC50" s="134"/>
      <c r="AD50" s="7"/>
      <c r="AE50" s="181"/>
      <c r="AF50" s="181"/>
      <c r="AG50" s="138"/>
      <c r="AH50" s="137"/>
      <c r="AI50" s="137"/>
      <c r="AJ50" s="137"/>
      <c r="AK50" s="137"/>
      <c r="AL50" s="137"/>
      <c r="AM50" s="137"/>
      <c r="AN50" s="145"/>
      <c r="AO50" s="131"/>
      <c r="AP50" s="6"/>
      <c r="AQ50" s="146"/>
    </row>
    <row r="51" spans="1:43" s="124" customFormat="1" ht="12.75" customHeight="1">
      <c r="A51" s="179"/>
      <c r="B51" s="183"/>
      <c r="C51" s="144"/>
      <c r="D51" s="954"/>
      <c r="E51" s="139"/>
      <c r="F51" s="240"/>
      <c r="G51" s="174"/>
      <c r="H51" s="174"/>
      <c r="I51" s="174"/>
      <c r="J51" s="174"/>
      <c r="K51" s="174"/>
      <c r="L51" s="174"/>
      <c r="M51" s="174"/>
      <c r="N51" s="174"/>
      <c r="O51" s="174"/>
      <c r="P51" s="174"/>
      <c r="Q51" s="174"/>
      <c r="R51" s="174"/>
      <c r="S51" s="174"/>
      <c r="T51" s="174"/>
      <c r="U51" s="174"/>
      <c r="V51" s="174"/>
      <c r="W51" s="174"/>
      <c r="X51" s="174"/>
      <c r="Y51" s="174"/>
      <c r="Z51" s="174"/>
      <c r="AA51" s="174"/>
      <c r="AB51" s="180"/>
      <c r="AC51" s="134"/>
      <c r="AD51" s="7"/>
      <c r="AE51" s="181"/>
      <c r="AF51" s="181"/>
      <c r="AG51" s="138"/>
      <c r="AH51" s="137"/>
      <c r="AI51" s="137"/>
      <c r="AJ51" s="137"/>
      <c r="AK51" s="137"/>
      <c r="AL51" s="137"/>
      <c r="AM51" s="137"/>
      <c r="AN51" s="145"/>
      <c r="AO51" s="131"/>
      <c r="AP51" s="6"/>
      <c r="AQ51" s="146"/>
    </row>
    <row r="52" spans="1:43" s="124" customFormat="1" ht="12.75" customHeight="1">
      <c r="A52" s="179"/>
      <c r="B52" s="183"/>
      <c r="C52" s="144"/>
      <c r="D52" s="954"/>
      <c r="E52" s="139"/>
      <c r="F52" s="240"/>
      <c r="G52" s="174"/>
      <c r="H52" s="174"/>
      <c r="I52" s="174"/>
      <c r="J52" s="174"/>
      <c r="K52" s="174"/>
      <c r="L52" s="174"/>
      <c r="M52" s="174"/>
      <c r="N52" s="174"/>
      <c r="O52" s="174"/>
      <c r="P52" s="174"/>
      <c r="Q52" s="174"/>
      <c r="R52" s="174"/>
      <c r="S52" s="174"/>
      <c r="T52" s="174"/>
      <c r="U52" s="174"/>
      <c r="V52" s="174"/>
      <c r="W52" s="174"/>
      <c r="X52" s="174"/>
      <c r="Y52" s="174"/>
      <c r="Z52" s="174"/>
      <c r="AA52" s="174"/>
      <c r="AB52" s="180"/>
      <c r="AC52" s="134"/>
      <c r="AD52" s="134"/>
      <c r="AE52" s="181"/>
      <c r="AF52" s="181"/>
      <c r="AG52" s="138"/>
      <c r="AH52" s="137"/>
      <c r="AI52" s="137"/>
      <c r="AJ52" s="137"/>
      <c r="AK52" s="137"/>
      <c r="AL52" s="137"/>
      <c r="AM52" s="137"/>
      <c r="AN52" s="145"/>
      <c r="AO52" s="142"/>
      <c r="AP52" s="6"/>
      <c r="AQ52" s="146"/>
    </row>
    <row r="53" spans="1:43" s="124" customFormat="1" ht="12.75" customHeight="1">
      <c r="A53" s="179"/>
      <c r="B53" s="183"/>
      <c r="C53" s="144"/>
      <c r="D53" s="954"/>
      <c r="E53" s="139"/>
      <c r="F53" s="240"/>
      <c r="G53" s="174"/>
      <c r="H53" s="174"/>
      <c r="I53" s="174"/>
      <c r="J53" s="174"/>
      <c r="K53" s="174"/>
      <c r="L53" s="174"/>
      <c r="M53" s="174"/>
      <c r="N53" s="174"/>
      <c r="O53" s="174"/>
      <c r="P53" s="174"/>
      <c r="Q53" s="174"/>
      <c r="R53" s="174"/>
      <c r="S53" s="174"/>
      <c r="T53" s="174"/>
      <c r="U53" s="174"/>
      <c r="V53" s="174"/>
      <c r="W53" s="174"/>
      <c r="X53" s="174"/>
      <c r="Y53" s="174"/>
      <c r="Z53" s="174"/>
      <c r="AA53" s="174"/>
      <c r="AB53" s="180"/>
      <c r="AC53" s="134"/>
      <c r="AD53" s="134"/>
      <c r="AE53" s="181"/>
      <c r="AF53" s="181"/>
      <c r="AG53" s="138"/>
      <c r="AH53" s="137"/>
      <c r="AI53" s="137"/>
      <c r="AJ53" s="137"/>
      <c r="AK53" s="137"/>
      <c r="AL53" s="137"/>
      <c r="AM53" s="137"/>
      <c r="AN53" s="145"/>
      <c r="AO53" s="142"/>
      <c r="AP53" s="6"/>
      <c r="AQ53" s="146"/>
    </row>
    <row r="54" spans="1:43" s="124" customFormat="1" ht="12.75" customHeight="1">
      <c r="A54" s="179"/>
      <c r="B54" s="183"/>
      <c r="C54" s="144"/>
      <c r="D54" s="954"/>
      <c r="E54" s="139"/>
      <c r="F54" s="240"/>
      <c r="G54" s="174"/>
      <c r="H54" s="174"/>
      <c r="I54" s="174"/>
      <c r="J54" s="174"/>
      <c r="K54" s="174"/>
      <c r="L54" s="174"/>
      <c r="M54" s="174"/>
      <c r="N54" s="174"/>
      <c r="O54" s="174"/>
      <c r="P54" s="174"/>
      <c r="Q54" s="174"/>
      <c r="R54" s="174"/>
      <c r="S54" s="174"/>
      <c r="T54" s="174"/>
      <c r="U54" s="174"/>
      <c r="V54" s="174"/>
      <c r="W54" s="174"/>
      <c r="X54" s="174"/>
      <c r="Y54" s="174"/>
      <c r="Z54" s="174"/>
      <c r="AA54" s="174"/>
      <c r="AB54" s="180"/>
      <c r="AC54" s="134"/>
      <c r="AD54" s="134"/>
      <c r="AE54" s="181"/>
      <c r="AF54" s="181"/>
      <c r="AG54" s="138"/>
      <c r="AH54" s="137"/>
      <c r="AI54" s="137"/>
      <c r="AJ54" s="137"/>
      <c r="AK54" s="137"/>
      <c r="AL54" s="137"/>
      <c r="AM54" s="137"/>
      <c r="AN54" s="145"/>
      <c r="AO54" s="142"/>
      <c r="AP54" s="6"/>
      <c r="AQ54" s="146"/>
    </row>
    <row r="55" spans="1:43" s="124" customFormat="1" ht="12.75" customHeight="1">
      <c r="A55" s="179"/>
      <c r="B55" s="183"/>
      <c r="C55" s="144"/>
      <c r="D55" s="954"/>
      <c r="E55" s="139"/>
      <c r="F55" s="240"/>
      <c r="G55" s="174"/>
      <c r="H55" s="174"/>
      <c r="I55" s="174"/>
      <c r="J55" s="174"/>
      <c r="K55" s="174"/>
      <c r="L55" s="174"/>
      <c r="M55" s="174"/>
      <c r="N55" s="174"/>
      <c r="O55" s="174"/>
      <c r="P55" s="174"/>
      <c r="Q55" s="174"/>
      <c r="R55" s="174"/>
      <c r="S55" s="174"/>
      <c r="T55" s="174"/>
      <c r="U55" s="174"/>
      <c r="V55" s="174"/>
      <c r="W55" s="174"/>
      <c r="X55" s="174"/>
      <c r="Y55" s="174"/>
      <c r="Z55" s="174"/>
      <c r="AA55" s="174"/>
      <c r="AB55" s="180"/>
      <c r="AC55" s="134"/>
      <c r="AD55" s="134"/>
      <c r="AE55" s="181"/>
      <c r="AF55" s="181"/>
      <c r="AG55" s="138"/>
      <c r="AH55" s="137"/>
      <c r="AI55" s="137"/>
      <c r="AJ55" s="137"/>
      <c r="AK55" s="137"/>
      <c r="AL55" s="137"/>
      <c r="AM55" s="137"/>
      <c r="AN55" s="145"/>
      <c r="AO55" s="142"/>
      <c r="AP55" s="6"/>
      <c r="AQ55" s="146"/>
    </row>
    <row r="56" spans="1:43" s="124" customFormat="1" ht="12.75" customHeight="1">
      <c r="A56" s="179"/>
      <c r="B56" s="183"/>
      <c r="C56" s="144"/>
      <c r="D56" s="954"/>
      <c r="E56" s="139"/>
      <c r="F56" s="240"/>
      <c r="G56" s="174"/>
      <c r="H56" s="174"/>
      <c r="I56" s="174"/>
      <c r="J56" s="174"/>
      <c r="K56" s="174"/>
      <c r="L56" s="174"/>
      <c r="M56" s="174"/>
      <c r="N56" s="174"/>
      <c r="O56" s="174"/>
      <c r="P56" s="174"/>
      <c r="Q56" s="174"/>
      <c r="R56" s="174"/>
      <c r="S56" s="174"/>
      <c r="T56" s="174"/>
      <c r="U56" s="174"/>
      <c r="V56" s="174"/>
      <c r="W56" s="174"/>
      <c r="X56" s="174"/>
      <c r="Y56" s="174"/>
      <c r="Z56" s="174"/>
      <c r="AA56" s="174"/>
      <c r="AB56" s="180"/>
      <c r="AC56" s="134"/>
      <c r="AD56" s="134"/>
      <c r="AE56" s="181"/>
      <c r="AF56" s="181"/>
      <c r="AG56" s="138"/>
      <c r="AH56" s="137"/>
      <c r="AI56" s="137"/>
      <c r="AJ56" s="137"/>
      <c r="AK56" s="137"/>
      <c r="AL56" s="137"/>
      <c r="AM56" s="137"/>
      <c r="AN56" s="145"/>
      <c r="AO56" s="142"/>
      <c r="AP56" s="6"/>
      <c r="AQ56" s="146"/>
    </row>
    <row r="57" spans="1:43" s="124" customFormat="1" ht="12.75" customHeight="1">
      <c r="A57" s="179"/>
      <c r="B57" s="183"/>
      <c r="C57" s="144"/>
      <c r="D57" s="954"/>
      <c r="E57" s="139"/>
      <c r="F57" s="240"/>
      <c r="G57" s="174"/>
      <c r="H57" s="174"/>
      <c r="I57" s="174"/>
      <c r="J57" s="174"/>
      <c r="K57" s="174"/>
      <c r="L57" s="174"/>
      <c r="M57" s="174"/>
      <c r="N57" s="174"/>
      <c r="O57" s="174"/>
      <c r="P57" s="174"/>
      <c r="Q57" s="174"/>
      <c r="R57" s="174"/>
      <c r="S57" s="174"/>
      <c r="T57" s="174"/>
      <c r="U57" s="174"/>
      <c r="V57" s="174"/>
      <c r="W57" s="174"/>
      <c r="X57" s="174"/>
      <c r="Y57" s="174"/>
      <c r="Z57" s="174"/>
      <c r="AA57" s="174"/>
      <c r="AB57" s="180"/>
      <c r="AC57" s="134"/>
      <c r="AD57" s="134"/>
      <c r="AE57" s="181"/>
      <c r="AF57" s="181"/>
      <c r="AG57" s="138"/>
      <c r="AH57" s="137"/>
      <c r="AI57" s="137"/>
      <c r="AJ57" s="137"/>
      <c r="AK57" s="137"/>
      <c r="AL57" s="137"/>
      <c r="AM57" s="137"/>
      <c r="AN57" s="145"/>
      <c r="AO57" s="142"/>
      <c r="AP57" s="6"/>
      <c r="AQ57" s="146"/>
    </row>
    <row r="58" spans="1:43" s="124" customFormat="1" ht="12.75" customHeight="1">
      <c r="A58" s="179"/>
      <c r="B58" s="183"/>
      <c r="C58" s="144"/>
      <c r="D58" s="954"/>
      <c r="E58" s="139"/>
      <c r="F58" s="240"/>
      <c r="G58" s="174"/>
      <c r="H58" s="174"/>
      <c r="I58" s="174"/>
      <c r="J58" s="174"/>
      <c r="K58" s="174"/>
      <c r="L58" s="174"/>
      <c r="M58" s="174"/>
      <c r="N58" s="174"/>
      <c r="O58" s="174"/>
      <c r="P58" s="174"/>
      <c r="Q58" s="174"/>
      <c r="R58" s="174"/>
      <c r="S58" s="174"/>
      <c r="T58" s="174"/>
      <c r="U58" s="174"/>
      <c r="V58" s="174"/>
      <c r="W58" s="174"/>
      <c r="X58" s="174"/>
      <c r="Y58" s="174"/>
      <c r="Z58" s="174"/>
      <c r="AA58" s="174"/>
      <c r="AB58" s="180"/>
      <c r="AC58" s="134"/>
      <c r="AD58" s="7"/>
      <c r="AE58" s="181"/>
      <c r="AF58" s="181"/>
      <c r="AG58" s="138"/>
      <c r="AH58" s="137"/>
      <c r="AI58" s="137"/>
      <c r="AJ58" s="137"/>
      <c r="AK58" s="137"/>
      <c r="AL58" s="137"/>
      <c r="AM58" s="137"/>
      <c r="AN58" s="145"/>
      <c r="AO58" s="142"/>
      <c r="AP58" s="6"/>
      <c r="AQ58" s="146"/>
    </row>
    <row r="59" spans="1:43" s="124" customFormat="1" ht="12.75" customHeight="1">
      <c r="A59" s="179"/>
      <c r="B59" s="183"/>
      <c r="C59" s="144"/>
      <c r="D59" s="954"/>
      <c r="E59" s="139"/>
      <c r="F59" s="240"/>
      <c r="G59" s="174"/>
      <c r="H59" s="174"/>
      <c r="I59" s="174"/>
      <c r="J59" s="174"/>
      <c r="K59" s="174"/>
      <c r="L59" s="174"/>
      <c r="M59" s="174"/>
      <c r="N59" s="174"/>
      <c r="O59" s="174"/>
      <c r="P59" s="174"/>
      <c r="Q59" s="174"/>
      <c r="R59" s="174"/>
      <c r="S59" s="174"/>
      <c r="T59" s="174"/>
      <c r="U59" s="174"/>
      <c r="V59" s="174"/>
      <c r="W59" s="174"/>
      <c r="X59" s="174"/>
      <c r="Y59" s="174"/>
      <c r="Z59" s="174"/>
      <c r="AA59" s="174"/>
      <c r="AB59" s="180"/>
      <c r="AC59" s="134"/>
      <c r="AD59" s="7"/>
      <c r="AE59" s="181"/>
      <c r="AF59" s="181"/>
      <c r="AG59" s="138"/>
      <c r="AH59" s="137"/>
      <c r="AI59" s="137"/>
      <c r="AJ59" s="137"/>
      <c r="AK59" s="137"/>
      <c r="AL59" s="137"/>
      <c r="AM59" s="137"/>
      <c r="AN59" s="145"/>
      <c r="AO59" s="142"/>
      <c r="AP59" s="6"/>
      <c r="AQ59" s="146"/>
    </row>
    <row r="60" spans="1:43" s="124" customFormat="1" ht="12.75" customHeight="1">
      <c r="A60" s="179"/>
      <c r="B60" s="183"/>
      <c r="C60" s="144"/>
      <c r="D60" s="954"/>
      <c r="E60" s="139"/>
      <c r="F60" s="240"/>
      <c r="G60" s="174"/>
      <c r="H60" s="174"/>
      <c r="I60" s="174"/>
      <c r="J60" s="174"/>
      <c r="K60" s="174"/>
      <c r="L60" s="174"/>
      <c r="M60" s="174"/>
      <c r="N60" s="174"/>
      <c r="O60" s="174"/>
      <c r="P60" s="174"/>
      <c r="Q60" s="174"/>
      <c r="R60" s="174"/>
      <c r="S60" s="174"/>
      <c r="T60" s="174"/>
      <c r="U60" s="174"/>
      <c r="V60" s="174"/>
      <c r="W60" s="174"/>
      <c r="X60" s="174"/>
      <c r="Y60" s="174"/>
      <c r="Z60" s="174"/>
      <c r="AA60" s="174"/>
      <c r="AB60" s="180"/>
      <c r="AC60" s="134"/>
      <c r="AD60" s="7"/>
      <c r="AE60" s="181"/>
      <c r="AF60" s="181"/>
      <c r="AG60" s="138"/>
      <c r="AH60" s="137"/>
      <c r="AI60" s="137"/>
      <c r="AJ60" s="137"/>
      <c r="AK60" s="137"/>
      <c r="AL60" s="137"/>
      <c r="AM60" s="137"/>
      <c r="AN60" s="145"/>
      <c r="AO60" s="142"/>
      <c r="AP60" s="6"/>
      <c r="AQ60" s="146"/>
    </row>
    <row r="61" spans="1:43" s="124" customFormat="1" ht="12.75" customHeight="1">
      <c r="A61" s="179"/>
      <c r="B61" s="183"/>
      <c r="C61" s="144"/>
      <c r="D61" s="954"/>
      <c r="E61" s="139"/>
      <c r="F61" s="240"/>
      <c r="G61" s="174"/>
      <c r="H61" s="174"/>
      <c r="I61" s="174"/>
      <c r="J61" s="174"/>
      <c r="K61" s="174"/>
      <c r="L61" s="174"/>
      <c r="M61" s="174"/>
      <c r="N61" s="174"/>
      <c r="O61" s="174"/>
      <c r="P61" s="174"/>
      <c r="Q61" s="174"/>
      <c r="R61" s="174"/>
      <c r="S61" s="174"/>
      <c r="T61" s="174"/>
      <c r="U61" s="174"/>
      <c r="V61" s="174"/>
      <c r="W61" s="174"/>
      <c r="X61" s="174"/>
      <c r="Y61" s="174"/>
      <c r="Z61" s="174"/>
      <c r="AA61" s="174"/>
      <c r="AB61" s="180"/>
      <c r="AC61" s="134"/>
      <c r="AD61" s="7"/>
      <c r="AE61" s="181"/>
      <c r="AF61" s="181"/>
      <c r="AG61" s="138"/>
      <c r="AH61" s="137"/>
      <c r="AI61" s="137"/>
      <c r="AJ61" s="137"/>
      <c r="AK61" s="137"/>
      <c r="AL61" s="137"/>
      <c r="AM61" s="137"/>
      <c r="AN61" s="145"/>
      <c r="AO61" s="142"/>
      <c r="AP61" s="6"/>
      <c r="AQ61" s="146"/>
    </row>
    <row r="62" spans="1:43" s="124" customFormat="1" ht="12.75" customHeight="1">
      <c r="A62" s="179"/>
      <c r="B62" s="183"/>
      <c r="C62" s="144"/>
      <c r="D62" s="954"/>
      <c r="E62" s="139"/>
      <c r="F62" s="240"/>
      <c r="G62" s="174"/>
      <c r="H62" s="174"/>
      <c r="I62" s="174"/>
      <c r="J62" s="174"/>
      <c r="K62" s="174"/>
      <c r="L62" s="174"/>
      <c r="M62" s="174"/>
      <c r="N62" s="174"/>
      <c r="O62" s="174"/>
      <c r="P62" s="174"/>
      <c r="Q62" s="174"/>
      <c r="R62" s="174"/>
      <c r="S62" s="174"/>
      <c r="T62" s="174"/>
      <c r="U62" s="174"/>
      <c r="V62" s="174"/>
      <c r="W62" s="174"/>
      <c r="X62" s="174"/>
      <c r="Y62" s="174"/>
      <c r="Z62" s="174"/>
      <c r="AA62" s="174"/>
      <c r="AB62" s="180"/>
      <c r="AC62" s="134"/>
      <c r="AD62" s="7"/>
      <c r="AE62" s="181"/>
      <c r="AF62" s="181"/>
      <c r="AG62" s="138"/>
      <c r="AH62" s="137"/>
      <c r="AI62" s="137"/>
      <c r="AJ62" s="137"/>
      <c r="AK62" s="137"/>
      <c r="AL62" s="137"/>
      <c r="AM62" s="137"/>
      <c r="AN62" s="145"/>
      <c r="AO62" s="142"/>
      <c r="AP62" s="6"/>
      <c r="AQ62" s="146"/>
    </row>
    <row r="63" spans="1:43" s="124" customFormat="1" ht="12.75" customHeight="1">
      <c r="A63" s="179"/>
      <c r="B63" s="183"/>
      <c r="C63" s="144"/>
      <c r="D63" s="954"/>
      <c r="E63" s="139"/>
      <c r="F63" s="240"/>
      <c r="G63" s="174"/>
      <c r="H63" s="174"/>
      <c r="I63" s="174"/>
      <c r="J63" s="174"/>
      <c r="K63" s="174"/>
      <c r="L63" s="174"/>
      <c r="M63" s="174"/>
      <c r="N63" s="174"/>
      <c r="O63" s="174"/>
      <c r="P63" s="174"/>
      <c r="Q63" s="174"/>
      <c r="R63" s="174"/>
      <c r="S63" s="174"/>
      <c r="T63" s="174"/>
      <c r="U63" s="174"/>
      <c r="V63" s="174"/>
      <c r="W63" s="174"/>
      <c r="X63" s="174"/>
      <c r="Y63" s="174"/>
      <c r="Z63" s="174"/>
      <c r="AA63" s="174"/>
      <c r="AB63" s="180"/>
      <c r="AC63" s="134"/>
      <c r="AD63" s="7"/>
      <c r="AE63" s="181"/>
      <c r="AF63" s="181"/>
      <c r="AG63" s="138"/>
      <c r="AH63" s="137"/>
      <c r="AI63" s="137"/>
      <c r="AJ63" s="137"/>
      <c r="AK63" s="137"/>
      <c r="AL63" s="137"/>
      <c r="AM63" s="137"/>
      <c r="AN63" s="145"/>
      <c r="AO63" s="142"/>
      <c r="AP63" s="6"/>
      <c r="AQ63" s="146"/>
    </row>
    <row r="64" spans="1:43" s="124" customFormat="1" ht="12.75" customHeight="1">
      <c r="A64" s="179"/>
      <c r="B64" s="183"/>
      <c r="C64" s="144"/>
      <c r="D64" s="954"/>
      <c r="E64" s="139"/>
      <c r="F64" s="240"/>
      <c r="G64" s="174"/>
      <c r="H64" s="174"/>
      <c r="I64" s="174"/>
      <c r="J64" s="174"/>
      <c r="K64" s="174"/>
      <c r="L64" s="174"/>
      <c r="M64" s="174"/>
      <c r="N64" s="174"/>
      <c r="O64" s="174"/>
      <c r="P64" s="174"/>
      <c r="Q64" s="174"/>
      <c r="R64" s="174"/>
      <c r="S64" s="174"/>
      <c r="T64" s="174"/>
      <c r="U64" s="174"/>
      <c r="V64" s="174"/>
      <c r="W64" s="174"/>
      <c r="X64" s="174"/>
      <c r="Y64" s="174"/>
      <c r="Z64" s="174"/>
      <c r="AA64" s="174"/>
      <c r="AB64" s="180"/>
      <c r="AC64" s="134"/>
      <c r="AD64" s="7"/>
      <c r="AE64" s="181"/>
      <c r="AF64" s="181"/>
      <c r="AG64" s="138"/>
      <c r="AH64" s="137"/>
      <c r="AI64" s="137"/>
      <c r="AJ64" s="137"/>
      <c r="AK64" s="137"/>
      <c r="AL64" s="137"/>
      <c r="AM64" s="137"/>
      <c r="AN64" s="145"/>
      <c r="AO64" s="142"/>
      <c r="AP64" s="6"/>
      <c r="AQ64" s="146"/>
    </row>
    <row r="65" spans="1:43" s="124" customFormat="1" ht="12.75" customHeight="1">
      <c r="A65" s="179"/>
      <c r="B65" s="183"/>
      <c r="C65" s="144"/>
      <c r="D65" s="954"/>
      <c r="E65" s="139"/>
      <c r="F65" s="240"/>
      <c r="G65" s="174"/>
      <c r="H65" s="174"/>
      <c r="I65" s="174"/>
      <c r="J65" s="174"/>
      <c r="K65" s="174"/>
      <c r="L65" s="174"/>
      <c r="M65" s="174"/>
      <c r="N65" s="174"/>
      <c r="O65" s="174"/>
      <c r="P65" s="174"/>
      <c r="Q65" s="174"/>
      <c r="R65" s="174"/>
      <c r="S65" s="174"/>
      <c r="T65" s="174"/>
      <c r="U65" s="174"/>
      <c r="V65" s="174"/>
      <c r="W65" s="174"/>
      <c r="X65" s="174"/>
      <c r="Y65" s="174"/>
      <c r="Z65" s="174"/>
      <c r="AA65" s="174"/>
      <c r="AB65" s="180"/>
      <c r="AC65" s="134"/>
      <c r="AD65" s="7"/>
      <c r="AE65" s="181"/>
      <c r="AF65" s="181"/>
      <c r="AG65" s="138"/>
      <c r="AH65" s="137"/>
      <c r="AI65" s="137"/>
      <c r="AJ65" s="137"/>
      <c r="AK65" s="137"/>
      <c r="AL65" s="137"/>
      <c r="AM65" s="137"/>
      <c r="AN65" s="145"/>
      <c r="AO65" s="142"/>
      <c r="AP65" s="6"/>
      <c r="AQ65" s="146"/>
    </row>
    <row r="66" spans="1:43" s="124" customFormat="1" ht="12.75" customHeight="1">
      <c r="A66" s="179"/>
      <c r="B66" s="183"/>
      <c r="C66" s="144"/>
      <c r="D66" s="954"/>
      <c r="E66" s="139"/>
      <c r="F66" s="240"/>
      <c r="G66" s="174"/>
      <c r="H66" s="174"/>
      <c r="I66" s="174"/>
      <c r="J66" s="174"/>
      <c r="K66" s="174"/>
      <c r="L66" s="174"/>
      <c r="M66" s="174"/>
      <c r="N66" s="174"/>
      <c r="O66" s="174"/>
      <c r="P66" s="174"/>
      <c r="Q66" s="174"/>
      <c r="R66" s="174"/>
      <c r="S66" s="174"/>
      <c r="T66" s="174"/>
      <c r="U66" s="174"/>
      <c r="V66" s="174"/>
      <c r="W66" s="174"/>
      <c r="X66" s="174"/>
      <c r="Y66" s="174"/>
      <c r="Z66" s="174"/>
      <c r="AA66" s="174"/>
      <c r="AB66" s="180"/>
      <c r="AC66" s="134"/>
      <c r="AD66" s="7"/>
      <c r="AE66" s="181"/>
      <c r="AF66" s="181"/>
      <c r="AG66" s="138"/>
      <c r="AH66" s="137"/>
      <c r="AI66" s="137"/>
      <c r="AJ66" s="137"/>
      <c r="AK66" s="137"/>
      <c r="AL66" s="137"/>
      <c r="AM66" s="137"/>
      <c r="AN66" s="145"/>
      <c r="AO66" s="142"/>
      <c r="AP66" s="6"/>
      <c r="AQ66" s="146"/>
    </row>
    <row r="67" spans="1:43" s="124" customFormat="1" ht="12.75" customHeight="1">
      <c r="A67" s="179"/>
      <c r="B67" s="183"/>
      <c r="C67" s="144"/>
      <c r="D67" s="954"/>
      <c r="E67" s="139"/>
      <c r="F67" s="240"/>
      <c r="G67" s="174"/>
      <c r="H67" s="174"/>
      <c r="I67" s="174"/>
      <c r="J67" s="174"/>
      <c r="K67" s="174"/>
      <c r="L67" s="174"/>
      <c r="M67" s="174"/>
      <c r="N67" s="174"/>
      <c r="O67" s="174"/>
      <c r="P67" s="174"/>
      <c r="Q67" s="174"/>
      <c r="R67" s="174"/>
      <c r="S67" s="174"/>
      <c r="T67" s="174"/>
      <c r="U67" s="174"/>
      <c r="V67" s="174"/>
      <c r="W67" s="174"/>
      <c r="X67" s="174"/>
      <c r="Y67" s="174"/>
      <c r="Z67" s="174"/>
      <c r="AA67" s="174"/>
      <c r="AB67" s="180"/>
      <c r="AC67" s="134"/>
      <c r="AD67" s="7"/>
      <c r="AE67" s="181"/>
      <c r="AF67" s="181"/>
      <c r="AG67" s="138"/>
      <c r="AH67" s="137"/>
      <c r="AI67" s="137"/>
      <c r="AJ67" s="137"/>
      <c r="AK67" s="137"/>
      <c r="AL67" s="137"/>
      <c r="AM67" s="137"/>
      <c r="AN67" s="145"/>
      <c r="AO67" s="142"/>
      <c r="AP67" s="6"/>
      <c r="AQ67" s="146"/>
    </row>
    <row r="68" spans="1:43" s="124" customFormat="1" ht="12.75" customHeight="1">
      <c r="A68" s="179"/>
      <c r="B68" s="183"/>
      <c r="C68" s="144"/>
      <c r="D68" s="954"/>
      <c r="E68" s="139"/>
      <c r="F68" s="240"/>
      <c r="G68" s="174"/>
      <c r="H68" s="174"/>
      <c r="I68" s="174"/>
      <c r="J68" s="174"/>
      <c r="K68" s="174"/>
      <c r="L68" s="174"/>
      <c r="M68" s="174"/>
      <c r="N68" s="174"/>
      <c r="O68" s="174"/>
      <c r="P68" s="174"/>
      <c r="Q68" s="174"/>
      <c r="R68" s="174"/>
      <c r="S68" s="174"/>
      <c r="T68" s="174"/>
      <c r="U68" s="174"/>
      <c r="V68" s="174"/>
      <c r="W68" s="174"/>
      <c r="X68" s="174"/>
      <c r="Y68" s="174"/>
      <c r="Z68" s="174"/>
      <c r="AA68" s="174"/>
      <c r="AB68" s="180"/>
      <c r="AC68" s="134"/>
      <c r="AD68" s="7"/>
      <c r="AE68" s="181"/>
      <c r="AF68" s="181"/>
      <c r="AG68" s="138"/>
      <c r="AH68" s="137"/>
      <c r="AI68" s="137"/>
      <c r="AJ68" s="137"/>
      <c r="AK68" s="137"/>
      <c r="AL68" s="137"/>
      <c r="AM68" s="137"/>
      <c r="AN68" s="145"/>
      <c r="AO68" s="142"/>
      <c r="AP68" s="6"/>
      <c r="AQ68" s="146"/>
    </row>
    <row r="69" spans="1:43" s="124" customFormat="1" ht="12.75" customHeight="1">
      <c r="A69" s="179"/>
      <c r="B69" s="183"/>
      <c r="C69" s="144"/>
      <c r="D69" s="954"/>
      <c r="E69" s="139"/>
      <c r="F69" s="240"/>
      <c r="G69" s="174"/>
      <c r="H69" s="174"/>
      <c r="I69" s="174"/>
      <c r="J69" s="174"/>
      <c r="K69" s="174"/>
      <c r="L69" s="174"/>
      <c r="M69" s="174"/>
      <c r="N69" s="174"/>
      <c r="O69" s="174"/>
      <c r="P69" s="174"/>
      <c r="Q69" s="174"/>
      <c r="R69" s="174"/>
      <c r="S69" s="174"/>
      <c r="T69" s="174"/>
      <c r="U69" s="174"/>
      <c r="V69" s="174"/>
      <c r="W69" s="174"/>
      <c r="X69" s="174"/>
      <c r="Y69" s="174"/>
      <c r="Z69" s="174"/>
      <c r="AA69" s="174"/>
      <c r="AB69" s="180"/>
      <c r="AC69" s="134"/>
      <c r="AD69" s="7"/>
      <c r="AE69" s="181"/>
      <c r="AF69" s="181"/>
      <c r="AG69" s="138"/>
      <c r="AH69" s="137"/>
      <c r="AI69" s="137"/>
      <c r="AJ69" s="137"/>
      <c r="AK69" s="137"/>
      <c r="AL69" s="137"/>
      <c r="AM69" s="137"/>
      <c r="AN69" s="145"/>
      <c r="AO69" s="142"/>
      <c r="AP69" s="6"/>
      <c r="AQ69" s="146"/>
    </row>
    <row r="70" spans="1:43" s="124" customFormat="1" ht="12.75" customHeight="1">
      <c r="A70" s="179"/>
      <c r="B70" s="183"/>
      <c r="C70" s="144"/>
      <c r="D70" s="954"/>
      <c r="E70" s="139"/>
      <c r="F70" s="240"/>
      <c r="G70" s="174"/>
      <c r="H70" s="174"/>
      <c r="I70" s="174"/>
      <c r="J70" s="174"/>
      <c r="K70" s="174"/>
      <c r="L70" s="174"/>
      <c r="M70" s="174"/>
      <c r="N70" s="174"/>
      <c r="O70" s="174"/>
      <c r="P70" s="174"/>
      <c r="Q70" s="174"/>
      <c r="R70" s="174"/>
      <c r="S70" s="174"/>
      <c r="T70" s="174"/>
      <c r="U70" s="174"/>
      <c r="V70" s="174"/>
      <c r="W70" s="174"/>
      <c r="X70" s="174"/>
      <c r="Y70" s="174"/>
      <c r="Z70" s="174"/>
      <c r="AA70" s="174"/>
      <c r="AB70" s="180"/>
      <c r="AC70" s="134"/>
      <c r="AD70" s="7"/>
      <c r="AE70" s="181"/>
      <c r="AF70" s="181"/>
      <c r="AG70" s="138"/>
      <c r="AH70" s="137"/>
      <c r="AI70" s="137"/>
      <c r="AJ70" s="137"/>
      <c r="AK70" s="137"/>
      <c r="AL70" s="137"/>
      <c r="AM70" s="137"/>
      <c r="AN70" s="145"/>
      <c r="AO70" s="142"/>
      <c r="AP70" s="6"/>
      <c r="AQ70" s="146"/>
    </row>
    <row r="71" spans="1:43" s="124" customFormat="1" ht="12.75" customHeight="1">
      <c r="A71" s="179"/>
      <c r="B71" s="183"/>
      <c r="C71" s="144"/>
      <c r="D71" s="954"/>
      <c r="E71" s="139"/>
      <c r="F71" s="240"/>
      <c r="G71" s="174"/>
      <c r="H71" s="174"/>
      <c r="I71" s="174"/>
      <c r="J71" s="174"/>
      <c r="K71" s="174"/>
      <c r="L71" s="174"/>
      <c r="M71" s="174"/>
      <c r="N71" s="174"/>
      <c r="O71" s="174"/>
      <c r="P71" s="174"/>
      <c r="Q71" s="174"/>
      <c r="R71" s="174"/>
      <c r="S71" s="174"/>
      <c r="T71" s="174"/>
      <c r="U71" s="174"/>
      <c r="V71" s="174"/>
      <c r="W71" s="174"/>
      <c r="X71" s="174"/>
      <c r="Y71" s="174"/>
      <c r="Z71" s="174"/>
      <c r="AA71" s="174"/>
      <c r="AB71" s="180"/>
      <c r="AC71" s="134"/>
      <c r="AD71" s="7"/>
      <c r="AE71" s="181"/>
      <c r="AF71" s="181"/>
      <c r="AG71" s="138"/>
      <c r="AH71" s="137"/>
      <c r="AI71" s="137"/>
      <c r="AJ71" s="137"/>
      <c r="AK71" s="137"/>
      <c r="AL71" s="137"/>
      <c r="AM71" s="137"/>
      <c r="AN71" s="145"/>
      <c r="AO71" s="142"/>
      <c r="AP71" s="6"/>
      <c r="AQ71" s="146"/>
    </row>
    <row r="72" spans="1:43" s="124" customFormat="1" ht="12.75" customHeight="1">
      <c r="A72" s="179"/>
      <c r="B72" s="183"/>
      <c r="C72" s="144"/>
      <c r="D72" s="954"/>
      <c r="E72" s="139"/>
      <c r="F72" s="240"/>
      <c r="G72" s="174"/>
      <c r="H72" s="174"/>
      <c r="I72" s="174"/>
      <c r="J72" s="174"/>
      <c r="K72" s="174"/>
      <c r="L72" s="174"/>
      <c r="M72" s="174"/>
      <c r="N72" s="174"/>
      <c r="O72" s="174"/>
      <c r="P72" s="174"/>
      <c r="Q72" s="174"/>
      <c r="R72" s="174"/>
      <c r="S72" s="174"/>
      <c r="T72" s="174"/>
      <c r="U72" s="174"/>
      <c r="V72" s="174"/>
      <c r="W72" s="174"/>
      <c r="X72" s="174"/>
      <c r="Y72" s="174"/>
      <c r="Z72" s="174"/>
      <c r="AA72" s="174"/>
      <c r="AB72" s="180"/>
      <c r="AC72" s="134"/>
      <c r="AD72" s="7"/>
      <c r="AE72" s="181"/>
      <c r="AF72" s="181"/>
      <c r="AG72" s="138"/>
      <c r="AH72" s="137"/>
      <c r="AI72" s="137"/>
      <c r="AJ72" s="137"/>
      <c r="AK72" s="137"/>
      <c r="AL72" s="137"/>
      <c r="AM72" s="137"/>
      <c r="AN72" s="145"/>
      <c r="AO72" s="142"/>
      <c r="AP72" s="6"/>
      <c r="AQ72" s="146"/>
    </row>
    <row r="73" spans="1:43" s="124" customFormat="1" ht="12.75" customHeight="1">
      <c r="A73" s="179"/>
      <c r="B73" s="183"/>
      <c r="C73" s="144"/>
      <c r="D73" s="954"/>
      <c r="E73" s="139"/>
      <c r="F73" s="240"/>
      <c r="G73" s="174"/>
      <c r="H73" s="174"/>
      <c r="I73" s="174"/>
      <c r="J73" s="174"/>
      <c r="K73" s="174"/>
      <c r="L73" s="174"/>
      <c r="M73" s="174"/>
      <c r="N73" s="174"/>
      <c r="O73" s="174"/>
      <c r="P73" s="174"/>
      <c r="Q73" s="174"/>
      <c r="R73" s="174"/>
      <c r="S73" s="174"/>
      <c r="T73" s="174"/>
      <c r="U73" s="174"/>
      <c r="V73" s="174"/>
      <c r="W73" s="174"/>
      <c r="X73" s="174"/>
      <c r="Y73" s="174"/>
      <c r="Z73" s="174"/>
      <c r="AA73" s="174"/>
      <c r="AB73" s="180"/>
      <c r="AC73" s="134"/>
      <c r="AD73" s="7"/>
      <c r="AE73" s="181"/>
      <c r="AF73" s="181"/>
      <c r="AG73" s="138"/>
      <c r="AH73" s="137"/>
      <c r="AI73" s="137"/>
      <c r="AJ73" s="137"/>
      <c r="AK73" s="137"/>
      <c r="AL73" s="137"/>
      <c r="AM73" s="137"/>
      <c r="AN73" s="145"/>
      <c r="AO73" s="142"/>
      <c r="AP73" s="6"/>
      <c r="AQ73" s="146"/>
    </row>
    <row r="74" spans="1:43" s="124" customFormat="1" ht="12.75" customHeight="1">
      <c r="A74" s="179"/>
      <c r="B74" s="183"/>
      <c r="C74" s="144"/>
      <c r="D74" s="954"/>
      <c r="E74" s="139"/>
      <c r="F74" s="240"/>
      <c r="G74" s="174"/>
      <c r="H74" s="174"/>
      <c r="I74" s="174"/>
      <c r="J74" s="174"/>
      <c r="K74" s="174"/>
      <c r="L74" s="174"/>
      <c r="M74" s="174"/>
      <c r="N74" s="174"/>
      <c r="O74" s="174"/>
      <c r="P74" s="174"/>
      <c r="Q74" s="174"/>
      <c r="R74" s="174"/>
      <c r="S74" s="174"/>
      <c r="T74" s="174"/>
      <c r="U74" s="174"/>
      <c r="V74" s="174"/>
      <c r="W74" s="174"/>
      <c r="X74" s="174"/>
      <c r="Y74" s="174"/>
      <c r="Z74" s="174"/>
      <c r="AA74" s="174"/>
      <c r="AB74" s="182"/>
      <c r="AC74" s="134"/>
      <c r="AD74" s="7"/>
      <c r="AE74" s="181"/>
      <c r="AF74" s="181"/>
      <c r="AG74" s="138"/>
      <c r="AH74" s="137"/>
      <c r="AI74" s="137"/>
      <c r="AJ74" s="137"/>
      <c r="AK74" s="137"/>
      <c r="AL74" s="137"/>
      <c r="AM74" s="137"/>
      <c r="AN74" s="145"/>
      <c r="AO74" s="131"/>
      <c r="AP74" s="5"/>
      <c r="AQ74" s="146"/>
    </row>
    <row r="75" spans="1:43" s="124" customFormat="1" ht="12.75" customHeight="1">
      <c r="A75" s="179"/>
      <c r="B75" s="137"/>
      <c r="C75" s="144"/>
      <c r="D75" s="954"/>
      <c r="E75" s="139"/>
      <c r="F75" s="240"/>
      <c r="G75" s="174"/>
      <c r="H75" s="174"/>
      <c r="I75" s="174"/>
      <c r="J75" s="174"/>
      <c r="K75" s="174"/>
      <c r="L75" s="174"/>
      <c r="M75" s="174"/>
      <c r="N75" s="174"/>
      <c r="O75" s="174"/>
      <c r="P75" s="174"/>
      <c r="Q75" s="174"/>
      <c r="R75" s="174"/>
      <c r="S75" s="174"/>
      <c r="T75" s="174"/>
      <c r="U75" s="174"/>
      <c r="V75" s="174"/>
      <c r="W75" s="174"/>
      <c r="X75" s="174"/>
      <c r="Y75" s="174"/>
      <c r="Z75" s="174"/>
      <c r="AA75" s="174"/>
      <c r="AB75" s="180"/>
      <c r="AC75" s="134"/>
      <c r="AD75" s="7"/>
      <c r="AE75" s="181"/>
      <c r="AF75" s="181"/>
      <c r="AG75" s="138"/>
      <c r="AH75" s="137"/>
      <c r="AI75" s="137"/>
      <c r="AJ75" s="137"/>
      <c r="AK75" s="137"/>
      <c r="AL75" s="137"/>
      <c r="AM75" s="137"/>
      <c r="AN75" s="145"/>
      <c r="AO75" s="142"/>
      <c r="AP75" s="6"/>
      <c r="AQ75" s="146"/>
    </row>
    <row r="76" spans="1:43" s="124" customFormat="1" ht="12.75" customHeight="1">
      <c r="A76" s="179"/>
      <c r="B76" s="183"/>
      <c r="C76" s="144"/>
      <c r="D76" s="954"/>
      <c r="E76" s="139"/>
      <c r="F76" s="240"/>
      <c r="G76" s="174"/>
      <c r="H76" s="174"/>
      <c r="I76" s="174"/>
      <c r="J76" s="174"/>
      <c r="K76" s="174"/>
      <c r="L76" s="174"/>
      <c r="M76" s="174"/>
      <c r="N76" s="174"/>
      <c r="O76" s="174"/>
      <c r="P76" s="174"/>
      <c r="Q76" s="174"/>
      <c r="R76" s="174"/>
      <c r="S76" s="174"/>
      <c r="T76" s="174"/>
      <c r="U76" s="174"/>
      <c r="V76" s="174"/>
      <c r="W76" s="174"/>
      <c r="X76" s="174"/>
      <c r="Y76" s="174"/>
      <c r="Z76" s="174"/>
      <c r="AA76" s="174"/>
      <c r="AB76" s="180"/>
      <c r="AC76" s="134"/>
      <c r="AD76" s="7"/>
      <c r="AE76" s="181"/>
      <c r="AF76" s="181"/>
      <c r="AG76" s="138"/>
      <c r="AH76" s="137"/>
      <c r="AI76" s="137"/>
      <c r="AJ76" s="137"/>
      <c r="AK76" s="137"/>
      <c r="AL76" s="137"/>
      <c r="AM76" s="137"/>
      <c r="AN76" s="145"/>
      <c r="AO76" s="142"/>
      <c r="AP76" s="6"/>
      <c r="AQ76" s="146"/>
    </row>
    <row r="77" spans="1:43" s="124" customFormat="1" ht="12.75" customHeight="1">
      <c r="A77" s="179"/>
      <c r="B77" s="145"/>
      <c r="C77" s="144"/>
      <c r="D77" s="954"/>
      <c r="E77" s="139"/>
      <c r="F77" s="240"/>
      <c r="G77" s="174"/>
      <c r="H77" s="174"/>
      <c r="I77" s="174"/>
      <c r="J77" s="174"/>
      <c r="K77" s="174"/>
      <c r="L77" s="174"/>
      <c r="M77" s="174"/>
      <c r="N77" s="174"/>
      <c r="O77" s="174"/>
      <c r="P77" s="174"/>
      <c r="Q77" s="174"/>
      <c r="R77" s="174"/>
      <c r="S77" s="174"/>
      <c r="T77" s="174"/>
      <c r="U77" s="174"/>
      <c r="V77" s="174"/>
      <c r="W77" s="174"/>
      <c r="X77" s="174"/>
      <c r="Y77" s="174"/>
      <c r="Z77" s="174"/>
      <c r="AA77" s="174"/>
      <c r="AB77" s="180"/>
      <c r="AC77" s="134"/>
      <c r="AD77" s="7"/>
      <c r="AE77" s="181"/>
      <c r="AF77" s="181"/>
      <c r="AG77" s="138"/>
      <c r="AH77" s="137"/>
      <c r="AI77" s="137"/>
      <c r="AJ77" s="137"/>
      <c r="AK77" s="137"/>
      <c r="AL77" s="137"/>
      <c r="AM77" s="137"/>
      <c r="AN77" s="145"/>
      <c r="AO77" s="131"/>
      <c r="AP77" s="5"/>
      <c r="AQ77" s="146"/>
    </row>
    <row r="78" spans="1:43" s="124" customFormat="1" ht="12.75" customHeight="1">
      <c r="A78" s="179"/>
      <c r="B78" s="145"/>
      <c r="C78" s="144"/>
      <c r="D78" s="954"/>
      <c r="E78" s="139"/>
      <c r="F78" s="240"/>
      <c r="G78" s="174"/>
      <c r="H78" s="174"/>
      <c r="I78" s="174"/>
      <c r="J78" s="174"/>
      <c r="K78" s="174"/>
      <c r="L78" s="174"/>
      <c r="M78" s="174"/>
      <c r="N78" s="174"/>
      <c r="O78" s="174"/>
      <c r="P78" s="174"/>
      <c r="Q78" s="174"/>
      <c r="R78" s="174"/>
      <c r="S78" s="174"/>
      <c r="T78" s="174"/>
      <c r="U78" s="174"/>
      <c r="V78" s="174"/>
      <c r="W78" s="174"/>
      <c r="X78" s="174"/>
      <c r="Y78" s="174"/>
      <c r="Z78" s="174"/>
      <c r="AA78" s="174"/>
      <c r="AB78" s="182"/>
      <c r="AC78" s="134"/>
      <c r="AD78" s="7"/>
      <c r="AE78" s="181"/>
      <c r="AF78" s="181"/>
      <c r="AG78" s="138"/>
      <c r="AH78" s="137"/>
      <c r="AI78" s="137"/>
      <c r="AJ78" s="137"/>
      <c r="AK78" s="137"/>
      <c r="AL78" s="137"/>
      <c r="AM78" s="137"/>
      <c r="AN78" s="145"/>
      <c r="AO78" s="142"/>
      <c r="AP78" s="5"/>
      <c r="AQ78" s="146"/>
    </row>
    <row r="79" spans="1:43" s="124" customFormat="1" ht="12.75" customHeight="1">
      <c r="A79" s="179"/>
      <c r="B79" s="145"/>
      <c r="C79" s="144"/>
      <c r="D79" s="954"/>
      <c r="E79" s="139"/>
      <c r="F79" s="240"/>
      <c r="G79" s="174"/>
      <c r="H79" s="174"/>
      <c r="I79" s="174"/>
      <c r="J79" s="174"/>
      <c r="K79" s="174"/>
      <c r="L79" s="174"/>
      <c r="M79" s="174"/>
      <c r="N79" s="174"/>
      <c r="O79" s="174"/>
      <c r="P79" s="174"/>
      <c r="Q79" s="174"/>
      <c r="R79" s="174"/>
      <c r="S79" s="174"/>
      <c r="T79" s="174"/>
      <c r="U79" s="174"/>
      <c r="V79" s="174"/>
      <c r="W79" s="174"/>
      <c r="X79" s="174"/>
      <c r="Y79" s="174"/>
      <c r="Z79" s="174"/>
      <c r="AA79" s="174"/>
      <c r="AB79" s="180"/>
      <c r="AC79" s="134"/>
      <c r="AD79" s="7"/>
      <c r="AE79" s="181"/>
      <c r="AF79" s="181"/>
      <c r="AG79" s="138"/>
      <c r="AH79" s="137"/>
      <c r="AI79" s="137"/>
      <c r="AJ79" s="137"/>
      <c r="AK79" s="137"/>
      <c r="AL79" s="137"/>
      <c r="AM79" s="137"/>
      <c r="AN79" s="145"/>
      <c r="AO79" s="142"/>
      <c r="AP79" s="6"/>
      <c r="AQ79" s="146"/>
    </row>
    <row r="80" spans="1:43" s="124" customFormat="1" ht="12.75" customHeight="1">
      <c r="A80" s="179"/>
      <c r="B80" s="145"/>
      <c r="C80" s="144"/>
      <c r="D80" s="955"/>
      <c r="E80" s="185"/>
      <c r="F80" s="240"/>
      <c r="G80" s="174"/>
      <c r="H80" s="174"/>
      <c r="I80" s="174"/>
      <c r="J80" s="174"/>
      <c r="K80" s="174"/>
      <c r="L80" s="174"/>
      <c r="M80" s="174"/>
      <c r="N80" s="174"/>
      <c r="O80" s="174"/>
      <c r="P80" s="174"/>
      <c r="Q80" s="174"/>
      <c r="R80" s="174"/>
      <c r="S80" s="174"/>
      <c r="T80" s="174"/>
      <c r="U80" s="174"/>
      <c r="V80" s="174"/>
      <c r="W80" s="174"/>
      <c r="X80" s="174"/>
      <c r="Y80" s="174"/>
      <c r="Z80" s="174"/>
      <c r="AA80" s="174"/>
      <c r="AB80" s="180"/>
      <c r="AC80" s="134"/>
      <c r="AD80" s="7"/>
      <c r="AE80" s="181"/>
      <c r="AF80" s="181"/>
      <c r="AG80" s="138"/>
      <c r="AH80" s="137"/>
      <c r="AI80" s="137"/>
      <c r="AJ80" s="137"/>
      <c r="AK80" s="137"/>
      <c r="AL80" s="137"/>
      <c r="AM80" s="137"/>
      <c r="AN80" s="145"/>
      <c r="AO80" s="131"/>
      <c r="AP80" s="5"/>
      <c r="AQ80" s="147"/>
    </row>
    <row r="81" spans="1:43" s="124" customFormat="1" ht="12.75" customHeight="1">
      <c r="A81" s="179"/>
      <c r="B81" s="145"/>
      <c r="C81" s="144"/>
      <c r="D81" s="955"/>
      <c r="E81" s="185"/>
      <c r="F81" s="240"/>
      <c r="G81" s="174"/>
      <c r="H81" s="174"/>
      <c r="I81" s="174"/>
      <c r="J81" s="174"/>
      <c r="K81" s="174"/>
      <c r="L81" s="174"/>
      <c r="M81" s="174"/>
      <c r="N81" s="174"/>
      <c r="O81" s="174"/>
      <c r="P81" s="174"/>
      <c r="Q81" s="174"/>
      <c r="R81" s="174"/>
      <c r="S81" s="174"/>
      <c r="T81" s="174"/>
      <c r="U81" s="174"/>
      <c r="V81" s="174"/>
      <c r="W81" s="174"/>
      <c r="X81" s="174"/>
      <c r="Y81" s="174"/>
      <c r="Z81" s="174"/>
      <c r="AA81" s="174"/>
      <c r="AB81" s="180"/>
      <c r="AC81" s="134"/>
      <c r="AD81" s="7"/>
      <c r="AE81" s="181"/>
      <c r="AF81" s="181"/>
      <c r="AG81" s="138"/>
      <c r="AH81" s="137"/>
      <c r="AI81" s="137"/>
      <c r="AJ81" s="137"/>
      <c r="AK81" s="137"/>
      <c r="AL81" s="137"/>
      <c r="AM81" s="137"/>
      <c r="AN81" s="145"/>
      <c r="AO81" s="142"/>
      <c r="AP81" s="5"/>
      <c r="AQ81" s="147"/>
    </row>
    <row r="82" spans="1:43" s="124" customFormat="1" ht="12.75" customHeight="1">
      <c r="A82" s="179"/>
      <c r="B82" s="145"/>
      <c r="C82" s="144"/>
      <c r="D82" s="955"/>
      <c r="E82" s="185"/>
      <c r="F82" s="240"/>
      <c r="G82" s="174"/>
      <c r="H82" s="174"/>
      <c r="I82" s="174"/>
      <c r="J82" s="174"/>
      <c r="K82" s="174"/>
      <c r="L82" s="174"/>
      <c r="M82" s="174"/>
      <c r="N82" s="174"/>
      <c r="O82" s="174"/>
      <c r="P82" s="174"/>
      <c r="Q82" s="174"/>
      <c r="R82" s="174"/>
      <c r="S82" s="174"/>
      <c r="T82" s="174"/>
      <c r="U82" s="174"/>
      <c r="V82" s="174"/>
      <c r="W82" s="174"/>
      <c r="X82" s="174"/>
      <c r="Y82" s="174"/>
      <c r="Z82" s="174"/>
      <c r="AA82" s="174"/>
      <c r="AB82" s="180"/>
      <c r="AC82" s="134"/>
      <c r="AD82" s="7"/>
      <c r="AE82" s="181"/>
      <c r="AF82" s="181"/>
      <c r="AG82" s="138"/>
      <c r="AH82" s="137"/>
      <c r="AI82" s="137"/>
      <c r="AJ82" s="137"/>
      <c r="AK82" s="137"/>
      <c r="AL82" s="137"/>
      <c r="AM82" s="137"/>
      <c r="AN82" s="145"/>
      <c r="AO82" s="142"/>
      <c r="AP82" s="5"/>
      <c r="AQ82" s="147"/>
    </row>
    <row r="83" spans="1:43" s="124" customFormat="1" ht="12.75" customHeight="1">
      <c r="A83" s="179"/>
      <c r="B83" s="145"/>
      <c r="C83" s="144"/>
      <c r="D83" s="955"/>
      <c r="E83" s="185"/>
      <c r="F83" s="240"/>
      <c r="G83" s="174"/>
      <c r="H83" s="174"/>
      <c r="I83" s="174"/>
      <c r="J83" s="174"/>
      <c r="K83" s="174"/>
      <c r="L83" s="174"/>
      <c r="M83" s="174"/>
      <c r="N83" s="174"/>
      <c r="O83" s="174"/>
      <c r="P83" s="174"/>
      <c r="Q83" s="174"/>
      <c r="R83" s="174"/>
      <c r="S83" s="174"/>
      <c r="T83" s="174"/>
      <c r="U83" s="174"/>
      <c r="V83" s="174"/>
      <c r="W83" s="174"/>
      <c r="X83" s="174"/>
      <c r="Y83" s="174"/>
      <c r="Z83" s="174"/>
      <c r="AA83" s="174"/>
      <c r="AB83" s="180"/>
      <c r="AC83" s="134"/>
      <c r="AD83" s="7"/>
      <c r="AE83" s="181"/>
      <c r="AF83" s="181"/>
      <c r="AG83" s="138"/>
      <c r="AH83" s="137"/>
      <c r="AI83" s="137"/>
      <c r="AJ83" s="137"/>
      <c r="AK83" s="137"/>
      <c r="AL83" s="137"/>
      <c r="AM83" s="137"/>
      <c r="AN83" s="145"/>
      <c r="AO83" s="142"/>
      <c r="AP83" s="5"/>
      <c r="AQ83" s="147"/>
    </row>
    <row r="84" spans="1:43" s="124" customFormat="1" ht="12.75" customHeight="1">
      <c r="A84" s="179"/>
      <c r="B84" s="145"/>
      <c r="C84" s="144"/>
      <c r="D84" s="955"/>
      <c r="E84" s="185"/>
      <c r="F84" s="240"/>
      <c r="G84" s="174"/>
      <c r="H84" s="174"/>
      <c r="I84" s="174"/>
      <c r="J84" s="174"/>
      <c r="K84" s="174"/>
      <c r="L84" s="174"/>
      <c r="M84" s="174"/>
      <c r="N84" s="174"/>
      <c r="O84" s="174"/>
      <c r="P84" s="174"/>
      <c r="Q84" s="174"/>
      <c r="R84" s="174"/>
      <c r="S84" s="174"/>
      <c r="T84" s="174"/>
      <c r="U84" s="174"/>
      <c r="V84" s="174"/>
      <c r="W84" s="174"/>
      <c r="X84" s="174"/>
      <c r="Y84" s="174"/>
      <c r="Z84" s="174"/>
      <c r="AA84" s="174"/>
      <c r="AB84" s="182"/>
      <c r="AC84" s="134"/>
      <c r="AD84" s="7"/>
      <c r="AE84" s="181"/>
      <c r="AF84" s="181"/>
      <c r="AG84" s="138"/>
      <c r="AH84" s="137"/>
      <c r="AI84" s="137"/>
      <c r="AJ84" s="137"/>
      <c r="AK84" s="137"/>
      <c r="AL84" s="137"/>
      <c r="AM84" s="137"/>
      <c r="AN84" s="145"/>
      <c r="AO84" s="142"/>
      <c r="AP84" s="5"/>
      <c r="AQ84" s="147"/>
    </row>
    <row r="85" spans="1:43" s="124" customFormat="1" ht="12.75" customHeight="1">
      <c r="A85" s="179"/>
      <c r="B85" s="145"/>
      <c r="C85" s="144"/>
      <c r="D85" s="955"/>
      <c r="E85" s="185"/>
      <c r="F85" s="240"/>
      <c r="G85" s="174"/>
      <c r="H85" s="174"/>
      <c r="I85" s="174"/>
      <c r="J85" s="174"/>
      <c r="K85" s="174"/>
      <c r="L85" s="174"/>
      <c r="M85" s="174"/>
      <c r="N85" s="174"/>
      <c r="O85" s="174"/>
      <c r="P85" s="174"/>
      <c r="Q85" s="174"/>
      <c r="R85" s="174"/>
      <c r="S85" s="174"/>
      <c r="T85" s="174"/>
      <c r="U85" s="174"/>
      <c r="V85" s="174"/>
      <c r="W85" s="174"/>
      <c r="X85" s="174"/>
      <c r="Y85" s="174"/>
      <c r="Z85" s="174"/>
      <c r="AA85" s="174"/>
      <c r="AB85" s="180"/>
      <c r="AC85" s="134"/>
      <c r="AD85" s="7"/>
      <c r="AE85" s="181"/>
      <c r="AF85" s="181"/>
      <c r="AG85" s="138"/>
      <c r="AH85" s="137"/>
      <c r="AI85" s="137"/>
      <c r="AJ85" s="137"/>
      <c r="AK85" s="137"/>
      <c r="AL85" s="137"/>
      <c r="AM85" s="137"/>
      <c r="AN85" s="145"/>
      <c r="AO85" s="142"/>
      <c r="AP85" s="6"/>
      <c r="AQ85" s="147"/>
    </row>
    <row r="86" spans="1:43" s="124" customFormat="1" ht="12.75" customHeight="1">
      <c r="A86" s="179"/>
      <c r="B86" s="145"/>
      <c r="C86" s="144"/>
      <c r="D86" s="955"/>
      <c r="E86" s="185"/>
      <c r="F86" s="240"/>
      <c r="G86" s="174"/>
      <c r="H86" s="174"/>
      <c r="I86" s="174"/>
      <c r="J86" s="174"/>
      <c r="K86" s="174"/>
      <c r="L86" s="174"/>
      <c r="M86" s="174"/>
      <c r="N86" s="174"/>
      <c r="O86" s="174"/>
      <c r="P86" s="174"/>
      <c r="Q86" s="174"/>
      <c r="R86" s="174"/>
      <c r="S86" s="174"/>
      <c r="T86" s="174"/>
      <c r="U86" s="174"/>
      <c r="V86" s="174"/>
      <c r="W86" s="174"/>
      <c r="X86" s="174"/>
      <c r="Y86" s="174"/>
      <c r="Z86" s="174"/>
      <c r="AA86" s="174"/>
      <c r="AB86" s="180"/>
      <c r="AC86" s="134"/>
      <c r="AD86" s="7"/>
      <c r="AE86" s="181"/>
      <c r="AF86" s="181"/>
      <c r="AG86" s="138"/>
      <c r="AH86" s="137"/>
      <c r="AI86" s="137"/>
      <c r="AJ86" s="137"/>
      <c r="AK86" s="137"/>
      <c r="AL86" s="137"/>
      <c r="AM86" s="137"/>
      <c r="AN86" s="145"/>
      <c r="AO86" s="142"/>
      <c r="AP86" s="6"/>
      <c r="AQ86" s="147"/>
    </row>
    <row r="87" spans="1:43" s="124" customFormat="1" ht="12.75" customHeight="1">
      <c r="A87" s="179"/>
      <c r="B87" s="145"/>
      <c r="C87" s="144"/>
      <c r="D87" s="955"/>
      <c r="E87" s="185"/>
      <c r="F87" s="240"/>
      <c r="G87" s="174"/>
      <c r="H87" s="174"/>
      <c r="I87" s="174"/>
      <c r="J87" s="174"/>
      <c r="K87" s="174"/>
      <c r="L87" s="174"/>
      <c r="M87" s="174"/>
      <c r="N87" s="174"/>
      <c r="O87" s="174"/>
      <c r="P87" s="174"/>
      <c r="Q87" s="174"/>
      <c r="R87" s="174"/>
      <c r="S87" s="174"/>
      <c r="T87" s="174"/>
      <c r="U87" s="174"/>
      <c r="V87" s="174"/>
      <c r="W87" s="174"/>
      <c r="X87" s="174"/>
      <c r="Y87" s="174"/>
      <c r="Z87" s="174"/>
      <c r="AA87" s="174"/>
      <c r="AB87" s="182"/>
      <c r="AC87" s="134"/>
      <c r="AD87" s="7"/>
      <c r="AE87" s="181"/>
      <c r="AF87" s="181"/>
      <c r="AG87" s="138"/>
      <c r="AH87" s="137"/>
      <c r="AI87" s="137"/>
      <c r="AJ87" s="137"/>
      <c r="AK87" s="137"/>
      <c r="AL87" s="137"/>
      <c r="AM87" s="137"/>
      <c r="AN87" s="145"/>
      <c r="AO87" s="142"/>
      <c r="AP87" s="6"/>
      <c r="AQ87" s="147"/>
    </row>
    <row r="88" spans="1:43" s="124" customFormat="1" ht="12.75" customHeight="1">
      <c r="A88" s="179"/>
      <c r="B88" s="145"/>
      <c r="C88" s="144"/>
      <c r="D88" s="955"/>
      <c r="E88" s="185"/>
      <c r="F88" s="240"/>
      <c r="G88" s="174"/>
      <c r="H88" s="174"/>
      <c r="I88" s="174"/>
      <c r="J88" s="174"/>
      <c r="K88" s="174"/>
      <c r="L88" s="174"/>
      <c r="M88" s="174"/>
      <c r="N88" s="174"/>
      <c r="O88" s="174"/>
      <c r="P88" s="174"/>
      <c r="Q88" s="174"/>
      <c r="R88" s="174"/>
      <c r="S88" s="174"/>
      <c r="T88" s="174"/>
      <c r="U88" s="174"/>
      <c r="V88" s="174"/>
      <c r="W88" s="174"/>
      <c r="X88" s="174"/>
      <c r="Y88" s="174"/>
      <c r="Z88" s="174"/>
      <c r="AA88" s="174"/>
      <c r="AB88" s="182"/>
      <c r="AC88" s="134"/>
      <c r="AD88" s="7"/>
      <c r="AE88" s="181"/>
      <c r="AF88" s="181"/>
      <c r="AG88" s="138"/>
      <c r="AH88" s="137"/>
      <c r="AI88" s="137"/>
      <c r="AJ88" s="137"/>
      <c r="AK88" s="137"/>
      <c r="AL88" s="137"/>
      <c r="AM88" s="137"/>
      <c r="AN88" s="145"/>
      <c r="AO88" s="142"/>
      <c r="AP88" s="5"/>
      <c r="AQ88" s="147"/>
    </row>
    <row r="89" spans="1:43" s="124" customFormat="1" ht="12.75" customHeight="1">
      <c r="A89" s="179"/>
      <c r="B89" s="145"/>
      <c r="C89" s="144"/>
      <c r="D89" s="955"/>
      <c r="E89" s="185"/>
      <c r="F89" s="240"/>
      <c r="G89" s="174"/>
      <c r="H89" s="174"/>
      <c r="I89" s="174"/>
      <c r="J89" s="174"/>
      <c r="K89" s="174"/>
      <c r="L89" s="174"/>
      <c r="M89" s="174"/>
      <c r="N89" s="174"/>
      <c r="O89" s="174"/>
      <c r="P89" s="174"/>
      <c r="Q89" s="174"/>
      <c r="R89" s="174"/>
      <c r="S89" s="174"/>
      <c r="T89" s="174"/>
      <c r="U89" s="174"/>
      <c r="V89" s="174"/>
      <c r="W89" s="174"/>
      <c r="X89" s="174"/>
      <c r="Y89" s="174"/>
      <c r="Z89" s="174"/>
      <c r="AA89" s="174"/>
      <c r="AB89" s="182"/>
      <c r="AC89" s="134"/>
      <c r="AD89" s="7"/>
      <c r="AE89" s="181"/>
      <c r="AF89" s="181"/>
      <c r="AG89" s="138"/>
      <c r="AH89" s="137"/>
      <c r="AI89" s="137"/>
      <c r="AJ89" s="137"/>
      <c r="AK89" s="137"/>
      <c r="AL89" s="137"/>
      <c r="AM89" s="137"/>
      <c r="AN89" s="145"/>
      <c r="AO89" s="142"/>
      <c r="AP89" s="6"/>
      <c r="AQ89" s="147"/>
    </row>
    <row r="90" spans="1:43" s="124" customFormat="1" ht="12.75" customHeight="1">
      <c r="A90" s="179"/>
      <c r="B90" s="145"/>
      <c r="C90" s="144"/>
      <c r="D90" s="955"/>
      <c r="E90" s="185"/>
      <c r="F90" s="240"/>
      <c r="G90" s="174"/>
      <c r="H90" s="174"/>
      <c r="I90" s="174"/>
      <c r="J90" s="174"/>
      <c r="K90" s="174"/>
      <c r="L90" s="174"/>
      <c r="M90" s="174"/>
      <c r="N90" s="174"/>
      <c r="O90" s="174"/>
      <c r="P90" s="174"/>
      <c r="Q90" s="174"/>
      <c r="R90" s="174"/>
      <c r="S90" s="174"/>
      <c r="T90" s="174"/>
      <c r="U90" s="174"/>
      <c r="V90" s="174"/>
      <c r="W90" s="174"/>
      <c r="X90" s="174"/>
      <c r="Y90" s="174"/>
      <c r="Z90" s="174"/>
      <c r="AA90" s="174"/>
      <c r="AB90" s="182"/>
      <c r="AC90" s="134"/>
      <c r="AD90" s="7"/>
      <c r="AE90" s="181"/>
      <c r="AF90" s="181"/>
      <c r="AG90" s="138"/>
      <c r="AH90" s="137"/>
      <c r="AI90" s="137"/>
      <c r="AJ90" s="137"/>
      <c r="AK90" s="137"/>
      <c r="AL90" s="137"/>
      <c r="AM90" s="137"/>
      <c r="AN90" s="145"/>
      <c r="AO90" s="131"/>
      <c r="AP90" s="6"/>
      <c r="AQ90" s="147"/>
    </row>
    <row r="91" spans="1:43" s="124" customFormat="1" ht="12.75" customHeight="1">
      <c r="A91" s="179"/>
      <c r="B91" s="145"/>
      <c r="C91" s="144"/>
      <c r="D91" s="955"/>
      <c r="E91" s="185"/>
      <c r="F91" s="240"/>
      <c r="G91" s="174"/>
      <c r="H91" s="174"/>
      <c r="I91" s="174"/>
      <c r="J91" s="174"/>
      <c r="K91" s="174"/>
      <c r="L91" s="174"/>
      <c r="M91" s="174"/>
      <c r="N91" s="174"/>
      <c r="O91" s="174"/>
      <c r="P91" s="174"/>
      <c r="Q91" s="174"/>
      <c r="R91" s="174"/>
      <c r="S91" s="174"/>
      <c r="T91" s="174"/>
      <c r="U91" s="174"/>
      <c r="V91" s="174"/>
      <c r="W91" s="174"/>
      <c r="X91" s="174"/>
      <c r="Y91" s="174"/>
      <c r="Z91" s="174"/>
      <c r="AA91" s="174"/>
      <c r="AB91" s="182"/>
      <c r="AC91" s="134"/>
      <c r="AD91" s="7"/>
      <c r="AE91" s="181"/>
      <c r="AF91" s="181"/>
      <c r="AG91" s="138"/>
      <c r="AH91" s="137"/>
      <c r="AI91" s="137"/>
      <c r="AJ91" s="137"/>
      <c r="AK91" s="137"/>
      <c r="AL91" s="137"/>
      <c r="AM91" s="137"/>
      <c r="AN91" s="145"/>
      <c r="AO91" s="142"/>
      <c r="AP91" s="5"/>
      <c r="AQ91" s="147"/>
    </row>
    <row r="92" spans="1:43" s="124" customFormat="1" ht="12.75" customHeight="1">
      <c r="A92" s="132"/>
      <c r="B92" s="183"/>
      <c r="C92" s="144"/>
      <c r="D92" s="955"/>
      <c r="E92" s="185"/>
      <c r="F92" s="240"/>
      <c r="G92" s="174"/>
      <c r="H92" s="174"/>
      <c r="I92" s="174"/>
      <c r="J92" s="174"/>
      <c r="K92" s="174"/>
      <c r="L92" s="174"/>
      <c r="M92" s="174"/>
      <c r="N92" s="174"/>
      <c r="O92" s="174"/>
      <c r="P92" s="174"/>
      <c r="Q92" s="174"/>
      <c r="R92" s="174"/>
      <c r="S92" s="174"/>
      <c r="T92" s="174"/>
      <c r="U92" s="174"/>
      <c r="V92" s="174"/>
      <c r="W92" s="174"/>
      <c r="X92" s="174"/>
      <c r="Y92" s="174"/>
      <c r="Z92" s="174"/>
      <c r="AA92" s="174"/>
      <c r="AB92" s="182"/>
      <c r="AC92" s="134"/>
      <c r="AD92" s="7"/>
      <c r="AE92" s="181"/>
      <c r="AF92" s="181"/>
      <c r="AG92" s="138"/>
      <c r="AH92" s="137"/>
      <c r="AI92" s="137"/>
      <c r="AJ92" s="137"/>
      <c r="AK92" s="137"/>
      <c r="AL92" s="137"/>
      <c r="AM92" s="137"/>
      <c r="AN92" s="145"/>
      <c r="AO92" s="142"/>
      <c r="AP92" s="5"/>
      <c r="AQ92" s="147"/>
    </row>
    <row r="93" spans="1:43" s="124" customFormat="1" ht="12.75" customHeight="1">
      <c r="A93" s="132"/>
      <c r="B93" s="145"/>
      <c r="C93" s="144"/>
      <c r="D93" s="955"/>
      <c r="E93" s="185"/>
      <c r="F93" s="240"/>
      <c r="G93" s="174"/>
      <c r="H93" s="174"/>
      <c r="I93" s="174"/>
      <c r="J93" s="174"/>
      <c r="K93" s="174"/>
      <c r="L93" s="174"/>
      <c r="M93" s="174"/>
      <c r="N93" s="174"/>
      <c r="O93" s="174"/>
      <c r="P93" s="174"/>
      <c r="Q93" s="174"/>
      <c r="R93" s="174"/>
      <c r="S93" s="174"/>
      <c r="T93" s="174"/>
      <c r="U93" s="174"/>
      <c r="V93" s="174"/>
      <c r="W93" s="174"/>
      <c r="X93" s="174"/>
      <c r="Y93" s="174"/>
      <c r="Z93" s="174"/>
      <c r="AA93" s="174"/>
      <c r="AB93" s="180"/>
      <c r="AC93" s="134"/>
      <c r="AD93" s="7"/>
      <c r="AE93" s="181"/>
      <c r="AF93" s="181"/>
      <c r="AG93" s="138"/>
      <c r="AH93" s="137"/>
      <c r="AI93" s="137"/>
      <c r="AJ93" s="137"/>
      <c r="AK93" s="137"/>
      <c r="AL93" s="137"/>
      <c r="AM93" s="137"/>
      <c r="AN93" s="145"/>
      <c r="AO93" s="142"/>
      <c r="AP93" s="5"/>
      <c r="AQ93" s="147"/>
    </row>
    <row r="94" spans="1:43" s="124" customFormat="1" ht="12.75" customHeight="1">
      <c r="A94" s="179"/>
      <c r="B94" s="145"/>
      <c r="C94" s="144"/>
      <c r="D94" s="955"/>
      <c r="E94" s="185"/>
      <c r="F94" s="240"/>
      <c r="G94" s="174"/>
      <c r="H94" s="174"/>
      <c r="I94" s="174"/>
      <c r="J94" s="174"/>
      <c r="K94" s="174"/>
      <c r="L94" s="174"/>
      <c r="M94" s="174"/>
      <c r="N94" s="174"/>
      <c r="O94" s="174"/>
      <c r="P94" s="174"/>
      <c r="Q94" s="174"/>
      <c r="R94" s="174"/>
      <c r="S94" s="174"/>
      <c r="T94" s="174"/>
      <c r="U94" s="174"/>
      <c r="V94" s="174"/>
      <c r="W94" s="174"/>
      <c r="X94" s="174"/>
      <c r="Y94" s="174"/>
      <c r="Z94" s="174"/>
      <c r="AA94" s="174"/>
      <c r="AB94" s="182"/>
      <c r="AC94" s="134"/>
      <c r="AD94" s="7"/>
      <c r="AE94" s="181"/>
      <c r="AF94" s="181"/>
      <c r="AG94" s="138"/>
      <c r="AH94" s="131"/>
      <c r="AI94" s="186"/>
      <c r="AJ94" s="186"/>
      <c r="AK94" s="186"/>
      <c r="AL94" s="186"/>
      <c r="AM94" s="186"/>
      <c r="AN94" s="145"/>
      <c r="AO94" s="142"/>
      <c r="AP94" s="6"/>
      <c r="AQ94" s="147"/>
    </row>
    <row r="95" spans="1:43" s="124" customFormat="1" ht="12.75" customHeight="1">
      <c r="A95" s="179"/>
      <c r="B95" s="145"/>
      <c r="C95" s="144"/>
      <c r="D95" s="955"/>
      <c r="E95" s="185"/>
      <c r="F95" s="240"/>
      <c r="G95" s="174"/>
      <c r="H95" s="174"/>
      <c r="I95" s="174"/>
      <c r="J95" s="174"/>
      <c r="K95" s="174"/>
      <c r="L95" s="174"/>
      <c r="M95" s="174"/>
      <c r="N95" s="174"/>
      <c r="O95" s="174"/>
      <c r="P95" s="174"/>
      <c r="Q95" s="174"/>
      <c r="R95" s="174"/>
      <c r="S95" s="174"/>
      <c r="T95" s="174"/>
      <c r="U95" s="174"/>
      <c r="V95" s="174"/>
      <c r="W95" s="174"/>
      <c r="X95" s="174"/>
      <c r="Y95" s="174"/>
      <c r="Z95" s="174"/>
      <c r="AA95" s="174"/>
      <c r="AB95" s="182"/>
      <c r="AC95" s="134"/>
      <c r="AD95" s="7"/>
      <c r="AE95" s="181"/>
      <c r="AF95" s="181"/>
      <c r="AG95" s="138"/>
      <c r="AH95" s="131"/>
      <c r="AI95" s="186"/>
      <c r="AJ95" s="186"/>
      <c r="AK95" s="186"/>
      <c r="AL95" s="186"/>
      <c r="AM95" s="186"/>
      <c r="AN95" s="145"/>
      <c r="AO95" s="142"/>
      <c r="AP95" s="6"/>
      <c r="AQ95" s="147"/>
    </row>
    <row r="96" spans="1:43" s="124" customFormat="1" ht="12.75" customHeight="1">
      <c r="A96" s="179"/>
      <c r="B96" s="145"/>
      <c r="C96" s="144"/>
      <c r="D96" s="955"/>
      <c r="E96" s="185"/>
      <c r="F96" s="240"/>
      <c r="G96" s="174"/>
      <c r="H96" s="174"/>
      <c r="I96" s="174"/>
      <c r="J96" s="174"/>
      <c r="K96" s="174"/>
      <c r="L96" s="174"/>
      <c r="M96" s="174"/>
      <c r="N96" s="174"/>
      <c r="O96" s="174"/>
      <c r="P96" s="174"/>
      <c r="Q96" s="174"/>
      <c r="R96" s="174"/>
      <c r="S96" s="174"/>
      <c r="T96" s="174"/>
      <c r="U96" s="174"/>
      <c r="V96" s="174"/>
      <c r="W96" s="174"/>
      <c r="X96" s="174"/>
      <c r="Y96" s="174"/>
      <c r="Z96" s="174"/>
      <c r="AA96" s="174"/>
      <c r="AB96" s="182"/>
      <c r="AC96" s="134"/>
      <c r="AD96" s="7"/>
      <c r="AE96" s="181"/>
      <c r="AF96" s="181"/>
      <c r="AG96" s="138"/>
      <c r="AH96" s="137"/>
      <c r="AI96" s="137"/>
      <c r="AJ96" s="137"/>
      <c r="AK96" s="137"/>
      <c r="AL96" s="137"/>
      <c r="AM96" s="137"/>
      <c r="AN96" s="145"/>
      <c r="AO96" s="142"/>
      <c r="AP96" s="6"/>
      <c r="AQ96" s="147"/>
    </row>
    <row r="97" spans="1:43" s="124" customFormat="1" ht="12.75" customHeight="1">
      <c r="A97" s="179"/>
      <c r="B97" s="145"/>
      <c r="C97" s="144"/>
      <c r="D97" s="955"/>
      <c r="E97" s="185"/>
      <c r="F97" s="240"/>
      <c r="G97" s="174"/>
      <c r="H97" s="174"/>
      <c r="I97" s="174"/>
      <c r="J97" s="174"/>
      <c r="K97" s="174"/>
      <c r="L97" s="174"/>
      <c r="M97" s="174"/>
      <c r="N97" s="174"/>
      <c r="O97" s="174"/>
      <c r="P97" s="174"/>
      <c r="Q97" s="174"/>
      <c r="R97" s="174"/>
      <c r="S97" s="174"/>
      <c r="T97" s="174"/>
      <c r="U97" s="174"/>
      <c r="V97" s="174"/>
      <c r="W97" s="174"/>
      <c r="X97" s="174"/>
      <c r="Y97" s="174"/>
      <c r="Z97" s="174"/>
      <c r="AA97" s="174"/>
      <c r="AB97" s="182"/>
      <c r="AC97" s="134"/>
      <c r="AD97" s="7"/>
      <c r="AE97" s="181"/>
      <c r="AF97" s="181"/>
      <c r="AG97" s="138"/>
      <c r="AH97" s="137"/>
      <c r="AI97" s="137"/>
      <c r="AJ97" s="137"/>
      <c r="AK97" s="137"/>
      <c r="AL97" s="137"/>
      <c r="AM97" s="137"/>
      <c r="AN97" s="145"/>
      <c r="AO97" s="142"/>
      <c r="AP97" s="6"/>
      <c r="AQ97" s="147"/>
    </row>
    <row r="98" spans="1:43" s="124" customFormat="1" ht="12.75" customHeight="1">
      <c r="A98" s="179"/>
      <c r="B98" s="145"/>
      <c r="C98" s="144"/>
      <c r="D98" s="955"/>
      <c r="E98" s="185"/>
      <c r="F98" s="240"/>
      <c r="G98" s="174"/>
      <c r="H98" s="174"/>
      <c r="I98" s="174"/>
      <c r="J98" s="174"/>
      <c r="K98" s="174"/>
      <c r="L98" s="174"/>
      <c r="M98" s="174"/>
      <c r="N98" s="174"/>
      <c r="O98" s="174"/>
      <c r="P98" s="174"/>
      <c r="Q98" s="174"/>
      <c r="R98" s="174"/>
      <c r="S98" s="174"/>
      <c r="T98" s="174"/>
      <c r="U98" s="174"/>
      <c r="V98" s="174"/>
      <c r="W98" s="174"/>
      <c r="X98" s="174"/>
      <c r="Y98" s="174"/>
      <c r="Z98" s="174"/>
      <c r="AA98" s="174"/>
      <c r="AB98" s="182"/>
      <c r="AC98" s="134"/>
      <c r="AD98" s="7"/>
      <c r="AE98" s="181"/>
      <c r="AF98" s="181"/>
      <c r="AG98" s="138"/>
      <c r="AH98" s="137"/>
      <c r="AI98" s="137"/>
      <c r="AJ98" s="137"/>
      <c r="AK98" s="137"/>
      <c r="AL98" s="137"/>
      <c r="AM98" s="137"/>
      <c r="AN98" s="145"/>
      <c r="AO98" s="142"/>
      <c r="AP98" s="6"/>
      <c r="AQ98" s="147"/>
    </row>
    <row r="99" spans="1:43" s="124" customFormat="1" ht="12.75" customHeight="1">
      <c r="A99" s="179"/>
      <c r="B99" s="145"/>
      <c r="C99" s="144"/>
      <c r="D99" s="955"/>
      <c r="E99" s="185"/>
      <c r="F99" s="240"/>
      <c r="G99" s="174"/>
      <c r="H99" s="174"/>
      <c r="I99" s="174"/>
      <c r="J99" s="174"/>
      <c r="K99" s="174"/>
      <c r="L99" s="174"/>
      <c r="M99" s="174"/>
      <c r="N99" s="174"/>
      <c r="O99" s="174"/>
      <c r="P99" s="174"/>
      <c r="Q99" s="174"/>
      <c r="R99" s="174"/>
      <c r="S99" s="174"/>
      <c r="T99" s="174"/>
      <c r="U99" s="174"/>
      <c r="V99" s="174"/>
      <c r="W99" s="174"/>
      <c r="X99" s="174"/>
      <c r="Y99" s="174"/>
      <c r="Z99" s="174"/>
      <c r="AA99" s="174"/>
      <c r="AB99" s="182"/>
      <c r="AC99" s="134"/>
      <c r="AD99" s="7"/>
      <c r="AE99" s="181"/>
      <c r="AF99" s="181"/>
      <c r="AG99" s="138"/>
      <c r="AH99" s="137"/>
      <c r="AI99" s="137"/>
      <c r="AJ99" s="137"/>
      <c r="AK99" s="137"/>
      <c r="AL99" s="137"/>
      <c r="AM99" s="137"/>
      <c r="AN99" s="145"/>
      <c r="AO99" s="142"/>
      <c r="AP99" s="6"/>
      <c r="AQ99" s="147"/>
    </row>
    <row r="100" spans="1:43" s="124" customFormat="1" ht="12.75" customHeight="1">
      <c r="A100" s="179"/>
      <c r="B100" s="145"/>
      <c r="C100" s="144"/>
      <c r="D100" s="955"/>
      <c r="E100" s="185"/>
      <c r="F100" s="240"/>
      <c r="G100" s="174"/>
      <c r="H100" s="174"/>
      <c r="I100" s="174"/>
      <c r="J100" s="174"/>
      <c r="K100" s="174"/>
      <c r="L100" s="174"/>
      <c r="M100" s="174"/>
      <c r="N100" s="174"/>
      <c r="O100" s="174"/>
      <c r="P100" s="174"/>
      <c r="Q100" s="174"/>
      <c r="R100" s="174"/>
      <c r="S100" s="174"/>
      <c r="T100" s="174"/>
      <c r="U100" s="174"/>
      <c r="V100" s="174"/>
      <c r="W100" s="174"/>
      <c r="X100" s="174"/>
      <c r="Y100" s="174"/>
      <c r="Z100" s="174"/>
      <c r="AA100" s="174"/>
      <c r="AB100" s="182"/>
      <c r="AC100" s="134"/>
      <c r="AD100" s="7"/>
      <c r="AE100" s="181"/>
      <c r="AF100" s="181"/>
      <c r="AG100" s="138"/>
      <c r="AH100" s="137"/>
      <c r="AI100" s="137"/>
      <c r="AJ100" s="137"/>
      <c r="AK100" s="137"/>
      <c r="AL100" s="137"/>
      <c r="AM100" s="137"/>
      <c r="AN100" s="145"/>
      <c r="AO100" s="142"/>
      <c r="AP100" s="6"/>
      <c r="AQ100" s="147"/>
    </row>
    <row r="101" spans="1:43" s="124" customFormat="1" ht="12.75" customHeight="1">
      <c r="A101" s="179"/>
      <c r="B101" s="145"/>
      <c r="C101" s="144"/>
      <c r="D101" s="955"/>
      <c r="E101" s="185"/>
      <c r="F101" s="240"/>
      <c r="G101" s="174"/>
      <c r="H101" s="174"/>
      <c r="I101" s="174"/>
      <c r="J101" s="174"/>
      <c r="K101" s="174"/>
      <c r="L101" s="174"/>
      <c r="M101" s="174"/>
      <c r="N101" s="174"/>
      <c r="O101" s="174"/>
      <c r="P101" s="174"/>
      <c r="Q101" s="174"/>
      <c r="R101" s="174"/>
      <c r="S101" s="174"/>
      <c r="T101" s="174"/>
      <c r="U101" s="174"/>
      <c r="V101" s="174"/>
      <c r="W101" s="174"/>
      <c r="X101" s="174"/>
      <c r="Y101" s="174"/>
      <c r="Z101" s="174"/>
      <c r="AA101" s="174"/>
      <c r="AB101" s="182"/>
      <c r="AC101" s="134"/>
      <c r="AD101" s="7"/>
      <c r="AE101" s="181"/>
      <c r="AF101" s="181"/>
      <c r="AG101" s="138"/>
      <c r="AH101" s="137"/>
      <c r="AI101" s="137"/>
      <c r="AJ101" s="137"/>
      <c r="AK101" s="137"/>
      <c r="AL101" s="137"/>
      <c r="AM101" s="137"/>
      <c r="AN101" s="145"/>
      <c r="AO101" s="142"/>
      <c r="AP101" s="6"/>
      <c r="AQ101" s="147"/>
    </row>
    <row r="102" spans="1:43" s="124" customFormat="1" ht="12.75" customHeight="1">
      <c r="A102" s="179"/>
      <c r="B102" s="145"/>
      <c r="C102" s="144"/>
      <c r="D102" s="955"/>
      <c r="E102" s="185"/>
      <c r="F102" s="240"/>
      <c r="G102" s="174"/>
      <c r="H102" s="174"/>
      <c r="I102" s="174"/>
      <c r="J102" s="174"/>
      <c r="K102" s="174"/>
      <c r="L102" s="174"/>
      <c r="M102" s="174"/>
      <c r="N102" s="174"/>
      <c r="O102" s="174"/>
      <c r="P102" s="174"/>
      <c r="Q102" s="174"/>
      <c r="R102" s="174"/>
      <c r="S102" s="174"/>
      <c r="T102" s="174"/>
      <c r="U102" s="174"/>
      <c r="V102" s="174"/>
      <c r="W102" s="174"/>
      <c r="X102" s="174"/>
      <c r="Y102" s="174"/>
      <c r="Z102" s="174"/>
      <c r="AA102" s="174"/>
      <c r="AB102" s="182"/>
      <c r="AC102" s="134"/>
      <c r="AD102" s="7"/>
      <c r="AE102" s="181"/>
      <c r="AF102" s="181"/>
      <c r="AG102" s="138"/>
      <c r="AH102" s="137"/>
      <c r="AI102" s="137"/>
      <c r="AJ102" s="137"/>
      <c r="AK102" s="137"/>
      <c r="AL102" s="137"/>
      <c r="AM102" s="137"/>
      <c r="AN102" s="145"/>
      <c r="AO102" s="142"/>
      <c r="AP102" s="6"/>
      <c r="AQ102" s="147"/>
    </row>
    <row r="103" spans="1:43" s="124" customFormat="1" ht="12.75" customHeight="1">
      <c r="A103" s="179"/>
      <c r="B103" s="179"/>
      <c r="C103" s="144"/>
      <c r="D103" s="190"/>
      <c r="E103" s="185"/>
      <c r="F103" s="240"/>
      <c r="G103" s="174"/>
      <c r="H103" s="174"/>
      <c r="I103" s="174"/>
      <c r="J103" s="174"/>
      <c r="K103" s="174"/>
      <c r="L103" s="174"/>
      <c r="M103" s="174"/>
      <c r="N103" s="174"/>
      <c r="O103" s="174"/>
      <c r="P103" s="174"/>
      <c r="Q103" s="174"/>
      <c r="R103" s="174"/>
      <c r="S103" s="174"/>
      <c r="T103" s="174"/>
      <c r="U103" s="174"/>
      <c r="V103" s="174"/>
      <c r="W103" s="174"/>
      <c r="X103" s="174"/>
      <c r="Y103" s="174"/>
      <c r="Z103" s="174"/>
      <c r="AA103" s="174"/>
      <c r="AB103" s="182"/>
      <c r="AC103" s="134"/>
      <c r="AD103" s="7"/>
      <c r="AE103" s="181"/>
      <c r="AF103" s="181"/>
      <c r="AG103" s="138"/>
      <c r="AH103" s="137"/>
      <c r="AI103" s="137"/>
      <c r="AJ103" s="137"/>
      <c r="AK103" s="137"/>
      <c r="AL103" s="137"/>
      <c r="AM103" s="137"/>
      <c r="AN103" s="145"/>
      <c r="AO103" s="142"/>
      <c r="AP103" s="6"/>
      <c r="AQ103" s="147"/>
    </row>
    <row r="104" spans="1:43" s="124" customFormat="1" ht="12.75" customHeight="1">
      <c r="A104" s="179"/>
      <c r="B104" s="183"/>
      <c r="C104" s="144"/>
      <c r="D104" s="190"/>
      <c r="E104" s="185"/>
      <c r="F104" s="240"/>
      <c r="G104" s="174"/>
      <c r="H104" s="174"/>
      <c r="I104" s="174"/>
      <c r="J104" s="174"/>
      <c r="K104" s="174"/>
      <c r="L104" s="174"/>
      <c r="M104" s="174"/>
      <c r="N104" s="174"/>
      <c r="O104" s="174"/>
      <c r="P104" s="174"/>
      <c r="Q104" s="174"/>
      <c r="R104" s="174"/>
      <c r="S104" s="174"/>
      <c r="T104" s="174"/>
      <c r="U104" s="174"/>
      <c r="V104" s="174"/>
      <c r="W104" s="174"/>
      <c r="X104" s="174"/>
      <c r="Y104" s="174"/>
      <c r="Z104" s="174"/>
      <c r="AA104" s="174"/>
      <c r="AB104" s="182"/>
      <c r="AC104" s="134"/>
      <c r="AD104" s="7"/>
      <c r="AE104" s="181"/>
      <c r="AF104" s="181"/>
      <c r="AG104" s="138"/>
      <c r="AH104" s="137"/>
      <c r="AI104" s="137"/>
      <c r="AJ104" s="137"/>
      <c r="AK104" s="137"/>
      <c r="AL104" s="137"/>
      <c r="AM104" s="137"/>
      <c r="AN104" s="145"/>
      <c r="AO104" s="142"/>
      <c r="AP104" s="6"/>
      <c r="AQ104" s="147"/>
    </row>
    <row r="105" spans="1:43" s="124" customFormat="1" ht="12.75" customHeight="1">
      <c r="A105" s="179"/>
      <c r="B105" s="145"/>
      <c r="C105" s="144"/>
      <c r="D105" s="190"/>
      <c r="E105" s="185"/>
      <c r="F105" s="240"/>
      <c r="G105" s="174"/>
      <c r="H105" s="174"/>
      <c r="I105" s="174"/>
      <c r="J105" s="174"/>
      <c r="K105" s="174"/>
      <c r="L105" s="174"/>
      <c r="M105" s="174"/>
      <c r="N105" s="174"/>
      <c r="O105" s="174"/>
      <c r="P105" s="174"/>
      <c r="Q105" s="174"/>
      <c r="R105" s="174"/>
      <c r="S105" s="174"/>
      <c r="T105" s="174"/>
      <c r="U105" s="174"/>
      <c r="V105" s="174"/>
      <c r="W105" s="174"/>
      <c r="X105" s="174"/>
      <c r="Y105" s="174"/>
      <c r="Z105" s="174"/>
      <c r="AA105" s="174"/>
      <c r="AB105" s="182"/>
      <c r="AC105" s="134"/>
      <c r="AD105" s="7"/>
      <c r="AE105" s="181"/>
      <c r="AF105" s="181"/>
      <c r="AG105" s="138"/>
      <c r="AH105" s="137"/>
      <c r="AI105" s="137"/>
      <c r="AJ105" s="137"/>
      <c r="AK105" s="137"/>
      <c r="AL105" s="137"/>
      <c r="AM105" s="137"/>
      <c r="AN105" s="137"/>
      <c r="AO105" s="142"/>
      <c r="AP105" s="6"/>
      <c r="AQ105" s="147"/>
    </row>
    <row r="106" spans="1:43" s="124" customFormat="1" ht="12.75" customHeight="1">
      <c r="A106" s="179"/>
      <c r="B106" s="145"/>
      <c r="C106" s="144"/>
      <c r="D106" s="190"/>
      <c r="E106" s="185"/>
      <c r="F106" s="240"/>
      <c r="G106" s="174"/>
      <c r="H106" s="174"/>
      <c r="I106" s="174"/>
      <c r="J106" s="174"/>
      <c r="K106" s="174"/>
      <c r="L106" s="174"/>
      <c r="M106" s="174"/>
      <c r="N106" s="174"/>
      <c r="O106" s="174"/>
      <c r="P106" s="174"/>
      <c r="Q106" s="174"/>
      <c r="R106" s="174"/>
      <c r="S106" s="174"/>
      <c r="T106" s="174"/>
      <c r="U106" s="174"/>
      <c r="V106" s="174"/>
      <c r="W106" s="174"/>
      <c r="X106" s="174"/>
      <c r="Y106" s="174"/>
      <c r="Z106" s="174"/>
      <c r="AA106" s="174"/>
      <c r="AB106" s="182"/>
      <c r="AC106" s="134"/>
      <c r="AD106" s="7"/>
      <c r="AE106" s="181"/>
      <c r="AF106" s="181"/>
      <c r="AG106" s="138"/>
      <c r="AH106" s="137"/>
      <c r="AI106" s="137"/>
      <c r="AJ106" s="137"/>
      <c r="AK106" s="137"/>
      <c r="AL106" s="137"/>
      <c r="AM106" s="137"/>
      <c r="AN106" s="137"/>
      <c r="AO106" s="142"/>
      <c r="AP106" s="6"/>
      <c r="AQ106" s="147"/>
    </row>
    <row r="107" spans="1:43" s="124" customFormat="1" ht="12.75" customHeight="1">
      <c r="A107" s="179"/>
      <c r="B107" s="145"/>
      <c r="C107" s="144"/>
      <c r="D107" s="190"/>
      <c r="E107" s="185"/>
      <c r="F107" s="240"/>
      <c r="G107" s="174"/>
      <c r="H107" s="174"/>
      <c r="I107" s="174"/>
      <c r="J107" s="174"/>
      <c r="K107" s="174"/>
      <c r="L107" s="174"/>
      <c r="M107" s="174"/>
      <c r="N107" s="174"/>
      <c r="O107" s="174"/>
      <c r="P107" s="174"/>
      <c r="Q107" s="174"/>
      <c r="R107" s="174"/>
      <c r="S107" s="174"/>
      <c r="T107" s="174"/>
      <c r="U107" s="174"/>
      <c r="V107" s="174"/>
      <c r="W107" s="174"/>
      <c r="X107" s="174"/>
      <c r="Y107" s="174"/>
      <c r="Z107" s="174"/>
      <c r="AA107" s="174"/>
      <c r="AB107" s="182"/>
      <c r="AC107" s="134"/>
      <c r="AD107" s="7"/>
      <c r="AE107" s="181"/>
      <c r="AF107" s="181"/>
      <c r="AG107" s="138"/>
      <c r="AH107" s="137"/>
      <c r="AI107" s="137"/>
      <c r="AJ107" s="137"/>
      <c r="AK107" s="137"/>
      <c r="AL107" s="137"/>
      <c r="AM107" s="137"/>
      <c r="AN107" s="137"/>
      <c r="AO107" s="142"/>
      <c r="AP107" s="6"/>
      <c r="AQ107" s="147"/>
    </row>
    <row r="108" spans="1:43" s="124" customFormat="1" ht="12.75" customHeight="1">
      <c r="A108" s="179"/>
      <c r="B108" s="145"/>
      <c r="C108" s="144"/>
      <c r="D108" s="190"/>
      <c r="E108" s="185"/>
      <c r="F108" s="240"/>
      <c r="G108" s="174"/>
      <c r="H108" s="174"/>
      <c r="I108" s="174"/>
      <c r="J108" s="174"/>
      <c r="K108" s="174"/>
      <c r="L108" s="174"/>
      <c r="M108" s="174"/>
      <c r="N108" s="174"/>
      <c r="O108" s="174"/>
      <c r="P108" s="174"/>
      <c r="Q108" s="174"/>
      <c r="R108" s="174"/>
      <c r="S108" s="174"/>
      <c r="T108" s="174"/>
      <c r="U108" s="174"/>
      <c r="V108" s="174"/>
      <c r="W108" s="174"/>
      <c r="X108" s="174"/>
      <c r="Y108" s="174"/>
      <c r="Z108" s="174"/>
      <c r="AA108" s="174"/>
      <c r="AB108" s="182"/>
      <c r="AC108" s="134"/>
      <c r="AD108" s="7"/>
      <c r="AE108" s="181"/>
      <c r="AF108" s="181"/>
      <c r="AG108" s="138"/>
      <c r="AH108" s="137"/>
      <c r="AI108" s="137"/>
      <c r="AJ108" s="137"/>
      <c r="AK108" s="137"/>
      <c r="AL108" s="137"/>
      <c r="AM108" s="137"/>
      <c r="AN108" s="137"/>
      <c r="AO108" s="142"/>
      <c r="AP108" s="6"/>
      <c r="AQ108" s="147"/>
    </row>
    <row r="109" spans="1:43" s="124" customFormat="1" ht="12.75" customHeight="1">
      <c r="A109" s="179"/>
      <c r="B109" s="145"/>
      <c r="C109" s="144"/>
      <c r="D109" s="190"/>
      <c r="E109" s="185"/>
      <c r="F109" s="240"/>
      <c r="G109" s="174"/>
      <c r="H109" s="174"/>
      <c r="I109" s="174"/>
      <c r="J109" s="174"/>
      <c r="K109" s="174"/>
      <c r="L109" s="174"/>
      <c r="M109" s="174"/>
      <c r="N109" s="174"/>
      <c r="O109" s="174"/>
      <c r="P109" s="174"/>
      <c r="Q109" s="174"/>
      <c r="R109" s="174"/>
      <c r="S109" s="174"/>
      <c r="T109" s="174"/>
      <c r="U109" s="174"/>
      <c r="V109" s="174"/>
      <c r="W109" s="174"/>
      <c r="X109" s="174"/>
      <c r="Y109" s="174"/>
      <c r="Z109" s="174"/>
      <c r="AA109" s="174"/>
      <c r="AB109" s="182"/>
      <c r="AC109" s="134"/>
      <c r="AD109" s="7"/>
      <c r="AE109" s="181"/>
      <c r="AF109" s="181"/>
      <c r="AG109" s="138"/>
      <c r="AH109" s="137"/>
      <c r="AI109" s="137"/>
      <c r="AJ109" s="137"/>
      <c r="AK109" s="137"/>
      <c r="AL109" s="137"/>
      <c r="AM109" s="137"/>
      <c r="AN109" s="137"/>
      <c r="AO109" s="142"/>
      <c r="AP109" s="6"/>
      <c r="AQ109" s="147"/>
    </row>
    <row r="110" spans="1:43" s="124" customFormat="1" ht="12.75" customHeight="1">
      <c r="A110" s="179"/>
      <c r="B110" s="145"/>
      <c r="C110" s="144"/>
      <c r="D110" s="190"/>
      <c r="E110" s="185"/>
      <c r="F110" s="240"/>
      <c r="G110" s="174"/>
      <c r="H110" s="174"/>
      <c r="I110" s="174"/>
      <c r="J110" s="174"/>
      <c r="K110" s="174"/>
      <c r="L110" s="174"/>
      <c r="M110" s="174"/>
      <c r="N110" s="174"/>
      <c r="O110" s="174"/>
      <c r="P110" s="174"/>
      <c r="Q110" s="174"/>
      <c r="R110" s="174"/>
      <c r="S110" s="174"/>
      <c r="T110" s="174"/>
      <c r="U110" s="174"/>
      <c r="V110" s="174"/>
      <c r="W110" s="174"/>
      <c r="X110" s="174"/>
      <c r="Y110" s="174"/>
      <c r="Z110" s="174"/>
      <c r="AA110" s="174"/>
      <c r="AB110" s="182"/>
      <c r="AC110" s="134"/>
      <c r="AD110" s="7"/>
      <c r="AE110" s="181"/>
      <c r="AF110" s="181"/>
      <c r="AG110" s="138"/>
      <c r="AH110" s="137"/>
      <c r="AI110" s="137"/>
      <c r="AJ110" s="137"/>
      <c r="AK110" s="137"/>
      <c r="AL110" s="137"/>
      <c r="AM110" s="137"/>
      <c r="AN110" s="137"/>
      <c r="AO110" s="142"/>
      <c r="AP110" s="6"/>
      <c r="AQ110" s="147"/>
    </row>
    <row r="111" spans="1:43" s="124" customFormat="1" ht="12.75" customHeight="1">
      <c r="A111" s="179"/>
      <c r="B111" s="145"/>
      <c r="C111" s="144"/>
      <c r="D111" s="190"/>
      <c r="E111" s="185"/>
      <c r="F111" s="240"/>
      <c r="G111" s="174"/>
      <c r="H111" s="174"/>
      <c r="I111" s="174"/>
      <c r="J111" s="174"/>
      <c r="K111" s="174"/>
      <c r="L111" s="174"/>
      <c r="M111" s="174"/>
      <c r="N111" s="174"/>
      <c r="O111" s="174"/>
      <c r="P111" s="174"/>
      <c r="Q111" s="174"/>
      <c r="R111" s="174"/>
      <c r="S111" s="174"/>
      <c r="T111" s="174"/>
      <c r="U111" s="174"/>
      <c r="V111" s="174"/>
      <c r="W111" s="174"/>
      <c r="X111" s="174"/>
      <c r="Y111" s="174"/>
      <c r="Z111" s="174"/>
      <c r="AA111" s="174"/>
      <c r="AB111" s="182"/>
      <c r="AC111" s="134"/>
      <c r="AD111" s="7"/>
      <c r="AE111" s="181"/>
      <c r="AF111" s="181"/>
      <c r="AG111" s="138"/>
      <c r="AH111" s="137"/>
      <c r="AI111" s="137"/>
      <c r="AJ111" s="137"/>
      <c r="AK111" s="137"/>
      <c r="AL111" s="137"/>
      <c r="AM111" s="137"/>
      <c r="AN111" s="137"/>
      <c r="AO111" s="142"/>
      <c r="AP111" s="6"/>
      <c r="AQ111" s="147"/>
    </row>
    <row r="112" spans="1:43" s="124" customFormat="1" ht="12.75" customHeight="1">
      <c r="A112" s="179"/>
      <c r="B112" s="145"/>
      <c r="C112" s="144"/>
      <c r="D112" s="190"/>
      <c r="E112" s="185"/>
      <c r="F112" s="240"/>
      <c r="G112" s="174"/>
      <c r="H112" s="174"/>
      <c r="I112" s="174"/>
      <c r="J112" s="174"/>
      <c r="K112" s="174"/>
      <c r="L112" s="174"/>
      <c r="M112" s="174"/>
      <c r="N112" s="174"/>
      <c r="O112" s="174"/>
      <c r="P112" s="174"/>
      <c r="Q112" s="174"/>
      <c r="R112" s="174"/>
      <c r="S112" s="174"/>
      <c r="T112" s="174"/>
      <c r="U112" s="174"/>
      <c r="V112" s="174"/>
      <c r="W112" s="174"/>
      <c r="X112" s="174"/>
      <c r="Y112" s="174"/>
      <c r="Z112" s="174"/>
      <c r="AA112" s="174"/>
      <c r="AB112" s="182"/>
      <c r="AC112" s="134"/>
      <c r="AD112" s="7"/>
      <c r="AE112" s="181"/>
      <c r="AF112" s="181"/>
      <c r="AG112" s="138"/>
      <c r="AH112" s="137"/>
      <c r="AI112" s="137"/>
      <c r="AJ112" s="137"/>
      <c r="AK112" s="137"/>
      <c r="AL112" s="137"/>
      <c r="AM112" s="137"/>
      <c r="AN112" s="137"/>
      <c r="AO112" s="142"/>
      <c r="AP112" s="6"/>
      <c r="AQ112" s="147"/>
    </row>
    <row r="113" spans="1:43" s="124" customFormat="1" ht="12.75" customHeight="1">
      <c r="A113" s="179"/>
      <c r="B113" s="145"/>
      <c r="C113" s="144"/>
      <c r="D113" s="190"/>
      <c r="E113" s="185"/>
      <c r="F113" s="240"/>
      <c r="G113" s="174"/>
      <c r="H113" s="174"/>
      <c r="I113" s="174"/>
      <c r="J113" s="174"/>
      <c r="K113" s="174"/>
      <c r="L113" s="174"/>
      <c r="M113" s="174"/>
      <c r="N113" s="174"/>
      <c r="O113" s="174"/>
      <c r="P113" s="174"/>
      <c r="Q113" s="174"/>
      <c r="R113" s="174"/>
      <c r="S113" s="174"/>
      <c r="T113" s="174"/>
      <c r="U113" s="174"/>
      <c r="V113" s="174"/>
      <c r="W113" s="174"/>
      <c r="X113" s="174"/>
      <c r="Y113" s="174"/>
      <c r="Z113" s="174"/>
      <c r="AA113" s="174"/>
      <c r="AB113" s="182"/>
      <c r="AC113" s="134"/>
      <c r="AD113" s="7"/>
      <c r="AE113" s="181"/>
      <c r="AF113" s="181"/>
      <c r="AG113" s="138"/>
      <c r="AH113" s="137"/>
      <c r="AI113" s="137"/>
      <c r="AJ113" s="137"/>
      <c r="AK113" s="137"/>
      <c r="AL113" s="137"/>
      <c r="AM113" s="137"/>
      <c r="AN113" s="137"/>
      <c r="AO113" s="142"/>
      <c r="AP113" s="6"/>
      <c r="AQ113" s="147"/>
    </row>
    <row r="114" spans="1:43" s="124" customFormat="1" ht="12.75" customHeight="1">
      <c r="A114" s="179"/>
      <c r="B114" s="145"/>
      <c r="C114" s="144"/>
      <c r="D114" s="190"/>
      <c r="E114" s="185"/>
      <c r="F114" s="240"/>
      <c r="G114" s="174"/>
      <c r="H114" s="174"/>
      <c r="I114" s="174"/>
      <c r="J114" s="174"/>
      <c r="K114" s="174"/>
      <c r="L114" s="174"/>
      <c r="M114" s="174"/>
      <c r="N114" s="174"/>
      <c r="O114" s="174"/>
      <c r="P114" s="174"/>
      <c r="Q114" s="174"/>
      <c r="R114" s="174"/>
      <c r="S114" s="174"/>
      <c r="T114" s="174"/>
      <c r="U114" s="174"/>
      <c r="V114" s="174"/>
      <c r="W114" s="174"/>
      <c r="X114" s="174"/>
      <c r="Y114" s="174"/>
      <c r="Z114" s="174"/>
      <c r="AA114" s="174"/>
      <c r="AB114" s="182"/>
      <c r="AC114" s="134"/>
      <c r="AD114" s="7"/>
      <c r="AE114" s="181"/>
      <c r="AF114" s="181"/>
      <c r="AG114" s="138"/>
      <c r="AH114" s="137"/>
      <c r="AI114" s="137"/>
      <c r="AJ114" s="137"/>
      <c r="AK114" s="137"/>
      <c r="AL114" s="137"/>
      <c r="AM114" s="137"/>
      <c r="AN114" s="137"/>
      <c r="AO114" s="142"/>
      <c r="AP114" s="6"/>
      <c r="AQ114" s="147"/>
    </row>
    <row r="115" spans="1:43" s="124" customFormat="1" ht="12.75" customHeight="1">
      <c r="A115" s="179"/>
      <c r="B115" s="183"/>
      <c r="C115" s="188"/>
      <c r="D115" s="190"/>
      <c r="E115" s="185"/>
      <c r="F115" s="240"/>
      <c r="G115" s="174"/>
      <c r="H115" s="174"/>
      <c r="I115" s="174"/>
      <c r="J115" s="174"/>
      <c r="K115" s="174"/>
      <c r="L115" s="174"/>
      <c r="M115" s="174"/>
      <c r="N115" s="174"/>
      <c r="O115" s="174"/>
      <c r="P115" s="174"/>
      <c r="Q115" s="174"/>
      <c r="R115" s="174"/>
      <c r="S115" s="174"/>
      <c r="T115" s="174"/>
      <c r="U115" s="174"/>
      <c r="V115" s="174"/>
      <c r="W115" s="174"/>
      <c r="X115" s="174"/>
      <c r="Y115" s="174"/>
      <c r="Z115" s="174"/>
      <c r="AA115" s="174"/>
      <c r="AB115" s="182"/>
      <c r="AC115" s="134"/>
      <c r="AD115" s="7"/>
      <c r="AE115" s="181"/>
      <c r="AF115" s="181"/>
      <c r="AG115" s="138"/>
      <c r="AH115" s="137"/>
      <c r="AI115" s="137"/>
      <c r="AJ115" s="137"/>
      <c r="AK115" s="137"/>
      <c r="AL115" s="137"/>
      <c r="AM115" s="137"/>
      <c r="AN115" s="145"/>
      <c r="AO115" s="142"/>
      <c r="AP115" s="6"/>
      <c r="AQ115" s="147"/>
    </row>
    <row r="116" spans="1:43" s="124" customFormat="1" ht="12.75" customHeight="1">
      <c r="A116" s="179"/>
      <c r="B116" s="183"/>
      <c r="C116" s="188"/>
      <c r="D116" s="190"/>
      <c r="E116" s="185"/>
      <c r="F116" s="240"/>
      <c r="G116" s="174"/>
      <c r="H116" s="174"/>
      <c r="I116" s="174"/>
      <c r="J116" s="174"/>
      <c r="K116" s="174"/>
      <c r="L116" s="174"/>
      <c r="M116" s="174"/>
      <c r="N116" s="174"/>
      <c r="O116" s="174"/>
      <c r="P116" s="174"/>
      <c r="Q116" s="174"/>
      <c r="R116" s="174"/>
      <c r="S116" s="174"/>
      <c r="T116" s="174"/>
      <c r="U116" s="174"/>
      <c r="V116" s="174"/>
      <c r="W116" s="174"/>
      <c r="X116" s="174"/>
      <c r="Y116" s="174"/>
      <c r="Z116" s="174"/>
      <c r="AA116" s="174"/>
      <c r="AB116" s="182"/>
      <c r="AC116" s="134"/>
      <c r="AD116" s="7"/>
      <c r="AE116" s="181"/>
      <c r="AF116" s="181"/>
      <c r="AG116" s="138"/>
      <c r="AH116" s="137"/>
      <c r="AI116" s="137"/>
      <c r="AJ116" s="137"/>
      <c r="AK116" s="137"/>
      <c r="AL116" s="137"/>
      <c r="AM116" s="137"/>
      <c r="AN116" s="145"/>
      <c r="AO116" s="142"/>
      <c r="AP116" s="6"/>
      <c r="AQ116" s="147"/>
    </row>
    <row r="117" spans="1:43" s="124" customFormat="1" ht="12.75" customHeight="1">
      <c r="A117" s="179"/>
      <c r="B117" s="145"/>
      <c r="C117" s="188"/>
      <c r="D117" s="190"/>
      <c r="E117" s="185"/>
      <c r="F117" s="240"/>
      <c r="G117" s="174"/>
      <c r="H117" s="174"/>
      <c r="I117" s="174"/>
      <c r="J117" s="174"/>
      <c r="K117" s="174"/>
      <c r="L117" s="174"/>
      <c r="M117" s="174"/>
      <c r="N117" s="174"/>
      <c r="O117" s="174"/>
      <c r="P117" s="174"/>
      <c r="Q117" s="174"/>
      <c r="R117" s="174"/>
      <c r="S117" s="174"/>
      <c r="T117" s="174"/>
      <c r="U117" s="174"/>
      <c r="V117" s="174"/>
      <c r="W117" s="174"/>
      <c r="X117" s="174"/>
      <c r="Y117" s="174"/>
      <c r="Z117" s="174"/>
      <c r="AA117" s="174"/>
      <c r="AB117" s="182"/>
      <c r="AC117" s="134"/>
      <c r="AD117" s="7"/>
      <c r="AE117" s="181"/>
      <c r="AF117" s="181"/>
      <c r="AG117" s="138"/>
      <c r="AH117" s="137"/>
      <c r="AI117" s="137"/>
      <c r="AJ117" s="137"/>
      <c r="AK117" s="137"/>
      <c r="AL117" s="137"/>
      <c r="AM117" s="137"/>
      <c r="AN117" s="145"/>
      <c r="AO117" s="142"/>
      <c r="AP117" s="6"/>
      <c r="AQ117" s="147"/>
    </row>
    <row r="118" spans="1:43" s="124" customFormat="1" ht="12.75" customHeight="1">
      <c r="A118" s="179"/>
      <c r="B118" s="183"/>
      <c r="C118" s="188"/>
      <c r="D118" s="190"/>
      <c r="E118" s="185"/>
      <c r="F118" s="240"/>
      <c r="G118" s="174"/>
      <c r="H118" s="174"/>
      <c r="I118" s="174"/>
      <c r="J118" s="174"/>
      <c r="K118" s="174"/>
      <c r="L118" s="174"/>
      <c r="M118" s="174"/>
      <c r="N118" s="174"/>
      <c r="O118" s="174"/>
      <c r="P118" s="174"/>
      <c r="Q118" s="174"/>
      <c r="R118" s="174"/>
      <c r="S118" s="174"/>
      <c r="T118" s="174"/>
      <c r="U118" s="174"/>
      <c r="V118" s="174"/>
      <c r="W118" s="174"/>
      <c r="X118" s="174"/>
      <c r="Y118" s="174"/>
      <c r="Z118" s="174"/>
      <c r="AA118" s="174"/>
      <c r="AB118" s="182"/>
      <c r="AC118" s="134"/>
      <c r="AD118" s="7"/>
      <c r="AE118" s="181"/>
      <c r="AF118" s="181"/>
      <c r="AG118" s="138"/>
      <c r="AH118" s="137"/>
      <c r="AI118" s="137"/>
      <c r="AJ118" s="137"/>
      <c r="AK118" s="137"/>
      <c r="AL118" s="137"/>
      <c r="AM118" s="137"/>
      <c r="AN118" s="145"/>
      <c r="AO118" s="142"/>
      <c r="AP118" s="6"/>
      <c r="AQ118" s="147"/>
    </row>
    <row r="119" spans="1:43" s="124" customFormat="1" ht="12.75" customHeight="1">
      <c r="A119" s="179"/>
      <c r="B119" s="183"/>
      <c r="C119" s="188"/>
      <c r="D119" s="190"/>
      <c r="E119" s="185"/>
      <c r="F119" s="240"/>
      <c r="G119" s="174"/>
      <c r="H119" s="174"/>
      <c r="I119" s="174"/>
      <c r="J119" s="174"/>
      <c r="K119" s="174"/>
      <c r="L119" s="174"/>
      <c r="M119" s="174"/>
      <c r="N119" s="174"/>
      <c r="O119" s="174"/>
      <c r="P119" s="174"/>
      <c r="Q119" s="174"/>
      <c r="R119" s="174"/>
      <c r="S119" s="174"/>
      <c r="T119" s="174"/>
      <c r="U119" s="174"/>
      <c r="V119" s="174"/>
      <c r="W119" s="174"/>
      <c r="X119" s="174"/>
      <c r="Y119" s="174"/>
      <c r="Z119" s="174"/>
      <c r="AA119" s="174"/>
      <c r="AB119" s="182"/>
      <c r="AC119" s="134"/>
      <c r="AD119" s="7"/>
      <c r="AE119" s="181"/>
      <c r="AF119" s="181"/>
      <c r="AG119" s="138"/>
      <c r="AH119" s="137"/>
      <c r="AI119" s="137"/>
      <c r="AJ119" s="137"/>
      <c r="AK119" s="137"/>
      <c r="AL119" s="137"/>
      <c r="AM119" s="137"/>
      <c r="AN119" s="145"/>
      <c r="AO119" s="142"/>
      <c r="AP119" s="6"/>
      <c r="AQ119" s="147"/>
    </row>
    <row r="120" spans="1:43" s="124" customFormat="1" ht="12.75" customHeight="1">
      <c r="A120" s="179"/>
      <c r="B120" s="145"/>
      <c r="C120" s="188"/>
      <c r="D120" s="190"/>
      <c r="E120" s="185"/>
      <c r="F120" s="240"/>
      <c r="G120" s="174"/>
      <c r="H120" s="174"/>
      <c r="I120" s="174"/>
      <c r="J120" s="174"/>
      <c r="K120" s="174"/>
      <c r="L120" s="174"/>
      <c r="M120" s="174"/>
      <c r="N120" s="174"/>
      <c r="O120" s="174"/>
      <c r="P120" s="174"/>
      <c r="Q120" s="174"/>
      <c r="R120" s="174"/>
      <c r="S120" s="174"/>
      <c r="T120" s="174"/>
      <c r="U120" s="174"/>
      <c r="V120" s="174"/>
      <c r="W120" s="174"/>
      <c r="X120" s="174"/>
      <c r="Y120" s="174"/>
      <c r="Z120" s="174"/>
      <c r="AA120" s="174"/>
      <c r="AB120" s="182"/>
      <c r="AC120" s="134"/>
      <c r="AD120" s="7"/>
      <c r="AE120" s="181"/>
      <c r="AF120" s="181"/>
      <c r="AG120" s="138"/>
      <c r="AH120" s="137"/>
      <c r="AI120" s="137"/>
      <c r="AJ120" s="137"/>
      <c r="AK120" s="137"/>
      <c r="AL120" s="137"/>
      <c r="AM120" s="137"/>
      <c r="AN120" s="137"/>
      <c r="AO120" s="142"/>
      <c r="AP120" s="6"/>
      <c r="AQ120" s="147"/>
    </row>
    <row r="121" spans="1:43" s="124" customFormat="1" ht="12.75" customHeight="1">
      <c r="A121" s="179"/>
      <c r="B121" s="145"/>
      <c r="C121" s="188"/>
      <c r="D121" s="190"/>
      <c r="E121" s="185"/>
      <c r="F121" s="240"/>
      <c r="G121" s="174"/>
      <c r="H121" s="174"/>
      <c r="I121" s="174"/>
      <c r="J121" s="174"/>
      <c r="K121" s="174"/>
      <c r="L121" s="174"/>
      <c r="M121" s="174"/>
      <c r="N121" s="174"/>
      <c r="O121" s="174"/>
      <c r="P121" s="174"/>
      <c r="Q121" s="174"/>
      <c r="R121" s="174"/>
      <c r="S121" s="174"/>
      <c r="T121" s="174"/>
      <c r="U121" s="174"/>
      <c r="V121" s="174"/>
      <c r="W121" s="174"/>
      <c r="X121" s="174"/>
      <c r="Y121" s="174"/>
      <c r="Z121" s="174"/>
      <c r="AA121" s="174"/>
      <c r="AB121" s="182"/>
      <c r="AC121" s="134"/>
      <c r="AD121" s="7"/>
      <c r="AE121" s="181"/>
      <c r="AF121" s="181"/>
      <c r="AG121" s="138"/>
      <c r="AH121" s="137"/>
      <c r="AI121" s="137"/>
      <c r="AJ121" s="137"/>
      <c r="AK121" s="137"/>
      <c r="AL121" s="137"/>
      <c r="AM121" s="137"/>
      <c r="AN121" s="137"/>
      <c r="AO121" s="142"/>
      <c r="AP121" s="6"/>
      <c r="AQ121" s="147"/>
    </row>
    <row r="122" spans="1:43" s="124" customFormat="1" ht="12.75" customHeight="1">
      <c r="A122" s="179"/>
      <c r="B122" s="145"/>
      <c r="C122" s="188"/>
      <c r="D122" s="190"/>
      <c r="E122" s="185"/>
      <c r="F122" s="240"/>
      <c r="G122" s="174"/>
      <c r="H122" s="174"/>
      <c r="I122" s="174"/>
      <c r="J122" s="174"/>
      <c r="K122" s="174"/>
      <c r="L122" s="174"/>
      <c r="M122" s="174"/>
      <c r="N122" s="174"/>
      <c r="O122" s="174"/>
      <c r="P122" s="174"/>
      <c r="Q122" s="174"/>
      <c r="R122" s="174"/>
      <c r="S122" s="174"/>
      <c r="T122" s="174"/>
      <c r="U122" s="174"/>
      <c r="V122" s="174"/>
      <c r="W122" s="174"/>
      <c r="X122" s="174"/>
      <c r="Y122" s="174"/>
      <c r="Z122" s="174"/>
      <c r="AA122" s="174"/>
      <c r="AB122" s="182"/>
      <c r="AC122" s="134"/>
      <c r="AD122" s="7"/>
      <c r="AE122" s="181"/>
      <c r="AF122" s="181"/>
      <c r="AG122" s="138"/>
      <c r="AH122" s="137"/>
      <c r="AI122" s="137"/>
      <c r="AJ122" s="137"/>
      <c r="AK122" s="137"/>
      <c r="AL122" s="137"/>
      <c r="AM122" s="137"/>
      <c r="AN122" s="137"/>
      <c r="AO122" s="142"/>
      <c r="AP122" s="6"/>
      <c r="AQ122" s="147"/>
    </row>
    <row r="123" spans="1:43" s="124" customFormat="1">
      <c r="A123" s="179"/>
      <c r="B123" s="145"/>
      <c r="C123" s="188"/>
      <c r="D123" s="190"/>
      <c r="E123" s="185"/>
      <c r="F123" s="240"/>
      <c r="G123" s="174"/>
      <c r="H123" s="174"/>
      <c r="I123" s="174"/>
      <c r="J123" s="174"/>
      <c r="K123" s="174"/>
      <c r="L123" s="174"/>
      <c r="M123" s="174"/>
      <c r="N123" s="174"/>
      <c r="O123" s="174"/>
      <c r="P123" s="174"/>
      <c r="Q123" s="174"/>
      <c r="R123" s="174"/>
      <c r="S123" s="174"/>
      <c r="T123" s="174"/>
      <c r="U123" s="174"/>
      <c r="V123" s="174"/>
      <c r="W123" s="174"/>
      <c r="X123" s="174"/>
      <c r="Y123" s="174"/>
      <c r="Z123" s="174"/>
      <c r="AA123" s="174"/>
      <c r="AB123" s="182"/>
      <c r="AC123" s="134"/>
      <c r="AD123" s="7"/>
      <c r="AE123" s="181"/>
      <c r="AF123" s="181"/>
      <c r="AG123" s="138"/>
      <c r="AH123" s="137"/>
      <c r="AI123" s="137"/>
      <c r="AJ123" s="137"/>
      <c r="AK123" s="137"/>
      <c r="AL123" s="137"/>
      <c r="AM123" s="137"/>
      <c r="AN123" s="137"/>
      <c r="AO123" s="142"/>
      <c r="AP123" s="6"/>
      <c r="AQ123" s="147"/>
    </row>
    <row r="124" spans="1:43" s="124" customFormat="1">
      <c r="A124" s="179"/>
      <c r="B124" s="145"/>
      <c r="C124" s="188"/>
      <c r="D124" s="190"/>
      <c r="E124" s="185"/>
      <c r="F124" s="240"/>
      <c r="G124" s="174"/>
      <c r="H124" s="174"/>
      <c r="I124" s="174"/>
      <c r="J124" s="174"/>
      <c r="K124" s="174"/>
      <c r="L124" s="174"/>
      <c r="M124" s="174"/>
      <c r="N124" s="174"/>
      <c r="O124" s="174"/>
      <c r="P124" s="174"/>
      <c r="Q124" s="174"/>
      <c r="R124" s="174"/>
      <c r="S124" s="174"/>
      <c r="T124" s="174"/>
      <c r="U124" s="174"/>
      <c r="V124" s="174"/>
      <c r="W124" s="174"/>
      <c r="X124" s="174"/>
      <c r="Y124" s="174"/>
      <c r="Z124" s="174"/>
      <c r="AA124" s="174"/>
      <c r="AB124" s="182"/>
      <c r="AC124" s="134"/>
      <c r="AD124" s="7"/>
      <c r="AE124" s="181"/>
      <c r="AF124" s="181"/>
      <c r="AG124" s="138"/>
      <c r="AH124" s="137"/>
      <c r="AI124" s="137"/>
      <c r="AJ124" s="137"/>
      <c r="AK124" s="137"/>
      <c r="AL124" s="137"/>
      <c r="AM124" s="137"/>
      <c r="AN124" s="137"/>
      <c r="AO124" s="142"/>
      <c r="AP124" s="6"/>
      <c r="AQ124" s="147"/>
    </row>
    <row r="125" spans="1:43" s="124" customFormat="1">
      <c r="A125" s="179"/>
      <c r="B125" s="145"/>
      <c r="C125" s="188"/>
      <c r="D125" s="190"/>
      <c r="E125" s="185"/>
      <c r="F125" s="240"/>
      <c r="G125" s="174"/>
      <c r="H125" s="174"/>
      <c r="I125" s="174"/>
      <c r="J125" s="174"/>
      <c r="K125" s="174"/>
      <c r="L125" s="174"/>
      <c r="M125" s="174"/>
      <c r="N125" s="174"/>
      <c r="O125" s="174"/>
      <c r="P125" s="174"/>
      <c r="Q125" s="174"/>
      <c r="R125" s="174"/>
      <c r="S125" s="174"/>
      <c r="T125" s="174"/>
      <c r="U125" s="174"/>
      <c r="V125" s="174"/>
      <c r="W125" s="174"/>
      <c r="X125" s="174"/>
      <c r="Y125" s="174"/>
      <c r="Z125" s="174"/>
      <c r="AA125" s="174"/>
      <c r="AB125" s="182"/>
      <c r="AC125" s="134"/>
      <c r="AD125" s="7"/>
      <c r="AE125" s="181"/>
      <c r="AF125" s="181"/>
      <c r="AG125" s="138"/>
      <c r="AH125" s="137"/>
      <c r="AI125" s="137"/>
      <c r="AJ125" s="137"/>
      <c r="AK125" s="137"/>
      <c r="AL125" s="137"/>
      <c r="AM125" s="137"/>
      <c r="AN125" s="137"/>
      <c r="AO125" s="142"/>
      <c r="AP125" s="6"/>
      <c r="AQ125" s="147"/>
    </row>
    <row r="126" spans="1:43" s="124" customFormat="1">
      <c r="A126" s="179"/>
      <c r="B126" s="145"/>
      <c r="C126" s="188"/>
      <c r="D126" s="190"/>
      <c r="E126" s="185"/>
      <c r="F126" s="240"/>
      <c r="G126" s="174"/>
      <c r="H126" s="174"/>
      <c r="I126" s="174"/>
      <c r="J126" s="174"/>
      <c r="K126" s="174"/>
      <c r="L126" s="174"/>
      <c r="M126" s="174"/>
      <c r="N126" s="174"/>
      <c r="O126" s="174"/>
      <c r="P126" s="174"/>
      <c r="Q126" s="174"/>
      <c r="R126" s="174"/>
      <c r="S126" s="174"/>
      <c r="T126" s="174"/>
      <c r="U126" s="174"/>
      <c r="V126" s="174"/>
      <c r="W126" s="174"/>
      <c r="X126" s="174"/>
      <c r="Y126" s="174"/>
      <c r="Z126" s="174"/>
      <c r="AA126" s="174"/>
      <c r="AB126" s="182"/>
      <c r="AC126" s="134"/>
      <c r="AD126" s="7"/>
      <c r="AE126" s="181"/>
      <c r="AF126" s="181"/>
      <c r="AG126" s="138"/>
      <c r="AH126" s="137"/>
      <c r="AI126" s="137"/>
      <c r="AJ126" s="137"/>
      <c r="AK126" s="137"/>
      <c r="AL126" s="137"/>
      <c r="AM126" s="137"/>
      <c r="AN126" s="137"/>
      <c r="AO126" s="142"/>
      <c r="AP126" s="6"/>
      <c r="AQ126" s="147"/>
    </row>
    <row r="127" spans="1:43" s="124" customFormat="1">
      <c r="A127" s="179"/>
      <c r="B127" s="145"/>
      <c r="C127" s="188"/>
      <c r="D127" s="956"/>
      <c r="E127" s="185"/>
      <c r="F127" s="240"/>
      <c r="G127" s="174"/>
      <c r="H127" s="174"/>
      <c r="I127" s="174"/>
      <c r="J127" s="174"/>
      <c r="K127" s="174"/>
      <c r="L127" s="174"/>
      <c r="M127" s="174"/>
      <c r="N127" s="174"/>
      <c r="O127" s="174"/>
      <c r="P127" s="174"/>
      <c r="Q127" s="174"/>
      <c r="R127" s="174"/>
      <c r="S127" s="174"/>
      <c r="T127" s="174"/>
      <c r="U127" s="174"/>
      <c r="V127" s="174"/>
      <c r="W127" s="174"/>
      <c r="X127" s="174"/>
      <c r="Y127" s="174"/>
      <c r="Z127" s="174"/>
      <c r="AA127" s="174"/>
      <c r="AB127" s="182"/>
      <c r="AC127" s="134"/>
      <c r="AD127" s="7"/>
      <c r="AE127" s="181"/>
      <c r="AF127" s="181"/>
      <c r="AG127" s="138"/>
      <c r="AH127" s="137"/>
      <c r="AI127" s="137"/>
      <c r="AJ127" s="137"/>
      <c r="AK127" s="137"/>
      <c r="AL127" s="137"/>
      <c r="AM127" s="137"/>
      <c r="AN127" s="137"/>
      <c r="AO127" s="142"/>
      <c r="AP127" s="6"/>
      <c r="AQ127" s="147"/>
    </row>
    <row r="128" spans="1:43" s="124" customFormat="1">
      <c r="A128" s="179"/>
      <c r="B128" s="145"/>
      <c r="C128" s="188"/>
      <c r="D128" s="955"/>
      <c r="E128" s="185"/>
      <c r="F128" s="240"/>
      <c r="G128" s="174"/>
      <c r="H128" s="174"/>
      <c r="I128" s="174"/>
      <c r="J128" s="174"/>
      <c r="K128" s="174"/>
      <c r="L128" s="174"/>
      <c r="M128" s="174"/>
      <c r="N128" s="174"/>
      <c r="O128" s="174"/>
      <c r="P128" s="174"/>
      <c r="Q128" s="174"/>
      <c r="R128" s="174"/>
      <c r="S128" s="174"/>
      <c r="T128" s="174"/>
      <c r="U128" s="174"/>
      <c r="V128" s="174"/>
      <c r="W128" s="174"/>
      <c r="X128" s="174"/>
      <c r="Y128" s="174"/>
      <c r="Z128" s="174"/>
      <c r="AA128" s="174"/>
      <c r="AB128" s="182"/>
      <c r="AC128" s="134"/>
      <c r="AD128" s="7"/>
      <c r="AE128" s="181"/>
      <c r="AF128" s="181"/>
      <c r="AG128" s="138"/>
      <c r="AH128" s="137"/>
      <c r="AI128" s="137"/>
      <c r="AJ128" s="137"/>
      <c r="AK128" s="137"/>
      <c r="AL128" s="137"/>
      <c r="AM128" s="137"/>
      <c r="AN128" s="145"/>
      <c r="AO128" s="142"/>
      <c r="AP128" s="6"/>
      <c r="AQ128" s="147"/>
    </row>
    <row r="129" spans="1:43" s="124" customFormat="1">
      <c r="A129" s="179"/>
      <c r="B129" s="183"/>
      <c r="C129" s="188"/>
      <c r="D129" s="955"/>
      <c r="E129" s="185"/>
      <c r="F129" s="240"/>
      <c r="G129" s="174"/>
      <c r="H129" s="174"/>
      <c r="I129" s="174"/>
      <c r="J129" s="174"/>
      <c r="K129" s="174"/>
      <c r="L129" s="174"/>
      <c r="M129" s="174"/>
      <c r="N129" s="174"/>
      <c r="O129" s="174"/>
      <c r="P129" s="174"/>
      <c r="Q129" s="174"/>
      <c r="R129" s="174"/>
      <c r="S129" s="174"/>
      <c r="T129" s="174"/>
      <c r="U129" s="174"/>
      <c r="V129" s="174"/>
      <c r="W129" s="174"/>
      <c r="X129" s="174"/>
      <c r="Y129" s="174"/>
      <c r="Z129" s="174"/>
      <c r="AA129" s="174"/>
      <c r="AB129" s="182"/>
      <c r="AC129" s="134"/>
      <c r="AD129" s="7"/>
      <c r="AE129" s="181"/>
      <c r="AF129" s="181"/>
      <c r="AG129" s="138"/>
      <c r="AH129" s="137"/>
      <c r="AI129" s="137"/>
      <c r="AJ129" s="137"/>
      <c r="AK129" s="137"/>
      <c r="AL129" s="137"/>
      <c r="AM129" s="137"/>
      <c r="AN129" s="145"/>
      <c r="AO129" s="142"/>
      <c r="AP129" s="6"/>
      <c r="AQ129" s="147"/>
    </row>
    <row r="130" spans="1:43" s="124" customFormat="1">
      <c r="A130" s="179"/>
      <c r="B130" s="3"/>
      <c r="C130" s="188"/>
      <c r="D130" s="955"/>
      <c r="E130" s="185"/>
      <c r="F130" s="240"/>
      <c r="G130" s="174"/>
      <c r="H130" s="174"/>
      <c r="I130" s="174"/>
      <c r="J130" s="174"/>
      <c r="K130" s="174"/>
      <c r="L130" s="174"/>
      <c r="M130" s="174"/>
      <c r="N130" s="174"/>
      <c r="O130" s="174"/>
      <c r="P130" s="174"/>
      <c r="Q130" s="174"/>
      <c r="R130" s="174"/>
      <c r="S130" s="174"/>
      <c r="T130" s="174"/>
      <c r="U130" s="174"/>
      <c r="V130" s="174"/>
      <c r="W130" s="174"/>
      <c r="X130" s="174"/>
      <c r="Y130" s="174"/>
      <c r="Z130" s="174"/>
      <c r="AA130" s="174"/>
      <c r="AB130" s="182"/>
      <c r="AC130" s="134"/>
      <c r="AD130" s="7"/>
      <c r="AE130" s="181"/>
      <c r="AF130" s="181"/>
      <c r="AG130" s="138"/>
      <c r="AH130" s="137"/>
      <c r="AI130" s="137"/>
      <c r="AJ130" s="137"/>
      <c r="AK130" s="137"/>
      <c r="AL130" s="137"/>
      <c r="AM130" s="137"/>
      <c r="AN130" s="145"/>
      <c r="AO130" s="142"/>
      <c r="AP130" s="6"/>
      <c r="AQ130" s="147"/>
    </row>
    <row r="131" spans="1:43" s="124" customFormat="1">
      <c r="A131" s="179"/>
      <c r="B131" s="183"/>
      <c r="C131" s="188"/>
      <c r="D131" s="955"/>
      <c r="E131" s="185"/>
      <c r="F131" s="240"/>
      <c r="G131" s="174"/>
      <c r="H131" s="174"/>
      <c r="I131" s="174"/>
      <c r="J131" s="174"/>
      <c r="K131" s="174"/>
      <c r="L131" s="174"/>
      <c r="M131" s="174"/>
      <c r="N131" s="174"/>
      <c r="O131" s="174"/>
      <c r="P131" s="174"/>
      <c r="Q131" s="174"/>
      <c r="R131" s="174"/>
      <c r="S131" s="174"/>
      <c r="T131" s="174"/>
      <c r="U131" s="174"/>
      <c r="V131" s="174"/>
      <c r="W131" s="174"/>
      <c r="X131" s="174"/>
      <c r="Y131" s="174"/>
      <c r="Z131" s="174"/>
      <c r="AA131" s="174"/>
      <c r="AB131" s="182"/>
      <c r="AC131" s="134"/>
      <c r="AD131" s="7"/>
      <c r="AE131" s="181"/>
      <c r="AF131" s="181"/>
      <c r="AG131" s="138"/>
      <c r="AH131" s="137"/>
      <c r="AI131" s="137"/>
      <c r="AJ131" s="137"/>
      <c r="AK131" s="137"/>
      <c r="AL131" s="137"/>
      <c r="AM131" s="137"/>
      <c r="AN131" s="145"/>
      <c r="AO131" s="142"/>
      <c r="AP131" s="6"/>
      <c r="AQ131" s="147"/>
    </row>
    <row r="132" spans="1:43" s="124" customFormat="1">
      <c r="A132" s="179"/>
      <c r="B132" s="183"/>
      <c r="C132" s="188"/>
      <c r="D132" s="955"/>
      <c r="E132" s="185"/>
      <c r="F132" s="240"/>
      <c r="G132" s="174"/>
      <c r="H132" s="174"/>
      <c r="I132" s="174"/>
      <c r="J132" s="174"/>
      <c r="K132" s="174"/>
      <c r="L132" s="174"/>
      <c r="M132" s="174"/>
      <c r="N132" s="174"/>
      <c r="O132" s="174"/>
      <c r="P132" s="174"/>
      <c r="Q132" s="174"/>
      <c r="R132" s="174"/>
      <c r="S132" s="174"/>
      <c r="T132" s="174"/>
      <c r="U132" s="174"/>
      <c r="V132" s="174"/>
      <c r="W132" s="174"/>
      <c r="X132" s="174"/>
      <c r="Y132" s="174"/>
      <c r="Z132" s="174"/>
      <c r="AA132" s="174"/>
      <c r="AB132" s="182"/>
      <c r="AC132" s="134"/>
      <c r="AD132" s="7"/>
      <c r="AE132" s="181"/>
      <c r="AF132" s="181"/>
      <c r="AG132" s="138"/>
      <c r="AH132" s="137"/>
      <c r="AI132" s="137"/>
      <c r="AJ132" s="137"/>
      <c r="AK132" s="137"/>
      <c r="AL132" s="137"/>
      <c r="AM132" s="137"/>
      <c r="AN132" s="145"/>
      <c r="AO132" s="142"/>
      <c r="AP132" s="6"/>
      <c r="AQ132" s="147"/>
    </row>
    <row r="133" spans="1:43" s="124" customFormat="1">
      <c r="A133" s="179"/>
      <c r="B133" s="183"/>
      <c r="C133" s="188"/>
      <c r="D133" s="955"/>
      <c r="E133" s="185"/>
      <c r="F133" s="240"/>
      <c r="G133" s="174"/>
      <c r="H133" s="174"/>
      <c r="I133" s="174"/>
      <c r="J133" s="174"/>
      <c r="K133" s="174"/>
      <c r="L133" s="174"/>
      <c r="M133" s="174"/>
      <c r="N133" s="174"/>
      <c r="O133" s="174"/>
      <c r="P133" s="174"/>
      <c r="Q133" s="174"/>
      <c r="R133" s="174"/>
      <c r="S133" s="174"/>
      <c r="T133" s="174"/>
      <c r="U133" s="174"/>
      <c r="V133" s="174"/>
      <c r="W133" s="174"/>
      <c r="X133" s="174"/>
      <c r="Y133" s="174"/>
      <c r="Z133" s="174"/>
      <c r="AA133" s="174"/>
      <c r="AB133" s="182"/>
      <c r="AC133" s="134"/>
      <c r="AD133" s="7"/>
      <c r="AE133" s="181"/>
      <c r="AF133" s="181"/>
      <c r="AG133" s="138"/>
      <c r="AH133" s="137"/>
      <c r="AI133" s="137"/>
      <c r="AJ133" s="137"/>
      <c r="AK133" s="137"/>
      <c r="AL133" s="137"/>
      <c r="AM133" s="137"/>
      <c r="AN133" s="145"/>
      <c r="AO133" s="142"/>
      <c r="AP133" s="6"/>
      <c r="AQ133" s="147"/>
    </row>
    <row r="134" spans="1:43" s="124" customFormat="1">
      <c r="A134" s="179"/>
      <c r="B134" s="183"/>
      <c r="C134" s="188"/>
      <c r="D134" s="955"/>
      <c r="E134" s="185"/>
      <c r="F134" s="240"/>
      <c r="G134" s="174"/>
      <c r="H134" s="174"/>
      <c r="I134" s="174"/>
      <c r="J134" s="174"/>
      <c r="K134" s="174"/>
      <c r="L134" s="174"/>
      <c r="M134" s="174"/>
      <c r="N134" s="174"/>
      <c r="O134" s="174"/>
      <c r="P134" s="174"/>
      <c r="Q134" s="174"/>
      <c r="R134" s="174"/>
      <c r="S134" s="174"/>
      <c r="T134" s="174"/>
      <c r="U134" s="174"/>
      <c r="V134" s="174"/>
      <c r="W134" s="174"/>
      <c r="X134" s="174"/>
      <c r="Y134" s="174"/>
      <c r="Z134" s="174"/>
      <c r="AA134" s="174"/>
      <c r="AB134" s="182"/>
      <c r="AC134" s="134"/>
      <c r="AD134" s="7"/>
      <c r="AE134" s="181"/>
      <c r="AF134" s="181"/>
      <c r="AG134" s="138"/>
      <c r="AH134" s="137"/>
      <c r="AI134" s="137"/>
      <c r="AJ134" s="137"/>
      <c r="AK134" s="137"/>
      <c r="AL134" s="137"/>
      <c r="AM134" s="137"/>
      <c r="AN134" s="145"/>
      <c r="AO134" s="142"/>
      <c r="AP134" s="6"/>
      <c r="AQ134" s="147"/>
    </row>
    <row r="135" spans="1:43" s="124" customFormat="1">
      <c r="A135" s="179"/>
      <c r="B135" s="183"/>
      <c r="C135" s="188"/>
      <c r="D135" s="955"/>
      <c r="E135" s="185"/>
      <c r="F135" s="240"/>
      <c r="G135" s="174"/>
      <c r="H135" s="174"/>
      <c r="I135" s="174"/>
      <c r="J135" s="174"/>
      <c r="K135" s="174"/>
      <c r="L135" s="174"/>
      <c r="M135" s="174"/>
      <c r="N135" s="174"/>
      <c r="O135" s="174"/>
      <c r="P135" s="174"/>
      <c r="Q135" s="174"/>
      <c r="R135" s="174"/>
      <c r="S135" s="174"/>
      <c r="T135" s="174"/>
      <c r="U135" s="174"/>
      <c r="V135" s="174"/>
      <c r="W135" s="174"/>
      <c r="X135" s="174"/>
      <c r="Y135" s="174"/>
      <c r="Z135" s="174"/>
      <c r="AA135" s="174"/>
      <c r="AB135" s="182"/>
      <c r="AC135" s="134"/>
      <c r="AD135" s="7"/>
      <c r="AE135" s="181"/>
      <c r="AF135" s="181"/>
      <c r="AG135" s="138"/>
      <c r="AH135" s="137"/>
      <c r="AI135" s="137"/>
      <c r="AJ135" s="137"/>
      <c r="AK135" s="137"/>
      <c r="AL135" s="137"/>
      <c r="AM135" s="137"/>
      <c r="AN135" s="145"/>
      <c r="AO135" s="142"/>
      <c r="AP135" s="6"/>
      <c r="AQ135" s="147"/>
    </row>
    <row r="136" spans="1:43" s="124" customFormat="1">
      <c r="A136" s="179"/>
      <c r="B136" s="145"/>
      <c r="C136" s="188"/>
      <c r="D136" s="955"/>
      <c r="E136" s="185"/>
      <c r="F136" s="240"/>
      <c r="G136" s="174"/>
      <c r="H136" s="174"/>
      <c r="I136" s="174"/>
      <c r="J136" s="174"/>
      <c r="K136" s="174"/>
      <c r="L136" s="174"/>
      <c r="M136" s="174"/>
      <c r="N136" s="174"/>
      <c r="O136" s="174"/>
      <c r="P136" s="174"/>
      <c r="Q136" s="174"/>
      <c r="R136" s="174"/>
      <c r="S136" s="174"/>
      <c r="T136" s="174"/>
      <c r="U136" s="174"/>
      <c r="V136" s="174"/>
      <c r="W136" s="174"/>
      <c r="X136" s="174"/>
      <c r="Y136" s="174"/>
      <c r="Z136" s="174"/>
      <c r="AA136" s="174"/>
      <c r="AB136" s="182"/>
      <c r="AC136" s="134"/>
      <c r="AD136" s="7"/>
      <c r="AE136" s="181"/>
      <c r="AF136" s="181"/>
      <c r="AG136" s="138"/>
      <c r="AH136" s="137"/>
      <c r="AI136" s="137"/>
      <c r="AJ136" s="137"/>
      <c r="AK136" s="137"/>
      <c r="AL136" s="137"/>
      <c r="AM136" s="137"/>
      <c r="AN136" s="145"/>
      <c r="AO136" s="142"/>
      <c r="AP136" s="6"/>
      <c r="AQ136" s="147"/>
    </row>
    <row r="137" spans="1:43" s="124" customFormat="1">
      <c r="A137" s="179"/>
      <c r="B137" s="3"/>
      <c r="C137" s="188"/>
      <c r="D137" s="955"/>
      <c r="E137" s="185"/>
      <c r="F137" s="240"/>
      <c r="G137" s="174"/>
      <c r="H137" s="174"/>
      <c r="I137" s="174"/>
      <c r="J137" s="174"/>
      <c r="K137" s="174"/>
      <c r="L137" s="174"/>
      <c r="M137" s="174"/>
      <c r="N137" s="174"/>
      <c r="O137" s="174"/>
      <c r="P137" s="174"/>
      <c r="Q137" s="174"/>
      <c r="R137" s="174"/>
      <c r="S137" s="174"/>
      <c r="T137" s="174"/>
      <c r="U137" s="174"/>
      <c r="V137" s="174"/>
      <c r="W137" s="174"/>
      <c r="X137" s="174"/>
      <c r="Y137" s="174"/>
      <c r="Z137" s="174"/>
      <c r="AA137" s="174"/>
      <c r="AB137" s="182"/>
      <c r="AC137" s="134"/>
      <c r="AD137" s="7"/>
      <c r="AE137" s="181"/>
      <c r="AF137" s="181"/>
      <c r="AG137" s="138"/>
      <c r="AH137" s="137"/>
      <c r="AI137" s="137"/>
      <c r="AJ137" s="137"/>
      <c r="AK137" s="137"/>
      <c r="AL137" s="137"/>
      <c r="AM137" s="137"/>
      <c r="AN137" s="145"/>
      <c r="AO137" s="142"/>
      <c r="AP137" s="6"/>
      <c r="AQ137" s="147"/>
    </row>
    <row r="138" spans="1:43" s="124" customFormat="1">
      <c r="A138" s="179"/>
      <c r="B138" s="183"/>
      <c r="C138" s="188"/>
      <c r="D138" s="955"/>
      <c r="E138" s="185"/>
      <c r="F138" s="240"/>
      <c r="G138" s="174"/>
      <c r="H138" s="174"/>
      <c r="I138" s="174"/>
      <c r="J138" s="174"/>
      <c r="K138" s="174"/>
      <c r="L138" s="174"/>
      <c r="M138" s="174"/>
      <c r="N138" s="174"/>
      <c r="O138" s="174"/>
      <c r="P138" s="174"/>
      <c r="Q138" s="174"/>
      <c r="R138" s="174"/>
      <c r="S138" s="174"/>
      <c r="T138" s="174"/>
      <c r="U138" s="174"/>
      <c r="V138" s="174"/>
      <c r="W138" s="174"/>
      <c r="X138" s="174"/>
      <c r="Y138" s="174"/>
      <c r="Z138" s="174"/>
      <c r="AA138" s="174"/>
      <c r="AB138" s="182"/>
      <c r="AC138" s="134"/>
      <c r="AD138" s="7"/>
      <c r="AE138" s="181"/>
      <c r="AF138" s="181"/>
      <c r="AG138" s="138"/>
      <c r="AH138" s="137"/>
      <c r="AI138" s="137"/>
      <c r="AJ138" s="137"/>
      <c r="AK138" s="137"/>
      <c r="AL138" s="137"/>
      <c r="AM138" s="137"/>
      <c r="AN138" s="145"/>
      <c r="AO138" s="142"/>
      <c r="AP138" s="6"/>
      <c r="AQ138" s="147"/>
    </row>
    <row r="139" spans="1:43" s="124" customFormat="1">
      <c r="A139" s="179"/>
      <c r="B139" s="183"/>
      <c r="C139" s="188"/>
      <c r="D139" s="955"/>
      <c r="E139" s="185"/>
      <c r="F139" s="240"/>
      <c r="G139" s="174"/>
      <c r="H139" s="174"/>
      <c r="I139" s="174"/>
      <c r="J139" s="174"/>
      <c r="K139" s="174"/>
      <c r="L139" s="174"/>
      <c r="M139" s="174"/>
      <c r="N139" s="174"/>
      <c r="O139" s="174"/>
      <c r="P139" s="174"/>
      <c r="Q139" s="174"/>
      <c r="R139" s="174"/>
      <c r="S139" s="174"/>
      <c r="T139" s="174"/>
      <c r="U139" s="174"/>
      <c r="V139" s="174"/>
      <c r="W139" s="174"/>
      <c r="X139" s="174"/>
      <c r="Y139" s="174"/>
      <c r="Z139" s="174"/>
      <c r="AA139" s="174"/>
      <c r="AB139" s="182"/>
      <c r="AC139" s="134"/>
      <c r="AD139" s="7"/>
      <c r="AE139" s="181"/>
      <c r="AF139" s="181"/>
      <c r="AG139" s="138"/>
      <c r="AH139" s="137"/>
      <c r="AI139" s="137"/>
      <c r="AJ139" s="137"/>
      <c r="AK139" s="137"/>
      <c r="AL139" s="137"/>
      <c r="AM139" s="137"/>
      <c r="AN139" s="145"/>
      <c r="AO139" s="142"/>
      <c r="AP139" s="6"/>
      <c r="AQ139" s="147"/>
    </row>
    <row r="140" spans="1:43" s="124" customFormat="1">
      <c r="A140" s="179"/>
      <c r="B140" s="183"/>
      <c r="C140" s="188"/>
      <c r="D140" s="955"/>
      <c r="E140" s="185"/>
      <c r="F140" s="240"/>
      <c r="G140" s="174"/>
      <c r="H140" s="174"/>
      <c r="I140" s="174"/>
      <c r="J140" s="174"/>
      <c r="K140" s="174"/>
      <c r="L140" s="174"/>
      <c r="M140" s="174"/>
      <c r="N140" s="174"/>
      <c r="O140" s="174"/>
      <c r="P140" s="174"/>
      <c r="Q140" s="174"/>
      <c r="R140" s="174"/>
      <c r="S140" s="174"/>
      <c r="T140" s="174"/>
      <c r="U140" s="174"/>
      <c r="V140" s="174"/>
      <c r="W140" s="174"/>
      <c r="X140" s="174"/>
      <c r="Y140" s="174"/>
      <c r="Z140" s="174"/>
      <c r="AA140" s="174"/>
      <c r="AB140" s="182"/>
      <c r="AC140" s="134"/>
      <c r="AD140" s="7"/>
      <c r="AE140" s="181"/>
      <c r="AF140" s="181"/>
      <c r="AG140" s="138"/>
      <c r="AH140" s="137"/>
      <c r="AI140" s="137"/>
      <c r="AJ140" s="137"/>
      <c r="AK140" s="137"/>
      <c r="AL140" s="137"/>
      <c r="AM140" s="137"/>
      <c r="AN140" s="145"/>
      <c r="AO140" s="142"/>
      <c r="AP140" s="6"/>
      <c r="AQ140" s="147"/>
    </row>
    <row r="141" spans="1:43" s="124" customFormat="1">
      <c r="A141" s="179"/>
      <c r="B141" s="183"/>
      <c r="C141" s="188"/>
      <c r="D141" s="955"/>
      <c r="E141" s="185"/>
      <c r="F141" s="240"/>
      <c r="G141" s="174"/>
      <c r="H141" s="174"/>
      <c r="I141" s="174"/>
      <c r="J141" s="174"/>
      <c r="K141" s="174"/>
      <c r="L141" s="174"/>
      <c r="M141" s="174"/>
      <c r="N141" s="174"/>
      <c r="O141" s="174"/>
      <c r="P141" s="174"/>
      <c r="Q141" s="174"/>
      <c r="R141" s="174"/>
      <c r="S141" s="174"/>
      <c r="T141" s="174"/>
      <c r="U141" s="174"/>
      <c r="V141" s="174"/>
      <c r="W141" s="174"/>
      <c r="X141" s="174"/>
      <c r="Y141" s="174"/>
      <c r="Z141" s="174"/>
      <c r="AA141" s="174"/>
      <c r="AB141" s="182"/>
      <c r="AC141" s="134"/>
      <c r="AD141" s="7"/>
      <c r="AE141" s="181"/>
      <c r="AF141" s="181"/>
      <c r="AG141" s="138"/>
      <c r="AH141" s="137"/>
      <c r="AI141" s="137"/>
      <c r="AJ141" s="137"/>
      <c r="AK141" s="137"/>
      <c r="AL141" s="137"/>
      <c r="AM141" s="137"/>
      <c r="AN141" s="145"/>
      <c r="AO141" s="142"/>
      <c r="AP141" s="6"/>
      <c r="AQ141" s="147"/>
    </row>
    <row r="142" spans="1:43" s="124" customFormat="1">
      <c r="A142" s="179"/>
      <c r="B142" s="183"/>
      <c r="C142" s="188"/>
      <c r="D142" s="955"/>
      <c r="E142" s="185"/>
      <c r="F142" s="240"/>
      <c r="G142" s="174"/>
      <c r="H142" s="174"/>
      <c r="I142" s="174"/>
      <c r="J142" s="174"/>
      <c r="K142" s="174"/>
      <c r="L142" s="174"/>
      <c r="M142" s="174"/>
      <c r="N142" s="174"/>
      <c r="O142" s="174"/>
      <c r="P142" s="174"/>
      <c r="Q142" s="174"/>
      <c r="R142" s="174"/>
      <c r="S142" s="174"/>
      <c r="T142" s="174"/>
      <c r="U142" s="174"/>
      <c r="V142" s="174"/>
      <c r="W142" s="174"/>
      <c r="X142" s="174"/>
      <c r="Y142" s="174"/>
      <c r="Z142" s="174"/>
      <c r="AA142" s="174"/>
      <c r="AB142" s="182"/>
      <c r="AC142" s="134"/>
      <c r="AD142" s="7"/>
      <c r="AE142" s="181"/>
      <c r="AF142" s="181"/>
      <c r="AG142" s="138"/>
      <c r="AH142" s="137"/>
      <c r="AI142" s="137"/>
      <c r="AJ142" s="137"/>
      <c r="AK142" s="137"/>
      <c r="AL142" s="137"/>
      <c r="AM142" s="137"/>
      <c r="AN142" s="145"/>
      <c r="AO142" s="142"/>
      <c r="AP142" s="6"/>
      <c r="AQ142" s="147"/>
    </row>
    <row r="143" spans="1:43" s="124" customFormat="1">
      <c r="A143" s="179"/>
      <c r="B143" s="183"/>
      <c r="C143" s="188"/>
      <c r="D143" s="955"/>
      <c r="E143" s="185"/>
      <c r="F143" s="240"/>
      <c r="G143" s="174"/>
      <c r="H143" s="174"/>
      <c r="I143" s="174"/>
      <c r="J143" s="174"/>
      <c r="K143" s="174"/>
      <c r="L143" s="174"/>
      <c r="M143" s="174"/>
      <c r="N143" s="174"/>
      <c r="O143" s="174"/>
      <c r="P143" s="174"/>
      <c r="Q143" s="174"/>
      <c r="R143" s="174"/>
      <c r="S143" s="174"/>
      <c r="T143" s="174"/>
      <c r="U143" s="174"/>
      <c r="V143" s="174"/>
      <c r="W143" s="174"/>
      <c r="X143" s="174"/>
      <c r="Y143" s="174"/>
      <c r="Z143" s="174"/>
      <c r="AA143" s="174"/>
      <c r="AB143" s="182"/>
      <c r="AC143" s="134"/>
      <c r="AD143" s="7"/>
      <c r="AE143" s="181"/>
      <c r="AF143" s="181"/>
      <c r="AG143" s="138"/>
      <c r="AH143" s="137"/>
      <c r="AI143" s="137"/>
      <c r="AJ143" s="137"/>
      <c r="AK143" s="137"/>
      <c r="AL143" s="137"/>
      <c r="AM143" s="137"/>
      <c r="AN143" s="145"/>
      <c r="AO143" s="142"/>
      <c r="AP143" s="6"/>
      <c r="AQ143" s="147"/>
    </row>
    <row r="144" spans="1:43" s="124" customFormat="1">
      <c r="A144" s="179"/>
      <c r="B144" s="183"/>
      <c r="C144" s="144"/>
      <c r="D144" s="165"/>
      <c r="E144" s="185"/>
      <c r="F144" s="240"/>
      <c r="G144" s="174"/>
      <c r="H144" s="174"/>
      <c r="I144" s="174"/>
      <c r="J144" s="174"/>
      <c r="K144" s="174"/>
      <c r="L144" s="174"/>
      <c r="M144" s="174"/>
      <c r="N144" s="174"/>
      <c r="O144" s="174"/>
      <c r="P144" s="174"/>
      <c r="Q144" s="174"/>
      <c r="R144" s="174"/>
      <c r="S144" s="174"/>
      <c r="T144" s="174"/>
      <c r="U144" s="174"/>
      <c r="V144" s="174"/>
      <c r="W144" s="174"/>
      <c r="X144" s="174"/>
      <c r="Y144" s="174"/>
      <c r="Z144" s="174"/>
      <c r="AA144" s="174"/>
      <c r="AB144" s="182"/>
      <c r="AC144" s="134"/>
      <c r="AD144" s="7"/>
      <c r="AE144" s="181"/>
      <c r="AF144" s="181"/>
      <c r="AG144" s="138"/>
      <c r="AH144" s="137"/>
      <c r="AI144" s="137"/>
      <c r="AJ144" s="137"/>
      <c r="AK144" s="137"/>
      <c r="AL144" s="137"/>
      <c r="AM144" s="137"/>
      <c r="AN144" s="145"/>
      <c r="AO144" s="142"/>
      <c r="AP144" s="6"/>
      <c r="AQ144" s="147"/>
    </row>
    <row r="145" spans="1:43" s="124" customFormat="1">
      <c r="A145" s="179"/>
      <c r="B145" s="3"/>
      <c r="C145" s="144"/>
      <c r="D145" s="190"/>
      <c r="E145" s="191"/>
      <c r="F145" s="240"/>
      <c r="G145" s="174"/>
      <c r="H145" s="174"/>
      <c r="I145" s="174"/>
      <c r="J145" s="174"/>
      <c r="K145" s="174"/>
      <c r="L145" s="174"/>
      <c r="M145" s="174"/>
      <c r="N145" s="174"/>
      <c r="O145" s="174"/>
      <c r="P145" s="174"/>
      <c r="Q145" s="174"/>
      <c r="R145" s="174"/>
      <c r="S145" s="174"/>
      <c r="T145" s="174"/>
      <c r="U145" s="174"/>
      <c r="V145" s="174"/>
      <c r="W145" s="174"/>
      <c r="X145" s="174"/>
      <c r="Y145" s="174"/>
      <c r="Z145" s="174"/>
      <c r="AA145" s="174"/>
      <c r="AB145" s="180"/>
      <c r="AC145" s="134"/>
      <c r="AD145" s="8"/>
      <c r="AE145" s="181"/>
      <c r="AF145" s="181"/>
      <c r="AG145" s="134"/>
      <c r="AH145" s="137"/>
      <c r="AI145" s="137"/>
      <c r="AJ145" s="137"/>
      <c r="AK145" s="137"/>
      <c r="AL145" s="137"/>
      <c r="AM145" s="137"/>
      <c r="AN145" s="3"/>
      <c r="AO145" s="142"/>
      <c r="AP145" s="5"/>
      <c r="AQ145" s="137"/>
    </row>
    <row r="146" spans="1:43" s="124" customFormat="1">
      <c r="A146" s="179"/>
      <c r="B146" s="137"/>
      <c r="C146" s="144"/>
      <c r="D146" s="190"/>
      <c r="E146" s="191"/>
      <c r="F146" s="242"/>
      <c r="G146" s="201"/>
      <c r="H146" s="194"/>
      <c r="I146" s="194"/>
      <c r="J146" s="194"/>
      <c r="K146" s="194"/>
      <c r="L146" s="194"/>
      <c r="M146" s="194"/>
      <c r="N146" s="194"/>
      <c r="O146" s="194"/>
      <c r="P146" s="194"/>
      <c r="Q146" s="194"/>
      <c r="R146" s="194"/>
      <c r="S146" s="194"/>
      <c r="T146" s="194"/>
      <c r="U146" s="194"/>
      <c r="V146" s="194"/>
      <c r="W146" s="194"/>
      <c r="X146" s="194"/>
      <c r="Y146" s="194"/>
      <c r="Z146" s="194"/>
      <c r="AA146" s="194"/>
      <c r="AB146" s="195"/>
      <c r="AC146" s="196"/>
      <c r="AD146" s="9"/>
      <c r="AE146" s="196"/>
      <c r="AF146" s="196"/>
      <c r="AG146" s="197"/>
      <c r="AH146" s="137"/>
      <c r="AI146" s="137"/>
      <c r="AJ146" s="137"/>
      <c r="AK146" s="137"/>
      <c r="AL146" s="137"/>
      <c r="AM146" s="137"/>
      <c r="AN146" s="3"/>
      <c r="AO146" s="131"/>
      <c r="AP146" s="6"/>
      <c r="AQ146" s="137"/>
    </row>
    <row r="147" spans="1:43" s="124" customFormat="1">
      <c r="A147" s="143" t="s">
        <v>285</v>
      </c>
      <c r="B147" s="137"/>
      <c r="C147" s="197"/>
      <c r="D147" s="190"/>
      <c r="E147" s="198"/>
      <c r="F147" s="241"/>
      <c r="G147" s="174"/>
      <c r="H147" s="174"/>
      <c r="I147" s="174"/>
      <c r="J147" s="174"/>
      <c r="K147" s="174"/>
      <c r="L147" s="174"/>
      <c r="M147" s="174"/>
      <c r="N147" s="174"/>
      <c r="O147" s="174"/>
      <c r="P147" s="174"/>
      <c r="Q147" s="174"/>
      <c r="R147" s="174"/>
      <c r="S147" s="174"/>
      <c r="T147" s="174"/>
      <c r="U147" s="174"/>
      <c r="V147" s="174"/>
      <c r="W147" s="174"/>
      <c r="X147" s="174"/>
      <c r="Y147" s="174"/>
      <c r="Z147" s="174"/>
      <c r="AA147" s="174"/>
      <c r="AB147" s="180"/>
      <c r="AC147" s="200"/>
      <c r="AD147" s="7"/>
      <c r="AE147" s="200"/>
      <c r="AF147" s="200"/>
      <c r="AG147" s="138"/>
      <c r="AH147" s="137"/>
      <c r="AI147" s="137"/>
      <c r="AJ147" s="137"/>
      <c r="AK147" s="137"/>
      <c r="AL147" s="137"/>
      <c r="AM147" s="137"/>
      <c r="AN147" s="3"/>
      <c r="AO147" s="137"/>
      <c r="AP147" s="3"/>
      <c r="AQ147" s="137"/>
    </row>
    <row r="148" spans="1:43" s="124" customFormat="1">
      <c r="A148" s="179"/>
      <c r="B148" s="137"/>
      <c r="C148" s="197"/>
      <c r="D148" s="190"/>
      <c r="E148" s="191"/>
      <c r="F148" s="242"/>
      <c r="G148" s="201"/>
      <c r="H148" s="201"/>
      <c r="I148" s="201"/>
      <c r="J148" s="201"/>
      <c r="K148" s="201"/>
      <c r="L148" s="201"/>
      <c r="M148" s="201"/>
      <c r="N148" s="201"/>
      <c r="O148" s="201"/>
      <c r="P148" s="201"/>
      <c r="Q148" s="201"/>
      <c r="R148" s="201"/>
      <c r="S148" s="201"/>
      <c r="T148" s="201"/>
      <c r="U148" s="201"/>
      <c r="V148" s="201"/>
      <c r="W148" s="201"/>
      <c r="X148" s="201"/>
      <c r="Y148" s="201"/>
      <c r="Z148" s="201"/>
      <c r="AA148" s="201"/>
      <c r="AB148" s="202"/>
      <c r="AC148" s="191"/>
      <c r="AD148" s="10"/>
      <c r="AE148" s="191"/>
      <c r="AF148" s="191"/>
      <c r="AG148" s="197"/>
      <c r="AH148" s="137"/>
      <c r="AI148" s="137"/>
      <c r="AJ148" s="137"/>
      <c r="AK148" s="137"/>
      <c r="AL148" s="137"/>
      <c r="AM148" s="137"/>
      <c r="AN148" s="3"/>
      <c r="AO148" s="137"/>
      <c r="AP148" s="3"/>
      <c r="AQ148" s="137"/>
    </row>
    <row r="149" spans="1:43" s="124" customFormat="1">
      <c r="A149" s="179"/>
      <c r="B149" s="131"/>
      <c r="C149" s="138"/>
      <c r="D149" s="190"/>
      <c r="E149" s="191"/>
      <c r="F149" s="957"/>
      <c r="G149" s="201"/>
      <c r="H149" s="194"/>
      <c r="I149" s="194"/>
      <c r="J149" s="194"/>
      <c r="K149" s="194"/>
      <c r="L149" s="194"/>
      <c r="M149" s="194"/>
      <c r="N149" s="194"/>
      <c r="O149" s="194"/>
      <c r="P149" s="194"/>
      <c r="Q149" s="194"/>
      <c r="R149" s="194"/>
      <c r="S149" s="194"/>
      <c r="T149" s="194"/>
      <c r="U149" s="194"/>
      <c r="V149" s="194"/>
      <c r="W149" s="194"/>
      <c r="X149" s="194"/>
      <c r="Y149" s="194"/>
      <c r="Z149" s="194"/>
      <c r="AA149" s="194"/>
      <c r="AB149" s="202"/>
      <c r="AC149" s="196"/>
      <c r="AD149" s="10"/>
      <c r="AE149" s="196"/>
      <c r="AF149" s="196"/>
      <c r="AG149" s="197"/>
      <c r="AH149" s="137"/>
      <c r="AI149" s="137"/>
      <c r="AJ149" s="137"/>
      <c r="AK149" s="137"/>
      <c r="AL149" s="137"/>
      <c r="AM149" s="137"/>
      <c r="AN149" s="3"/>
      <c r="AO149" s="137"/>
      <c r="AP149" s="3"/>
      <c r="AQ149" s="137"/>
    </row>
    <row r="150" spans="1:43" s="124" customFormat="1">
      <c r="A150" s="179"/>
      <c r="B150" s="137"/>
      <c r="C150" s="197"/>
      <c r="D150" s="190"/>
      <c r="E150" s="191"/>
      <c r="F150" s="242"/>
      <c r="G150" s="201"/>
      <c r="H150" s="201"/>
      <c r="I150" s="201"/>
      <c r="J150" s="201"/>
      <c r="K150" s="201"/>
      <c r="L150" s="201"/>
      <c r="M150" s="201"/>
      <c r="N150" s="201"/>
      <c r="O150" s="201"/>
      <c r="P150" s="201"/>
      <c r="Q150" s="201"/>
      <c r="R150" s="201"/>
      <c r="S150" s="201"/>
      <c r="T150" s="201"/>
      <c r="U150" s="201"/>
      <c r="V150" s="201"/>
      <c r="W150" s="201"/>
      <c r="X150" s="201"/>
      <c r="Y150" s="201"/>
      <c r="Z150" s="201"/>
      <c r="AA150" s="201"/>
      <c r="AB150" s="202"/>
      <c r="AC150" s="191"/>
      <c r="AD150" s="10"/>
      <c r="AE150" s="191"/>
      <c r="AF150" s="191"/>
      <c r="AG150" s="197"/>
      <c r="AH150" s="137"/>
      <c r="AI150" s="137"/>
      <c r="AJ150" s="137"/>
      <c r="AK150" s="137"/>
      <c r="AL150" s="137"/>
      <c r="AM150" s="137"/>
      <c r="AN150" s="3"/>
      <c r="AO150" s="137"/>
      <c r="AP150" s="3"/>
      <c r="AQ150" s="137"/>
    </row>
    <row r="151" spans="1:43" s="124" customFormat="1">
      <c r="A151" s="179"/>
      <c r="B151" s="137"/>
      <c r="C151" s="197"/>
      <c r="D151" s="190"/>
      <c r="E151" s="191"/>
      <c r="F151" s="242"/>
      <c r="G151" s="201"/>
      <c r="H151" s="201"/>
      <c r="I151" s="201"/>
      <c r="J151" s="201"/>
      <c r="K151" s="201"/>
      <c r="L151" s="201"/>
      <c r="M151" s="201"/>
      <c r="N151" s="201"/>
      <c r="O151" s="201"/>
      <c r="P151" s="201"/>
      <c r="Q151" s="201"/>
      <c r="R151" s="201"/>
      <c r="S151" s="201"/>
      <c r="T151" s="201"/>
      <c r="U151" s="201"/>
      <c r="V151" s="201"/>
      <c r="W151" s="201"/>
      <c r="X151" s="201"/>
      <c r="Y151" s="201"/>
      <c r="Z151" s="201"/>
      <c r="AA151" s="201"/>
      <c r="AB151" s="202"/>
      <c r="AC151" s="191"/>
      <c r="AD151" s="10"/>
      <c r="AE151" s="191"/>
      <c r="AF151" s="191"/>
      <c r="AG151" s="197"/>
      <c r="AH151" s="137"/>
      <c r="AI151" s="137"/>
      <c r="AJ151" s="137"/>
      <c r="AK151" s="137"/>
      <c r="AL151" s="137"/>
      <c r="AM151" s="137"/>
      <c r="AN151" s="3"/>
      <c r="AO151" s="137"/>
      <c r="AP151" s="3"/>
      <c r="AQ151" s="137"/>
    </row>
    <row r="152" spans="1:43" s="124" customFormat="1">
      <c r="A152" s="179"/>
      <c r="C152" s="153"/>
      <c r="D152" s="204"/>
      <c r="E152" s="205"/>
      <c r="F152" s="243"/>
      <c r="G152" s="206"/>
      <c r="H152" s="206"/>
      <c r="I152" s="206"/>
      <c r="J152" s="206"/>
      <c r="K152" s="206"/>
      <c r="L152" s="206"/>
      <c r="M152" s="206"/>
      <c r="N152" s="206"/>
      <c r="O152" s="206"/>
      <c r="P152" s="206"/>
      <c r="Q152" s="206"/>
      <c r="R152" s="206"/>
      <c r="S152" s="206"/>
      <c r="T152" s="206"/>
      <c r="U152" s="206"/>
      <c r="V152" s="206"/>
      <c r="W152" s="206"/>
      <c r="X152" s="206"/>
      <c r="Y152" s="206"/>
      <c r="Z152" s="206"/>
      <c r="AA152" s="206"/>
      <c r="AB152" s="207"/>
      <c r="AC152" s="205"/>
      <c r="AD152" s="10"/>
      <c r="AE152" s="205"/>
      <c r="AF152" s="205"/>
      <c r="AG152" s="153"/>
      <c r="AN152" s="4"/>
      <c r="AP152" s="4"/>
      <c r="AQ152" s="137"/>
    </row>
    <row r="153" spans="1:43" s="124" customFormat="1">
      <c r="A153" s="179"/>
      <c r="C153" s="153"/>
      <c r="D153" s="204"/>
      <c r="E153" s="205"/>
      <c r="F153" s="243"/>
      <c r="G153" s="206"/>
      <c r="H153" s="206"/>
      <c r="I153" s="206"/>
      <c r="J153" s="206"/>
      <c r="K153" s="206"/>
      <c r="L153" s="206"/>
      <c r="M153" s="206"/>
      <c r="N153" s="206"/>
      <c r="O153" s="206"/>
      <c r="P153" s="206"/>
      <c r="Q153" s="206"/>
      <c r="R153" s="206"/>
      <c r="S153" s="206"/>
      <c r="T153" s="206"/>
      <c r="U153" s="206"/>
      <c r="V153" s="206"/>
      <c r="W153" s="206"/>
      <c r="X153" s="206"/>
      <c r="Y153" s="206"/>
      <c r="Z153" s="206"/>
      <c r="AA153" s="206"/>
      <c r="AB153" s="207"/>
      <c r="AC153" s="205"/>
      <c r="AD153" s="10"/>
      <c r="AE153" s="205"/>
      <c r="AF153" s="205"/>
      <c r="AG153" s="153"/>
      <c r="AN153" s="4"/>
      <c r="AP153" s="4"/>
      <c r="AQ153" s="137"/>
    </row>
    <row r="154" spans="1:43" s="124" customFormat="1">
      <c r="A154" s="179"/>
      <c r="C154" s="153"/>
      <c r="D154" s="204"/>
      <c r="E154" s="205"/>
      <c r="F154" s="243"/>
      <c r="G154" s="206"/>
      <c r="H154" s="206"/>
      <c r="I154" s="206"/>
      <c r="J154" s="206"/>
      <c r="K154" s="206"/>
      <c r="L154" s="206"/>
      <c r="M154" s="206"/>
      <c r="N154" s="206"/>
      <c r="O154" s="206"/>
      <c r="P154" s="206"/>
      <c r="Q154" s="206"/>
      <c r="R154" s="206"/>
      <c r="S154" s="206"/>
      <c r="T154" s="206"/>
      <c r="U154" s="206"/>
      <c r="V154" s="206"/>
      <c r="W154" s="206"/>
      <c r="X154" s="206"/>
      <c r="Y154" s="206"/>
      <c r="Z154" s="206"/>
      <c r="AA154" s="206"/>
      <c r="AB154" s="207"/>
      <c r="AC154" s="205"/>
      <c r="AD154" s="10"/>
      <c r="AE154" s="205"/>
      <c r="AF154" s="205"/>
      <c r="AG154" s="153"/>
      <c r="AN154" s="4"/>
      <c r="AP154" s="4"/>
      <c r="AQ154" s="137"/>
    </row>
    <row r="155" spans="1:43" s="124" customFormat="1">
      <c r="A155" s="179"/>
      <c r="C155" s="153"/>
      <c r="D155" s="204"/>
      <c r="E155" s="205"/>
      <c r="F155" s="243"/>
      <c r="G155" s="206"/>
      <c r="H155" s="206"/>
      <c r="I155" s="206"/>
      <c r="J155" s="206"/>
      <c r="K155" s="206"/>
      <c r="L155" s="206"/>
      <c r="M155" s="206"/>
      <c r="N155" s="206"/>
      <c r="O155" s="206"/>
      <c r="P155" s="206"/>
      <c r="Q155" s="206"/>
      <c r="R155" s="206"/>
      <c r="S155" s="206"/>
      <c r="T155" s="206"/>
      <c r="U155" s="206"/>
      <c r="V155" s="206"/>
      <c r="W155" s="206"/>
      <c r="X155" s="206"/>
      <c r="Y155" s="206"/>
      <c r="Z155" s="206"/>
      <c r="AA155" s="206"/>
      <c r="AB155" s="207"/>
      <c r="AC155" s="205"/>
      <c r="AD155" s="10"/>
      <c r="AE155" s="205"/>
      <c r="AF155" s="205"/>
      <c r="AG155" s="153"/>
      <c r="AN155" s="4"/>
      <c r="AP155" s="4"/>
      <c r="AQ155" s="137"/>
    </row>
    <row r="156" spans="1:43" s="124" customFormat="1">
      <c r="A156" s="179"/>
      <c r="C156" s="153"/>
      <c r="D156" s="204"/>
      <c r="E156" s="205"/>
      <c r="F156" s="243"/>
      <c r="G156" s="206"/>
      <c r="H156" s="206"/>
      <c r="I156" s="206"/>
      <c r="J156" s="206"/>
      <c r="K156" s="206"/>
      <c r="L156" s="206"/>
      <c r="M156" s="206"/>
      <c r="N156" s="206"/>
      <c r="O156" s="206"/>
      <c r="P156" s="206"/>
      <c r="Q156" s="206"/>
      <c r="R156" s="206"/>
      <c r="S156" s="206"/>
      <c r="T156" s="206"/>
      <c r="U156" s="206"/>
      <c r="V156" s="206"/>
      <c r="W156" s="206"/>
      <c r="X156" s="206"/>
      <c r="Y156" s="206"/>
      <c r="Z156" s="206"/>
      <c r="AA156" s="206"/>
      <c r="AB156" s="208"/>
      <c r="AC156" s="205"/>
      <c r="AD156" s="10"/>
      <c r="AE156" s="205"/>
      <c r="AF156" s="205"/>
      <c r="AG156" s="153"/>
      <c r="AN156" s="4"/>
      <c r="AP156" s="4"/>
      <c r="AQ156" s="137"/>
    </row>
    <row r="157" spans="1:43" s="124" customFormat="1">
      <c r="A157" s="179"/>
      <c r="C157" s="153"/>
      <c r="D157" s="204"/>
      <c r="E157" s="205"/>
      <c r="F157" s="243"/>
      <c r="G157" s="206"/>
      <c r="H157" s="206"/>
      <c r="I157" s="206"/>
      <c r="J157" s="206"/>
      <c r="K157" s="206"/>
      <c r="L157" s="206"/>
      <c r="M157" s="206"/>
      <c r="N157" s="206"/>
      <c r="O157" s="206"/>
      <c r="P157" s="206"/>
      <c r="Q157" s="206"/>
      <c r="R157" s="206"/>
      <c r="S157" s="206"/>
      <c r="T157" s="206"/>
      <c r="U157" s="206"/>
      <c r="V157" s="206"/>
      <c r="W157" s="206"/>
      <c r="X157" s="206"/>
      <c r="Y157" s="206"/>
      <c r="Z157" s="206"/>
      <c r="AA157" s="206"/>
      <c r="AB157" s="208"/>
      <c r="AC157" s="205"/>
      <c r="AD157" s="10"/>
      <c r="AE157" s="205"/>
      <c r="AF157" s="205"/>
      <c r="AG157" s="153"/>
      <c r="AN157" s="4"/>
      <c r="AP157" s="4"/>
      <c r="AQ157" s="137"/>
    </row>
    <row r="158" spans="1:43" s="124" customFormat="1">
      <c r="A158" s="179"/>
      <c r="C158" s="153"/>
      <c r="D158" s="204"/>
      <c r="E158" s="205"/>
      <c r="F158" s="243"/>
      <c r="G158" s="206"/>
      <c r="H158" s="206"/>
      <c r="I158" s="206"/>
      <c r="J158" s="206"/>
      <c r="K158" s="206"/>
      <c r="L158" s="206"/>
      <c r="M158" s="206"/>
      <c r="N158" s="206"/>
      <c r="O158" s="206"/>
      <c r="P158" s="206"/>
      <c r="Q158" s="206"/>
      <c r="R158" s="206"/>
      <c r="S158" s="206"/>
      <c r="T158" s="206"/>
      <c r="U158" s="206"/>
      <c r="V158" s="206"/>
      <c r="W158" s="206"/>
      <c r="X158" s="206"/>
      <c r="Y158" s="206"/>
      <c r="Z158" s="206"/>
      <c r="AA158" s="206"/>
      <c r="AB158" s="207"/>
      <c r="AC158" s="205"/>
      <c r="AD158" s="10"/>
      <c r="AE158" s="205"/>
      <c r="AF158" s="205"/>
      <c r="AG158" s="153"/>
      <c r="AN158" s="4"/>
      <c r="AP158" s="4"/>
      <c r="AQ158" s="137"/>
    </row>
    <row r="159" spans="1:43" s="124" customFormat="1">
      <c r="A159" s="179"/>
      <c r="C159" s="153"/>
      <c r="D159" s="204"/>
      <c r="E159" s="205"/>
      <c r="F159" s="243"/>
      <c r="G159" s="206"/>
      <c r="H159" s="206"/>
      <c r="I159" s="206"/>
      <c r="J159" s="206"/>
      <c r="K159" s="206"/>
      <c r="L159" s="206"/>
      <c r="M159" s="206"/>
      <c r="N159" s="206"/>
      <c r="O159" s="206"/>
      <c r="P159" s="206"/>
      <c r="Q159" s="206"/>
      <c r="R159" s="206"/>
      <c r="S159" s="206"/>
      <c r="T159" s="206"/>
      <c r="U159" s="206"/>
      <c r="V159" s="206"/>
      <c r="W159" s="206"/>
      <c r="X159" s="206"/>
      <c r="Y159" s="206"/>
      <c r="Z159" s="206"/>
      <c r="AA159" s="206"/>
      <c r="AB159" s="207"/>
      <c r="AC159" s="205"/>
      <c r="AD159" s="10"/>
      <c r="AE159" s="205"/>
      <c r="AF159" s="205"/>
      <c r="AG159" s="153"/>
      <c r="AN159" s="4"/>
      <c r="AP159" s="4"/>
      <c r="AQ159" s="137"/>
    </row>
    <row r="160" spans="1:43" s="124" customFormat="1">
      <c r="A160" s="179"/>
      <c r="C160" s="153"/>
      <c r="D160" s="204"/>
      <c r="E160" s="205"/>
      <c r="F160" s="243"/>
      <c r="G160" s="206"/>
      <c r="H160" s="206"/>
      <c r="I160" s="206"/>
      <c r="J160" s="206"/>
      <c r="K160" s="206"/>
      <c r="L160" s="206"/>
      <c r="M160" s="206"/>
      <c r="N160" s="206"/>
      <c r="O160" s="206"/>
      <c r="P160" s="206"/>
      <c r="Q160" s="206"/>
      <c r="R160" s="206"/>
      <c r="S160" s="206"/>
      <c r="T160" s="206"/>
      <c r="U160" s="206"/>
      <c r="V160" s="206"/>
      <c r="W160" s="206"/>
      <c r="X160" s="206"/>
      <c r="Y160" s="206"/>
      <c r="Z160" s="206"/>
      <c r="AA160" s="206"/>
      <c r="AB160" s="208"/>
      <c r="AC160" s="205"/>
      <c r="AD160" s="10"/>
      <c r="AE160" s="205"/>
      <c r="AF160" s="205"/>
      <c r="AG160" s="153"/>
      <c r="AN160" s="4"/>
      <c r="AP160" s="4"/>
      <c r="AQ160" s="137"/>
    </row>
    <row r="161" spans="1:43" s="124" customFormat="1">
      <c r="A161" s="179"/>
      <c r="C161" s="153"/>
      <c r="D161" s="204"/>
      <c r="E161" s="205"/>
      <c r="F161" s="243"/>
      <c r="G161" s="206"/>
      <c r="H161" s="206"/>
      <c r="I161" s="206"/>
      <c r="J161" s="206"/>
      <c r="K161" s="206"/>
      <c r="L161" s="206"/>
      <c r="M161" s="206"/>
      <c r="N161" s="206"/>
      <c r="O161" s="206"/>
      <c r="P161" s="206"/>
      <c r="Q161" s="206"/>
      <c r="R161" s="206"/>
      <c r="S161" s="206"/>
      <c r="T161" s="206"/>
      <c r="U161" s="206"/>
      <c r="V161" s="206"/>
      <c r="W161" s="206"/>
      <c r="X161" s="206"/>
      <c r="Y161" s="206"/>
      <c r="Z161" s="206"/>
      <c r="AA161" s="206"/>
      <c r="AB161" s="208"/>
      <c r="AC161" s="205"/>
      <c r="AD161" s="10"/>
      <c r="AE161" s="205"/>
      <c r="AF161" s="205"/>
      <c r="AG161" s="153"/>
      <c r="AN161" s="4"/>
      <c r="AP161" s="4"/>
      <c r="AQ161" s="137"/>
    </row>
    <row r="162" spans="1:43" s="124" customFormat="1">
      <c r="A162" s="179"/>
      <c r="C162" s="153"/>
      <c r="D162" s="204"/>
      <c r="E162" s="205"/>
      <c r="F162" s="243"/>
      <c r="G162" s="206"/>
      <c r="H162" s="206"/>
      <c r="I162" s="206"/>
      <c r="J162" s="206"/>
      <c r="K162" s="206"/>
      <c r="L162" s="206"/>
      <c r="M162" s="206"/>
      <c r="N162" s="206"/>
      <c r="O162" s="206"/>
      <c r="P162" s="206"/>
      <c r="Q162" s="206"/>
      <c r="R162" s="206"/>
      <c r="S162" s="206"/>
      <c r="T162" s="206"/>
      <c r="U162" s="206"/>
      <c r="V162" s="206"/>
      <c r="W162" s="206"/>
      <c r="X162" s="206"/>
      <c r="Y162" s="206"/>
      <c r="Z162" s="206"/>
      <c r="AA162" s="206"/>
      <c r="AB162" s="207"/>
      <c r="AC162" s="205"/>
      <c r="AD162" s="10"/>
      <c r="AE162" s="205"/>
      <c r="AF162" s="205"/>
      <c r="AG162" s="153"/>
      <c r="AN162" s="4"/>
      <c r="AP162" s="4"/>
      <c r="AQ162" s="137"/>
    </row>
    <row r="163" spans="1:43" s="124" customFormat="1">
      <c r="A163" s="179"/>
      <c r="C163" s="153"/>
      <c r="D163" s="204"/>
      <c r="E163" s="205"/>
      <c r="F163" s="243"/>
      <c r="G163" s="206"/>
      <c r="H163" s="206"/>
      <c r="I163" s="206"/>
      <c r="J163" s="206"/>
      <c r="K163" s="206"/>
      <c r="L163" s="206"/>
      <c r="M163" s="206"/>
      <c r="N163" s="206"/>
      <c r="O163" s="206"/>
      <c r="P163" s="206"/>
      <c r="Q163" s="206"/>
      <c r="R163" s="206"/>
      <c r="S163" s="206"/>
      <c r="T163" s="206"/>
      <c r="U163" s="206"/>
      <c r="V163" s="206"/>
      <c r="W163" s="206"/>
      <c r="X163" s="206"/>
      <c r="Y163" s="206"/>
      <c r="Z163" s="206"/>
      <c r="AA163" s="206"/>
      <c r="AB163" s="207"/>
      <c r="AC163" s="205"/>
      <c r="AD163" s="10"/>
      <c r="AE163" s="205"/>
      <c r="AF163" s="205"/>
      <c r="AG163" s="153"/>
      <c r="AN163" s="4"/>
      <c r="AP163" s="4"/>
      <c r="AQ163" s="137"/>
    </row>
    <row r="164" spans="1:43" s="124" customFormat="1">
      <c r="A164" s="179"/>
      <c r="C164" s="153"/>
      <c r="D164" s="204"/>
      <c r="E164" s="205"/>
      <c r="F164" s="243"/>
      <c r="G164" s="206"/>
      <c r="H164" s="206"/>
      <c r="I164" s="206"/>
      <c r="J164" s="206"/>
      <c r="K164" s="206"/>
      <c r="L164" s="206"/>
      <c r="M164" s="206"/>
      <c r="N164" s="206"/>
      <c r="O164" s="206"/>
      <c r="P164" s="206"/>
      <c r="Q164" s="206"/>
      <c r="R164" s="206"/>
      <c r="S164" s="206"/>
      <c r="T164" s="206"/>
      <c r="U164" s="206"/>
      <c r="V164" s="206"/>
      <c r="W164" s="206"/>
      <c r="X164" s="206"/>
      <c r="Y164" s="206"/>
      <c r="Z164" s="206"/>
      <c r="AA164" s="206"/>
      <c r="AB164" s="208"/>
      <c r="AC164" s="205"/>
      <c r="AD164" s="10"/>
      <c r="AE164" s="205"/>
      <c r="AF164" s="205"/>
      <c r="AG164" s="153"/>
      <c r="AN164" s="4"/>
      <c r="AP164" s="4"/>
      <c r="AQ164" s="137"/>
    </row>
    <row r="165" spans="1:43" s="124" customFormat="1">
      <c r="A165" s="179"/>
      <c r="C165" s="153"/>
      <c r="D165" s="204"/>
      <c r="E165" s="205"/>
      <c r="F165" s="243"/>
      <c r="G165" s="206"/>
      <c r="H165" s="206"/>
      <c r="I165" s="206"/>
      <c r="J165" s="206"/>
      <c r="K165" s="206"/>
      <c r="L165" s="206"/>
      <c r="M165" s="206"/>
      <c r="N165" s="206"/>
      <c r="O165" s="206"/>
      <c r="P165" s="206"/>
      <c r="Q165" s="206"/>
      <c r="R165" s="206"/>
      <c r="S165" s="206"/>
      <c r="T165" s="206"/>
      <c r="U165" s="206"/>
      <c r="V165" s="206"/>
      <c r="W165" s="206"/>
      <c r="X165" s="206"/>
      <c r="Y165" s="206"/>
      <c r="Z165" s="206"/>
      <c r="AA165" s="206"/>
      <c r="AB165" s="208"/>
      <c r="AC165" s="205"/>
      <c r="AD165" s="10"/>
      <c r="AE165" s="205"/>
      <c r="AF165" s="205"/>
      <c r="AG165" s="153"/>
      <c r="AN165" s="4"/>
      <c r="AP165" s="4"/>
      <c r="AQ165" s="137"/>
    </row>
    <row r="166" spans="1:43" s="124" customFormat="1">
      <c r="A166" s="179"/>
      <c r="C166" s="153"/>
      <c r="D166" s="204"/>
      <c r="E166" s="205"/>
      <c r="F166" s="243"/>
      <c r="G166" s="206"/>
      <c r="H166" s="206"/>
      <c r="I166" s="206"/>
      <c r="J166" s="206"/>
      <c r="K166" s="206"/>
      <c r="L166" s="206"/>
      <c r="M166" s="206"/>
      <c r="N166" s="206"/>
      <c r="O166" s="206"/>
      <c r="P166" s="206"/>
      <c r="Q166" s="206"/>
      <c r="R166" s="206"/>
      <c r="S166" s="206"/>
      <c r="T166" s="206"/>
      <c r="U166" s="206"/>
      <c r="V166" s="206"/>
      <c r="W166" s="206"/>
      <c r="X166" s="206"/>
      <c r="Y166" s="206"/>
      <c r="Z166" s="206"/>
      <c r="AA166" s="206"/>
      <c r="AB166" s="207"/>
      <c r="AC166" s="205"/>
      <c r="AD166" s="10"/>
      <c r="AE166" s="205"/>
      <c r="AF166" s="205"/>
      <c r="AG166" s="153"/>
      <c r="AN166" s="4"/>
      <c r="AP166" s="4"/>
      <c r="AQ166" s="137"/>
    </row>
    <row r="167" spans="1:43" s="124" customFormat="1">
      <c r="A167" s="179"/>
      <c r="C167" s="153"/>
      <c r="D167" s="204"/>
      <c r="E167" s="205"/>
      <c r="F167" s="243"/>
      <c r="G167" s="206"/>
      <c r="H167" s="206"/>
      <c r="I167" s="206"/>
      <c r="J167" s="206"/>
      <c r="K167" s="206"/>
      <c r="L167" s="206"/>
      <c r="M167" s="206"/>
      <c r="N167" s="206"/>
      <c r="O167" s="206"/>
      <c r="P167" s="206"/>
      <c r="Q167" s="206"/>
      <c r="R167" s="206"/>
      <c r="S167" s="206"/>
      <c r="T167" s="206"/>
      <c r="U167" s="206"/>
      <c r="V167" s="206"/>
      <c r="W167" s="206"/>
      <c r="X167" s="206"/>
      <c r="Y167" s="206"/>
      <c r="Z167" s="206"/>
      <c r="AA167" s="206"/>
      <c r="AB167" s="207"/>
      <c r="AC167" s="205"/>
      <c r="AD167" s="10"/>
      <c r="AE167" s="205"/>
      <c r="AF167" s="205"/>
      <c r="AG167" s="153"/>
      <c r="AN167" s="4"/>
      <c r="AP167" s="4"/>
      <c r="AQ167" s="137"/>
    </row>
    <row r="168" spans="1:43" s="124" customFormat="1">
      <c r="A168" s="179"/>
      <c r="C168" s="153"/>
      <c r="D168" s="204"/>
      <c r="E168" s="205"/>
      <c r="F168" s="243"/>
      <c r="G168" s="206"/>
      <c r="H168" s="206"/>
      <c r="I168" s="206"/>
      <c r="J168" s="206"/>
      <c r="K168" s="206"/>
      <c r="L168" s="206"/>
      <c r="M168" s="206"/>
      <c r="N168" s="206"/>
      <c r="O168" s="206"/>
      <c r="P168" s="206"/>
      <c r="Q168" s="206"/>
      <c r="R168" s="206"/>
      <c r="S168" s="206"/>
      <c r="T168" s="206"/>
      <c r="U168" s="206"/>
      <c r="V168" s="206"/>
      <c r="W168" s="206"/>
      <c r="X168" s="206"/>
      <c r="Y168" s="206"/>
      <c r="Z168" s="206"/>
      <c r="AA168" s="206"/>
      <c r="AB168" s="208"/>
      <c r="AC168" s="205"/>
      <c r="AD168" s="10"/>
      <c r="AE168" s="205"/>
      <c r="AF168" s="205"/>
      <c r="AG168" s="153"/>
      <c r="AN168" s="4"/>
      <c r="AP168" s="4"/>
      <c r="AQ168" s="137"/>
    </row>
    <row r="169" spans="1:43" s="124" customFormat="1">
      <c r="A169" s="179"/>
      <c r="C169" s="153"/>
      <c r="D169" s="204"/>
      <c r="E169" s="205"/>
      <c r="F169" s="243"/>
      <c r="G169" s="206"/>
      <c r="H169" s="206"/>
      <c r="I169" s="206"/>
      <c r="J169" s="206"/>
      <c r="K169" s="206"/>
      <c r="L169" s="206"/>
      <c r="M169" s="206"/>
      <c r="N169" s="206"/>
      <c r="O169" s="206"/>
      <c r="P169" s="206"/>
      <c r="Q169" s="206"/>
      <c r="R169" s="206"/>
      <c r="S169" s="206"/>
      <c r="T169" s="206"/>
      <c r="U169" s="206"/>
      <c r="V169" s="206"/>
      <c r="W169" s="206"/>
      <c r="X169" s="206"/>
      <c r="Y169" s="206"/>
      <c r="Z169" s="206"/>
      <c r="AA169" s="206"/>
      <c r="AB169" s="208"/>
      <c r="AC169" s="205"/>
      <c r="AD169" s="10"/>
      <c r="AE169" s="205"/>
      <c r="AF169" s="205"/>
      <c r="AG169" s="153"/>
      <c r="AN169" s="4"/>
      <c r="AP169" s="4"/>
      <c r="AQ169" s="137"/>
    </row>
    <row r="170" spans="1:43" s="124" customFormat="1">
      <c r="A170" s="179"/>
      <c r="C170" s="153"/>
      <c r="D170" s="204"/>
      <c r="E170" s="205"/>
      <c r="F170" s="243"/>
      <c r="G170" s="206"/>
      <c r="H170" s="206"/>
      <c r="I170" s="206"/>
      <c r="J170" s="206"/>
      <c r="K170" s="206"/>
      <c r="L170" s="206"/>
      <c r="M170" s="206"/>
      <c r="N170" s="206"/>
      <c r="O170" s="206"/>
      <c r="P170" s="206"/>
      <c r="Q170" s="206"/>
      <c r="R170" s="206"/>
      <c r="S170" s="206"/>
      <c r="T170" s="206"/>
      <c r="U170" s="206"/>
      <c r="V170" s="206"/>
      <c r="W170" s="206"/>
      <c r="X170" s="206"/>
      <c r="Y170" s="206"/>
      <c r="Z170" s="206"/>
      <c r="AA170" s="206"/>
      <c r="AB170" s="207"/>
      <c r="AC170" s="205"/>
      <c r="AD170" s="10"/>
      <c r="AE170" s="205"/>
      <c r="AF170" s="205"/>
      <c r="AG170" s="153"/>
      <c r="AN170" s="4"/>
      <c r="AP170" s="4"/>
      <c r="AQ170" s="137"/>
    </row>
    <row r="171" spans="1:43" s="124" customFormat="1">
      <c r="A171" s="179"/>
      <c r="C171" s="153"/>
      <c r="D171" s="204"/>
      <c r="E171" s="205"/>
      <c r="F171" s="243"/>
      <c r="G171" s="206"/>
      <c r="H171" s="206"/>
      <c r="I171" s="206"/>
      <c r="J171" s="206"/>
      <c r="K171" s="206"/>
      <c r="L171" s="206"/>
      <c r="M171" s="206"/>
      <c r="N171" s="206"/>
      <c r="O171" s="206"/>
      <c r="P171" s="206"/>
      <c r="Q171" s="206"/>
      <c r="R171" s="206"/>
      <c r="S171" s="206"/>
      <c r="T171" s="206"/>
      <c r="U171" s="206"/>
      <c r="V171" s="206"/>
      <c r="W171" s="206"/>
      <c r="X171" s="206"/>
      <c r="Y171" s="206"/>
      <c r="Z171" s="206"/>
      <c r="AA171" s="206"/>
      <c r="AB171" s="207"/>
      <c r="AC171" s="205"/>
      <c r="AD171" s="10"/>
      <c r="AE171" s="205"/>
      <c r="AF171" s="205"/>
      <c r="AG171" s="153"/>
      <c r="AN171" s="4"/>
      <c r="AP171" s="4"/>
      <c r="AQ171" s="137"/>
    </row>
    <row r="172" spans="1:43" s="124" customFormat="1">
      <c r="A172" s="179"/>
      <c r="C172" s="153"/>
      <c r="D172" s="204"/>
      <c r="E172" s="205"/>
      <c r="F172" s="243"/>
      <c r="G172" s="206"/>
      <c r="H172" s="206"/>
      <c r="I172" s="206"/>
      <c r="J172" s="206"/>
      <c r="K172" s="206"/>
      <c r="L172" s="206"/>
      <c r="M172" s="206"/>
      <c r="N172" s="206"/>
      <c r="O172" s="206"/>
      <c r="P172" s="206"/>
      <c r="Q172" s="206"/>
      <c r="R172" s="206"/>
      <c r="S172" s="206"/>
      <c r="T172" s="206"/>
      <c r="U172" s="206"/>
      <c r="V172" s="206"/>
      <c r="W172" s="206"/>
      <c r="X172" s="206"/>
      <c r="Y172" s="206"/>
      <c r="Z172" s="206"/>
      <c r="AA172" s="206"/>
      <c r="AB172" s="208"/>
      <c r="AC172" s="205"/>
      <c r="AD172" s="10"/>
      <c r="AE172" s="205"/>
      <c r="AF172" s="205"/>
      <c r="AG172" s="153"/>
      <c r="AN172" s="4"/>
      <c r="AP172" s="4"/>
      <c r="AQ172" s="137"/>
    </row>
    <row r="173" spans="1:43" s="124" customFormat="1">
      <c r="A173" s="179"/>
      <c r="C173" s="153"/>
      <c r="D173" s="204"/>
      <c r="E173" s="205"/>
      <c r="F173" s="243"/>
      <c r="G173" s="206"/>
      <c r="H173" s="206"/>
      <c r="I173" s="206"/>
      <c r="J173" s="206"/>
      <c r="K173" s="206"/>
      <c r="L173" s="206"/>
      <c r="M173" s="206"/>
      <c r="N173" s="206"/>
      <c r="O173" s="206"/>
      <c r="P173" s="206"/>
      <c r="Q173" s="206"/>
      <c r="R173" s="206"/>
      <c r="S173" s="206"/>
      <c r="T173" s="206"/>
      <c r="U173" s="206"/>
      <c r="V173" s="206"/>
      <c r="W173" s="206"/>
      <c r="X173" s="206"/>
      <c r="Y173" s="206"/>
      <c r="Z173" s="206"/>
      <c r="AA173" s="206"/>
      <c r="AB173" s="208"/>
      <c r="AC173" s="205"/>
      <c r="AD173" s="10"/>
      <c r="AE173" s="205"/>
      <c r="AF173" s="205"/>
      <c r="AG173" s="153"/>
      <c r="AN173" s="4"/>
      <c r="AP173" s="4"/>
      <c r="AQ173" s="137"/>
    </row>
    <row r="174" spans="1:43" s="124" customFormat="1">
      <c r="A174" s="179"/>
      <c r="C174" s="153"/>
      <c r="D174" s="204"/>
      <c r="E174" s="205"/>
      <c r="F174" s="243"/>
      <c r="G174" s="206"/>
      <c r="H174" s="206"/>
      <c r="I174" s="206"/>
      <c r="J174" s="206"/>
      <c r="K174" s="206"/>
      <c r="L174" s="206"/>
      <c r="M174" s="206"/>
      <c r="N174" s="206"/>
      <c r="O174" s="206"/>
      <c r="P174" s="206"/>
      <c r="Q174" s="206"/>
      <c r="R174" s="206"/>
      <c r="S174" s="206"/>
      <c r="T174" s="206"/>
      <c r="U174" s="206"/>
      <c r="V174" s="206"/>
      <c r="W174" s="206"/>
      <c r="X174" s="206"/>
      <c r="Y174" s="206"/>
      <c r="Z174" s="206"/>
      <c r="AA174" s="206"/>
      <c r="AB174" s="207"/>
      <c r="AC174" s="205"/>
      <c r="AD174" s="10"/>
      <c r="AE174" s="205"/>
      <c r="AF174" s="205"/>
      <c r="AG174" s="153"/>
      <c r="AN174" s="4"/>
      <c r="AP174" s="4"/>
      <c r="AQ174" s="137"/>
    </row>
    <row r="175" spans="1:43" s="124" customFormat="1">
      <c r="A175" s="179"/>
      <c r="C175" s="153"/>
      <c r="D175" s="204"/>
      <c r="E175" s="205"/>
      <c r="F175" s="243"/>
      <c r="G175" s="206"/>
      <c r="H175" s="206"/>
      <c r="I175" s="206"/>
      <c r="J175" s="206"/>
      <c r="K175" s="206"/>
      <c r="L175" s="206"/>
      <c r="M175" s="206"/>
      <c r="N175" s="206"/>
      <c r="O175" s="206"/>
      <c r="P175" s="206"/>
      <c r="Q175" s="206"/>
      <c r="R175" s="206"/>
      <c r="S175" s="206"/>
      <c r="T175" s="206"/>
      <c r="U175" s="206"/>
      <c r="V175" s="206"/>
      <c r="W175" s="206"/>
      <c r="X175" s="206"/>
      <c r="Y175" s="206"/>
      <c r="Z175" s="206"/>
      <c r="AA175" s="206"/>
      <c r="AB175" s="207"/>
      <c r="AC175" s="205"/>
      <c r="AD175" s="10"/>
      <c r="AE175" s="205"/>
      <c r="AF175" s="205"/>
      <c r="AG175" s="153"/>
      <c r="AN175" s="4"/>
      <c r="AP175" s="4"/>
      <c r="AQ175" s="137"/>
    </row>
    <row r="176" spans="1:43" s="124" customFormat="1">
      <c r="A176" s="179"/>
      <c r="C176" s="153"/>
      <c r="D176" s="204"/>
      <c r="E176" s="205"/>
      <c r="F176" s="243"/>
      <c r="G176" s="206"/>
      <c r="H176" s="206"/>
      <c r="I176" s="206"/>
      <c r="J176" s="206"/>
      <c r="K176" s="206"/>
      <c r="L176" s="206"/>
      <c r="M176" s="206"/>
      <c r="N176" s="206"/>
      <c r="O176" s="206"/>
      <c r="P176" s="206"/>
      <c r="Q176" s="206"/>
      <c r="R176" s="206"/>
      <c r="S176" s="206"/>
      <c r="T176" s="206"/>
      <c r="U176" s="206"/>
      <c r="V176" s="206"/>
      <c r="W176" s="206"/>
      <c r="X176" s="206"/>
      <c r="Y176" s="206"/>
      <c r="Z176" s="206"/>
      <c r="AA176" s="206"/>
      <c r="AB176" s="208"/>
      <c r="AC176" s="205"/>
      <c r="AD176" s="10"/>
      <c r="AE176" s="205"/>
      <c r="AF176" s="205"/>
      <c r="AG176" s="153"/>
      <c r="AN176" s="4"/>
      <c r="AP176" s="4"/>
      <c r="AQ176" s="137"/>
    </row>
    <row r="177" spans="1:43" s="124" customFormat="1">
      <c r="A177" s="179"/>
      <c r="C177" s="153"/>
      <c r="D177" s="204"/>
      <c r="E177" s="205"/>
      <c r="F177" s="243"/>
      <c r="G177" s="206"/>
      <c r="H177" s="206"/>
      <c r="I177" s="206"/>
      <c r="J177" s="206"/>
      <c r="K177" s="206"/>
      <c r="L177" s="206"/>
      <c r="M177" s="206"/>
      <c r="N177" s="206"/>
      <c r="O177" s="206"/>
      <c r="P177" s="206"/>
      <c r="Q177" s="206"/>
      <c r="R177" s="206"/>
      <c r="S177" s="206"/>
      <c r="T177" s="206"/>
      <c r="U177" s="206"/>
      <c r="V177" s="206"/>
      <c r="W177" s="206"/>
      <c r="X177" s="206"/>
      <c r="Y177" s="206"/>
      <c r="Z177" s="206"/>
      <c r="AA177" s="206"/>
      <c r="AB177" s="208"/>
      <c r="AC177" s="205"/>
      <c r="AD177" s="10"/>
      <c r="AE177" s="205"/>
      <c r="AF177" s="205"/>
      <c r="AG177" s="153"/>
      <c r="AN177" s="4"/>
      <c r="AP177" s="4"/>
      <c r="AQ177" s="137"/>
    </row>
    <row r="178" spans="1:43" s="124" customFormat="1" ht="18" customHeight="1">
      <c r="A178" s="179"/>
      <c r="C178" s="153"/>
      <c r="D178" s="204"/>
      <c r="E178" s="205"/>
      <c r="F178" s="243"/>
      <c r="G178" s="206"/>
      <c r="H178" s="206"/>
      <c r="I178" s="206"/>
      <c r="J178" s="206"/>
      <c r="K178" s="206"/>
      <c r="L178" s="206"/>
      <c r="M178" s="206"/>
      <c r="N178" s="206"/>
      <c r="O178" s="206"/>
      <c r="P178" s="206"/>
      <c r="Q178" s="206"/>
      <c r="R178" s="206"/>
      <c r="S178" s="206"/>
      <c r="T178" s="206"/>
      <c r="U178" s="206"/>
      <c r="V178" s="206"/>
      <c r="W178" s="206"/>
      <c r="X178" s="206"/>
      <c r="Y178" s="206"/>
      <c r="Z178" s="206"/>
      <c r="AA178" s="206"/>
      <c r="AB178" s="208"/>
      <c r="AC178" s="205"/>
      <c r="AD178" s="10"/>
      <c r="AE178" s="205"/>
      <c r="AF178" s="205"/>
      <c r="AG178" s="153"/>
      <c r="AN178" s="4"/>
      <c r="AP178" s="4"/>
      <c r="AQ178" s="137"/>
    </row>
    <row r="179" spans="1:43" s="124" customFormat="1">
      <c r="A179" s="179"/>
      <c r="C179" s="153"/>
      <c r="D179" s="204"/>
      <c r="E179" s="205"/>
      <c r="F179" s="243"/>
      <c r="G179" s="206"/>
      <c r="H179" s="206"/>
      <c r="I179" s="206"/>
      <c r="J179" s="206"/>
      <c r="K179" s="206"/>
      <c r="L179" s="206"/>
      <c r="M179" s="206"/>
      <c r="N179" s="206"/>
      <c r="O179" s="206"/>
      <c r="P179" s="206"/>
      <c r="Q179" s="206"/>
      <c r="R179" s="206"/>
      <c r="S179" s="206"/>
      <c r="T179" s="206"/>
      <c r="U179" s="206"/>
      <c r="V179" s="206"/>
      <c r="W179" s="206"/>
      <c r="X179" s="206"/>
      <c r="Y179" s="206"/>
      <c r="Z179" s="206"/>
      <c r="AA179" s="206"/>
      <c r="AB179" s="207"/>
      <c r="AC179" s="205"/>
      <c r="AD179" s="10"/>
      <c r="AE179" s="205"/>
      <c r="AF179" s="205"/>
      <c r="AG179" s="153"/>
      <c r="AN179" s="4"/>
      <c r="AP179" s="4"/>
      <c r="AQ179" s="137"/>
    </row>
    <row r="180" spans="1:43" s="124" customFormat="1">
      <c r="A180" s="179"/>
      <c r="C180" s="153"/>
      <c r="D180" s="204"/>
      <c r="E180" s="205"/>
      <c r="F180" s="243"/>
      <c r="G180" s="206"/>
      <c r="H180" s="206"/>
      <c r="I180" s="206"/>
      <c r="J180" s="206"/>
      <c r="K180" s="206"/>
      <c r="L180" s="206"/>
      <c r="M180" s="206"/>
      <c r="N180" s="206"/>
      <c r="O180" s="206"/>
      <c r="P180" s="206"/>
      <c r="Q180" s="206"/>
      <c r="R180" s="206"/>
      <c r="S180" s="206"/>
      <c r="T180" s="206"/>
      <c r="U180" s="206"/>
      <c r="V180" s="206"/>
      <c r="W180" s="206"/>
      <c r="X180" s="206"/>
      <c r="Y180" s="206"/>
      <c r="Z180" s="206"/>
      <c r="AA180" s="206"/>
      <c r="AB180" s="208"/>
      <c r="AC180" s="205"/>
      <c r="AD180" s="10"/>
      <c r="AE180" s="205"/>
      <c r="AF180" s="205"/>
      <c r="AG180" s="153"/>
      <c r="AI180" s="4"/>
      <c r="AJ180" s="4"/>
      <c r="AK180" s="4"/>
      <c r="AL180" s="4"/>
      <c r="AM180" s="4"/>
      <c r="AN180" s="4"/>
      <c r="AP180" s="4"/>
      <c r="AQ180" s="137"/>
    </row>
    <row r="181" spans="1:43" s="124" customFormat="1">
      <c r="A181" s="179"/>
      <c r="C181" s="153"/>
      <c r="D181" s="204"/>
      <c r="E181" s="205"/>
      <c r="F181" s="243"/>
      <c r="G181" s="206"/>
      <c r="H181" s="206"/>
      <c r="I181" s="206"/>
      <c r="J181" s="206"/>
      <c r="K181" s="206"/>
      <c r="L181" s="206"/>
      <c r="M181" s="206"/>
      <c r="N181" s="206"/>
      <c r="O181" s="206"/>
      <c r="P181" s="206"/>
      <c r="Q181" s="206"/>
      <c r="R181" s="206"/>
      <c r="S181" s="206"/>
      <c r="T181" s="206"/>
      <c r="U181" s="206"/>
      <c r="V181" s="206"/>
      <c r="W181" s="206"/>
      <c r="X181" s="206"/>
      <c r="Y181" s="206"/>
      <c r="Z181" s="206"/>
      <c r="AA181" s="206"/>
      <c r="AB181" s="207"/>
      <c r="AC181" s="205"/>
      <c r="AD181" s="10"/>
      <c r="AE181" s="205"/>
      <c r="AF181" s="205"/>
      <c r="AG181" s="153"/>
      <c r="AN181" s="4"/>
      <c r="AP181" s="4"/>
      <c r="AQ181" s="137"/>
    </row>
    <row r="182" spans="1:43" s="124" customFormat="1">
      <c r="A182" s="179"/>
      <c r="C182" s="153"/>
      <c r="D182" s="204"/>
      <c r="E182" s="205"/>
      <c r="F182" s="243"/>
      <c r="G182" s="206"/>
      <c r="H182" s="206"/>
      <c r="I182" s="206"/>
      <c r="J182" s="206"/>
      <c r="K182" s="206"/>
      <c r="L182" s="206"/>
      <c r="M182" s="206"/>
      <c r="N182" s="206"/>
      <c r="O182" s="206"/>
      <c r="P182" s="206"/>
      <c r="Q182" s="206"/>
      <c r="R182" s="206"/>
      <c r="S182" s="206"/>
      <c r="T182" s="206"/>
      <c r="U182" s="206"/>
      <c r="V182" s="206"/>
      <c r="W182" s="206"/>
      <c r="X182" s="206"/>
      <c r="Y182" s="206"/>
      <c r="Z182" s="206"/>
      <c r="AA182" s="206"/>
      <c r="AB182" s="208"/>
      <c r="AC182" s="205"/>
      <c r="AD182" s="10"/>
      <c r="AE182" s="205"/>
      <c r="AF182" s="205"/>
      <c r="AG182" s="153"/>
      <c r="AN182" s="4"/>
      <c r="AP182" s="4"/>
      <c r="AQ182" s="137"/>
    </row>
    <row r="183" spans="1:43" s="124" customFormat="1">
      <c r="A183" s="179"/>
      <c r="C183" s="153"/>
      <c r="D183" s="204"/>
      <c r="E183" s="205"/>
      <c r="F183" s="243"/>
      <c r="G183" s="206"/>
      <c r="H183" s="206"/>
      <c r="I183" s="206"/>
      <c r="J183" s="206"/>
      <c r="K183" s="206"/>
      <c r="L183" s="206"/>
      <c r="M183" s="206"/>
      <c r="N183" s="206"/>
      <c r="O183" s="206"/>
      <c r="P183" s="206"/>
      <c r="Q183" s="206"/>
      <c r="R183" s="206"/>
      <c r="S183" s="206"/>
      <c r="T183" s="206"/>
      <c r="U183" s="206"/>
      <c r="V183" s="206"/>
      <c r="W183" s="206"/>
      <c r="X183" s="206"/>
      <c r="Y183" s="206"/>
      <c r="Z183" s="206"/>
      <c r="AA183" s="206"/>
      <c r="AB183" s="207"/>
      <c r="AC183" s="205"/>
      <c r="AD183" s="10"/>
      <c r="AE183" s="205"/>
      <c r="AF183" s="205"/>
      <c r="AG183" s="153"/>
      <c r="AN183" s="4"/>
      <c r="AP183" s="4"/>
      <c r="AQ183" s="137"/>
    </row>
    <row r="184" spans="1:43" s="124" customFormat="1">
      <c r="A184" s="179"/>
      <c r="C184" s="153"/>
      <c r="D184" s="204"/>
      <c r="E184" s="205"/>
      <c r="F184" s="243"/>
      <c r="G184" s="206"/>
      <c r="H184" s="206"/>
      <c r="I184" s="206"/>
      <c r="J184" s="206"/>
      <c r="K184" s="206"/>
      <c r="L184" s="206"/>
      <c r="M184" s="206"/>
      <c r="N184" s="206"/>
      <c r="O184" s="206"/>
      <c r="P184" s="206"/>
      <c r="Q184" s="206"/>
      <c r="R184" s="206"/>
      <c r="S184" s="206"/>
      <c r="T184" s="206"/>
      <c r="U184" s="206"/>
      <c r="V184" s="206"/>
      <c r="W184" s="206"/>
      <c r="X184" s="206"/>
      <c r="Y184" s="206"/>
      <c r="Z184" s="206"/>
      <c r="AA184" s="206"/>
      <c r="AB184" s="208"/>
      <c r="AC184" s="205"/>
      <c r="AD184" s="10"/>
      <c r="AE184" s="205"/>
      <c r="AF184" s="205"/>
      <c r="AG184" s="153"/>
      <c r="AN184" s="4"/>
      <c r="AP184" s="4"/>
      <c r="AQ184" s="137"/>
    </row>
    <row r="185" spans="1:43" s="124" customFormat="1">
      <c r="A185" s="179"/>
      <c r="C185" s="153"/>
      <c r="D185" s="204"/>
      <c r="E185" s="205"/>
      <c r="F185" s="243"/>
      <c r="G185" s="206"/>
      <c r="H185" s="206"/>
      <c r="I185" s="206"/>
      <c r="J185" s="206"/>
      <c r="K185" s="206"/>
      <c r="L185" s="206"/>
      <c r="M185" s="206"/>
      <c r="N185" s="206"/>
      <c r="O185" s="206"/>
      <c r="P185" s="206"/>
      <c r="Q185" s="206"/>
      <c r="R185" s="206"/>
      <c r="S185" s="206"/>
      <c r="T185" s="206"/>
      <c r="U185" s="206"/>
      <c r="V185" s="206"/>
      <c r="W185" s="206"/>
      <c r="X185" s="206"/>
      <c r="Y185" s="206"/>
      <c r="Z185" s="206"/>
      <c r="AA185" s="206"/>
      <c r="AB185" s="207"/>
      <c r="AC185" s="205"/>
      <c r="AD185" s="205"/>
      <c r="AE185" s="205"/>
      <c r="AF185" s="205"/>
      <c r="AG185" s="205"/>
      <c r="AN185" s="4"/>
      <c r="AP185" s="4"/>
      <c r="AQ185" s="137"/>
    </row>
    <row r="186" spans="1:43" s="124" customFormat="1">
      <c r="A186" s="179"/>
      <c r="C186" s="153"/>
      <c r="D186" s="204"/>
      <c r="E186" s="205"/>
      <c r="F186" s="958"/>
      <c r="G186" s="206"/>
      <c r="H186" s="210"/>
      <c r="I186" s="210"/>
      <c r="J186" s="210"/>
      <c r="K186" s="210"/>
      <c r="L186" s="210"/>
      <c r="M186" s="210"/>
      <c r="N186" s="210"/>
      <c r="O186" s="210"/>
      <c r="P186" s="210"/>
      <c r="Q186" s="210"/>
      <c r="R186" s="210"/>
      <c r="S186" s="210"/>
      <c r="T186" s="210"/>
      <c r="U186" s="210"/>
      <c r="V186" s="210"/>
      <c r="W186" s="210"/>
      <c r="X186" s="210"/>
      <c r="Y186" s="210"/>
      <c r="Z186" s="210"/>
      <c r="AA186" s="210"/>
      <c r="AB186" s="211"/>
      <c r="AC186" s="212"/>
      <c r="AD186" s="212"/>
      <c r="AE186" s="212"/>
      <c r="AF186" s="212"/>
      <c r="AG186" s="205"/>
      <c r="AN186" s="4"/>
      <c r="AP186" s="4"/>
      <c r="AQ186" s="137"/>
    </row>
    <row r="187" spans="1:43">
      <c r="B187" s="124"/>
      <c r="C187" s="153"/>
      <c r="H187" s="210"/>
      <c r="I187" s="210"/>
      <c r="J187" s="210"/>
      <c r="K187" s="210"/>
      <c r="L187" s="210"/>
      <c r="M187" s="210"/>
      <c r="N187" s="210"/>
      <c r="O187" s="210"/>
      <c r="P187" s="210"/>
      <c r="Q187" s="210"/>
      <c r="R187" s="210"/>
      <c r="S187" s="210"/>
      <c r="T187" s="210"/>
      <c r="U187" s="210"/>
      <c r="V187" s="210"/>
      <c r="W187" s="210"/>
      <c r="X187" s="210"/>
      <c r="Y187" s="210"/>
      <c r="Z187" s="210"/>
      <c r="AA187" s="210"/>
      <c r="AB187" s="211"/>
      <c r="AC187" s="213"/>
      <c r="AD187" s="212"/>
      <c r="AE187" s="212"/>
      <c r="AF187" s="213"/>
      <c r="AH187" s="124"/>
      <c r="AI187" s="124"/>
      <c r="AJ187" s="124"/>
      <c r="AK187" s="124"/>
      <c r="AL187" s="124"/>
      <c r="AM187" s="124"/>
      <c r="AN187" s="4"/>
      <c r="AO187" s="124"/>
      <c r="AP187" s="4"/>
    </row>
    <row r="188" spans="1:43">
      <c r="B188" s="124"/>
      <c r="C188" s="153"/>
      <c r="H188" s="206"/>
      <c r="I188" s="206"/>
      <c r="J188" s="206"/>
      <c r="K188" s="206"/>
      <c r="L188" s="206"/>
      <c r="M188" s="206"/>
      <c r="N188" s="206"/>
      <c r="O188" s="206"/>
      <c r="P188" s="206"/>
      <c r="Q188" s="206"/>
      <c r="R188" s="206"/>
      <c r="S188" s="206"/>
      <c r="T188" s="206"/>
      <c r="U188" s="206"/>
      <c r="V188" s="206"/>
      <c r="W188" s="206"/>
      <c r="X188" s="206"/>
      <c r="Y188" s="206"/>
      <c r="Z188" s="206"/>
      <c r="AA188" s="206"/>
      <c r="AB188" s="207"/>
      <c r="AC188" s="205"/>
      <c r="AD188" s="205"/>
      <c r="AE188" s="205"/>
      <c r="AF188" s="205"/>
      <c r="AH188" s="124"/>
      <c r="AI188" s="124"/>
      <c r="AJ188" s="124"/>
      <c r="AK188" s="124"/>
      <c r="AL188" s="124"/>
      <c r="AM188" s="124"/>
      <c r="AN188" s="4"/>
      <c r="AO188" s="124"/>
      <c r="AP188" s="4"/>
    </row>
    <row r="189" spans="1:43">
      <c r="B189" s="124"/>
      <c r="C189" s="153"/>
      <c r="H189" s="206"/>
      <c r="I189" s="206"/>
      <c r="J189" s="206"/>
      <c r="K189" s="206"/>
      <c r="L189" s="206"/>
      <c r="M189" s="206"/>
      <c r="N189" s="206"/>
      <c r="O189" s="206"/>
      <c r="P189" s="206"/>
      <c r="Q189" s="206"/>
      <c r="R189" s="206"/>
      <c r="S189" s="206"/>
      <c r="T189" s="206"/>
      <c r="U189" s="206"/>
      <c r="V189" s="206"/>
      <c r="W189" s="206"/>
      <c r="X189" s="206"/>
      <c r="Y189" s="206"/>
      <c r="Z189" s="206"/>
      <c r="AA189" s="206"/>
      <c r="AB189" s="207"/>
      <c r="AC189" s="205"/>
      <c r="AD189" s="205"/>
      <c r="AE189" s="205"/>
      <c r="AF189" s="205"/>
      <c r="AH189" s="124"/>
      <c r="AI189" s="124"/>
      <c r="AJ189" s="124"/>
      <c r="AK189" s="124"/>
      <c r="AL189" s="124"/>
      <c r="AM189" s="124"/>
      <c r="AN189" s="4"/>
      <c r="AO189" s="124"/>
      <c r="AP189" s="4"/>
    </row>
    <row r="190" spans="1:43">
      <c r="B190" s="124"/>
      <c r="C190" s="153"/>
      <c r="H190" s="210"/>
      <c r="I190" s="210"/>
      <c r="J190" s="210"/>
      <c r="K190" s="210"/>
      <c r="L190" s="210"/>
      <c r="M190" s="210"/>
      <c r="N190" s="210"/>
      <c r="O190" s="210"/>
      <c r="P190" s="210"/>
      <c r="Q190" s="210"/>
      <c r="R190" s="210"/>
      <c r="S190" s="210"/>
      <c r="T190" s="210"/>
      <c r="U190" s="210"/>
      <c r="V190" s="210"/>
      <c r="W190" s="210"/>
      <c r="X190" s="210"/>
      <c r="Y190" s="210"/>
      <c r="Z190" s="210"/>
      <c r="AA190" s="210"/>
      <c r="AB190" s="211"/>
      <c r="AC190" s="212"/>
      <c r="AD190" s="212"/>
      <c r="AE190" s="212"/>
      <c r="AF190" s="212"/>
      <c r="AH190" s="124"/>
      <c r="AI190" s="124"/>
      <c r="AJ190" s="124"/>
      <c r="AK190" s="124"/>
      <c r="AL190" s="124"/>
      <c r="AM190" s="124"/>
      <c r="AN190" s="4"/>
      <c r="AO190" s="124"/>
      <c r="AP190" s="4"/>
    </row>
    <row r="191" spans="1:43">
      <c r="B191" s="124"/>
      <c r="C191" s="153"/>
      <c r="H191" s="206"/>
      <c r="I191" s="206"/>
      <c r="J191" s="206"/>
      <c r="K191" s="206"/>
      <c r="L191" s="206"/>
      <c r="M191" s="206"/>
      <c r="N191" s="206"/>
      <c r="O191" s="206"/>
      <c r="P191" s="206"/>
      <c r="Q191" s="206"/>
      <c r="R191" s="206"/>
      <c r="S191" s="206"/>
      <c r="T191" s="206"/>
      <c r="U191" s="206"/>
      <c r="V191" s="206"/>
      <c r="W191" s="206"/>
      <c r="X191" s="206"/>
      <c r="Y191" s="206"/>
      <c r="Z191" s="206"/>
      <c r="AA191" s="206"/>
      <c r="AB191" s="207"/>
      <c r="AC191" s="205"/>
      <c r="AD191" s="205"/>
      <c r="AE191" s="205"/>
      <c r="AF191" s="205"/>
      <c r="AH191" s="124"/>
      <c r="AI191" s="124"/>
      <c r="AJ191" s="124"/>
      <c r="AK191" s="124"/>
      <c r="AL191" s="124"/>
      <c r="AM191" s="124"/>
      <c r="AN191" s="4"/>
      <c r="AO191" s="124"/>
      <c r="AP191" s="4"/>
    </row>
    <row r="192" spans="1:43">
      <c r="B192" s="124"/>
      <c r="C192" s="153"/>
      <c r="H192" s="206"/>
      <c r="I192" s="206"/>
      <c r="J192" s="206"/>
      <c r="K192" s="206"/>
      <c r="L192" s="206"/>
      <c r="M192" s="206"/>
      <c r="N192" s="206"/>
      <c r="O192" s="206"/>
      <c r="P192" s="206"/>
      <c r="Q192" s="206"/>
      <c r="R192" s="206"/>
      <c r="S192" s="206"/>
      <c r="T192" s="206"/>
      <c r="U192" s="206"/>
      <c r="V192" s="206"/>
      <c r="W192" s="206"/>
      <c r="X192" s="206"/>
      <c r="Y192" s="206"/>
      <c r="Z192" s="206"/>
      <c r="AA192" s="206"/>
      <c r="AB192" s="207"/>
      <c r="AC192" s="205"/>
      <c r="AD192" s="205"/>
      <c r="AE192" s="205"/>
      <c r="AF192" s="205"/>
      <c r="AH192" s="124"/>
      <c r="AI192" s="124"/>
      <c r="AJ192" s="124"/>
      <c r="AK192" s="124"/>
      <c r="AL192" s="124"/>
      <c r="AM192" s="124"/>
      <c r="AN192" s="4"/>
      <c r="AO192" s="124"/>
      <c r="AP192" s="4"/>
    </row>
    <row r="193" spans="2:42">
      <c r="B193" s="124"/>
      <c r="C193" s="153"/>
      <c r="H193" s="206"/>
      <c r="I193" s="206"/>
      <c r="J193" s="206"/>
      <c r="K193" s="206"/>
      <c r="L193" s="206"/>
      <c r="M193" s="206"/>
      <c r="N193" s="206"/>
      <c r="O193" s="206"/>
      <c r="P193" s="206"/>
      <c r="Q193" s="206"/>
      <c r="R193" s="206"/>
      <c r="S193" s="206"/>
      <c r="T193" s="206"/>
      <c r="U193" s="206"/>
      <c r="V193" s="206"/>
      <c r="W193" s="206"/>
      <c r="X193" s="206"/>
      <c r="Y193" s="206"/>
      <c r="Z193" s="206"/>
      <c r="AA193" s="206"/>
      <c r="AB193" s="207"/>
      <c r="AC193" s="205"/>
      <c r="AD193" s="205"/>
      <c r="AE193" s="205"/>
      <c r="AF193" s="205"/>
      <c r="AH193" s="124"/>
      <c r="AI193" s="124"/>
      <c r="AJ193" s="124"/>
      <c r="AK193" s="124"/>
      <c r="AL193" s="124"/>
      <c r="AM193" s="124"/>
      <c r="AN193" s="4"/>
      <c r="AO193" s="124"/>
      <c r="AP193" s="4"/>
    </row>
    <row r="194" spans="2:42">
      <c r="B194" s="124"/>
      <c r="C194" s="153"/>
      <c r="H194" s="206"/>
      <c r="I194" s="206"/>
      <c r="J194" s="206"/>
      <c r="K194" s="206"/>
      <c r="L194" s="206"/>
      <c r="M194" s="206"/>
      <c r="N194" s="206"/>
      <c r="O194" s="206"/>
      <c r="P194" s="206"/>
      <c r="Q194" s="206"/>
      <c r="R194" s="206"/>
      <c r="S194" s="206"/>
      <c r="T194" s="206"/>
      <c r="U194" s="206"/>
      <c r="V194" s="206"/>
      <c r="W194" s="206"/>
      <c r="X194" s="206"/>
      <c r="Y194" s="206"/>
      <c r="Z194" s="206"/>
      <c r="AA194" s="206"/>
      <c r="AB194" s="207"/>
      <c r="AC194" s="205"/>
      <c r="AD194" s="205"/>
      <c r="AE194" s="205"/>
      <c r="AF194" s="205"/>
      <c r="AH194" s="124"/>
      <c r="AI194" s="124"/>
      <c r="AJ194" s="124"/>
      <c r="AK194" s="124"/>
      <c r="AL194" s="124"/>
      <c r="AM194" s="124"/>
      <c r="AN194" s="4"/>
      <c r="AO194" s="124"/>
      <c r="AP194" s="4"/>
    </row>
    <row r="195" spans="2:42">
      <c r="B195" s="124"/>
      <c r="C195" s="153"/>
      <c r="H195" s="206"/>
      <c r="I195" s="206"/>
      <c r="J195" s="206"/>
      <c r="K195" s="206"/>
      <c r="L195" s="206"/>
      <c r="M195" s="206"/>
      <c r="N195" s="206"/>
      <c r="O195" s="206"/>
      <c r="P195" s="206"/>
      <c r="Q195" s="206"/>
      <c r="R195" s="206"/>
      <c r="S195" s="206"/>
      <c r="T195" s="206"/>
      <c r="U195" s="206"/>
      <c r="V195" s="206"/>
      <c r="W195" s="206"/>
      <c r="X195" s="206"/>
      <c r="Y195" s="206"/>
      <c r="Z195" s="206"/>
      <c r="AA195" s="206"/>
      <c r="AB195" s="207"/>
      <c r="AC195" s="205"/>
      <c r="AD195" s="205"/>
      <c r="AE195" s="205"/>
      <c r="AF195" s="205"/>
      <c r="AH195" s="124"/>
      <c r="AI195" s="124"/>
      <c r="AJ195" s="124"/>
      <c r="AK195" s="124"/>
      <c r="AL195" s="124"/>
      <c r="AM195" s="124"/>
      <c r="AN195" s="4"/>
      <c r="AO195" s="124"/>
      <c r="AP195" s="4"/>
    </row>
    <row r="196" spans="2:42">
      <c r="B196" s="124"/>
      <c r="C196" s="153"/>
      <c r="H196" s="206"/>
      <c r="I196" s="206"/>
      <c r="J196" s="206"/>
      <c r="K196" s="206"/>
      <c r="L196" s="206"/>
      <c r="M196" s="206"/>
      <c r="N196" s="206"/>
      <c r="O196" s="206"/>
      <c r="P196" s="206"/>
      <c r="Q196" s="206"/>
      <c r="R196" s="206"/>
      <c r="S196" s="206"/>
      <c r="T196" s="206"/>
      <c r="U196" s="206"/>
      <c r="V196" s="206"/>
      <c r="W196" s="206"/>
      <c r="X196" s="206"/>
      <c r="Y196" s="206"/>
      <c r="Z196" s="206"/>
      <c r="AA196" s="206"/>
      <c r="AB196" s="207"/>
      <c r="AC196" s="205"/>
      <c r="AD196" s="205"/>
      <c r="AE196" s="205"/>
      <c r="AF196" s="205"/>
      <c r="AH196" s="124"/>
      <c r="AI196" s="124"/>
      <c r="AJ196" s="124"/>
      <c r="AK196" s="124"/>
      <c r="AL196" s="124"/>
      <c r="AM196" s="124"/>
      <c r="AN196" s="4"/>
      <c r="AO196" s="124"/>
      <c r="AP196" s="4"/>
    </row>
    <row r="197" spans="2:42">
      <c r="B197" s="124"/>
      <c r="C197" s="153"/>
      <c r="H197" s="206"/>
      <c r="I197" s="206"/>
      <c r="J197" s="206"/>
      <c r="K197" s="206"/>
      <c r="L197" s="206"/>
      <c r="M197" s="206"/>
      <c r="N197" s="206"/>
      <c r="O197" s="206"/>
      <c r="P197" s="206"/>
      <c r="Q197" s="206"/>
      <c r="R197" s="206"/>
      <c r="S197" s="206"/>
      <c r="T197" s="206"/>
      <c r="U197" s="206"/>
      <c r="V197" s="206"/>
      <c r="W197" s="206"/>
      <c r="X197" s="206"/>
      <c r="Y197" s="206"/>
      <c r="Z197" s="206"/>
      <c r="AA197" s="206"/>
      <c r="AB197" s="207"/>
      <c r="AC197" s="205"/>
      <c r="AD197" s="205"/>
      <c r="AE197" s="205"/>
      <c r="AF197" s="205"/>
      <c r="AH197" s="124"/>
      <c r="AI197" s="124"/>
      <c r="AJ197" s="124"/>
      <c r="AK197" s="124"/>
      <c r="AL197" s="124"/>
      <c r="AM197" s="124"/>
      <c r="AN197" s="4"/>
      <c r="AO197" s="124"/>
      <c r="AP197" s="4"/>
    </row>
    <row r="198" spans="2:42">
      <c r="B198" s="124"/>
      <c r="C198" s="153"/>
      <c r="H198" s="206"/>
      <c r="I198" s="206"/>
      <c r="J198" s="206"/>
      <c r="K198" s="206"/>
      <c r="L198" s="206"/>
      <c r="M198" s="206"/>
      <c r="N198" s="206"/>
      <c r="O198" s="206"/>
      <c r="P198" s="206"/>
      <c r="Q198" s="206"/>
      <c r="R198" s="206"/>
      <c r="S198" s="206"/>
      <c r="T198" s="206"/>
      <c r="U198" s="206"/>
      <c r="V198" s="206"/>
      <c r="W198" s="206"/>
      <c r="X198" s="206"/>
      <c r="Y198" s="206"/>
      <c r="Z198" s="206"/>
      <c r="AA198" s="206"/>
      <c r="AB198" s="207"/>
      <c r="AC198" s="205"/>
      <c r="AD198" s="205"/>
      <c r="AE198" s="205"/>
      <c r="AF198" s="205"/>
      <c r="AH198" s="124"/>
      <c r="AI198" s="124"/>
      <c r="AJ198" s="124"/>
      <c r="AK198" s="124"/>
      <c r="AL198" s="124"/>
      <c r="AM198" s="124"/>
      <c r="AN198" s="4"/>
      <c r="AO198" s="124"/>
      <c r="AP198" s="4"/>
    </row>
    <row r="199" spans="2:42">
      <c r="B199" s="124"/>
      <c r="C199" s="153"/>
      <c r="H199" s="206"/>
      <c r="I199" s="206"/>
      <c r="J199" s="206"/>
      <c r="K199" s="206"/>
      <c r="L199" s="206"/>
      <c r="M199" s="206"/>
      <c r="N199" s="206"/>
      <c r="O199" s="206"/>
      <c r="P199" s="206"/>
      <c r="Q199" s="206"/>
      <c r="R199" s="206"/>
      <c r="S199" s="206"/>
      <c r="T199" s="206"/>
      <c r="U199" s="206"/>
      <c r="V199" s="206"/>
      <c r="W199" s="206"/>
      <c r="X199" s="206"/>
      <c r="Y199" s="206"/>
      <c r="Z199" s="206"/>
      <c r="AA199" s="206"/>
      <c r="AB199" s="207"/>
      <c r="AC199" s="205"/>
      <c r="AD199" s="205"/>
      <c r="AE199" s="205"/>
      <c r="AF199" s="205"/>
      <c r="AH199" s="124"/>
      <c r="AI199" s="124"/>
      <c r="AJ199" s="124"/>
      <c r="AK199" s="124"/>
      <c r="AL199" s="124"/>
      <c r="AM199" s="124"/>
      <c r="AN199" s="4"/>
      <c r="AO199" s="124"/>
      <c r="AP199" s="4"/>
    </row>
    <row r="200" spans="2:42">
      <c r="B200" s="124"/>
      <c r="C200" s="153"/>
      <c r="H200" s="206"/>
      <c r="I200" s="206"/>
      <c r="J200" s="206"/>
      <c r="K200" s="206"/>
      <c r="L200" s="206"/>
      <c r="M200" s="206"/>
      <c r="N200" s="206"/>
      <c r="O200" s="206"/>
      <c r="P200" s="206"/>
      <c r="Q200" s="206"/>
      <c r="R200" s="206"/>
      <c r="S200" s="206"/>
      <c r="T200" s="206"/>
      <c r="U200" s="206"/>
      <c r="V200" s="206"/>
      <c r="W200" s="206"/>
      <c r="X200" s="206"/>
      <c r="Y200" s="206"/>
      <c r="Z200" s="206"/>
      <c r="AA200" s="206"/>
      <c r="AB200" s="207"/>
      <c r="AC200" s="205"/>
      <c r="AD200" s="205"/>
      <c r="AE200" s="205"/>
      <c r="AF200" s="205"/>
      <c r="AH200" s="124"/>
      <c r="AI200" s="124"/>
      <c r="AJ200" s="124"/>
      <c r="AK200" s="124"/>
      <c r="AL200" s="124"/>
      <c r="AM200" s="124"/>
      <c r="AN200" s="4"/>
      <c r="AO200" s="124"/>
      <c r="AP200" s="4"/>
    </row>
    <row r="201" spans="2:42">
      <c r="B201" s="124"/>
      <c r="C201" s="153"/>
      <c r="H201" s="206"/>
      <c r="I201" s="206"/>
      <c r="J201" s="206"/>
      <c r="K201" s="206"/>
      <c r="L201" s="206"/>
      <c r="M201" s="206"/>
      <c r="N201" s="206"/>
      <c r="O201" s="206"/>
      <c r="P201" s="206"/>
      <c r="Q201" s="206"/>
      <c r="R201" s="206"/>
      <c r="S201" s="206"/>
      <c r="T201" s="206"/>
      <c r="U201" s="206"/>
      <c r="V201" s="206"/>
      <c r="W201" s="206"/>
      <c r="X201" s="206"/>
      <c r="Y201" s="206"/>
      <c r="Z201" s="206"/>
      <c r="AA201" s="206"/>
      <c r="AB201" s="207"/>
      <c r="AC201" s="205"/>
      <c r="AD201" s="205"/>
      <c r="AE201" s="205"/>
      <c r="AF201" s="205"/>
      <c r="AH201" s="124"/>
      <c r="AI201" s="124"/>
      <c r="AJ201" s="124"/>
      <c r="AK201" s="124"/>
      <c r="AL201" s="124"/>
      <c r="AM201" s="124"/>
      <c r="AN201" s="4"/>
      <c r="AO201" s="124"/>
      <c r="AP201" s="4"/>
    </row>
    <row r="202" spans="2:42">
      <c r="B202" s="124"/>
      <c r="C202" s="153"/>
      <c r="H202" s="206"/>
      <c r="I202" s="206"/>
      <c r="J202" s="206"/>
      <c r="K202" s="206"/>
      <c r="L202" s="206"/>
      <c r="M202" s="206"/>
      <c r="N202" s="206"/>
      <c r="O202" s="206"/>
      <c r="P202" s="206"/>
      <c r="Q202" s="206"/>
      <c r="R202" s="206"/>
      <c r="S202" s="206"/>
      <c r="T202" s="206"/>
      <c r="U202" s="206"/>
      <c r="V202" s="206"/>
      <c r="W202" s="206"/>
      <c r="X202" s="206"/>
      <c r="Y202" s="206"/>
      <c r="Z202" s="206"/>
      <c r="AA202" s="206"/>
      <c r="AB202" s="207"/>
      <c r="AC202" s="205"/>
      <c r="AD202" s="205"/>
      <c r="AE202" s="205"/>
      <c r="AF202" s="205"/>
      <c r="AH202" s="124"/>
      <c r="AI202" s="124"/>
      <c r="AJ202" s="124"/>
      <c r="AK202" s="124"/>
      <c r="AL202" s="124"/>
      <c r="AM202" s="124"/>
      <c r="AN202" s="4"/>
      <c r="AO202" s="124"/>
      <c r="AP202" s="4"/>
    </row>
    <row r="203" spans="2:42">
      <c r="B203" s="124"/>
      <c r="C203" s="153"/>
      <c r="H203" s="206"/>
      <c r="I203" s="206"/>
      <c r="J203" s="206"/>
      <c r="K203" s="206"/>
      <c r="L203" s="206"/>
      <c r="M203" s="206"/>
      <c r="N203" s="206"/>
      <c r="O203" s="206"/>
      <c r="P203" s="206"/>
      <c r="Q203" s="206"/>
      <c r="R203" s="206"/>
      <c r="S203" s="206"/>
      <c r="T203" s="206"/>
      <c r="U203" s="206"/>
      <c r="V203" s="206"/>
      <c r="W203" s="206"/>
      <c r="X203" s="206"/>
      <c r="Y203" s="206"/>
      <c r="Z203" s="206"/>
      <c r="AA203" s="206"/>
      <c r="AB203" s="207"/>
      <c r="AC203" s="205"/>
      <c r="AD203" s="205"/>
      <c r="AE203" s="205"/>
      <c r="AF203" s="205"/>
      <c r="AH203" s="124"/>
      <c r="AI203" s="124"/>
      <c r="AJ203" s="124"/>
      <c r="AK203" s="124"/>
      <c r="AL203" s="124"/>
      <c r="AM203" s="124"/>
      <c r="AN203" s="4"/>
      <c r="AO203" s="124"/>
      <c r="AP203" s="4"/>
    </row>
    <row r="204" spans="2:42">
      <c r="B204" s="124"/>
      <c r="C204" s="153"/>
      <c r="H204" s="206"/>
      <c r="I204" s="206"/>
      <c r="J204" s="206"/>
      <c r="K204" s="206"/>
      <c r="L204" s="206"/>
      <c r="M204" s="206"/>
      <c r="N204" s="206"/>
      <c r="O204" s="206"/>
      <c r="P204" s="206"/>
      <c r="Q204" s="206"/>
      <c r="R204" s="206"/>
      <c r="S204" s="206"/>
      <c r="T204" s="206"/>
      <c r="U204" s="206"/>
      <c r="V204" s="206"/>
      <c r="W204" s="206"/>
      <c r="X204" s="206"/>
      <c r="Y204" s="206"/>
      <c r="Z204" s="206"/>
      <c r="AA204" s="206"/>
      <c r="AB204" s="207"/>
      <c r="AC204" s="205"/>
      <c r="AD204" s="205"/>
      <c r="AE204" s="205"/>
      <c r="AF204" s="205"/>
      <c r="AH204" s="124"/>
      <c r="AI204" s="124"/>
      <c r="AJ204" s="124"/>
      <c r="AK204" s="124"/>
      <c r="AL204" s="124"/>
      <c r="AM204" s="124"/>
      <c r="AN204" s="4"/>
      <c r="AO204" s="124"/>
      <c r="AP204" s="4"/>
    </row>
    <row r="205" spans="2:42">
      <c r="B205" s="124"/>
      <c r="C205" s="153"/>
      <c r="H205" s="206"/>
      <c r="I205" s="206"/>
      <c r="J205" s="206"/>
      <c r="K205" s="206"/>
      <c r="L205" s="206"/>
      <c r="M205" s="206"/>
      <c r="N205" s="206"/>
      <c r="O205" s="206"/>
      <c r="P205" s="206"/>
      <c r="Q205" s="206"/>
      <c r="R205" s="206"/>
      <c r="S205" s="206"/>
      <c r="T205" s="206"/>
      <c r="U205" s="206"/>
      <c r="V205" s="206"/>
      <c r="W205" s="206"/>
      <c r="X205" s="206"/>
      <c r="Y205" s="206"/>
      <c r="Z205" s="206"/>
      <c r="AA205" s="206"/>
      <c r="AB205" s="207"/>
      <c r="AC205" s="205"/>
      <c r="AD205" s="205"/>
      <c r="AE205" s="205"/>
      <c r="AF205" s="205"/>
      <c r="AH205" s="124"/>
      <c r="AI205" s="124"/>
      <c r="AJ205" s="124"/>
      <c r="AK205" s="124"/>
      <c r="AL205" s="124"/>
      <c r="AM205" s="124"/>
      <c r="AN205" s="4"/>
      <c r="AO205" s="124"/>
      <c r="AP205" s="4"/>
    </row>
    <row r="206" spans="2:42">
      <c r="B206" s="124"/>
      <c r="C206" s="153"/>
      <c r="H206" s="206"/>
      <c r="I206" s="206"/>
      <c r="J206" s="206"/>
      <c r="K206" s="206"/>
      <c r="L206" s="206"/>
      <c r="M206" s="206"/>
      <c r="N206" s="206"/>
      <c r="O206" s="206"/>
      <c r="P206" s="206"/>
      <c r="Q206" s="206"/>
      <c r="R206" s="206"/>
      <c r="S206" s="206"/>
      <c r="T206" s="206"/>
      <c r="U206" s="206"/>
      <c r="V206" s="206"/>
      <c r="W206" s="206"/>
      <c r="X206" s="206"/>
      <c r="Y206" s="206"/>
      <c r="Z206" s="206"/>
      <c r="AA206" s="206"/>
      <c r="AB206" s="207"/>
      <c r="AC206" s="205"/>
      <c r="AD206" s="205"/>
      <c r="AE206" s="205"/>
      <c r="AF206" s="205"/>
      <c r="AH206" s="124"/>
      <c r="AI206" s="124"/>
      <c r="AJ206" s="124"/>
      <c r="AK206" s="124"/>
      <c r="AL206" s="124"/>
      <c r="AM206" s="124"/>
      <c r="AN206" s="4"/>
      <c r="AO206" s="124"/>
      <c r="AP206" s="4"/>
    </row>
    <row r="207" spans="2:42">
      <c r="B207" s="124"/>
      <c r="C207" s="153"/>
      <c r="H207" s="206"/>
      <c r="I207" s="206"/>
      <c r="J207" s="206"/>
      <c r="K207" s="206"/>
      <c r="L207" s="206"/>
      <c r="M207" s="206"/>
      <c r="N207" s="206"/>
      <c r="O207" s="206"/>
      <c r="P207" s="206"/>
      <c r="Q207" s="206"/>
      <c r="R207" s="206"/>
      <c r="S207" s="206"/>
      <c r="T207" s="206"/>
      <c r="U207" s="206"/>
      <c r="V207" s="206"/>
      <c r="W207" s="206"/>
      <c r="X207" s="206"/>
      <c r="Y207" s="206"/>
      <c r="Z207" s="206"/>
      <c r="AA207" s="206"/>
      <c r="AB207" s="207"/>
      <c r="AC207" s="205"/>
      <c r="AD207" s="205"/>
      <c r="AE207" s="205"/>
      <c r="AF207" s="205"/>
      <c r="AH207" s="124"/>
      <c r="AI207" s="124"/>
      <c r="AJ207" s="124"/>
      <c r="AK207" s="124"/>
      <c r="AL207" s="124"/>
      <c r="AM207" s="124"/>
      <c r="AN207" s="4"/>
      <c r="AO207" s="124"/>
      <c r="AP207" s="4"/>
    </row>
    <row r="208" spans="2:42">
      <c r="B208" s="124"/>
      <c r="C208" s="153"/>
      <c r="H208" s="206"/>
      <c r="I208" s="206"/>
      <c r="J208" s="206"/>
      <c r="K208" s="206"/>
      <c r="L208" s="206"/>
      <c r="M208" s="206"/>
      <c r="N208" s="206"/>
      <c r="O208" s="206"/>
      <c r="P208" s="206"/>
      <c r="Q208" s="206"/>
      <c r="R208" s="206"/>
      <c r="S208" s="206"/>
      <c r="T208" s="206"/>
      <c r="U208" s="206"/>
      <c r="V208" s="206"/>
      <c r="W208" s="206"/>
      <c r="X208" s="206"/>
      <c r="Y208" s="206"/>
      <c r="Z208" s="206"/>
      <c r="AA208" s="206"/>
      <c r="AB208" s="207"/>
      <c r="AC208" s="205"/>
      <c r="AD208" s="205"/>
      <c r="AE208" s="205"/>
      <c r="AF208" s="205"/>
      <c r="AH208" s="124"/>
      <c r="AI208" s="124"/>
      <c r="AJ208" s="124"/>
      <c r="AK208" s="124"/>
      <c r="AL208" s="124"/>
      <c r="AM208" s="124"/>
      <c r="AN208" s="4"/>
      <c r="AO208" s="124"/>
      <c r="AP208" s="4"/>
    </row>
    <row r="209" spans="2:42">
      <c r="B209" s="124"/>
      <c r="C209" s="153"/>
      <c r="H209" s="206"/>
      <c r="I209" s="206"/>
      <c r="J209" s="206"/>
      <c r="K209" s="206"/>
      <c r="L209" s="206"/>
      <c r="M209" s="206"/>
      <c r="N209" s="206"/>
      <c r="O209" s="206"/>
      <c r="P209" s="206"/>
      <c r="Q209" s="206"/>
      <c r="R209" s="206"/>
      <c r="S209" s="206"/>
      <c r="T209" s="206"/>
      <c r="U209" s="206"/>
      <c r="V209" s="206"/>
      <c r="W209" s="206"/>
      <c r="X209" s="206"/>
      <c r="Y209" s="206"/>
      <c r="Z209" s="206"/>
      <c r="AA209" s="206"/>
      <c r="AB209" s="207"/>
      <c r="AC209" s="205"/>
      <c r="AD209" s="205"/>
      <c r="AE209" s="205"/>
      <c r="AF209" s="205"/>
      <c r="AH209" s="124"/>
      <c r="AI209" s="124"/>
      <c r="AJ209" s="124"/>
      <c r="AK209" s="124"/>
      <c r="AL209" s="124"/>
      <c r="AM209" s="124"/>
      <c r="AN209" s="4"/>
      <c r="AO209" s="124"/>
      <c r="AP209" s="4"/>
    </row>
    <row r="210" spans="2:42">
      <c r="B210" s="124"/>
      <c r="C210" s="153"/>
      <c r="H210" s="206"/>
      <c r="I210" s="206"/>
      <c r="J210" s="206"/>
      <c r="K210" s="206"/>
      <c r="L210" s="206"/>
      <c r="M210" s="206"/>
      <c r="N210" s="206"/>
      <c r="O210" s="206"/>
      <c r="P210" s="206"/>
      <c r="Q210" s="206"/>
      <c r="R210" s="206"/>
      <c r="S210" s="206"/>
      <c r="T210" s="206"/>
      <c r="U210" s="206"/>
      <c r="V210" s="206"/>
      <c r="W210" s="206"/>
      <c r="X210" s="206"/>
      <c r="Y210" s="206"/>
      <c r="Z210" s="206"/>
      <c r="AA210" s="206"/>
      <c r="AB210" s="207"/>
      <c r="AC210" s="205"/>
      <c r="AD210" s="205"/>
      <c r="AE210" s="205"/>
      <c r="AF210" s="205"/>
      <c r="AH210" s="124"/>
      <c r="AI210" s="124"/>
      <c r="AJ210" s="124"/>
      <c r="AK210" s="124"/>
      <c r="AL210" s="124"/>
      <c r="AM210" s="124"/>
      <c r="AN210" s="4"/>
      <c r="AO210" s="124"/>
      <c r="AP210" s="4"/>
    </row>
    <row r="211" spans="2:42">
      <c r="B211" s="124"/>
      <c r="C211" s="153"/>
      <c r="H211" s="206"/>
      <c r="I211" s="206"/>
      <c r="J211" s="206"/>
      <c r="K211" s="206"/>
      <c r="L211" s="206"/>
      <c r="M211" s="206"/>
      <c r="N211" s="206"/>
      <c r="O211" s="206"/>
      <c r="P211" s="206"/>
      <c r="Q211" s="206"/>
      <c r="R211" s="206"/>
      <c r="S211" s="206"/>
      <c r="T211" s="206"/>
      <c r="U211" s="206"/>
      <c r="V211" s="206"/>
      <c r="W211" s="206"/>
      <c r="X211" s="206"/>
      <c r="Y211" s="206"/>
      <c r="Z211" s="206"/>
      <c r="AA211" s="206"/>
      <c r="AB211" s="207"/>
      <c r="AC211" s="205"/>
      <c r="AD211" s="205"/>
      <c r="AE211" s="205"/>
      <c r="AF211" s="205"/>
      <c r="AH211" s="124"/>
      <c r="AI211" s="124"/>
      <c r="AJ211" s="124"/>
      <c r="AK211" s="124"/>
      <c r="AL211" s="124"/>
      <c r="AM211" s="124"/>
      <c r="AN211" s="4"/>
      <c r="AO211" s="124"/>
      <c r="AP211" s="4"/>
    </row>
    <row r="212" spans="2:42">
      <c r="B212" s="124"/>
      <c r="C212" s="153"/>
      <c r="H212" s="206"/>
      <c r="I212" s="206"/>
      <c r="J212" s="206"/>
      <c r="K212" s="206"/>
      <c r="L212" s="206"/>
      <c r="M212" s="206"/>
      <c r="N212" s="206"/>
      <c r="O212" s="206"/>
      <c r="P212" s="206"/>
      <c r="Q212" s="206"/>
      <c r="R212" s="206"/>
      <c r="S212" s="206"/>
      <c r="T212" s="206"/>
      <c r="U212" s="206"/>
      <c r="V212" s="206"/>
      <c r="W212" s="206"/>
      <c r="X212" s="206"/>
      <c r="Y212" s="206"/>
      <c r="Z212" s="206"/>
      <c r="AA212" s="206"/>
      <c r="AB212" s="207"/>
      <c r="AC212" s="205"/>
      <c r="AD212" s="205"/>
      <c r="AE212" s="205"/>
      <c r="AF212" s="205"/>
      <c r="AH212" s="124"/>
      <c r="AI212" s="124"/>
      <c r="AJ212" s="124"/>
      <c r="AK212" s="124"/>
      <c r="AL212" s="124"/>
      <c r="AM212" s="124"/>
      <c r="AN212" s="4"/>
      <c r="AO212" s="124"/>
      <c r="AP212" s="4"/>
    </row>
    <row r="213" spans="2:42">
      <c r="B213" s="124"/>
      <c r="C213" s="153"/>
      <c r="H213" s="206"/>
      <c r="I213" s="206"/>
      <c r="J213" s="206"/>
      <c r="K213" s="206"/>
      <c r="L213" s="206"/>
      <c r="M213" s="206"/>
      <c r="N213" s="206"/>
      <c r="O213" s="206"/>
      <c r="P213" s="206"/>
      <c r="Q213" s="206"/>
      <c r="R213" s="206"/>
      <c r="S213" s="206"/>
      <c r="T213" s="206"/>
      <c r="U213" s="206"/>
      <c r="V213" s="206"/>
      <c r="W213" s="206"/>
      <c r="X213" s="206"/>
      <c r="Y213" s="206"/>
      <c r="Z213" s="206"/>
      <c r="AA213" s="206"/>
      <c r="AB213" s="207"/>
      <c r="AC213" s="205"/>
      <c r="AD213" s="205"/>
      <c r="AE213" s="205"/>
      <c r="AF213" s="205"/>
      <c r="AH213" s="124"/>
      <c r="AI213" s="124"/>
      <c r="AJ213" s="124"/>
      <c r="AK213" s="124"/>
      <c r="AL213" s="124"/>
      <c r="AM213" s="124"/>
      <c r="AN213" s="4"/>
      <c r="AO213" s="124"/>
      <c r="AP213" s="4"/>
    </row>
    <row r="214" spans="2:42">
      <c r="B214" s="124"/>
      <c r="C214" s="153"/>
      <c r="H214" s="206"/>
      <c r="I214" s="206"/>
      <c r="J214" s="206"/>
      <c r="K214" s="206"/>
      <c r="L214" s="206"/>
      <c r="M214" s="206"/>
      <c r="N214" s="206"/>
      <c r="O214" s="206"/>
      <c r="P214" s="206"/>
      <c r="Q214" s="206"/>
      <c r="R214" s="206"/>
      <c r="S214" s="206"/>
      <c r="T214" s="206"/>
      <c r="U214" s="206"/>
      <c r="V214" s="206"/>
      <c r="W214" s="206"/>
      <c r="X214" s="206"/>
      <c r="Y214" s="206"/>
      <c r="Z214" s="206"/>
      <c r="AA214" s="206"/>
      <c r="AB214" s="207"/>
      <c r="AC214" s="205"/>
      <c r="AD214" s="205"/>
      <c r="AE214" s="205"/>
      <c r="AF214" s="205"/>
      <c r="AH214" s="124"/>
      <c r="AI214" s="124"/>
      <c r="AJ214" s="124"/>
      <c r="AK214" s="124"/>
      <c r="AL214" s="124"/>
      <c r="AM214" s="124"/>
      <c r="AN214" s="4"/>
      <c r="AO214" s="124"/>
      <c r="AP214" s="4"/>
    </row>
    <row r="215" spans="2:42">
      <c r="B215" s="124"/>
      <c r="C215" s="153"/>
      <c r="H215" s="206"/>
      <c r="I215" s="206"/>
      <c r="J215" s="206"/>
      <c r="K215" s="206"/>
      <c r="L215" s="206"/>
      <c r="M215" s="206"/>
      <c r="N215" s="206"/>
      <c r="O215" s="206"/>
      <c r="P215" s="206"/>
      <c r="Q215" s="206"/>
      <c r="R215" s="206"/>
      <c r="S215" s="206"/>
      <c r="T215" s="206"/>
      <c r="U215" s="206"/>
      <c r="V215" s="206"/>
      <c r="W215" s="206"/>
      <c r="X215" s="206"/>
      <c r="Y215" s="206"/>
      <c r="Z215" s="206"/>
      <c r="AA215" s="206"/>
      <c r="AB215" s="207"/>
      <c r="AC215" s="205"/>
      <c r="AD215" s="205"/>
      <c r="AE215" s="205"/>
      <c r="AF215" s="205"/>
      <c r="AH215" s="124"/>
      <c r="AI215" s="124"/>
      <c r="AJ215" s="124"/>
      <c r="AK215" s="124"/>
      <c r="AL215" s="124"/>
      <c r="AM215" s="124"/>
      <c r="AN215" s="4"/>
      <c r="AO215" s="124"/>
      <c r="AP215" s="4"/>
    </row>
    <row r="216" spans="2:42">
      <c r="B216" s="124"/>
      <c r="C216" s="153"/>
      <c r="H216" s="206"/>
      <c r="I216" s="206"/>
      <c r="J216" s="206"/>
      <c r="K216" s="206"/>
      <c r="L216" s="206"/>
      <c r="M216" s="206"/>
      <c r="N216" s="206"/>
      <c r="O216" s="206"/>
      <c r="P216" s="206"/>
      <c r="Q216" s="206"/>
      <c r="R216" s="206"/>
      <c r="S216" s="206"/>
      <c r="T216" s="206"/>
      <c r="U216" s="206"/>
      <c r="V216" s="206"/>
      <c r="W216" s="206"/>
      <c r="X216" s="206"/>
      <c r="Y216" s="206"/>
      <c r="Z216" s="206"/>
      <c r="AA216" s="206"/>
      <c r="AB216" s="207"/>
      <c r="AC216" s="205"/>
      <c r="AD216" s="205"/>
      <c r="AE216" s="205"/>
      <c r="AF216" s="205"/>
      <c r="AH216" s="124"/>
      <c r="AI216" s="124"/>
      <c r="AJ216" s="124"/>
      <c r="AK216" s="124"/>
      <c r="AL216" s="124"/>
      <c r="AM216" s="124"/>
      <c r="AN216" s="4"/>
      <c r="AO216" s="124"/>
      <c r="AP216" s="4"/>
    </row>
    <row r="217" spans="2:42">
      <c r="B217" s="124"/>
      <c r="C217" s="153"/>
      <c r="H217" s="206"/>
      <c r="I217" s="206"/>
      <c r="J217" s="206"/>
      <c r="K217" s="206"/>
      <c r="L217" s="206"/>
      <c r="M217" s="206"/>
      <c r="N217" s="206"/>
      <c r="O217" s="206"/>
      <c r="P217" s="206"/>
      <c r="Q217" s="206"/>
      <c r="R217" s="206"/>
      <c r="S217" s="206"/>
      <c r="T217" s="206"/>
      <c r="U217" s="206"/>
      <c r="V217" s="206"/>
      <c r="W217" s="206"/>
      <c r="X217" s="206"/>
      <c r="Y217" s="206"/>
      <c r="Z217" s="206"/>
      <c r="AA217" s="206"/>
      <c r="AB217" s="207"/>
      <c r="AC217" s="205"/>
      <c r="AD217" s="205"/>
      <c r="AE217" s="205"/>
      <c r="AF217" s="205"/>
      <c r="AH217" s="124"/>
      <c r="AI217" s="124"/>
      <c r="AJ217" s="124"/>
      <c r="AK217" s="124"/>
      <c r="AL217" s="124"/>
      <c r="AM217" s="124"/>
      <c r="AN217" s="4"/>
      <c r="AO217" s="124"/>
      <c r="AP217" s="4"/>
    </row>
    <row r="218" spans="2:42">
      <c r="B218" s="124"/>
      <c r="C218" s="153"/>
      <c r="H218" s="206"/>
      <c r="I218" s="206"/>
      <c r="J218" s="206"/>
      <c r="K218" s="206"/>
      <c r="L218" s="206"/>
      <c r="M218" s="206"/>
      <c r="N218" s="206"/>
      <c r="O218" s="206"/>
      <c r="P218" s="206"/>
      <c r="Q218" s="206"/>
      <c r="R218" s="206"/>
      <c r="S218" s="206"/>
      <c r="T218" s="206"/>
      <c r="U218" s="206"/>
      <c r="V218" s="206"/>
      <c r="W218" s="206"/>
      <c r="X218" s="206"/>
      <c r="Y218" s="206"/>
      <c r="Z218" s="206"/>
      <c r="AA218" s="206"/>
      <c r="AB218" s="207"/>
      <c r="AC218" s="205"/>
      <c r="AD218" s="205"/>
      <c r="AE218" s="205"/>
      <c r="AF218" s="205"/>
      <c r="AH218" s="124"/>
      <c r="AI218" s="124"/>
      <c r="AJ218" s="124"/>
      <c r="AK218" s="124"/>
      <c r="AL218" s="124"/>
      <c r="AM218" s="124"/>
      <c r="AN218" s="4"/>
      <c r="AO218" s="124"/>
      <c r="AP218" s="4"/>
    </row>
    <row r="219" spans="2:42">
      <c r="B219" s="124"/>
      <c r="C219" s="153"/>
      <c r="H219" s="206"/>
      <c r="I219" s="206"/>
      <c r="J219" s="206"/>
      <c r="K219" s="206"/>
      <c r="L219" s="206"/>
      <c r="M219" s="206"/>
      <c r="N219" s="206"/>
      <c r="O219" s="206"/>
      <c r="P219" s="206"/>
      <c r="Q219" s="206"/>
      <c r="R219" s="206"/>
      <c r="S219" s="206"/>
      <c r="T219" s="206"/>
      <c r="U219" s="206"/>
      <c r="V219" s="206"/>
      <c r="W219" s="206"/>
      <c r="X219" s="206"/>
      <c r="Y219" s="206"/>
      <c r="Z219" s="206"/>
      <c r="AA219" s="206"/>
      <c r="AB219" s="207"/>
      <c r="AC219" s="205"/>
      <c r="AD219" s="205"/>
      <c r="AE219" s="205"/>
      <c r="AF219" s="205"/>
      <c r="AH219" s="124"/>
      <c r="AI219" s="124"/>
      <c r="AJ219" s="124"/>
      <c r="AK219" s="124"/>
      <c r="AL219" s="124"/>
      <c r="AM219" s="124"/>
      <c r="AN219" s="4"/>
      <c r="AO219" s="124"/>
      <c r="AP219" s="4"/>
    </row>
    <row r="220" spans="2:42">
      <c r="B220" s="124"/>
      <c r="C220" s="153"/>
      <c r="H220" s="206"/>
      <c r="I220" s="206"/>
      <c r="J220" s="206"/>
      <c r="K220" s="206"/>
      <c r="L220" s="206"/>
      <c r="M220" s="206"/>
      <c r="N220" s="206"/>
      <c r="O220" s="206"/>
      <c r="P220" s="206"/>
      <c r="Q220" s="206"/>
      <c r="R220" s="206"/>
      <c r="S220" s="206"/>
      <c r="T220" s="206"/>
      <c r="U220" s="206"/>
      <c r="V220" s="206"/>
      <c r="W220" s="206"/>
      <c r="X220" s="206"/>
      <c r="Y220" s="206"/>
      <c r="Z220" s="206"/>
      <c r="AA220" s="206"/>
      <c r="AB220" s="207"/>
      <c r="AC220" s="205"/>
      <c r="AD220" s="205"/>
      <c r="AE220" s="205"/>
      <c r="AF220" s="205"/>
      <c r="AH220" s="124"/>
      <c r="AI220" s="124"/>
      <c r="AJ220" s="124"/>
      <c r="AK220" s="124"/>
      <c r="AL220" s="124"/>
      <c r="AM220" s="124"/>
      <c r="AN220" s="4"/>
      <c r="AO220" s="124"/>
      <c r="AP220" s="4"/>
    </row>
    <row r="221" spans="2:42">
      <c r="B221" s="124"/>
      <c r="C221" s="153"/>
      <c r="H221" s="206"/>
      <c r="I221" s="206"/>
      <c r="J221" s="206"/>
      <c r="K221" s="206"/>
      <c r="L221" s="206"/>
      <c r="M221" s="206"/>
      <c r="N221" s="206"/>
      <c r="O221" s="206"/>
      <c r="P221" s="206"/>
      <c r="Q221" s="206"/>
      <c r="R221" s="206"/>
      <c r="S221" s="206"/>
      <c r="T221" s="206"/>
      <c r="U221" s="206"/>
      <c r="V221" s="206"/>
      <c r="W221" s="206"/>
      <c r="X221" s="206"/>
      <c r="Y221" s="206"/>
      <c r="Z221" s="206"/>
      <c r="AA221" s="206"/>
      <c r="AB221" s="207"/>
      <c r="AC221" s="205"/>
      <c r="AD221" s="205"/>
      <c r="AE221" s="205"/>
      <c r="AF221" s="205"/>
      <c r="AH221" s="124"/>
      <c r="AI221" s="124"/>
      <c r="AJ221" s="124"/>
      <c r="AK221" s="124"/>
      <c r="AL221" s="124"/>
      <c r="AM221" s="124"/>
      <c r="AN221" s="4"/>
      <c r="AO221" s="124"/>
      <c r="AP221" s="4"/>
    </row>
    <row r="222" spans="2:42">
      <c r="B222" s="124"/>
      <c r="C222" s="153"/>
      <c r="H222" s="206"/>
      <c r="I222" s="206"/>
      <c r="J222" s="206"/>
      <c r="K222" s="206"/>
      <c r="L222" s="206"/>
      <c r="M222" s="206"/>
      <c r="N222" s="206"/>
      <c r="O222" s="206"/>
      <c r="P222" s="206"/>
      <c r="Q222" s="206"/>
      <c r="R222" s="206"/>
      <c r="S222" s="206"/>
      <c r="T222" s="206"/>
      <c r="U222" s="206"/>
      <c r="V222" s="206"/>
      <c r="W222" s="206"/>
      <c r="X222" s="206"/>
      <c r="Y222" s="206"/>
      <c r="Z222" s="206"/>
      <c r="AA222" s="206"/>
      <c r="AB222" s="207"/>
      <c r="AC222" s="205"/>
      <c r="AD222" s="205"/>
      <c r="AE222" s="205"/>
      <c r="AF222" s="205"/>
      <c r="AH222" s="124"/>
      <c r="AI222" s="124"/>
      <c r="AJ222" s="124"/>
      <c r="AK222" s="124"/>
      <c r="AL222" s="124"/>
      <c r="AM222" s="124"/>
      <c r="AN222" s="4"/>
      <c r="AO222" s="124"/>
      <c r="AP222" s="4"/>
    </row>
    <row r="223" spans="2:42">
      <c r="B223" s="124"/>
      <c r="C223" s="153"/>
      <c r="H223" s="206"/>
      <c r="I223" s="206"/>
      <c r="J223" s="206"/>
      <c r="K223" s="206"/>
      <c r="L223" s="206"/>
      <c r="M223" s="206"/>
      <c r="N223" s="206"/>
      <c r="O223" s="206"/>
      <c r="P223" s="206"/>
      <c r="Q223" s="206"/>
      <c r="R223" s="206"/>
      <c r="S223" s="206"/>
      <c r="T223" s="206"/>
      <c r="U223" s="206"/>
      <c r="V223" s="206"/>
      <c r="W223" s="206"/>
      <c r="X223" s="206"/>
      <c r="Y223" s="206"/>
      <c r="Z223" s="206"/>
      <c r="AA223" s="206"/>
      <c r="AB223" s="207"/>
      <c r="AC223" s="205"/>
      <c r="AD223" s="205"/>
      <c r="AE223" s="205"/>
      <c r="AF223" s="205"/>
      <c r="AH223" s="124"/>
      <c r="AI223" s="124"/>
      <c r="AJ223" s="124"/>
      <c r="AK223" s="124"/>
      <c r="AL223" s="124"/>
      <c r="AM223" s="124"/>
      <c r="AN223" s="4"/>
      <c r="AO223" s="124"/>
      <c r="AP223" s="4"/>
    </row>
    <row r="224" spans="2:42">
      <c r="B224" s="124"/>
      <c r="C224" s="153"/>
      <c r="H224" s="206"/>
      <c r="I224" s="206"/>
      <c r="J224" s="206"/>
      <c r="K224" s="206"/>
      <c r="L224" s="206"/>
      <c r="M224" s="206"/>
      <c r="N224" s="206"/>
      <c r="O224" s="206"/>
      <c r="P224" s="206"/>
      <c r="Q224" s="206"/>
      <c r="R224" s="206"/>
      <c r="S224" s="206"/>
      <c r="T224" s="206"/>
      <c r="U224" s="206"/>
      <c r="V224" s="206"/>
      <c r="W224" s="206"/>
      <c r="X224" s="206"/>
      <c r="Y224" s="206"/>
      <c r="Z224" s="206"/>
      <c r="AA224" s="206"/>
      <c r="AB224" s="207"/>
      <c r="AC224" s="205"/>
      <c r="AD224" s="205"/>
      <c r="AE224" s="205"/>
      <c r="AF224" s="205"/>
      <c r="AH224" s="124"/>
      <c r="AI224" s="124"/>
      <c r="AJ224" s="124"/>
      <c r="AK224" s="124"/>
      <c r="AL224" s="124"/>
      <c r="AM224" s="124"/>
      <c r="AN224" s="4"/>
      <c r="AO224" s="124"/>
      <c r="AP224" s="4"/>
    </row>
    <row r="225" spans="2:42">
      <c r="B225" s="124"/>
      <c r="C225" s="153"/>
      <c r="H225" s="206"/>
      <c r="I225" s="206"/>
      <c r="J225" s="206"/>
      <c r="K225" s="206"/>
      <c r="L225" s="206"/>
      <c r="M225" s="206"/>
      <c r="N225" s="206"/>
      <c r="O225" s="206"/>
      <c r="P225" s="206"/>
      <c r="Q225" s="206"/>
      <c r="R225" s="206"/>
      <c r="S225" s="206"/>
      <c r="T225" s="206"/>
      <c r="U225" s="206"/>
      <c r="V225" s="206"/>
      <c r="W225" s="206"/>
      <c r="X225" s="206"/>
      <c r="Y225" s="206"/>
      <c r="Z225" s="206"/>
      <c r="AA225" s="206"/>
      <c r="AB225" s="207"/>
      <c r="AC225" s="205"/>
      <c r="AD225" s="205"/>
      <c r="AE225" s="205"/>
      <c r="AF225" s="205"/>
      <c r="AH225" s="124"/>
      <c r="AI225" s="124"/>
      <c r="AJ225" s="124"/>
      <c r="AK225" s="124"/>
      <c r="AL225" s="124"/>
      <c r="AM225" s="124"/>
      <c r="AN225" s="4"/>
      <c r="AO225" s="124"/>
      <c r="AP225" s="4"/>
    </row>
    <row r="226" spans="2:42">
      <c r="B226" s="124"/>
      <c r="C226" s="153"/>
      <c r="H226" s="206"/>
      <c r="I226" s="206"/>
      <c r="J226" s="206"/>
      <c r="K226" s="206"/>
      <c r="L226" s="206"/>
      <c r="M226" s="206"/>
      <c r="N226" s="206"/>
      <c r="O226" s="206"/>
      <c r="P226" s="206"/>
      <c r="Q226" s="206"/>
      <c r="R226" s="206"/>
      <c r="S226" s="206"/>
      <c r="T226" s="206"/>
      <c r="U226" s="206"/>
      <c r="V226" s="206"/>
      <c r="W226" s="206"/>
      <c r="X226" s="206"/>
      <c r="Y226" s="206"/>
      <c r="Z226" s="206"/>
      <c r="AA226" s="206"/>
      <c r="AB226" s="207"/>
      <c r="AC226" s="205"/>
      <c r="AD226" s="205"/>
      <c r="AE226" s="205"/>
      <c r="AF226" s="205"/>
      <c r="AH226" s="124"/>
      <c r="AI226" s="124"/>
      <c r="AJ226" s="124"/>
      <c r="AK226" s="124"/>
      <c r="AL226" s="124"/>
      <c r="AM226" s="124"/>
      <c r="AN226" s="4"/>
      <c r="AO226" s="124"/>
      <c r="AP226" s="4"/>
    </row>
    <row r="227" spans="2:42">
      <c r="B227" s="124"/>
      <c r="C227" s="153"/>
      <c r="H227" s="206"/>
      <c r="I227" s="206"/>
      <c r="J227" s="206"/>
      <c r="K227" s="206"/>
      <c r="L227" s="206"/>
      <c r="M227" s="206"/>
      <c r="N227" s="206"/>
      <c r="O227" s="206"/>
      <c r="P227" s="206"/>
      <c r="Q227" s="206"/>
      <c r="R227" s="206"/>
      <c r="S227" s="206"/>
      <c r="T227" s="206"/>
      <c r="U227" s="206"/>
      <c r="V227" s="206"/>
      <c r="W227" s="206"/>
      <c r="X227" s="206"/>
      <c r="Y227" s="206"/>
      <c r="Z227" s="206"/>
      <c r="AA227" s="206"/>
      <c r="AB227" s="207"/>
      <c r="AC227" s="205"/>
      <c r="AD227" s="205"/>
      <c r="AE227" s="205"/>
      <c r="AF227" s="205"/>
      <c r="AH227" s="124"/>
      <c r="AI227" s="124"/>
      <c r="AJ227" s="124"/>
      <c r="AK227" s="124"/>
      <c r="AL227" s="124"/>
      <c r="AM227" s="124"/>
      <c r="AN227" s="4"/>
      <c r="AO227" s="124"/>
      <c r="AP227" s="4"/>
    </row>
    <row r="228" spans="2:42">
      <c r="B228" s="124"/>
      <c r="C228" s="153"/>
      <c r="H228" s="206"/>
      <c r="I228" s="206"/>
      <c r="J228" s="206"/>
      <c r="K228" s="206"/>
      <c r="L228" s="206"/>
      <c r="M228" s="206"/>
      <c r="N228" s="206"/>
      <c r="O228" s="206"/>
      <c r="P228" s="206"/>
      <c r="Q228" s="206"/>
      <c r="R228" s="206"/>
      <c r="S228" s="206"/>
      <c r="T228" s="206"/>
      <c r="U228" s="206"/>
      <c r="V228" s="206"/>
      <c r="W228" s="206"/>
      <c r="X228" s="206"/>
      <c r="Y228" s="206"/>
      <c r="Z228" s="206"/>
      <c r="AA228" s="206"/>
      <c r="AB228" s="207"/>
      <c r="AC228" s="205"/>
      <c r="AD228" s="205"/>
      <c r="AE228" s="205"/>
      <c r="AF228" s="205"/>
      <c r="AH228" s="124"/>
      <c r="AI228" s="124"/>
      <c r="AJ228" s="124"/>
      <c r="AK228" s="124"/>
      <c r="AL228" s="124"/>
      <c r="AM228" s="124"/>
      <c r="AN228" s="4"/>
      <c r="AO228" s="124"/>
      <c r="AP228" s="4"/>
    </row>
    <row r="229" spans="2:42">
      <c r="B229" s="124"/>
      <c r="C229" s="153"/>
      <c r="H229" s="206"/>
      <c r="I229" s="206"/>
      <c r="J229" s="206"/>
      <c r="K229" s="206"/>
      <c r="L229" s="206"/>
      <c r="M229" s="206"/>
      <c r="N229" s="206"/>
      <c r="O229" s="206"/>
      <c r="P229" s="206"/>
      <c r="Q229" s="206"/>
      <c r="R229" s="206"/>
      <c r="S229" s="206"/>
      <c r="T229" s="206"/>
      <c r="U229" s="206"/>
      <c r="V229" s="206"/>
      <c r="W229" s="206"/>
      <c r="X229" s="206"/>
      <c r="Y229" s="206"/>
      <c r="Z229" s="206"/>
      <c r="AA229" s="206"/>
      <c r="AB229" s="207"/>
      <c r="AC229" s="205"/>
      <c r="AD229" s="205"/>
      <c r="AE229" s="205"/>
      <c r="AF229" s="205"/>
      <c r="AH229" s="124"/>
      <c r="AI229" s="124"/>
      <c r="AJ229" s="124"/>
      <c r="AK229" s="124"/>
      <c r="AL229" s="124"/>
      <c r="AM229" s="124"/>
      <c r="AN229" s="4"/>
      <c r="AO229" s="124"/>
      <c r="AP229" s="4"/>
    </row>
    <row r="230" spans="2:42">
      <c r="B230" s="124"/>
      <c r="C230" s="153"/>
      <c r="H230" s="206"/>
      <c r="I230" s="206"/>
      <c r="J230" s="206"/>
      <c r="K230" s="206"/>
      <c r="L230" s="206"/>
      <c r="M230" s="206"/>
      <c r="N230" s="206"/>
      <c r="O230" s="206"/>
      <c r="P230" s="206"/>
      <c r="Q230" s="206"/>
      <c r="R230" s="206"/>
      <c r="S230" s="206"/>
      <c r="T230" s="206"/>
      <c r="U230" s="206"/>
      <c r="V230" s="206"/>
      <c r="W230" s="206"/>
      <c r="X230" s="206"/>
      <c r="Y230" s="206"/>
      <c r="Z230" s="206"/>
      <c r="AA230" s="206"/>
      <c r="AB230" s="207"/>
      <c r="AC230" s="205"/>
      <c r="AD230" s="205"/>
      <c r="AE230" s="205"/>
      <c r="AF230" s="205"/>
      <c r="AH230" s="124"/>
      <c r="AI230" s="124"/>
      <c r="AJ230" s="124"/>
      <c r="AK230" s="124"/>
      <c r="AL230" s="124"/>
      <c r="AM230" s="124"/>
      <c r="AN230" s="4"/>
      <c r="AO230" s="124"/>
      <c r="AP230" s="4"/>
    </row>
    <row r="231" spans="2:42">
      <c r="B231" s="124"/>
      <c r="C231" s="153"/>
      <c r="H231" s="206"/>
      <c r="I231" s="206"/>
      <c r="J231" s="206"/>
      <c r="K231" s="206"/>
      <c r="L231" s="206"/>
      <c r="M231" s="206"/>
      <c r="N231" s="206"/>
      <c r="O231" s="206"/>
      <c r="P231" s="206"/>
      <c r="Q231" s="206"/>
      <c r="R231" s="206"/>
      <c r="S231" s="206"/>
      <c r="T231" s="206"/>
      <c r="U231" s="206"/>
      <c r="V231" s="206"/>
      <c r="W231" s="206"/>
      <c r="X231" s="206"/>
      <c r="Y231" s="206"/>
      <c r="Z231" s="206"/>
      <c r="AA231" s="206"/>
      <c r="AB231" s="207"/>
      <c r="AC231" s="205"/>
      <c r="AD231" s="205"/>
      <c r="AE231" s="205"/>
      <c r="AF231" s="205"/>
      <c r="AH231" s="124"/>
      <c r="AI231" s="124"/>
      <c r="AJ231" s="124"/>
      <c r="AK231" s="124"/>
      <c r="AL231" s="124"/>
      <c r="AM231" s="124"/>
      <c r="AN231" s="4"/>
      <c r="AO231" s="124"/>
      <c r="AP231" s="4"/>
    </row>
    <row r="232" spans="2:42">
      <c r="B232" s="124"/>
      <c r="C232" s="153"/>
      <c r="H232" s="206"/>
      <c r="I232" s="206"/>
      <c r="J232" s="206"/>
      <c r="K232" s="206"/>
      <c r="L232" s="206"/>
      <c r="M232" s="206"/>
      <c r="N232" s="206"/>
      <c r="O232" s="206"/>
      <c r="P232" s="206"/>
      <c r="Q232" s="206"/>
      <c r="R232" s="206"/>
      <c r="S232" s="206"/>
      <c r="T232" s="206"/>
      <c r="U232" s="206"/>
      <c r="V232" s="206"/>
      <c r="W232" s="206"/>
      <c r="X232" s="206"/>
      <c r="Y232" s="206"/>
      <c r="Z232" s="206"/>
      <c r="AA232" s="206"/>
      <c r="AB232" s="207"/>
      <c r="AC232" s="205"/>
      <c r="AD232" s="205"/>
      <c r="AE232" s="205"/>
      <c r="AF232" s="205"/>
      <c r="AH232" s="124"/>
      <c r="AI232" s="124"/>
      <c r="AJ232" s="124"/>
      <c r="AK232" s="124"/>
      <c r="AL232" s="124"/>
      <c r="AM232" s="124"/>
      <c r="AN232" s="4"/>
      <c r="AO232" s="124"/>
      <c r="AP232" s="4"/>
    </row>
    <row r="233" spans="2:42">
      <c r="B233" s="124"/>
      <c r="C233" s="153"/>
      <c r="H233" s="206"/>
      <c r="I233" s="206"/>
      <c r="J233" s="206"/>
      <c r="K233" s="206"/>
      <c r="L233" s="206"/>
      <c r="M233" s="206"/>
      <c r="N233" s="206"/>
      <c r="O233" s="206"/>
      <c r="P233" s="206"/>
      <c r="Q233" s="206"/>
      <c r="R233" s="206"/>
      <c r="S233" s="206"/>
      <c r="T233" s="206"/>
      <c r="U233" s="206"/>
      <c r="V233" s="206"/>
      <c r="W233" s="206"/>
      <c r="X233" s="206"/>
      <c r="Y233" s="206"/>
      <c r="Z233" s="206"/>
      <c r="AA233" s="206"/>
      <c r="AB233" s="207"/>
      <c r="AC233" s="205"/>
      <c r="AD233" s="205"/>
      <c r="AE233" s="205"/>
      <c r="AF233" s="205"/>
      <c r="AH233" s="124"/>
      <c r="AI233" s="124"/>
      <c r="AJ233" s="124"/>
      <c r="AK233" s="124"/>
      <c r="AL233" s="124"/>
      <c r="AM233" s="124"/>
      <c r="AN233" s="4"/>
      <c r="AO233" s="124"/>
      <c r="AP233" s="4"/>
    </row>
    <row r="234" spans="2:42">
      <c r="B234" s="124"/>
      <c r="C234" s="153"/>
      <c r="H234" s="206"/>
      <c r="I234" s="206"/>
      <c r="J234" s="206"/>
      <c r="K234" s="206"/>
      <c r="L234" s="206"/>
      <c r="M234" s="206"/>
      <c r="N234" s="206"/>
      <c r="O234" s="206"/>
      <c r="P234" s="206"/>
      <c r="Q234" s="206"/>
      <c r="R234" s="206"/>
      <c r="S234" s="206"/>
      <c r="T234" s="206"/>
      <c r="U234" s="206"/>
      <c r="V234" s="206"/>
      <c r="W234" s="206"/>
      <c r="X234" s="206"/>
      <c r="Y234" s="206"/>
      <c r="Z234" s="206"/>
      <c r="AA234" s="206"/>
      <c r="AB234" s="207"/>
      <c r="AC234" s="205"/>
      <c r="AD234" s="205"/>
      <c r="AE234" s="205"/>
      <c r="AF234" s="205"/>
      <c r="AH234" s="124"/>
      <c r="AI234" s="124"/>
      <c r="AJ234" s="124"/>
      <c r="AK234" s="124"/>
      <c r="AL234" s="124"/>
      <c r="AM234" s="124"/>
      <c r="AN234" s="4"/>
      <c r="AO234" s="124"/>
      <c r="AP234" s="4"/>
    </row>
    <row r="235" spans="2:42">
      <c r="B235" s="124"/>
      <c r="C235" s="153"/>
      <c r="H235" s="206"/>
      <c r="I235" s="206"/>
      <c r="J235" s="206"/>
      <c r="K235" s="206"/>
      <c r="L235" s="206"/>
      <c r="M235" s="206"/>
      <c r="N235" s="206"/>
      <c r="O235" s="206"/>
      <c r="P235" s="206"/>
      <c r="Q235" s="206"/>
      <c r="R235" s="206"/>
      <c r="S235" s="206"/>
      <c r="T235" s="206"/>
      <c r="U235" s="206"/>
      <c r="V235" s="206"/>
      <c r="W235" s="206"/>
      <c r="X235" s="206"/>
      <c r="Y235" s="206"/>
      <c r="Z235" s="206"/>
      <c r="AA235" s="206"/>
      <c r="AB235" s="207"/>
      <c r="AC235" s="205"/>
      <c r="AD235" s="205"/>
      <c r="AE235" s="205"/>
      <c r="AF235" s="205"/>
      <c r="AH235" s="124"/>
      <c r="AI235" s="124"/>
      <c r="AJ235" s="124"/>
      <c r="AK235" s="124"/>
      <c r="AL235" s="124"/>
      <c r="AM235" s="124"/>
      <c r="AN235" s="4"/>
      <c r="AO235" s="124"/>
      <c r="AP235" s="4"/>
    </row>
    <row r="236" spans="2:42">
      <c r="B236" s="124"/>
      <c r="C236" s="153"/>
      <c r="H236" s="206"/>
      <c r="I236" s="206"/>
      <c r="J236" s="206"/>
      <c r="K236" s="206"/>
      <c r="L236" s="206"/>
      <c r="M236" s="206"/>
      <c r="N236" s="206"/>
      <c r="O236" s="206"/>
      <c r="P236" s="206"/>
      <c r="Q236" s="206"/>
      <c r="R236" s="206"/>
      <c r="S236" s="206"/>
      <c r="T236" s="206"/>
      <c r="U236" s="206"/>
      <c r="V236" s="206"/>
      <c r="W236" s="206"/>
      <c r="X236" s="206"/>
      <c r="Y236" s="206"/>
      <c r="Z236" s="206"/>
      <c r="AA236" s="206"/>
      <c r="AB236" s="207"/>
      <c r="AC236" s="205"/>
      <c r="AD236" s="205"/>
      <c r="AE236" s="205"/>
      <c r="AF236" s="205"/>
      <c r="AH236" s="124"/>
      <c r="AI236" s="124"/>
      <c r="AJ236" s="124"/>
      <c r="AK236" s="124"/>
      <c r="AL236" s="124"/>
      <c r="AM236" s="124"/>
      <c r="AN236" s="4"/>
      <c r="AO236" s="124"/>
      <c r="AP236" s="4"/>
    </row>
    <row r="237" spans="2:42">
      <c r="B237" s="124"/>
      <c r="C237" s="153"/>
      <c r="H237" s="206"/>
      <c r="I237" s="206"/>
      <c r="J237" s="206"/>
      <c r="K237" s="206"/>
      <c r="L237" s="206"/>
      <c r="M237" s="206"/>
      <c r="N237" s="206"/>
      <c r="O237" s="206"/>
      <c r="P237" s="206"/>
      <c r="Q237" s="206"/>
      <c r="R237" s="206"/>
      <c r="S237" s="206"/>
      <c r="T237" s="206"/>
      <c r="U237" s="206"/>
      <c r="V237" s="206"/>
      <c r="W237" s="206"/>
      <c r="X237" s="206"/>
      <c r="Y237" s="206"/>
      <c r="Z237" s="206"/>
      <c r="AA237" s="206"/>
      <c r="AB237" s="207"/>
      <c r="AC237" s="205"/>
      <c r="AD237" s="205"/>
      <c r="AE237" s="205"/>
      <c r="AF237" s="205"/>
      <c r="AH237" s="124"/>
      <c r="AI237" s="124"/>
      <c r="AJ237" s="124"/>
      <c r="AK237" s="124"/>
      <c r="AL237" s="124"/>
      <c r="AM237" s="124"/>
      <c r="AN237" s="4"/>
      <c r="AO237" s="124"/>
      <c r="AP237" s="4"/>
    </row>
    <row r="238" spans="2:42">
      <c r="B238" s="124"/>
      <c r="C238" s="153"/>
      <c r="H238" s="206"/>
      <c r="I238" s="206"/>
      <c r="J238" s="206"/>
      <c r="K238" s="206"/>
      <c r="L238" s="206"/>
      <c r="M238" s="206"/>
      <c r="N238" s="206"/>
      <c r="O238" s="206"/>
      <c r="P238" s="206"/>
      <c r="Q238" s="206"/>
      <c r="R238" s="206"/>
      <c r="S238" s="206"/>
      <c r="T238" s="206"/>
      <c r="U238" s="206"/>
      <c r="V238" s="206"/>
      <c r="W238" s="206"/>
      <c r="X238" s="206"/>
      <c r="Y238" s="206"/>
      <c r="Z238" s="206"/>
      <c r="AA238" s="206"/>
      <c r="AB238" s="207"/>
      <c r="AC238" s="205"/>
      <c r="AD238" s="205"/>
      <c r="AE238" s="205"/>
      <c r="AF238" s="205"/>
      <c r="AH238" s="124"/>
      <c r="AI238" s="124"/>
      <c r="AJ238" s="124"/>
      <c r="AK238" s="124"/>
      <c r="AL238" s="124"/>
      <c r="AM238" s="124"/>
      <c r="AN238" s="4"/>
      <c r="AO238" s="124"/>
      <c r="AP238" s="4"/>
    </row>
    <row r="239" spans="2:42">
      <c r="B239" s="124"/>
      <c r="C239" s="153"/>
      <c r="H239" s="206"/>
      <c r="I239" s="206"/>
      <c r="J239" s="206"/>
      <c r="K239" s="206"/>
      <c r="L239" s="206"/>
      <c r="M239" s="206"/>
      <c r="N239" s="206"/>
      <c r="O239" s="206"/>
      <c r="P239" s="206"/>
      <c r="Q239" s="206"/>
      <c r="R239" s="206"/>
      <c r="S239" s="206"/>
      <c r="T239" s="206"/>
      <c r="U239" s="206"/>
      <c r="V239" s="206"/>
      <c r="W239" s="206"/>
      <c r="X239" s="206"/>
      <c r="Y239" s="206"/>
      <c r="Z239" s="206"/>
      <c r="AA239" s="206"/>
      <c r="AB239" s="207"/>
      <c r="AC239" s="205"/>
      <c r="AD239" s="205"/>
      <c r="AE239" s="205"/>
      <c r="AF239" s="205"/>
      <c r="AH239" s="124"/>
      <c r="AI239" s="124"/>
      <c r="AJ239" s="124"/>
      <c r="AK239" s="124"/>
      <c r="AL239" s="124"/>
      <c r="AM239" s="124"/>
      <c r="AN239" s="4"/>
      <c r="AO239" s="124"/>
      <c r="AP239" s="4"/>
    </row>
    <row r="240" spans="2:42">
      <c r="B240" s="124"/>
      <c r="C240" s="153"/>
      <c r="H240" s="206"/>
      <c r="I240" s="206"/>
      <c r="J240" s="206"/>
      <c r="K240" s="206"/>
      <c r="L240" s="206"/>
      <c r="M240" s="206"/>
      <c r="N240" s="206"/>
      <c r="O240" s="206"/>
      <c r="P240" s="206"/>
      <c r="Q240" s="206"/>
      <c r="R240" s="206"/>
      <c r="S240" s="206"/>
      <c r="T240" s="206"/>
      <c r="U240" s="206"/>
      <c r="V240" s="206"/>
      <c r="W240" s="206"/>
      <c r="X240" s="206"/>
      <c r="Y240" s="206"/>
      <c r="Z240" s="206"/>
      <c r="AA240" s="206"/>
      <c r="AB240" s="207"/>
      <c r="AC240" s="205"/>
      <c r="AD240" s="205"/>
      <c r="AE240" s="205"/>
      <c r="AF240" s="205"/>
      <c r="AH240" s="124"/>
      <c r="AI240" s="124"/>
      <c r="AJ240" s="124"/>
      <c r="AK240" s="124"/>
      <c r="AL240" s="124"/>
      <c r="AM240" s="124"/>
      <c r="AN240" s="4"/>
      <c r="AO240" s="124"/>
      <c r="AP240" s="4"/>
    </row>
    <row r="241" spans="2:42">
      <c r="B241" s="124"/>
      <c r="C241" s="153"/>
      <c r="H241" s="206"/>
      <c r="I241" s="206"/>
      <c r="J241" s="206"/>
      <c r="K241" s="206"/>
      <c r="L241" s="206"/>
      <c r="M241" s="206"/>
      <c r="N241" s="206"/>
      <c r="O241" s="206"/>
      <c r="P241" s="206"/>
      <c r="Q241" s="206"/>
      <c r="R241" s="206"/>
      <c r="S241" s="206"/>
      <c r="T241" s="206"/>
      <c r="U241" s="206"/>
      <c r="V241" s="206"/>
      <c r="W241" s="206"/>
      <c r="X241" s="206"/>
      <c r="Y241" s="206"/>
      <c r="Z241" s="206"/>
      <c r="AA241" s="206"/>
      <c r="AB241" s="207"/>
      <c r="AC241" s="205"/>
      <c r="AD241" s="205"/>
      <c r="AE241" s="205"/>
      <c r="AF241" s="205"/>
      <c r="AH241" s="124"/>
      <c r="AI241" s="124"/>
      <c r="AJ241" s="124"/>
      <c r="AK241" s="124"/>
      <c r="AL241" s="124"/>
      <c r="AM241" s="124"/>
      <c r="AN241" s="4"/>
      <c r="AO241" s="124"/>
      <c r="AP241" s="4"/>
    </row>
    <row r="242" spans="2:42">
      <c r="B242" s="124"/>
      <c r="C242" s="153"/>
      <c r="H242" s="206"/>
      <c r="I242" s="206"/>
      <c r="J242" s="206"/>
      <c r="K242" s="206"/>
      <c r="L242" s="206"/>
      <c r="M242" s="206"/>
      <c r="N242" s="206"/>
      <c r="O242" s="206"/>
      <c r="P242" s="206"/>
      <c r="Q242" s="206"/>
      <c r="R242" s="206"/>
      <c r="S242" s="206"/>
      <c r="T242" s="206"/>
      <c r="U242" s="206"/>
      <c r="V242" s="206"/>
      <c r="W242" s="206"/>
      <c r="X242" s="206"/>
      <c r="Y242" s="206"/>
      <c r="Z242" s="206"/>
      <c r="AA242" s="206"/>
      <c r="AB242" s="207"/>
      <c r="AC242" s="205"/>
      <c r="AD242" s="205"/>
      <c r="AE242" s="205"/>
      <c r="AF242" s="205"/>
      <c r="AH242" s="124"/>
      <c r="AI242" s="124"/>
      <c r="AJ242" s="124"/>
      <c r="AK242" s="124"/>
      <c r="AL242" s="124"/>
      <c r="AM242" s="124"/>
      <c r="AN242" s="4"/>
      <c r="AO242" s="124"/>
      <c r="AP242" s="4"/>
    </row>
    <row r="243" spans="2:42">
      <c r="B243" s="124"/>
      <c r="C243" s="153"/>
      <c r="H243" s="206"/>
      <c r="I243" s="206"/>
      <c r="J243" s="206"/>
      <c r="K243" s="206"/>
      <c r="L243" s="206"/>
      <c r="M243" s="206"/>
      <c r="N243" s="206"/>
      <c r="O243" s="206"/>
      <c r="P243" s="206"/>
      <c r="Q243" s="206"/>
      <c r="R243" s="206"/>
      <c r="S243" s="206"/>
      <c r="T243" s="206"/>
      <c r="U243" s="206"/>
      <c r="V243" s="206"/>
      <c r="W243" s="206"/>
      <c r="X243" s="206"/>
      <c r="Y243" s="206"/>
      <c r="Z243" s="206"/>
      <c r="AA243" s="206"/>
      <c r="AB243" s="207"/>
      <c r="AC243" s="205"/>
      <c r="AD243" s="205"/>
      <c r="AE243" s="205"/>
      <c r="AF243" s="205"/>
      <c r="AH243" s="124"/>
      <c r="AI243" s="124"/>
      <c r="AJ243" s="124"/>
      <c r="AK243" s="124"/>
      <c r="AL243" s="124"/>
      <c r="AM243" s="124"/>
      <c r="AN243" s="4"/>
      <c r="AO243" s="124"/>
      <c r="AP243" s="4"/>
    </row>
    <row r="244" spans="2:42">
      <c r="B244" s="124"/>
      <c r="C244" s="153"/>
      <c r="H244" s="206"/>
      <c r="I244" s="206"/>
      <c r="J244" s="206"/>
      <c r="K244" s="206"/>
      <c r="L244" s="206"/>
      <c r="M244" s="206"/>
      <c r="N244" s="206"/>
      <c r="O244" s="206"/>
      <c r="P244" s="206"/>
      <c r="Q244" s="206"/>
      <c r="R244" s="206"/>
      <c r="S244" s="206"/>
      <c r="T244" s="206"/>
      <c r="U244" s="206"/>
      <c r="V244" s="206"/>
      <c r="W244" s="206"/>
      <c r="X244" s="206"/>
      <c r="Y244" s="206"/>
      <c r="Z244" s="206"/>
      <c r="AA244" s="206"/>
      <c r="AB244" s="207"/>
      <c r="AC244" s="205"/>
      <c r="AD244" s="205"/>
      <c r="AE244" s="205"/>
      <c r="AF244" s="205"/>
      <c r="AH244" s="124"/>
      <c r="AI244" s="124"/>
      <c r="AJ244" s="124"/>
      <c r="AK244" s="124"/>
      <c r="AL244" s="124"/>
      <c r="AM244" s="124"/>
      <c r="AN244" s="4"/>
      <c r="AO244" s="124"/>
      <c r="AP244" s="4"/>
    </row>
    <row r="245" spans="2:42">
      <c r="B245" s="124"/>
      <c r="C245" s="153"/>
      <c r="H245" s="206"/>
      <c r="I245" s="206"/>
      <c r="J245" s="206"/>
      <c r="K245" s="206"/>
      <c r="L245" s="206"/>
      <c r="M245" s="206"/>
      <c r="N245" s="206"/>
      <c r="O245" s="206"/>
      <c r="P245" s="206"/>
      <c r="Q245" s="206"/>
      <c r="R245" s="206"/>
      <c r="S245" s="206"/>
      <c r="T245" s="206"/>
      <c r="U245" s="206"/>
      <c r="V245" s="206"/>
      <c r="W245" s="206"/>
      <c r="X245" s="206"/>
      <c r="Y245" s="206"/>
      <c r="Z245" s="206"/>
      <c r="AA245" s="206"/>
      <c r="AB245" s="207"/>
      <c r="AC245" s="205"/>
      <c r="AD245" s="205"/>
      <c r="AE245" s="205"/>
      <c r="AF245" s="205"/>
      <c r="AH245" s="124"/>
      <c r="AI245" s="124"/>
      <c r="AJ245" s="124"/>
      <c r="AK245" s="124"/>
      <c r="AL245" s="124"/>
      <c r="AM245" s="124"/>
      <c r="AN245" s="4"/>
      <c r="AO245" s="124"/>
      <c r="AP245" s="4"/>
    </row>
    <row r="246" spans="2:42">
      <c r="B246" s="124"/>
      <c r="C246" s="153"/>
      <c r="H246" s="206"/>
      <c r="I246" s="206"/>
      <c r="J246" s="206"/>
      <c r="K246" s="206"/>
      <c r="L246" s="206"/>
      <c r="M246" s="206"/>
      <c r="N246" s="206"/>
      <c r="O246" s="206"/>
      <c r="P246" s="206"/>
      <c r="Q246" s="206"/>
      <c r="R246" s="206"/>
      <c r="S246" s="206"/>
      <c r="T246" s="206"/>
      <c r="U246" s="206"/>
      <c r="V246" s="206"/>
      <c r="W246" s="206"/>
      <c r="X246" s="206"/>
      <c r="Y246" s="206"/>
      <c r="Z246" s="206"/>
      <c r="AA246" s="206"/>
      <c r="AB246" s="207"/>
      <c r="AC246" s="205"/>
      <c r="AD246" s="205"/>
      <c r="AE246" s="205"/>
      <c r="AF246" s="205"/>
      <c r="AH246" s="124"/>
      <c r="AI246" s="124"/>
      <c r="AJ246" s="124"/>
      <c r="AK246" s="124"/>
      <c r="AL246" s="124"/>
      <c r="AM246" s="124"/>
      <c r="AN246" s="4"/>
      <c r="AO246" s="124"/>
      <c r="AP246" s="4"/>
    </row>
    <row r="247" spans="2:42">
      <c r="B247" s="124"/>
      <c r="C247" s="153"/>
      <c r="H247" s="206"/>
      <c r="I247" s="206"/>
      <c r="J247" s="206"/>
      <c r="K247" s="206"/>
      <c r="L247" s="206"/>
      <c r="M247" s="206"/>
      <c r="N247" s="206"/>
      <c r="O247" s="206"/>
      <c r="P247" s="206"/>
      <c r="Q247" s="206"/>
      <c r="R247" s="206"/>
      <c r="S247" s="206"/>
      <c r="T247" s="206"/>
      <c r="U247" s="206"/>
      <c r="V247" s="206"/>
      <c r="W247" s="206"/>
      <c r="X247" s="206"/>
      <c r="Y247" s="206"/>
      <c r="Z247" s="206"/>
      <c r="AA247" s="206"/>
      <c r="AB247" s="207"/>
      <c r="AC247" s="205"/>
      <c r="AD247" s="205"/>
      <c r="AE247" s="205"/>
      <c r="AF247" s="205"/>
      <c r="AH247" s="124"/>
      <c r="AI247" s="124"/>
      <c r="AJ247" s="124"/>
      <c r="AK247" s="124"/>
      <c r="AL247" s="124"/>
      <c r="AM247" s="124"/>
      <c r="AN247" s="4"/>
      <c r="AO247" s="124"/>
      <c r="AP247" s="4"/>
    </row>
    <row r="248" spans="2:42">
      <c r="B248" s="124"/>
      <c r="C248" s="153"/>
      <c r="H248" s="206"/>
      <c r="I248" s="206"/>
      <c r="J248" s="206"/>
      <c r="K248" s="206"/>
      <c r="L248" s="206"/>
      <c r="M248" s="206"/>
      <c r="N248" s="206"/>
      <c r="O248" s="206"/>
      <c r="P248" s="206"/>
      <c r="Q248" s="206"/>
      <c r="R248" s="206"/>
      <c r="S248" s="206"/>
      <c r="T248" s="206"/>
      <c r="U248" s="206"/>
      <c r="V248" s="206"/>
      <c r="W248" s="206"/>
      <c r="X248" s="206"/>
      <c r="Y248" s="206"/>
      <c r="Z248" s="206"/>
      <c r="AA248" s="206"/>
      <c r="AB248" s="207"/>
      <c r="AC248" s="205"/>
      <c r="AD248" s="205"/>
      <c r="AE248" s="205"/>
      <c r="AF248" s="205"/>
      <c r="AH248" s="124"/>
      <c r="AI248" s="124"/>
      <c r="AJ248" s="124"/>
      <c r="AK248" s="124"/>
      <c r="AL248" s="124"/>
      <c r="AM248" s="124"/>
      <c r="AN248" s="4"/>
      <c r="AO248" s="124"/>
      <c r="AP248" s="4"/>
    </row>
    <row r="249" spans="2:42">
      <c r="B249" s="124"/>
      <c r="C249" s="153"/>
      <c r="H249" s="206"/>
      <c r="I249" s="206"/>
      <c r="J249" s="206"/>
      <c r="K249" s="206"/>
      <c r="L249" s="206"/>
      <c r="M249" s="206"/>
      <c r="N249" s="206"/>
      <c r="O249" s="206"/>
      <c r="P249" s="206"/>
      <c r="Q249" s="206"/>
      <c r="R249" s="206"/>
      <c r="S249" s="206"/>
      <c r="T249" s="206"/>
      <c r="U249" s="206"/>
      <c r="V249" s="206"/>
      <c r="W249" s="206"/>
      <c r="X249" s="206"/>
      <c r="Y249" s="206"/>
      <c r="Z249" s="206"/>
      <c r="AA249" s="206"/>
      <c r="AB249" s="207"/>
      <c r="AC249" s="205"/>
      <c r="AD249" s="205"/>
      <c r="AE249" s="205"/>
      <c r="AF249" s="205"/>
      <c r="AH249" s="124"/>
      <c r="AI249" s="124"/>
      <c r="AJ249" s="124"/>
      <c r="AK249" s="124"/>
      <c r="AL249" s="124"/>
      <c r="AM249" s="124"/>
      <c r="AN249" s="4"/>
      <c r="AO249" s="124"/>
      <c r="AP249" s="4"/>
    </row>
    <row r="250" spans="2:42">
      <c r="B250" s="124"/>
      <c r="C250" s="153"/>
      <c r="H250" s="206"/>
      <c r="I250" s="206"/>
      <c r="J250" s="206"/>
      <c r="K250" s="206"/>
      <c r="L250" s="206"/>
      <c r="M250" s="206"/>
      <c r="N250" s="206"/>
      <c r="O250" s="206"/>
      <c r="P250" s="206"/>
      <c r="Q250" s="206"/>
      <c r="R250" s="206"/>
      <c r="S250" s="206"/>
      <c r="T250" s="206"/>
      <c r="U250" s="206"/>
      <c r="V250" s="206"/>
      <c r="W250" s="206"/>
      <c r="X250" s="206"/>
      <c r="Y250" s="206"/>
      <c r="Z250" s="206"/>
      <c r="AA250" s="206"/>
      <c r="AB250" s="207"/>
      <c r="AC250" s="205"/>
      <c r="AD250" s="205"/>
      <c r="AE250" s="205"/>
      <c r="AF250" s="205"/>
      <c r="AH250" s="124"/>
      <c r="AI250" s="124"/>
      <c r="AJ250" s="124"/>
      <c r="AK250" s="124"/>
      <c r="AL250" s="124"/>
      <c r="AM250" s="124"/>
      <c r="AN250" s="4"/>
      <c r="AO250" s="124"/>
      <c r="AP250" s="4"/>
    </row>
    <row r="251" spans="2:42">
      <c r="B251" s="124"/>
      <c r="C251" s="153"/>
      <c r="H251" s="206"/>
      <c r="I251" s="206"/>
      <c r="J251" s="206"/>
      <c r="K251" s="206"/>
      <c r="L251" s="206"/>
      <c r="M251" s="206"/>
      <c r="N251" s="206"/>
      <c r="O251" s="206"/>
      <c r="P251" s="206"/>
      <c r="Q251" s="206"/>
      <c r="R251" s="206"/>
      <c r="S251" s="206"/>
      <c r="T251" s="206"/>
      <c r="U251" s="206"/>
      <c r="V251" s="206"/>
      <c r="W251" s="206"/>
      <c r="X251" s="206"/>
      <c r="Y251" s="206"/>
      <c r="Z251" s="206"/>
      <c r="AA251" s="206"/>
      <c r="AB251" s="207"/>
      <c r="AC251" s="205"/>
      <c r="AD251" s="205"/>
      <c r="AE251" s="205"/>
      <c r="AF251" s="205"/>
      <c r="AH251" s="124"/>
      <c r="AI251" s="124"/>
      <c r="AJ251" s="124"/>
      <c r="AK251" s="124"/>
      <c r="AL251" s="124"/>
      <c r="AM251" s="124"/>
      <c r="AN251" s="4"/>
      <c r="AO251" s="124"/>
      <c r="AP251" s="4"/>
    </row>
    <row r="252" spans="2:42">
      <c r="B252" s="124"/>
      <c r="C252" s="153"/>
      <c r="H252" s="206"/>
      <c r="I252" s="206"/>
      <c r="J252" s="206"/>
      <c r="K252" s="206"/>
      <c r="L252" s="206"/>
      <c r="M252" s="206"/>
      <c r="N252" s="206"/>
      <c r="O252" s="206"/>
      <c r="P252" s="206"/>
      <c r="Q252" s="206"/>
      <c r="R252" s="206"/>
      <c r="S252" s="206"/>
      <c r="T252" s="206"/>
      <c r="U252" s="206"/>
      <c r="V252" s="206"/>
      <c r="W252" s="206"/>
      <c r="X252" s="206"/>
      <c r="Y252" s="206"/>
      <c r="Z252" s="206"/>
      <c r="AA252" s="206"/>
      <c r="AB252" s="207"/>
      <c r="AC252" s="205"/>
      <c r="AD252" s="205"/>
      <c r="AE252" s="205"/>
      <c r="AF252" s="205"/>
      <c r="AH252" s="124"/>
      <c r="AI252" s="124"/>
      <c r="AJ252" s="124"/>
      <c r="AK252" s="124"/>
      <c r="AL252" s="124"/>
      <c r="AM252" s="124"/>
      <c r="AN252" s="4"/>
      <c r="AO252" s="124"/>
      <c r="AP252" s="4"/>
    </row>
    <row r="253" spans="2:42">
      <c r="B253" s="124"/>
      <c r="C253" s="153"/>
      <c r="H253" s="206"/>
      <c r="I253" s="206"/>
      <c r="J253" s="206"/>
      <c r="K253" s="206"/>
      <c r="L253" s="206"/>
      <c r="M253" s="206"/>
      <c r="N253" s="206"/>
      <c r="O253" s="206"/>
      <c r="P253" s="206"/>
      <c r="Q253" s="206"/>
      <c r="R253" s="206"/>
      <c r="S253" s="206"/>
      <c r="T253" s="206"/>
      <c r="U253" s="206"/>
      <c r="V253" s="206"/>
      <c r="W253" s="206"/>
      <c r="X253" s="206"/>
      <c r="Y253" s="206"/>
      <c r="Z253" s="206"/>
      <c r="AA253" s="206"/>
      <c r="AB253" s="207"/>
      <c r="AC253" s="205"/>
      <c r="AD253" s="205"/>
      <c r="AE253" s="205"/>
      <c r="AF253" s="205"/>
      <c r="AH253" s="124"/>
      <c r="AI253" s="124"/>
      <c r="AJ253" s="124"/>
      <c r="AK253" s="124"/>
      <c r="AL253" s="124"/>
      <c r="AM253" s="124"/>
      <c r="AN253" s="4"/>
      <c r="AO253" s="124"/>
      <c r="AP253" s="4"/>
    </row>
    <row r="254" spans="2:42">
      <c r="B254" s="124"/>
      <c r="C254" s="153"/>
      <c r="H254" s="206"/>
      <c r="I254" s="206"/>
      <c r="J254" s="206"/>
      <c r="K254" s="206"/>
      <c r="L254" s="206"/>
      <c r="M254" s="206"/>
      <c r="N254" s="206"/>
      <c r="O254" s="206"/>
      <c r="P254" s="206"/>
      <c r="Q254" s="206"/>
      <c r="R254" s="206"/>
      <c r="S254" s="206"/>
      <c r="T254" s="206"/>
      <c r="U254" s="206"/>
      <c r="V254" s="206"/>
      <c r="W254" s="206"/>
      <c r="X254" s="206"/>
      <c r="Y254" s="206"/>
      <c r="Z254" s="206"/>
      <c r="AA254" s="206"/>
      <c r="AB254" s="207"/>
      <c r="AC254" s="205"/>
      <c r="AD254" s="205"/>
      <c r="AE254" s="205"/>
      <c r="AF254" s="205"/>
      <c r="AH254" s="124"/>
      <c r="AI254" s="124"/>
      <c r="AJ254" s="124"/>
      <c r="AK254" s="124"/>
      <c r="AL254" s="124"/>
      <c r="AM254" s="124"/>
      <c r="AN254" s="4"/>
      <c r="AO254" s="124"/>
      <c r="AP254" s="4"/>
    </row>
    <row r="255" spans="2:42">
      <c r="B255" s="124"/>
      <c r="C255" s="153"/>
      <c r="H255" s="206"/>
      <c r="I255" s="206"/>
      <c r="J255" s="206"/>
      <c r="K255" s="206"/>
      <c r="L255" s="206"/>
      <c r="M255" s="206"/>
      <c r="N255" s="206"/>
      <c r="O255" s="206"/>
      <c r="P255" s="206"/>
      <c r="Q255" s="206"/>
      <c r="R255" s="206"/>
      <c r="S255" s="206"/>
      <c r="T255" s="206"/>
      <c r="U255" s="206"/>
      <c r="V255" s="206"/>
      <c r="W255" s="206"/>
      <c r="X255" s="206"/>
      <c r="Y255" s="206"/>
      <c r="Z255" s="206"/>
      <c r="AA255" s="206"/>
      <c r="AB255" s="207"/>
      <c r="AC255" s="205"/>
      <c r="AD255" s="205"/>
      <c r="AE255" s="205"/>
      <c r="AF255" s="205"/>
      <c r="AH255" s="124"/>
      <c r="AI255" s="124"/>
      <c r="AJ255" s="124"/>
      <c r="AK255" s="124"/>
      <c r="AL255" s="124"/>
      <c r="AM255" s="124"/>
      <c r="AN255" s="4"/>
      <c r="AO255" s="124"/>
      <c r="AP255" s="4"/>
    </row>
    <row r="256" spans="2:42">
      <c r="B256" s="124"/>
      <c r="C256" s="153"/>
      <c r="H256" s="206"/>
      <c r="I256" s="206"/>
      <c r="J256" s="206"/>
      <c r="K256" s="206"/>
      <c r="L256" s="206"/>
      <c r="M256" s="206"/>
      <c r="N256" s="206"/>
      <c r="O256" s="206"/>
      <c r="P256" s="206"/>
      <c r="Q256" s="206"/>
      <c r="R256" s="206"/>
      <c r="S256" s="206"/>
      <c r="T256" s="206"/>
      <c r="U256" s="206"/>
      <c r="V256" s="206"/>
      <c r="W256" s="206"/>
      <c r="X256" s="206"/>
      <c r="Y256" s="206"/>
      <c r="Z256" s="206"/>
      <c r="AA256" s="206"/>
      <c r="AB256" s="207"/>
      <c r="AC256" s="205"/>
      <c r="AD256" s="205"/>
      <c r="AE256" s="205"/>
      <c r="AF256" s="205"/>
      <c r="AH256" s="124"/>
      <c r="AI256" s="124"/>
      <c r="AJ256" s="124"/>
      <c r="AK256" s="124"/>
      <c r="AL256" s="124"/>
      <c r="AM256" s="124"/>
      <c r="AN256" s="4"/>
      <c r="AO256" s="124"/>
      <c r="AP256" s="4"/>
    </row>
    <row r="257" spans="2:42">
      <c r="B257" s="124"/>
      <c r="C257" s="153"/>
      <c r="H257" s="206"/>
      <c r="I257" s="206"/>
      <c r="J257" s="206"/>
      <c r="K257" s="206"/>
      <c r="L257" s="206"/>
      <c r="M257" s="206"/>
      <c r="N257" s="206"/>
      <c r="O257" s="206"/>
      <c r="P257" s="206"/>
      <c r="Q257" s="206"/>
      <c r="R257" s="206"/>
      <c r="S257" s="206"/>
      <c r="T257" s="206"/>
      <c r="U257" s="206"/>
      <c r="V257" s="206"/>
      <c r="W257" s="206"/>
      <c r="X257" s="206"/>
      <c r="Y257" s="206"/>
      <c r="Z257" s="206"/>
      <c r="AA257" s="206"/>
      <c r="AB257" s="207"/>
      <c r="AC257" s="205"/>
      <c r="AD257" s="205"/>
      <c r="AE257" s="205"/>
      <c r="AF257" s="205"/>
      <c r="AH257" s="124"/>
      <c r="AI257" s="124"/>
      <c r="AJ257" s="124"/>
      <c r="AK257" s="124"/>
      <c r="AL257" s="124"/>
      <c r="AM257" s="124"/>
      <c r="AN257" s="4"/>
      <c r="AO257" s="124"/>
      <c r="AP257" s="4"/>
    </row>
    <row r="258" spans="2:42">
      <c r="B258" s="124"/>
      <c r="C258" s="153"/>
      <c r="H258" s="206"/>
      <c r="I258" s="206"/>
      <c r="J258" s="206"/>
      <c r="K258" s="206"/>
      <c r="L258" s="206"/>
      <c r="M258" s="206"/>
      <c r="N258" s="206"/>
      <c r="O258" s="206"/>
      <c r="P258" s="206"/>
      <c r="Q258" s="206"/>
      <c r="R258" s="206"/>
      <c r="S258" s="206"/>
      <c r="T258" s="206"/>
      <c r="U258" s="206"/>
      <c r="V258" s="206"/>
      <c r="W258" s="206"/>
      <c r="X258" s="206"/>
      <c r="Y258" s="206"/>
      <c r="Z258" s="206"/>
      <c r="AA258" s="206"/>
      <c r="AB258" s="207"/>
      <c r="AC258" s="205"/>
      <c r="AD258" s="205"/>
      <c r="AE258" s="205"/>
      <c r="AF258" s="205"/>
      <c r="AH258" s="124"/>
      <c r="AI258" s="124"/>
      <c r="AJ258" s="124"/>
      <c r="AK258" s="124"/>
      <c r="AL258" s="124"/>
      <c r="AM258" s="124"/>
      <c r="AN258" s="4"/>
      <c r="AO258" s="124"/>
      <c r="AP258" s="4"/>
    </row>
    <row r="259" spans="2:42">
      <c r="B259" s="124"/>
      <c r="C259" s="153"/>
      <c r="H259" s="206"/>
      <c r="I259" s="206"/>
      <c r="J259" s="206"/>
      <c r="K259" s="206"/>
      <c r="L259" s="206"/>
      <c r="M259" s="206"/>
      <c r="N259" s="206"/>
      <c r="O259" s="206"/>
      <c r="P259" s="206"/>
      <c r="Q259" s="206"/>
      <c r="R259" s="206"/>
      <c r="S259" s="206"/>
      <c r="T259" s="206"/>
      <c r="U259" s="206"/>
      <c r="V259" s="206"/>
      <c r="W259" s="206"/>
      <c r="X259" s="206"/>
      <c r="Y259" s="206"/>
      <c r="Z259" s="206"/>
      <c r="AA259" s="206"/>
      <c r="AB259" s="207"/>
      <c r="AC259" s="205"/>
      <c r="AD259" s="205"/>
      <c r="AE259" s="205"/>
      <c r="AF259" s="205"/>
      <c r="AH259" s="124"/>
      <c r="AI259" s="124"/>
      <c r="AJ259" s="124"/>
      <c r="AK259" s="124"/>
      <c r="AL259" s="124"/>
      <c r="AM259" s="124"/>
      <c r="AN259" s="4"/>
      <c r="AO259" s="124"/>
      <c r="AP259" s="4"/>
    </row>
    <row r="260" spans="2:42">
      <c r="B260" s="124"/>
      <c r="C260" s="153"/>
      <c r="H260" s="206"/>
      <c r="I260" s="206"/>
      <c r="J260" s="206"/>
      <c r="K260" s="206"/>
      <c r="L260" s="206"/>
      <c r="M260" s="206"/>
      <c r="N260" s="206"/>
      <c r="O260" s="206"/>
      <c r="P260" s="206"/>
      <c r="Q260" s="206"/>
      <c r="R260" s="206"/>
      <c r="S260" s="206"/>
      <c r="T260" s="206"/>
      <c r="U260" s="206"/>
      <c r="V260" s="206"/>
      <c r="W260" s="206"/>
      <c r="X260" s="206"/>
      <c r="Y260" s="206"/>
      <c r="Z260" s="206"/>
      <c r="AA260" s="206"/>
      <c r="AB260" s="207"/>
      <c r="AC260" s="205"/>
      <c r="AD260" s="205"/>
      <c r="AE260" s="205"/>
      <c r="AF260" s="205"/>
      <c r="AH260" s="124"/>
      <c r="AI260" s="124"/>
      <c r="AJ260" s="124"/>
      <c r="AK260" s="124"/>
      <c r="AL260" s="124"/>
      <c r="AM260" s="124"/>
      <c r="AN260" s="4"/>
      <c r="AO260" s="124"/>
      <c r="AP260" s="4"/>
    </row>
    <row r="261" spans="2:42">
      <c r="B261" s="124"/>
      <c r="C261" s="153"/>
      <c r="H261" s="206"/>
      <c r="I261" s="206"/>
      <c r="J261" s="206"/>
      <c r="K261" s="206"/>
      <c r="L261" s="206"/>
      <c r="M261" s="206"/>
      <c r="N261" s="206"/>
      <c r="O261" s="206"/>
      <c r="P261" s="206"/>
      <c r="Q261" s="206"/>
      <c r="R261" s="206"/>
      <c r="S261" s="206"/>
      <c r="T261" s="206"/>
      <c r="U261" s="206"/>
      <c r="V261" s="206"/>
      <c r="W261" s="206"/>
      <c r="X261" s="206"/>
      <c r="Y261" s="206"/>
      <c r="Z261" s="206"/>
      <c r="AA261" s="206"/>
      <c r="AB261" s="207"/>
      <c r="AC261" s="205"/>
      <c r="AD261" s="205"/>
      <c r="AE261" s="205"/>
      <c r="AF261" s="205"/>
      <c r="AH261" s="124"/>
      <c r="AI261" s="124"/>
      <c r="AJ261" s="124"/>
      <c r="AK261" s="124"/>
      <c r="AL261" s="124"/>
      <c r="AM261" s="124"/>
      <c r="AN261" s="4"/>
      <c r="AO261" s="124"/>
      <c r="AP261" s="4"/>
    </row>
    <row r="262" spans="2:42">
      <c r="B262" s="124"/>
      <c r="C262" s="153"/>
      <c r="H262" s="206"/>
      <c r="I262" s="206"/>
      <c r="J262" s="206"/>
      <c r="K262" s="206"/>
      <c r="L262" s="206"/>
      <c r="M262" s="206"/>
      <c r="N262" s="206"/>
      <c r="O262" s="206"/>
      <c r="P262" s="206"/>
      <c r="Q262" s="206"/>
      <c r="R262" s="206"/>
      <c r="S262" s="206"/>
      <c r="T262" s="206"/>
      <c r="U262" s="206"/>
      <c r="V262" s="206"/>
      <c r="W262" s="206"/>
      <c r="X262" s="206"/>
      <c r="Y262" s="206"/>
      <c r="Z262" s="206"/>
      <c r="AA262" s="206"/>
      <c r="AB262" s="207"/>
      <c r="AC262" s="205"/>
      <c r="AD262" s="205"/>
      <c r="AE262" s="205"/>
      <c r="AF262" s="205"/>
      <c r="AH262" s="124"/>
      <c r="AI262" s="124"/>
      <c r="AJ262" s="124"/>
      <c r="AK262" s="124"/>
      <c r="AL262" s="124"/>
      <c r="AM262" s="124"/>
      <c r="AN262" s="4"/>
      <c r="AO262" s="124"/>
      <c r="AP262" s="4"/>
    </row>
    <row r="263" spans="2:42">
      <c r="B263" s="124"/>
      <c r="C263" s="153"/>
      <c r="H263" s="206"/>
      <c r="I263" s="206"/>
      <c r="J263" s="206"/>
      <c r="K263" s="206"/>
      <c r="L263" s="206"/>
      <c r="M263" s="206"/>
      <c r="N263" s="206"/>
      <c r="O263" s="206"/>
      <c r="P263" s="206"/>
      <c r="Q263" s="206"/>
      <c r="R263" s="206"/>
      <c r="S263" s="206"/>
      <c r="T263" s="206"/>
      <c r="U263" s="206"/>
      <c r="V263" s="206"/>
      <c r="W263" s="206"/>
      <c r="X263" s="206"/>
      <c r="Y263" s="206"/>
      <c r="Z263" s="206"/>
      <c r="AA263" s="206"/>
      <c r="AB263" s="207"/>
      <c r="AC263" s="205"/>
      <c r="AD263" s="205"/>
      <c r="AE263" s="205"/>
      <c r="AF263" s="205"/>
      <c r="AH263" s="124"/>
      <c r="AI263" s="124"/>
      <c r="AJ263" s="124"/>
      <c r="AK263" s="124"/>
      <c r="AL263" s="124"/>
      <c r="AM263" s="124"/>
      <c r="AN263" s="4"/>
      <c r="AO263" s="124"/>
      <c r="AP263" s="4"/>
    </row>
    <row r="264" spans="2:42">
      <c r="B264" s="124"/>
      <c r="C264" s="153"/>
      <c r="H264" s="206"/>
      <c r="I264" s="206"/>
      <c r="J264" s="206"/>
      <c r="K264" s="206"/>
      <c r="L264" s="206"/>
      <c r="M264" s="206"/>
      <c r="N264" s="206"/>
      <c r="O264" s="206"/>
      <c r="P264" s="206"/>
      <c r="Q264" s="206"/>
      <c r="R264" s="206"/>
      <c r="S264" s="206"/>
      <c r="T264" s="206"/>
      <c r="U264" s="206"/>
      <c r="V264" s="206"/>
      <c r="W264" s="206"/>
      <c r="X264" s="206"/>
      <c r="Y264" s="206"/>
      <c r="Z264" s="206"/>
      <c r="AA264" s="206"/>
      <c r="AB264" s="207"/>
      <c r="AC264" s="205"/>
      <c r="AD264" s="205"/>
      <c r="AE264" s="205"/>
      <c r="AF264" s="205"/>
      <c r="AH264" s="124"/>
      <c r="AI264" s="124"/>
      <c r="AJ264" s="124"/>
      <c r="AK264" s="124"/>
      <c r="AL264" s="124"/>
      <c r="AM264" s="124"/>
      <c r="AN264" s="4"/>
      <c r="AO264" s="124"/>
      <c r="AP264" s="4"/>
    </row>
    <row r="265" spans="2:42">
      <c r="B265" s="124"/>
      <c r="C265" s="153"/>
      <c r="H265" s="206"/>
      <c r="I265" s="206"/>
      <c r="J265" s="206"/>
      <c r="K265" s="206"/>
      <c r="L265" s="206"/>
      <c r="M265" s="206"/>
      <c r="N265" s="206"/>
      <c r="O265" s="206"/>
      <c r="P265" s="206"/>
      <c r="Q265" s="206"/>
      <c r="R265" s="206"/>
      <c r="S265" s="206"/>
      <c r="T265" s="206"/>
      <c r="U265" s="206"/>
      <c r="V265" s="206"/>
      <c r="W265" s="206"/>
      <c r="X265" s="206"/>
      <c r="Y265" s="206"/>
      <c r="Z265" s="206"/>
      <c r="AA265" s="206"/>
      <c r="AB265" s="207"/>
      <c r="AC265" s="205"/>
      <c r="AD265" s="205"/>
      <c r="AE265" s="205"/>
      <c r="AF265" s="205"/>
      <c r="AH265" s="124"/>
      <c r="AI265" s="124"/>
      <c r="AJ265" s="124"/>
      <c r="AK265" s="124"/>
      <c r="AL265" s="124"/>
      <c r="AM265" s="124"/>
      <c r="AN265" s="4"/>
      <c r="AO265" s="124"/>
      <c r="AP265" s="4"/>
    </row>
    <row r="266" spans="2:42">
      <c r="B266" s="124"/>
      <c r="C266" s="153"/>
      <c r="H266" s="206"/>
      <c r="I266" s="206"/>
      <c r="J266" s="206"/>
      <c r="K266" s="206"/>
      <c r="L266" s="206"/>
      <c r="M266" s="206"/>
      <c r="N266" s="206"/>
      <c r="O266" s="206"/>
      <c r="P266" s="206"/>
      <c r="Q266" s="206"/>
      <c r="R266" s="206"/>
      <c r="S266" s="206"/>
      <c r="T266" s="206"/>
      <c r="U266" s="206"/>
      <c r="V266" s="206"/>
      <c r="W266" s="206"/>
      <c r="X266" s="206"/>
      <c r="Y266" s="206"/>
      <c r="Z266" s="206"/>
      <c r="AA266" s="206"/>
      <c r="AB266" s="207"/>
      <c r="AC266" s="205"/>
      <c r="AD266" s="205"/>
      <c r="AE266" s="205"/>
      <c r="AF266" s="205"/>
      <c r="AH266" s="124"/>
      <c r="AI266" s="124"/>
      <c r="AJ266" s="124"/>
      <c r="AK266" s="124"/>
      <c r="AL266" s="124"/>
      <c r="AM266" s="124"/>
      <c r="AN266" s="4"/>
      <c r="AO266" s="124"/>
      <c r="AP266" s="4"/>
    </row>
    <row r="267" spans="2:42">
      <c r="B267" s="124"/>
      <c r="C267" s="153"/>
      <c r="H267" s="206"/>
      <c r="I267" s="206"/>
      <c r="J267" s="206"/>
      <c r="K267" s="206"/>
      <c r="L267" s="206"/>
      <c r="M267" s="206"/>
      <c r="N267" s="206"/>
      <c r="O267" s="206"/>
      <c r="P267" s="206"/>
      <c r="Q267" s="206"/>
      <c r="R267" s="206"/>
      <c r="S267" s="206"/>
      <c r="T267" s="206"/>
      <c r="U267" s="206"/>
      <c r="V267" s="206"/>
      <c r="W267" s="206"/>
      <c r="X267" s="206"/>
      <c r="Y267" s="206"/>
      <c r="Z267" s="206"/>
      <c r="AA267" s="206"/>
      <c r="AB267" s="207"/>
      <c r="AC267" s="205"/>
      <c r="AD267" s="205"/>
      <c r="AE267" s="205"/>
      <c r="AF267" s="205"/>
      <c r="AH267" s="124"/>
      <c r="AI267" s="124"/>
      <c r="AJ267" s="124"/>
      <c r="AK267" s="124"/>
      <c r="AL267" s="124"/>
      <c r="AM267" s="124"/>
      <c r="AN267" s="4"/>
      <c r="AO267" s="124"/>
      <c r="AP267" s="4"/>
    </row>
    <row r="268" spans="2:42">
      <c r="B268" s="124"/>
      <c r="C268" s="153"/>
      <c r="H268" s="206"/>
      <c r="I268" s="206"/>
      <c r="J268" s="206"/>
      <c r="K268" s="206"/>
      <c r="L268" s="206"/>
      <c r="M268" s="206"/>
      <c r="N268" s="206"/>
      <c r="O268" s="206"/>
      <c r="P268" s="206"/>
      <c r="Q268" s="206"/>
      <c r="R268" s="206"/>
      <c r="S268" s="206"/>
      <c r="T268" s="206"/>
      <c r="U268" s="206"/>
      <c r="V268" s="206"/>
      <c r="W268" s="206"/>
      <c r="X268" s="206"/>
      <c r="Y268" s="206"/>
      <c r="Z268" s="206"/>
      <c r="AA268" s="206"/>
      <c r="AB268" s="207"/>
      <c r="AC268" s="205"/>
      <c r="AD268" s="205"/>
      <c r="AE268" s="205"/>
      <c r="AF268" s="205"/>
      <c r="AH268" s="124"/>
      <c r="AI268" s="124"/>
      <c r="AJ268" s="124"/>
      <c r="AK268" s="124"/>
      <c r="AL268" s="124"/>
      <c r="AM268" s="124"/>
      <c r="AN268" s="4"/>
      <c r="AO268" s="124"/>
      <c r="AP268" s="4"/>
    </row>
    <row r="269" spans="2:42">
      <c r="B269" s="124"/>
      <c r="C269" s="153"/>
      <c r="H269" s="206"/>
      <c r="I269" s="206"/>
      <c r="J269" s="206"/>
      <c r="K269" s="206"/>
      <c r="L269" s="206"/>
      <c r="M269" s="206"/>
      <c r="N269" s="206"/>
      <c r="O269" s="206"/>
      <c r="P269" s="206"/>
      <c r="Q269" s="206"/>
      <c r="R269" s="206"/>
      <c r="S269" s="206"/>
      <c r="T269" s="206"/>
      <c r="U269" s="206"/>
      <c r="V269" s="206"/>
      <c r="W269" s="206"/>
      <c r="X269" s="206"/>
      <c r="Y269" s="206"/>
      <c r="Z269" s="206"/>
      <c r="AA269" s="206"/>
      <c r="AB269" s="207"/>
      <c r="AC269" s="205"/>
      <c r="AD269" s="205"/>
      <c r="AE269" s="205"/>
      <c r="AF269" s="205"/>
      <c r="AH269" s="124"/>
      <c r="AI269" s="124"/>
      <c r="AJ269" s="124"/>
      <c r="AK269" s="124"/>
      <c r="AL269" s="124"/>
      <c r="AM269" s="124"/>
      <c r="AN269" s="4"/>
      <c r="AO269" s="124"/>
      <c r="AP269" s="4"/>
    </row>
    <row r="270" spans="2:42">
      <c r="B270" s="124"/>
      <c r="C270" s="153"/>
      <c r="H270" s="206"/>
      <c r="I270" s="206"/>
      <c r="J270" s="206"/>
      <c r="K270" s="206"/>
      <c r="L270" s="206"/>
      <c r="M270" s="206"/>
      <c r="N270" s="206"/>
      <c r="O270" s="206"/>
      <c r="P270" s="206"/>
      <c r="Q270" s="206"/>
      <c r="R270" s="206"/>
      <c r="S270" s="206"/>
      <c r="T270" s="206"/>
      <c r="U270" s="206"/>
      <c r="V270" s="206"/>
      <c r="W270" s="206"/>
      <c r="X270" s="206"/>
      <c r="Y270" s="206"/>
      <c r="Z270" s="206"/>
      <c r="AA270" s="206"/>
      <c r="AB270" s="207"/>
      <c r="AC270" s="205"/>
      <c r="AD270" s="205"/>
      <c r="AE270" s="205"/>
      <c r="AF270" s="205"/>
      <c r="AH270" s="124"/>
      <c r="AI270" s="124"/>
      <c r="AJ270" s="124"/>
      <c r="AK270" s="124"/>
      <c r="AL270" s="124"/>
      <c r="AM270" s="124"/>
      <c r="AN270" s="4"/>
      <c r="AO270" s="124"/>
      <c r="AP270" s="4"/>
    </row>
    <row r="271" spans="2:42">
      <c r="B271" s="124"/>
      <c r="C271" s="153"/>
      <c r="H271" s="206"/>
      <c r="I271" s="206"/>
      <c r="J271" s="206"/>
      <c r="K271" s="206"/>
      <c r="L271" s="206"/>
      <c r="M271" s="206"/>
      <c r="N271" s="206"/>
      <c r="O271" s="206"/>
      <c r="P271" s="206"/>
      <c r="Q271" s="206"/>
      <c r="R271" s="206"/>
      <c r="S271" s="206"/>
      <c r="T271" s="206"/>
      <c r="U271" s="206"/>
      <c r="V271" s="206"/>
      <c r="W271" s="206"/>
      <c r="X271" s="206"/>
      <c r="Y271" s="206"/>
      <c r="Z271" s="206"/>
      <c r="AA271" s="206"/>
      <c r="AB271" s="207"/>
      <c r="AC271" s="205"/>
      <c r="AD271" s="205"/>
      <c r="AE271" s="205"/>
      <c r="AF271" s="205"/>
      <c r="AH271" s="124"/>
      <c r="AI271" s="124"/>
      <c r="AJ271" s="124"/>
      <c r="AK271" s="124"/>
      <c r="AL271" s="124"/>
      <c r="AM271" s="124"/>
      <c r="AN271" s="4"/>
      <c r="AO271" s="124"/>
      <c r="AP271" s="4"/>
    </row>
    <row r="272" spans="2:42">
      <c r="B272" s="124"/>
      <c r="C272" s="153"/>
      <c r="H272" s="206"/>
      <c r="I272" s="206"/>
      <c r="J272" s="206"/>
      <c r="K272" s="206"/>
      <c r="L272" s="206"/>
      <c r="M272" s="206"/>
      <c r="N272" s="206"/>
      <c r="O272" s="206"/>
      <c r="P272" s="206"/>
      <c r="Q272" s="206"/>
      <c r="R272" s="206"/>
      <c r="S272" s="206"/>
      <c r="T272" s="206"/>
      <c r="U272" s="206"/>
      <c r="V272" s="206"/>
      <c r="W272" s="206"/>
      <c r="X272" s="206"/>
      <c r="Y272" s="206"/>
      <c r="Z272" s="206"/>
      <c r="AA272" s="206"/>
      <c r="AB272" s="207"/>
      <c r="AC272" s="205"/>
      <c r="AD272" s="205"/>
      <c r="AE272" s="205"/>
      <c r="AF272" s="205"/>
      <c r="AH272" s="124"/>
      <c r="AI272" s="124"/>
      <c r="AJ272" s="124"/>
      <c r="AK272" s="124"/>
      <c r="AL272" s="124"/>
      <c r="AM272" s="124"/>
      <c r="AN272" s="4"/>
      <c r="AO272" s="124"/>
      <c r="AP272" s="4"/>
    </row>
    <row r="273" spans="2:42">
      <c r="B273" s="124"/>
      <c r="C273" s="153"/>
      <c r="H273" s="206"/>
      <c r="I273" s="206"/>
      <c r="J273" s="206"/>
      <c r="K273" s="206"/>
      <c r="L273" s="206"/>
      <c r="M273" s="206"/>
      <c r="N273" s="206"/>
      <c r="O273" s="206"/>
      <c r="P273" s="206"/>
      <c r="Q273" s="206"/>
      <c r="R273" s="206"/>
      <c r="S273" s="206"/>
      <c r="T273" s="206"/>
      <c r="U273" s="206"/>
      <c r="V273" s="206"/>
      <c r="W273" s="206"/>
      <c r="X273" s="206"/>
      <c r="Y273" s="206"/>
      <c r="Z273" s="206"/>
      <c r="AA273" s="206"/>
      <c r="AB273" s="207"/>
      <c r="AC273" s="205"/>
      <c r="AD273" s="205"/>
      <c r="AE273" s="205"/>
      <c r="AF273" s="205"/>
      <c r="AH273" s="124"/>
      <c r="AI273" s="124"/>
      <c r="AJ273" s="124"/>
      <c r="AK273" s="124"/>
      <c r="AL273" s="124"/>
      <c r="AM273" s="124"/>
      <c r="AN273" s="4"/>
      <c r="AO273" s="124"/>
      <c r="AP273" s="4"/>
    </row>
    <row r="274" spans="2:42">
      <c r="B274" s="124"/>
      <c r="C274" s="153"/>
      <c r="H274" s="206"/>
      <c r="I274" s="206"/>
      <c r="J274" s="206"/>
      <c r="K274" s="206"/>
      <c r="L274" s="206"/>
      <c r="M274" s="206"/>
      <c r="N274" s="206"/>
      <c r="O274" s="206"/>
      <c r="P274" s="206"/>
      <c r="Q274" s="206"/>
      <c r="R274" s="206"/>
      <c r="S274" s="206"/>
      <c r="T274" s="206"/>
      <c r="U274" s="206"/>
      <c r="V274" s="206"/>
      <c r="W274" s="206"/>
      <c r="X274" s="206"/>
      <c r="Y274" s="206"/>
      <c r="Z274" s="206"/>
      <c r="AA274" s="206"/>
      <c r="AB274" s="207"/>
      <c r="AC274" s="205"/>
      <c r="AD274" s="205"/>
      <c r="AE274" s="205"/>
      <c r="AF274" s="205"/>
      <c r="AH274" s="124"/>
      <c r="AI274" s="124"/>
      <c r="AJ274" s="124"/>
      <c r="AK274" s="124"/>
      <c r="AL274" s="124"/>
      <c r="AM274" s="124"/>
      <c r="AN274" s="4"/>
      <c r="AO274" s="124"/>
      <c r="AP274" s="4"/>
    </row>
    <row r="275" spans="2:42">
      <c r="B275" s="124"/>
      <c r="C275" s="153"/>
      <c r="H275" s="206"/>
      <c r="I275" s="206"/>
      <c r="J275" s="206"/>
      <c r="K275" s="206"/>
      <c r="L275" s="206"/>
      <c r="M275" s="206"/>
      <c r="N275" s="206"/>
      <c r="O275" s="206"/>
      <c r="P275" s="206"/>
      <c r="Q275" s="206"/>
      <c r="R275" s="206"/>
      <c r="S275" s="206"/>
      <c r="T275" s="206"/>
      <c r="U275" s="206"/>
      <c r="V275" s="206"/>
      <c r="W275" s="206"/>
      <c r="X275" s="206"/>
      <c r="Y275" s="206"/>
      <c r="Z275" s="206"/>
      <c r="AA275" s="206"/>
      <c r="AB275" s="207"/>
      <c r="AC275" s="205"/>
      <c r="AD275" s="205"/>
      <c r="AE275" s="205"/>
      <c r="AF275" s="205"/>
      <c r="AH275" s="124"/>
      <c r="AI275" s="124"/>
      <c r="AJ275" s="124"/>
      <c r="AK275" s="124"/>
      <c r="AL275" s="124"/>
      <c r="AM275" s="124"/>
      <c r="AN275" s="4"/>
      <c r="AO275" s="124"/>
      <c r="AP275" s="4"/>
    </row>
    <row r="276" spans="2:42">
      <c r="B276" s="124"/>
      <c r="C276" s="153"/>
      <c r="H276" s="206"/>
      <c r="I276" s="206"/>
      <c r="J276" s="206"/>
      <c r="K276" s="206"/>
      <c r="L276" s="206"/>
      <c r="M276" s="206"/>
      <c r="N276" s="206"/>
      <c r="O276" s="206"/>
      <c r="P276" s="206"/>
      <c r="Q276" s="206"/>
      <c r="R276" s="206"/>
      <c r="S276" s="206"/>
      <c r="T276" s="206"/>
      <c r="U276" s="206"/>
      <c r="V276" s="206"/>
      <c r="W276" s="206"/>
      <c r="X276" s="206"/>
      <c r="Y276" s="206"/>
      <c r="Z276" s="206"/>
      <c r="AA276" s="206"/>
      <c r="AB276" s="207"/>
      <c r="AC276" s="205"/>
      <c r="AD276" s="205"/>
      <c r="AE276" s="205"/>
      <c r="AF276" s="205"/>
      <c r="AH276" s="124"/>
      <c r="AI276" s="124"/>
      <c r="AJ276" s="124"/>
      <c r="AK276" s="124"/>
      <c r="AL276" s="124"/>
      <c r="AM276" s="124"/>
      <c r="AN276" s="4"/>
      <c r="AO276" s="124"/>
      <c r="AP276" s="4"/>
    </row>
    <row r="277" spans="2:42">
      <c r="B277" s="124"/>
      <c r="C277" s="153"/>
      <c r="H277" s="206"/>
      <c r="I277" s="206"/>
      <c r="J277" s="206"/>
      <c r="K277" s="206"/>
      <c r="L277" s="206"/>
      <c r="M277" s="206"/>
      <c r="N277" s="206"/>
      <c r="O277" s="206"/>
      <c r="P277" s="206"/>
      <c r="Q277" s="206"/>
      <c r="R277" s="206"/>
      <c r="S277" s="206"/>
      <c r="T277" s="206"/>
      <c r="U277" s="206"/>
      <c r="V277" s="206"/>
      <c r="W277" s="206"/>
      <c r="X277" s="206"/>
      <c r="Y277" s="206"/>
      <c r="Z277" s="206"/>
      <c r="AA277" s="206"/>
      <c r="AB277" s="207"/>
      <c r="AC277" s="205"/>
      <c r="AD277" s="205"/>
      <c r="AE277" s="205"/>
      <c r="AF277" s="205"/>
      <c r="AH277" s="124"/>
      <c r="AI277" s="124"/>
      <c r="AJ277" s="124"/>
      <c r="AK277" s="124"/>
      <c r="AL277" s="124"/>
      <c r="AM277" s="124"/>
      <c r="AN277" s="4"/>
      <c r="AO277" s="124"/>
      <c r="AP277" s="4"/>
    </row>
    <row r="278" spans="2:42">
      <c r="B278" s="124"/>
      <c r="C278" s="153"/>
      <c r="H278" s="206"/>
      <c r="I278" s="206"/>
      <c r="J278" s="206"/>
      <c r="K278" s="206"/>
      <c r="L278" s="206"/>
      <c r="M278" s="206"/>
      <c r="N278" s="206"/>
      <c r="O278" s="206"/>
      <c r="P278" s="206"/>
      <c r="Q278" s="206"/>
      <c r="R278" s="206"/>
      <c r="S278" s="206"/>
      <c r="T278" s="206"/>
      <c r="U278" s="206"/>
      <c r="V278" s="206"/>
      <c r="W278" s="206"/>
      <c r="X278" s="206"/>
      <c r="Y278" s="206"/>
      <c r="Z278" s="206"/>
      <c r="AA278" s="206"/>
      <c r="AB278" s="207"/>
      <c r="AC278" s="205"/>
      <c r="AD278" s="205"/>
      <c r="AE278" s="205"/>
      <c r="AF278" s="205"/>
      <c r="AH278" s="124"/>
      <c r="AI278" s="124"/>
      <c r="AJ278" s="124"/>
      <c r="AK278" s="124"/>
      <c r="AL278" s="124"/>
      <c r="AM278" s="124"/>
      <c r="AN278" s="4"/>
      <c r="AO278" s="124"/>
      <c r="AP278" s="4"/>
    </row>
    <row r="279" spans="2:42">
      <c r="B279" s="124"/>
      <c r="C279" s="153"/>
      <c r="H279" s="206"/>
      <c r="I279" s="206"/>
      <c r="J279" s="206"/>
      <c r="K279" s="206"/>
      <c r="L279" s="206"/>
      <c r="M279" s="206"/>
      <c r="N279" s="206"/>
      <c r="O279" s="206"/>
      <c r="P279" s="206"/>
      <c r="Q279" s="206"/>
      <c r="R279" s="206"/>
      <c r="S279" s="206"/>
      <c r="T279" s="206"/>
      <c r="U279" s="206"/>
      <c r="V279" s="206"/>
      <c r="W279" s="206"/>
      <c r="X279" s="206"/>
      <c r="Y279" s="206"/>
      <c r="Z279" s="206"/>
      <c r="AA279" s="206"/>
      <c r="AB279" s="207"/>
      <c r="AC279" s="205"/>
      <c r="AD279" s="205"/>
      <c r="AE279" s="205"/>
      <c r="AF279" s="205"/>
      <c r="AH279" s="124"/>
      <c r="AI279" s="124"/>
      <c r="AJ279" s="124"/>
      <c r="AK279" s="124"/>
      <c r="AL279" s="124"/>
      <c r="AM279" s="124"/>
      <c r="AN279" s="4"/>
      <c r="AO279" s="124"/>
      <c r="AP279" s="4"/>
    </row>
    <row r="280" spans="2:42">
      <c r="B280" s="124"/>
      <c r="C280" s="153"/>
      <c r="H280" s="206"/>
      <c r="I280" s="206"/>
      <c r="J280" s="206"/>
      <c r="K280" s="206"/>
      <c r="L280" s="206"/>
      <c r="M280" s="206"/>
      <c r="N280" s="206"/>
      <c r="O280" s="206"/>
      <c r="P280" s="206"/>
      <c r="Q280" s="206"/>
      <c r="R280" s="206"/>
      <c r="S280" s="206"/>
      <c r="T280" s="206"/>
      <c r="U280" s="206"/>
      <c r="V280" s="206"/>
      <c r="W280" s="206"/>
      <c r="X280" s="206"/>
      <c r="Y280" s="206"/>
      <c r="Z280" s="206"/>
      <c r="AA280" s="206"/>
      <c r="AB280" s="207"/>
      <c r="AC280" s="205"/>
      <c r="AD280" s="205"/>
      <c r="AE280" s="205"/>
      <c r="AF280" s="205"/>
      <c r="AH280" s="124"/>
      <c r="AI280" s="124"/>
      <c r="AJ280" s="124"/>
      <c r="AK280" s="124"/>
      <c r="AL280" s="124"/>
      <c r="AM280" s="124"/>
      <c r="AN280" s="4"/>
      <c r="AO280" s="124"/>
      <c r="AP280" s="4"/>
    </row>
    <row r="281" spans="2:42">
      <c r="B281" s="124"/>
      <c r="C281" s="153"/>
      <c r="H281" s="206"/>
      <c r="I281" s="206"/>
      <c r="J281" s="206"/>
      <c r="K281" s="206"/>
      <c r="L281" s="206"/>
      <c r="M281" s="206"/>
      <c r="N281" s="206"/>
      <c r="O281" s="206"/>
      <c r="P281" s="206"/>
      <c r="Q281" s="206"/>
      <c r="R281" s="206"/>
      <c r="S281" s="206"/>
      <c r="T281" s="206"/>
      <c r="U281" s="206"/>
      <c r="V281" s="206"/>
      <c r="W281" s="206"/>
      <c r="X281" s="206"/>
      <c r="Y281" s="206"/>
      <c r="Z281" s="206"/>
      <c r="AA281" s="206"/>
      <c r="AB281" s="207"/>
      <c r="AC281" s="205"/>
      <c r="AD281" s="205"/>
      <c r="AE281" s="205"/>
      <c r="AF281" s="205"/>
      <c r="AH281" s="124"/>
      <c r="AI281" s="124"/>
      <c r="AJ281" s="124"/>
      <c r="AK281" s="124"/>
      <c r="AL281" s="124"/>
      <c r="AM281" s="124"/>
      <c r="AN281" s="4"/>
      <c r="AO281" s="124"/>
      <c r="AP281" s="4"/>
    </row>
    <row r="282" spans="2:42">
      <c r="B282" s="124"/>
      <c r="C282" s="153"/>
      <c r="H282" s="206"/>
      <c r="I282" s="206"/>
      <c r="J282" s="206"/>
      <c r="K282" s="206"/>
      <c r="L282" s="206"/>
      <c r="M282" s="206"/>
      <c r="N282" s="206"/>
      <c r="O282" s="206"/>
      <c r="P282" s="206"/>
      <c r="Q282" s="206"/>
      <c r="R282" s="206"/>
      <c r="S282" s="206"/>
      <c r="T282" s="206"/>
      <c r="U282" s="206"/>
      <c r="V282" s="206"/>
      <c r="W282" s="206"/>
      <c r="X282" s="206"/>
      <c r="Y282" s="206"/>
      <c r="Z282" s="206"/>
      <c r="AA282" s="206"/>
      <c r="AB282" s="207"/>
      <c r="AC282" s="205"/>
      <c r="AD282" s="205"/>
      <c r="AE282" s="205"/>
      <c r="AF282" s="205"/>
      <c r="AH282" s="124"/>
      <c r="AI282" s="124"/>
      <c r="AJ282" s="124"/>
      <c r="AK282" s="124"/>
      <c r="AL282" s="124"/>
      <c r="AM282" s="124"/>
      <c r="AN282" s="4"/>
      <c r="AO282" s="124"/>
      <c r="AP282" s="4"/>
    </row>
    <row r="283" spans="2:42">
      <c r="B283" s="124"/>
      <c r="C283" s="153"/>
      <c r="H283" s="206"/>
      <c r="I283" s="206"/>
      <c r="J283" s="206"/>
      <c r="K283" s="206"/>
      <c r="L283" s="206"/>
      <c r="M283" s="206"/>
      <c r="N283" s="206"/>
      <c r="O283" s="206"/>
      <c r="P283" s="206"/>
      <c r="Q283" s="206"/>
      <c r="R283" s="206"/>
      <c r="S283" s="206"/>
      <c r="T283" s="206"/>
      <c r="U283" s="206"/>
      <c r="V283" s="206"/>
      <c r="W283" s="206"/>
      <c r="X283" s="206"/>
      <c r="Y283" s="206"/>
      <c r="Z283" s="206"/>
      <c r="AA283" s="206"/>
      <c r="AB283" s="207"/>
      <c r="AC283" s="205"/>
      <c r="AD283" s="205"/>
      <c r="AE283" s="205"/>
      <c r="AF283" s="205"/>
      <c r="AH283" s="124"/>
      <c r="AI283" s="124"/>
      <c r="AJ283" s="124"/>
      <c r="AK283" s="124"/>
      <c r="AL283" s="124"/>
      <c r="AM283" s="124"/>
      <c r="AN283" s="4"/>
      <c r="AO283" s="124"/>
      <c r="AP283" s="4"/>
    </row>
    <row r="284" spans="2:42">
      <c r="B284" s="124"/>
      <c r="C284" s="153"/>
      <c r="H284" s="206"/>
      <c r="I284" s="206"/>
      <c r="J284" s="206"/>
      <c r="K284" s="206"/>
      <c r="L284" s="206"/>
      <c r="M284" s="206"/>
      <c r="N284" s="206"/>
      <c r="O284" s="206"/>
      <c r="P284" s="206"/>
      <c r="Q284" s="206"/>
      <c r="R284" s="206"/>
      <c r="S284" s="206"/>
      <c r="T284" s="206"/>
      <c r="U284" s="206"/>
      <c r="V284" s="206"/>
      <c r="W284" s="206"/>
      <c r="X284" s="206"/>
      <c r="Y284" s="206"/>
      <c r="Z284" s="206"/>
      <c r="AA284" s="206"/>
      <c r="AB284" s="207"/>
      <c r="AC284" s="205"/>
      <c r="AD284" s="205"/>
      <c r="AE284" s="205"/>
      <c r="AF284" s="205"/>
      <c r="AH284" s="124"/>
      <c r="AI284" s="124"/>
      <c r="AJ284" s="124"/>
      <c r="AK284" s="124"/>
      <c r="AL284" s="124"/>
      <c r="AM284" s="124"/>
      <c r="AN284" s="4"/>
      <c r="AO284" s="124"/>
      <c r="AP284" s="4"/>
    </row>
    <row r="285" spans="2:42">
      <c r="B285" s="124"/>
      <c r="C285" s="153"/>
      <c r="H285" s="206"/>
      <c r="I285" s="206"/>
      <c r="J285" s="206"/>
      <c r="K285" s="206"/>
      <c r="L285" s="206"/>
      <c r="M285" s="206"/>
      <c r="N285" s="206"/>
      <c r="O285" s="206"/>
      <c r="P285" s="206"/>
      <c r="Q285" s="206"/>
      <c r="R285" s="206"/>
      <c r="S285" s="206"/>
      <c r="T285" s="206"/>
      <c r="U285" s="206"/>
      <c r="V285" s="206"/>
      <c r="W285" s="206"/>
      <c r="X285" s="206"/>
      <c r="Y285" s="206"/>
      <c r="Z285" s="206"/>
      <c r="AA285" s="206"/>
      <c r="AB285" s="207"/>
      <c r="AC285" s="205"/>
      <c r="AD285" s="205"/>
      <c r="AE285" s="205"/>
      <c r="AF285" s="205"/>
      <c r="AH285" s="124"/>
      <c r="AI285" s="124"/>
      <c r="AJ285" s="124"/>
      <c r="AK285" s="124"/>
      <c r="AL285" s="124"/>
      <c r="AM285" s="124"/>
      <c r="AN285" s="4"/>
      <c r="AO285" s="124"/>
      <c r="AP285" s="4"/>
    </row>
    <row r="286" spans="2:42">
      <c r="B286" s="124"/>
      <c r="C286" s="153"/>
      <c r="H286" s="206"/>
      <c r="I286" s="206"/>
      <c r="J286" s="206"/>
      <c r="K286" s="206"/>
      <c r="L286" s="206"/>
      <c r="M286" s="206"/>
      <c r="N286" s="206"/>
      <c r="O286" s="206"/>
      <c r="P286" s="206"/>
      <c r="Q286" s="206"/>
      <c r="R286" s="206"/>
      <c r="S286" s="206"/>
      <c r="T286" s="206"/>
      <c r="U286" s="206"/>
      <c r="V286" s="206"/>
      <c r="W286" s="206"/>
      <c r="X286" s="206"/>
      <c r="Y286" s="206"/>
      <c r="Z286" s="206"/>
      <c r="AA286" s="206"/>
      <c r="AB286" s="207"/>
      <c r="AC286" s="205"/>
      <c r="AD286" s="205"/>
      <c r="AE286" s="205"/>
      <c r="AF286" s="205"/>
      <c r="AH286" s="124"/>
      <c r="AI286" s="124"/>
      <c r="AJ286" s="124"/>
      <c r="AK286" s="124"/>
      <c r="AL286" s="124"/>
      <c r="AM286" s="124"/>
      <c r="AN286" s="4"/>
      <c r="AO286" s="124"/>
      <c r="AP286" s="4"/>
    </row>
    <row r="287" spans="2:42">
      <c r="B287" s="124"/>
      <c r="C287" s="153"/>
      <c r="H287" s="206"/>
      <c r="I287" s="206"/>
      <c r="J287" s="206"/>
      <c r="K287" s="206"/>
      <c r="L287" s="206"/>
      <c r="M287" s="206"/>
      <c r="N287" s="206"/>
      <c r="O287" s="206"/>
      <c r="P287" s="206"/>
      <c r="Q287" s="206"/>
      <c r="R287" s="206"/>
      <c r="S287" s="206"/>
      <c r="T287" s="206"/>
      <c r="U287" s="206"/>
      <c r="V287" s="206"/>
      <c r="W287" s="206"/>
      <c r="X287" s="206"/>
      <c r="Y287" s="206"/>
      <c r="Z287" s="206"/>
      <c r="AA287" s="206"/>
      <c r="AB287" s="207"/>
      <c r="AC287" s="205"/>
      <c r="AD287" s="205"/>
      <c r="AE287" s="205"/>
      <c r="AF287" s="205"/>
      <c r="AH287" s="124"/>
      <c r="AI287" s="124"/>
      <c r="AJ287" s="124"/>
      <c r="AK287" s="124"/>
      <c r="AL287" s="124"/>
      <c r="AM287" s="124"/>
      <c r="AN287" s="4"/>
      <c r="AO287" s="124"/>
      <c r="AP287" s="4"/>
    </row>
    <row r="288" spans="2:42">
      <c r="B288" s="124"/>
      <c r="C288" s="153"/>
      <c r="H288" s="206"/>
      <c r="I288" s="206"/>
      <c r="J288" s="206"/>
      <c r="K288" s="206"/>
      <c r="L288" s="206"/>
      <c r="M288" s="206"/>
      <c r="N288" s="206"/>
      <c r="O288" s="206"/>
      <c r="P288" s="206"/>
      <c r="Q288" s="206"/>
      <c r="R288" s="206"/>
      <c r="S288" s="206"/>
      <c r="T288" s="206"/>
      <c r="U288" s="206"/>
      <c r="V288" s="206"/>
      <c r="W288" s="206"/>
      <c r="X288" s="206"/>
      <c r="Y288" s="206"/>
      <c r="Z288" s="206"/>
      <c r="AA288" s="206"/>
      <c r="AB288" s="207"/>
      <c r="AC288" s="205"/>
      <c r="AD288" s="205"/>
      <c r="AE288" s="205"/>
      <c r="AF288" s="205"/>
      <c r="AH288" s="124"/>
      <c r="AI288" s="124"/>
      <c r="AJ288" s="124"/>
      <c r="AK288" s="124"/>
      <c r="AL288" s="124"/>
      <c r="AM288" s="124"/>
      <c r="AN288" s="4"/>
      <c r="AO288" s="124"/>
      <c r="AP288" s="4"/>
    </row>
    <row r="289" spans="2:42">
      <c r="B289" s="124"/>
      <c r="C289" s="153"/>
      <c r="H289" s="206"/>
      <c r="I289" s="206"/>
      <c r="J289" s="206"/>
      <c r="K289" s="206"/>
      <c r="L289" s="206"/>
      <c r="M289" s="206"/>
      <c r="N289" s="206"/>
      <c r="O289" s="206"/>
      <c r="P289" s="206"/>
      <c r="Q289" s="206"/>
      <c r="R289" s="206"/>
      <c r="S289" s="206"/>
      <c r="T289" s="206"/>
      <c r="U289" s="206"/>
      <c r="V289" s="206"/>
      <c r="W289" s="206"/>
      <c r="X289" s="206"/>
      <c r="Y289" s="206"/>
      <c r="Z289" s="206"/>
      <c r="AA289" s="206"/>
      <c r="AB289" s="207"/>
      <c r="AC289" s="205"/>
      <c r="AD289" s="205"/>
      <c r="AE289" s="205"/>
      <c r="AF289" s="205"/>
      <c r="AH289" s="124"/>
      <c r="AI289" s="124"/>
      <c r="AJ289" s="124"/>
      <c r="AK289" s="124"/>
      <c r="AL289" s="124"/>
      <c r="AM289" s="124"/>
      <c r="AN289" s="4"/>
      <c r="AO289" s="124"/>
      <c r="AP289" s="4"/>
    </row>
    <row r="290" spans="2:42">
      <c r="B290" s="124"/>
      <c r="C290" s="153"/>
      <c r="H290" s="206"/>
      <c r="I290" s="206"/>
      <c r="J290" s="206"/>
      <c r="K290" s="206"/>
      <c r="L290" s="206"/>
      <c r="M290" s="206"/>
      <c r="N290" s="206"/>
      <c r="O290" s="206"/>
      <c r="P290" s="206"/>
      <c r="Q290" s="206"/>
      <c r="R290" s="206"/>
      <c r="S290" s="206"/>
      <c r="T290" s="206"/>
      <c r="U290" s="206"/>
      <c r="V290" s="206"/>
      <c r="W290" s="206"/>
      <c r="X290" s="206"/>
      <c r="Y290" s="206"/>
      <c r="Z290" s="206"/>
      <c r="AA290" s="206"/>
      <c r="AB290" s="207"/>
      <c r="AC290" s="205"/>
      <c r="AD290" s="205"/>
      <c r="AE290" s="205"/>
      <c r="AF290" s="205"/>
      <c r="AH290" s="124"/>
      <c r="AI290" s="124"/>
      <c r="AJ290" s="124"/>
      <c r="AK290" s="124"/>
      <c r="AL290" s="124"/>
      <c r="AM290" s="124"/>
      <c r="AN290" s="4"/>
      <c r="AO290" s="124"/>
      <c r="AP290" s="4"/>
    </row>
    <row r="291" spans="2:42">
      <c r="B291" s="124"/>
      <c r="C291" s="153"/>
      <c r="H291" s="206"/>
      <c r="I291" s="206"/>
      <c r="J291" s="206"/>
      <c r="K291" s="206"/>
      <c r="L291" s="206"/>
      <c r="M291" s="206"/>
      <c r="N291" s="206"/>
      <c r="O291" s="206"/>
      <c r="P291" s="206"/>
      <c r="Q291" s="206"/>
      <c r="R291" s="206"/>
      <c r="S291" s="206"/>
      <c r="T291" s="206"/>
      <c r="U291" s="206"/>
      <c r="V291" s="206"/>
      <c r="W291" s="206"/>
      <c r="X291" s="206"/>
      <c r="Y291" s="206"/>
      <c r="Z291" s="206"/>
      <c r="AA291" s="206"/>
      <c r="AB291" s="207"/>
      <c r="AC291" s="205"/>
      <c r="AD291" s="205"/>
      <c r="AE291" s="205"/>
      <c r="AF291" s="205"/>
      <c r="AH291" s="124"/>
      <c r="AI291" s="124"/>
      <c r="AJ291" s="124"/>
      <c r="AK291" s="124"/>
      <c r="AL291" s="124"/>
      <c r="AM291" s="124"/>
      <c r="AN291" s="4"/>
      <c r="AO291" s="124"/>
      <c r="AP291" s="4"/>
    </row>
    <row r="292" spans="2:42">
      <c r="B292" s="124"/>
      <c r="C292" s="153"/>
      <c r="H292" s="206"/>
      <c r="I292" s="206"/>
      <c r="J292" s="206"/>
      <c r="K292" s="206"/>
      <c r="L292" s="206"/>
      <c r="M292" s="206"/>
      <c r="N292" s="206"/>
      <c r="O292" s="206"/>
      <c r="P292" s="206"/>
      <c r="Q292" s="206"/>
      <c r="R292" s="206"/>
      <c r="S292" s="206"/>
      <c r="T292" s="206"/>
      <c r="U292" s="206"/>
      <c r="V292" s="206"/>
      <c r="W292" s="206"/>
      <c r="X292" s="206"/>
      <c r="Y292" s="206"/>
      <c r="Z292" s="206"/>
      <c r="AA292" s="206"/>
      <c r="AB292" s="207"/>
      <c r="AC292" s="205"/>
      <c r="AD292" s="205"/>
      <c r="AE292" s="205"/>
      <c r="AF292" s="205"/>
      <c r="AH292" s="124"/>
      <c r="AI292" s="124"/>
      <c r="AJ292" s="124"/>
      <c r="AK292" s="124"/>
      <c r="AL292" s="124"/>
      <c r="AM292" s="124"/>
      <c r="AN292" s="4"/>
      <c r="AO292" s="124"/>
      <c r="AP292" s="4"/>
    </row>
    <row r="293" spans="2:42">
      <c r="B293" s="124"/>
      <c r="C293" s="153"/>
      <c r="H293" s="206"/>
      <c r="I293" s="206"/>
      <c r="J293" s="206"/>
      <c r="K293" s="206"/>
      <c r="L293" s="206"/>
      <c r="M293" s="206"/>
      <c r="N293" s="206"/>
      <c r="O293" s="206"/>
      <c r="P293" s="206"/>
      <c r="Q293" s="206"/>
      <c r="R293" s="206"/>
      <c r="S293" s="206"/>
      <c r="T293" s="206"/>
      <c r="U293" s="206"/>
      <c r="V293" s="206"/>
      <c r="W293" s="206"/>
      <c r="X293" s="206"/>
      <c r="Y293" s="206"/>
      <c r="Z293" s="206"/>
      <c r="AA293" s="206"/>
      <c r="AB293" s="207"/>
      <c r="AC293" s="205"/>
      <c r="AD293" s="205"/>
      <c r="AE293" s="205"/>
      <c r="AF293" s="205"/>
      <c r="AH293" s="124"/>
      <c r="AI293" s="124"/>
      <c r="AJ293" s="124"/>
      <c r="AK293" s="124"/>
      <c r="AL293" s="124"/>
      <c r="AM293" s="124"/>
      <c r="AN293" s="4"/>
      <c r="AO293" s="124"/>
      <c r="AP293" s="4"/>
    </row>
    <row r="294" spans="2:42">
      <c r="B294" s="124"/>
      <c r="C294" s="153"/>
      <c r="H294" s="206"/>
      <c r="I294" s="206"/>
      <c r="J294" s="206"/>
      <c r="K294" s="206"/>
      <c r="L294" s="206"/>
      <c r="M294" s="206"/>
      <c r="N294" s="206"/>
      <c r="O294" s="206"/>
      <c r="P294" s="206"/>
      <c r="Q294" s="206"/>
      <c r="R294" s="206"/>
      <c r="S294" s="206"/>
      <c r="T294" s="206"/>
      <c r="U294" s="206"/>
      <c r="V294" s="206"/>
      <c r="W294" s="206"/>
      <c r="X294" s="206"/>
      <c r="Y294" s="206"/>
      <c r="Z294" s="206"/>
      <c r="AA294" s="206"/>
      <c r="AB294" s="207"/>
      <c r="AC294" s="205"/>
      <c r="AD294" s="205"/>
      <c r="AE294" s="205"/>
      <c r="AF294" s="205"/>
      <c r="AH294" s="124"/>
      <c r="AI294" s="124"/>
      <c r="AJ294" s="124"/>
      <c r="AK294" s="124"/>
      <c r="AL294" s="124"/>
      <c r="AM294" s="124"/>
      <c r="AN294" s="4"/>
      <c r="AO294" s="124"/>
      <c r="AP294" s="4"/>
    </row>
    <row r="295" spans="2:42">
      <c r="B295" s="124"/>
      <c r="C295" s="153"/>
      <c r="H295" s="206"/>
      <c r="I295" s="206"/>
      <c r="J295" s="206"/>
      <c r="K295" s="206"/>
      <c r="L295" s="206"/>
      <c r="M295" s="206"/>
      <c r="N295" s="206"/>
      <c r="O295" s="206"/>
      <c r="P295" s="206"/>
      <c r="Q295" s="206"/>
      <c r="R295" s="206"/>
      <c r="S295" s="206"/>
      <c r="T295" s="206"/>
      <c r="U295" s="206"/>
      <c r="V295" s="206"/>
      <c r="W295" s="206"/>
      <c r="X295" s="206"/>
      <c r="Y295" s="206"/>
      <c r="Z295" s="206"/>
      <c r="AA295" s="206"/>
      <c r="AB295" s="207"/>
      <c r="AC295" s="205"/>
      <c r="AD295" s="205"/>
      <c r="AE295" s="205"/>
      <c r="AF295" s="205"/>
      <c r="AH295" s="124"/>
      <c r="AI295" s="124"/>
      <c r="AJ295" s="124"/>
      <c r="AK295" s="124"/>
      <c r="AL295" s="124"/>
      <c r="AM295" s="124"/>
      <c r="AN295" s="4"/>
      <c r="AO295" s="124"/>
      <c r="AP295" s="4"/>
    </row>
    <row r="296" spans="2:42">
      <c r="B296" s="124"/>
      <c r="C296" s="153"/>
      <c r="H296" s="206"/>
      <c r="I296" s="206"/>
      <c r="J296" s="206"/>
      <c r="K296" s="206"/>
      <c r="L296" s="206"/>
      <c r="M296" s="206"/>
      <c r="N296" s="206"/>
      <c r="O296" s="206"/>
      <c r="P296" s="206"/>
      <c r="Q296" s="206"/>
      <c r="R296" s="206"/>
      <c r="S296" s="206"/>
      <c r="T296" s="206"/>
      <c r="U296" s="206"/>
      <c r="V296" s="206"/>
      <c r="W296" s="206"/>
      <c r="X296" s="206"/>
      <c r="Y296" s="206"/>
      <c r="Z296" s="206"/>
      <c r="AA296" s="206"/>
      <c r="AB296" s="207"/>
      <c r="AC296" s="205"/>
      <c r="AD296" s="205"/>
      <c r="AE296" s="205"/>
      <c r="AF296" s="205"/>
      <c r="AH296" s="124"/>
      <c r="AI296" s="124"/>
      <c r="AJ296" s="124"/>
      <c r="AK296" s="124"/>
      <c r="AL296" s="124"/>
      <c r="AM296" s="124"/>
      <c r="AN296" s="4"/>
      <c r="AO296" s="124"/>
      <c r="AP296" s="4"/>
    </row>
    <row r="297" spans="2:42">
      <c r="B297" s="124"/>
      <c r="C297" s="153"/>
      <c r="H297" s="206"/>
      <c r="I297" s="206"/>
      <c r="J297" s="206"/>
      <c r="K297" s="206"/>
      <c r="L297" s="206"/>
      <c r="M297" s="206"/>
      <c r="N297" s="206"/>
      <c r="O297" s="206"/>
      <c r="P297" s="206"/>
      <c r="Q297" s="206"/>
      <c r="R297" s="206"/>
      <c r="S297" s="206"/>
      <c r="T297" s="206"/>
      <c r="U297" s="206"/>
      <c r="V297" s="206"/>
      <c r="W297" s="206"/>
      <c r="X297" s="206"/>
      <c r="Y297" s="206"/>
      <c r="Z297" s="206"/>
      <c r="AA297" s="206"/>
      <c r="AB297" s="207"/>
      <c r="AC297" s="205"/>
      <c r="AD297" s="205"/>
      <c r="AE297" s="205"/>
      <c r="AF297" s="205"/>
      <c r="AH297" s="124"/>
      <c r="AI297" s="124"/>
      <c r="AJ297" s="124"/>
      <c r="AK297" s="124"/>
      <c r="AL297" s="124"/>
      <c r="AM297" s="124"/>
      <c r="AN297" s="4"/>
      <c r="AO297" s="124"/>
      <c r="AP297" s="4"/>
    </row>
    <row r="298" spans="2:42">
      <c r="B298" s="124"/>
      <c r="C298" s="153"/>
      <c r="H298" s="206"/>
      <c r="I298" s="206"/>
      <c r="J298" s="206"/>
      <c r="K298" s="206"/>
      <c r="L298" s="206"/>
      <c r="M298" s="206"/>
      <c r="N298" s="206"/>
      <c r="O298" s="206"/>
      <c r="P298" s="206"/>
      <c r="Q298" s="206"/>
      <c r="R298" s="206"/>
      <c r="S298" s="206"/>
      <c r="T298" s="206"/>
      <c r="U298" s="206"/>
      <c r="V298" s="206"/>
      <c r="W298" s="206"/>
      <c r="X298" s="206"/>
      <c r="Y298" s="206"/>
      <c r="Z298" s="206"/>
      <c r="AA298" s="206"/>
      <c r="AB298" s="207"/>
      <c r="AC298" s="205"/>
      <c r="AD298" s="205"/>
      <c r="AE298" s="205"/>
      <c r="AF298" s="205"/>
      <c r="AH298" s="124"/>
      <c r="AI298" s="124"/>
      <c r="AJ298" s="124"/>
      <c r="AK298" s="124"/>
      <c r="AL298" s="124"/>
      <c r="AM298" s="124"/>
      <c r="AN298" s="4"/>
      <c r="AO298" s="124"/>
      <c r="AP298" s="4"/>
    </row>
    <row r="299" spans="2:42">
      <c r="B299" s="124"/>
      <c r="C299" s="153"/>
      <c r="H299" s="206"/>
      <c r="I299" s="206"/>
      <c r="J299" s="206"/>
      <c r="K299" s="206"/>
      <c r="L299" s="206"/>
      <c r="M299" s="206"/>
      <c r="N299" s="206"/>
      <c r="O299" s="206"/>
      <c r="P299" s="206"/>
      <c r="Q299" s="206"/>
      <c r="R299" s="206"/>
      <c r="S299" s="206"/>
      <c r="T299" s="206"/>
      <c r="U299" s="206"/>
      <c r="V299" s="206"/>
      <c r="W299" s="206"/>
      <c r="X299" s="206"/>
      <c r="Y299" s="206"/>
      <c r="Z299" s="206"/>
      <c r="AA299" s="206"/>
      <c r="AB299" s="207"/>
      <c r="AC299" s="205"/>
      <c r="AD299" s="205"/>
      <c r="AE299" s="205"/>
      <c r="AF299" s="205"/>
      <c r="AH299" s="124"/>
      <c r="AI299" s="124"/>
      <c r="AJ299" s="124"/>
      <c r="AK299" s="124"/>
      <c r="AL299" s="124"/>
      <c r="AM299" s="124"/>
      <c r="AN299" s="4"/>
      <c r="AO299" s="124"/>
      <c r="AP299" s="4"/>
    </row>
    <row r="300" spans="2:42">
      <c r="B300" s="124"/>
      <c r="C300" s="153"/>
      <c r="H300" s="206"/>
      <c r="I300" s="206"/>
      <c r="J300" s="206"/>
      <c r="K300" s="206"/>
      <c r="L300" s="206"/>
      <c r="M300" s="206"/>
      <c r="N300" s="206"/>
      <c r="O300" s="206"/>
      <c r="P300" s="206"/>
      <c r="Q300" s="206"/>
      <c r="R300" s="206"/>
      <c r="S300" s="206"/>
      <c r="T300" s="206"/>
      <c r="U300" s="206"/>
      <c r="V300" s="206"/>
      <c r="W300" s="206"/>
      <c r="X300" s="206"/>
      <c r="Y300" s="206"/>
      <c r="Z300" s="206"/>
      <c r="AA300" s="206"/>
      <c r="AB300" s="207"/>
      <c r="AC300" s="205"/>
      <c r="AD300" s="205"/>
      <c r="AE300" s="205"/>
      <c r="AF300" s="205"/>
      <c r="AH300" s="124"/>
      <c r="AI300" s="124"/>
      <c r="AJ300" s="124"/>
      <c r="AK300" s="124"/>
      <c r="AL300" s="124"/>
      <c r="AM300" s="124"/>
      <c r="AN300" s="4"/>
      <c r="AO300" s="124"/>
      <c r="AP300" s="4"/>
    </row>
    <row r="301" spans="2:42">
      <c r="B301" s="124"/>
      <c r="C301" s="153"/>
      <c r="H301" s="206"/>
      <c r="I301" s="206"/>
      <c r="J301" s="206"/>
      <c r="K301" s="206"/>
      <c r="L301" s="206"/>
      <c r="M301" s="206"/>
      <c r="N301" s="206"/>
      <c r="O301" s="206"/>
      <c r="P301" s="206"/>
      <c r="Q301" s="206"/>
      <c r="R301" s="206"/>
      <c r="S301" s="206"/>
      <c r="T301" s="206"/>
      <c r="U301" s="206"/>
      <c r="V301" s="206"/>
      <c r="W301" s="206"/>
      <c r="X301" s="206"/>
      <c r="Y301" s="206"/>
      <c r="Z301" s="206"/>
      <c r="AA301" s="206"/>
      <c r="AB301" s="207"/>
      <c r="AC301" s="205"/>
      <c r="AD301" s="205"/>
      <c r="AE301" s="205"/>
      <c r="AF301" s="205"/>
      <c r="AH301" s="124"/>
      <c r="AI301" s="124"/>
      <c r="AJ301" s="124"/>
      <c r="AK301" s="124"/>
      <c r="AL301" s="124"/>
      <c r="AM301" s="124"/>
      <c r="AN301" s="4"/>
      <c r="AO301" s="124"/>
      <c r="AP301" s="4"/>
    </row>
    <row r="302" spans="2:42">
      <c r="B302" s="124"/>
      <c r="C302" s="153"/>
      <c r="H302" s="206"/>
      <c r="I302" s="206"/>
      <c r="J302" s="206"/>
      <c r="K302" s="206"/>
      <c r="L302" s="206"/>
      <c r="M302" s="206"/>
      <c r="N302" s="206"/>
      <c r="O302" s="206"/>
      <c r="P302" s="206"/>
      <c r="Q302" s="206"/>
      <c r="R302" s="206"/>
      <c r="S302" s="206"/>
      <c r="T302" s="206"/>
      <c r="U302" s="206"/>
      <c r="V302" s="206"/>
      <c r="W302" s="206"/>
      <c r="X302" s="206"/>
      <c r="Y302" s="206"/>
      <c r="Z302" s="206"/>
      <c r="AA302" s="206"/>
      <c r="AB302" s="207"/>
      <c r="AC302" s="205"/>
      <c r="AD302" s="205"/>
      <c r="AE302" s="205"/>
      <c r="AF302" s="205"/>
      <c r="AH302" s="124"/>
      <c r="AI302" s="124"/>
      <c r="AJ302" s="124"/>
      <c r="AK302" s="124"/>
      <c r="AL302" s="124"/>
      <c r="AM302" s="124"/>
      <c r="AN302" s="4"/>
      <c r="AO302" s="124"/>
      <c r="AP302" s="4"/>
    </row>
    <row r="303" spans="2:42">
      <c r="B303" s="124"/>
      <c r="C303" s="153"/>
      <c r="H303" s="206"/>
      <c r="I303" s="206"/>
      <c r="J303" s="206"/>
      <c r="K303" s="206"/>
      <c r="L303" s="206"/>
      <c r="M303" s="206"/>
      <c r="N303" s="206"/>
      <c r="O303" s="206"/>
      <c r="P303" s="206"/>
      <c r="Q303" s="206"/>
      <c r="R303" s="206"/>
      <c r="S303" s="206"/>
      <c r="T303" s="206"/>
      <c r="U303" s="206"/>
      <c r="V303" s="206"/>
      <c r="W303" s="206"/>
      <c r="X303" s="206"/>
      <c r="Y303" s="206"/>
      <c r="Z303" s="206"/>
      <c r="AA303" s="206"/>
      <c r="AB303" s="207"/>
      <c r="AC303" s="205"/>
      <c r="AD303" s="205"/>
      <c r="AE303" s="205"/>
      <c r="AF303" s="205"/>
      <c r="AH303" s="124"/>
      <c r="AI303" s="124"/>
      <c r="AJ303" s="124"/>
      <c r="AK303" s="124"/>
      <c r="AL303" s="124"/>
      <c r="AM303" s="124"/>
      <c r="AN303" s="4"/>
      <c r="AO303" s="124"/>
      <c r="AP303" s="4"/>
    </row>
    <row r="304" spans="2:42">
      <c r="B304" s="124"/>
      <c r="C304" s="153"/>
      <c r="H304" s="206"/>
      <c r="I304" s="206"/>
      <c r="J304" s="206"/>
      <c r="K304" s="206"/>
      <c r="L304" s="206"/>
      <c r="M304" s="206"/>
      <c r="N304" s="206"/>
      <c r="O304" s="206"/>
      <c r="P304" s="206"/>
      <c r="Q304" s="206"/>
      <c r="R304" s="206"/>
      <c r="S304" s="206"/>
      <c r="T304" s="206"/>
      <c r="U304" s="206"/>
      <c r="V304" s="206"/>
      <c r="W304" s="206"/>
      <c r="X304" s="206"/>
      <c r="Y304" s="206"/>
      <c r="Z304" s="206"/>
      <c r="AA304" s="206"/>
      <c r="AB304" s="207"/>
      <c r="AC304" s="205"/>
      <c r="AD304" s="205"/>
      <c r="AE304" s="205"/>
      <c r="AF304" s="205"/>
      <c r="AH304" s="124"/>
      <c r="AI304" s="124"/>
      <c r="AJ304" s="124"/>
      <c r="AK304" s="124"/>
      <c r="AL304" s="124"/>
      <c r="AM304" s="124"/>
      <c r="AN304" s="4"/>
      <c r="AO304" s="124"/>
      <c r="AP304" s="4"/>
    </row>
    <row r="305" spans="2:42">
      <c r="B305" s="124"/>
      <c r="C305" s="153"/>
      <c r="H305" s="206"/>
      <c r="I305" s="206"/>
      <c r="J305" s="206"/>
      <c r="K305" s="206"/>
      <c r="L305" s="206"/>
      <c r="M305" s="206"/>
      <c r="N305" s="206"/>
      <c r="O305" s="206"/>
      <c r="P305" s="206"/>
      <c r="Q305" s="206"/>
      <c r="R305" s="206"/>
      <c r="S305" s="206"/>
      <c r="T305" s="206"/>
      <c r="U305" s="206"/>
      <c r="V305" s="206"/>
      <c r="W305" s="206"/>
      <c r="X305" s="206"/>
      <c r="Y305" s="206"/>
      <c r="Z305" s="206"/>
      <c r="AA305" s="206"/>
      <c r="AB305" s="207"/>
      <c r="AC305" s="205"/>
      <c r="AD305" s="205"/>
      <c r="AE305" s="205"/>
      <c r="AF305" s="205"/>
      <c r="AH305" s="124"/>
      <c r="AI305" s="124"/>
      <c r="AJ305" s="124"/>
      <c r="AK305" s="124"/>
      <c r="AL305" s="124"/>
      <c r="AM305" s="124"/>
      <c r="AN305" s="4"/>
      <c r="AO305" s="124"/>
      <c r="AP305" s="4"/>
    </row>
    <row r="306" spans="2:42">
      <c r="B306" s="124"/>
      <c r="C306" s="153"/>
      <c r="H306" s="206"/>
      <c r="I306" s="206"/>
      <c r="J306" s="206"/>
      <c r="K306" s="206"/>
      <c r="L306" s="206"/>
      <c r="M306" s="206"/>
      <c r="N306" s="206"/>
      <c r="O306" s="206"/>
      <c r="P306" s="206"/>
      <c r="Q306" s="206"/>
      <c r="R306" s="206"/>
      <c r="S306" s="206"/>
      <c r="T306" s="206"/>
      <c r="U306" s="206"/>
      <c r="V306" s="206"/>
      <c r="W306" s="206"/>
      <c r="X306" s="206"/>
      <c r="Y306" s="206"/>
      <c r="Z306" s="206"/>
      <c r="AA306" s="206"/>
      <c r="AB306" s="207"/>
      <c r="AC306" s="205"/>
      <c r="AD306" s="205"/>
      <c r="AE306" s="205"/>
      <c r="AF306" s="205"/>
      <c r="AH306" s="124"/>
      <c r="AI306" s="124"/>
      <c r="AJ306" s="124"/>
      <c r="AK306" s="124"/>
      <c r="AL306" s="124"/>
      <c r="AM306" s="124"/>
      <c r="AN306" s="4"/>
      <c r="AO306" s="124"/>
      <c r="AP306" s="4"/>
    </row>
    <row r="307" spans="2:42">
      <c r="B307" s="124"/>
      <c r="C307" s="153"/>
      <c r="H307" s="206"/>
      <c r="I307" s="206"/>
      <c r="J307" s="206"/>
      <c r="K307" s="206"/>
      <c r="L307" s="206"/>
      <c r="M307" s="206"/>
      <c r="N307" s="206"/>
      <c r="O307" s="206"/>
      <c r="P307" s="206"/>
      <c r="Q307" s="206"/>
      <c r="R307" s="206"/>
      <c r="S307" s="206"/>
      <c r="T307" s="206"/>
      <c r="U307" s="206"/>
      <c r="V307" s="206"/>
      <c r="W307" s="206"/>
      <c r="X307" s="206"/>
      <c r="Y307" s="206"/>
      <c r="Z307" s="206"/>
      <c r="AA307" s="206"/>
      <c r="AB307" s="207"/>
      <c r="AC307" s="205"/>
      <c r="AD307" s="205"/>
      <c r="AE307" s="205"/>
      <c r="AF307" s="205"/>
      <c r="AH307" s="124"/>
      <c r="AI307" s="124"/>
      <c r="AJ307" s="124"/>
      <c r="AK307" s="124"/>
      <c r="AL307" s="124"/>
      <c r="AM307" s="124"/>
      <c r="AN307" s="4"/>
      <c r="AO307" s="124"/>
      <c r="AP307" s="4"/>
    </row>
    <row r="308" spans="2:42">
      <c r="C308" s="153"/>
    </row>
    <row r="309" spans="2:42">
      <c r="C309" s="153"/>
    </row>
  </sheetData>
  <mergeCells count="5">
    <mergeCell ref="W5:Z5"/>
    <mergeCell ref="D5:E5"/>
    <mergeCell ref="H5:L5"/>
    <mergeCell ref="M5:Q5"/>
    <mergeCell ref="S5:V5"/>
  </mergeCells>
  <phoneticPr fontId="25" type="noConversion"/>
  <printOptions horizontalCentered="1"/>
  <pageMargins left="0.25" right="0.25" top="0.5" bottom="0.5" header="0.25" footer="0.25"/>
  <pageSetup scale="55" pageOrder="overThenDown" orientation="landscape" horizontalDpi="300" verticalDpi="300" r:id="rId1"/>
  <headerFooter alignWithMargins="0">
    <oddFooter>&amp;LContract Modification Cost Estimating Worksheet&amp;R&amp;D</oddFooter>
  </headerFooter>
  <legacyDrawing r:id="rId2"/>
</worksheet>
</file>

<file path=xl/worksheets/sheet7.xml><?xml version="1.0" encoding="utf-8"?>
<worksheet xmlns="http://schemas.openxmlformats.org/spreadsheetml/2006/main" xmlns:r="http://schemas.openxmlformats.org/officeDocument/2006/relationships">
  <sheetPr enableFormatConditionsCalculation="0">
    <tabColor indexed="10"/>
    <pageSetUpPr fitToPage="1"/>
  </sheetPr>
  <dimension ref="A4:AS488"/>
  <sheetViews>
    <sheetView view="pageBreakPreview" topLeftCell="A8" zoomScale="75" zoomScaleNormal="65" zoomScaleSheetLayoutView="75" workbookViewId="0">
      <pane xSplit="2" ySplit="3" topLeftCell="C11" activePane="bottomRight" state="frozen"/>
      <selection activeCell="A8" sqref="A8"/>
      <selection pane="topRight" activeCell="C8" sqref="C8"/>
      <selection pane="bottomLeft" activeCell="A11" sqref="A11"/>
      <selection pane="bottomRight" activeCell="G13" sqref="G13"/>
    </sheetView>
  </sheetViews>
  <sheetFormatPr defaultRowHeight="12.75"/>
  <cols>
    <col min="1" max="1" width="17.7109375" style="125" customWidth="1"/>
    <col min="2" max="2" width="50.85546875" style="123" customWidth="1"/>
    <col min="3" max="3" width="12" style="116" bestFit="1" customWidth="1"/>
    <col min="4" max="4" width="11.42578125" style="117" bestFit="1" customWidth="1"/>
    <col min="5" max="5" width="8" style="122" customWidth="1"/>
    <col min="6" max="6" width="18.5703125" style="119" customWidth="1"/>
    <col min="7" max="7" width="22.5703125" style="119" customWidth="1"/>
    <col min="8" max="8" width="13.5703125" style="119" customWidth="1"/>
    <col min="9" max="9" width="13.28515625" style="119" customWidth="1"/>
    <col min="10" max="10" width="10.5703125" style="119" customWidth="1"/>
    <col min="11" max="11" width="12" style="119" customWidth="1"/>
    <col min="12" max="12" width="11.140625" style="119" customWidth="1"/>
    <col min="13" max="17" width="22.5703125" style="119" hidden="1" customWidth="1"/>
    <col min="18" max="18" width="22.5703125" style="119" customWidth="1"/>
    <col min="19" max="19" width="9.85546875" style="119" customWidth="1"/>
    <col min="20" max="20" width="10.28515625" style="119" customWidth="1"/>
    <col min="21" max="21" width="11.5703125" style="119" customWidth="1"/>
    <col min="22" max="22" width="12.7109375" style="119" customWidth="1"/>
    <col min="23" max="26" width="22.5703125" style="119" hidden="1" customWidth="1"/>
    <col min="27" max="27" width="22.5703125" style="119" customWidth="1"/>
    <col min="28" max="28" width="9.140625" style="120"/>
    <col min="29" max="29" width="13.5703125" style="122" customWidth="1"/>
    <col min="30" max="30" width="12" style="122" customWidth="1"/>
    <col min="31" max="31" width="14.28515625" style="122" customWidth="1"/>
    <col min="32" max="32" width="12.42578125" style="122" customWidth="1"/>
    <col min="33" max="33" width="8.5703125" style="122" bestFit="1" customWidth="1"/>
    <col min="34" max="34" width="9.140625" style="123" hidden="1" customWidth="1"/>
    <col min="35" max="35" width="29.7109375" style="123" hidden="1" customWidth="1"/>
    <col min="36" max="36" width="15.140625" style="123" customWidth="1"/>
    <col min="37" max="37" width="23.5703125" style="123" customWidth="1"/>
    <col min="38" max="38" width="20.7109375" style="123" customWidth="1"/>
    <col min="39" max="39" width="22.28515625" style="123" customWidth="1"/>
    <col min="40" max="40" width="45.42578125" style="115" bestFit="1" customWidth="1"/>
    <col min="41" max="41" width="11.42578125" style="123" hidden="1" customWidth="1"/>
    <col min="42" max="42" width="30.28515625" style="115" hidden="1" customWidth="1"/>
    <col min="43" max="43" width="13.5703125" style="124" customWidth="1"/>
    <col min="44" max="16384" width="9.140625" style="123"/>
  </cols>
  <sheetData>
    <row r="4" spans="1:45" ht="23.25">
      <c r="B4" s="638" t="s">
        <v>779</v>
      </c>
    </row>
    <row r="5" spans="1:45" ht="23.25">
      <c r="B5" s="635" t="s">
        <v>667</v>
      </c>
      <c r="AE5" s="634"/>
      <c r="AF5" s="32"/>
    </row>
    <row r="6" spans="1:45" ht="23.25">
      <c r="B6" s="636" t="s">
        <v>826</v>
      </c>
      <c r="E6" s="127"/>
      <c r="AE6" s="172" t="s">
        <v>289</v>
      </c>
    </row>
    <row r="7" spans="1:45" ht="13.5" thickBot="1">
      <c r="C7" s="128"/>
    </row>
    <row r="8" spans="1:45" s="158" customFormat="1" ht="60">
      <c r="A8" s="129"/>
      <c r="B8" s="369" t="s">
        <v>290</v>
      </c>
      <c r="C8" s="366" t="s">
        <v>291</v>
      </c>
      <c r="D8" s="1286" t="s">
        <v>292</v>
      </c>
      <c r="E8" s="1286"/>
      <c r="F8" s="317" t="s">
        <v>293</v>
      </c>
      <c r="G8" s="315" t="s">
        <v>294</v>
      </c>
      <c r="H8" s="1285" t="s">
        <v>885</v>
      </c>
      <c r="I8" s="1285"/>
      <c r="J8" s="1285"/>
      <c r="K8" s="1285"/>
      <c r="L8" s="1285"/>
      <c r="M8" s="1285" t="s">
        <v>886</v>
      </c>
      <c r="N8" s="1285"/>
      <c r="O8" s="1285"/>
      <c r="P8" s="1285"/>
      <c r="Q8" s="1285"/>
      <c r="R8" s="464" t="s">
        <v>887</v>
      </c>
      <c r="S8" s="1285" t="s">
        <v>888</v>
      </c>
      <c r="T8" s="1285"/>
      <c r="U8" s="1285"/>
      <c r="V8" s="1285"/>
      <c r="W8" s="1285" t="s">
        <v>889</v>
      </c>
      <c r="X8" s="1285"/>
      <c r="Y8" s="1285"/>
      <c r="Z8" s="1285"/>
      <c r="AA8" s="464" t="s">
        <v>890</v>
      </c>
      <c r="AB8" s="288" t="s">
        <v>295</v>
      </c>
      <c r="AC8" s="286" t="s">
        <v>296</v>
      </c>
      <c r="AD8" s="286" t="s">
        <v>297</v>
      </c>
      <c r="AE8" s="286" t="s">
        <v>298</v>
      </c>
      <c r="AF8" s="286" t="s">
        <v>299</v>
      </c>
      <c r="AG8" s="286" t="s">
        <v>898</v>
      </c>
      <c r="AH8" s="286" t="s">
        <v>300</v>
      </c>
      <c r="AI8" s="286" t="s">
        <v>301</v>
      </c>
      <c r="AJ8" s="473" t="s">
        <v>899</v>
      </c>
      <c r="AK8" s="473" t="s">
        <v>900</v>
      </c>
      <c r="AL8" s="473" t="s">
        <v>901</v>
      </c>
      <c r="AM8" s="473" t="s">
        <v>902</v>
      </c>
      <c r="AN8" s="290" t="s">
        <v>302</v>
      </c>
      <c r="AO8" s="129" t="s">
        <v>303</v>
      </c>
      <c r="AP8" s="129" t="s">
        <v>304</v>
      </c>
      <c r="AQ8" s="130" t="s">
        <v>303</v>
      </c>
    </row>
    <row r="9" spans="1:45" s="115" customFormat="1" ht="107.25" customHeight="1">
      <c r="A9" s="129"/>
      <c r="B9" s="652"/>
      <c r="C9" s="649"/>
      <c r="D9" s="495"/>
      <c r="E9" s="495"/>
      <c r="F9" s="496"/>
      <c r="G9" s="497"/>
      <c r="H9" s="619" t="s">
        <v>238</v>
      </c>
      <c r="I9" s="619" t="s">
        <v>891</v>
      </c>
      <c r="J9" s="619" t="s">
        <v>642</v>
      </c>
      <c r="K9" s="619" t="s">
        <v>892</v>
      </c>
      <c r="L9" s="619" t="s">
        <v>893</v>
      </c>
      <c r="M9" s="465" t="s">
        <v>238</v>
      </c>
      <c r="N9" s="465" t="s">
        <v>891</v>
      </c>
      <c r="O9" s="465" t="s">
        <v>642</v>
      </c>
      <c r="P9" s="465" t="s">
        <v>892</v>
      </c>
      <c r="Q9" s="465" t="s">
        <v>893</v>
      </c>
      <c r="R9" s="466"/>
      <c r="S9" s="619" t="s">
        <v>894</v>
      </c>
      <c r="T9" s="619" t="s">
        <v>261</v>
      </c>
      <c r="U9" s="619" t="s">
        <v>1027</v>
      </c>
      <c r="V9" s="619" t="s">
        <v>896</v>
      </c>
      <c r="W9" s="465" t="s">
        <v>894</v>
      </c>
      <c r="X9" s="465" t="s">
        <v>261</v>
      </c>
      <c r="Y9" s="465" t="s">
        <v>895</v>
      </c>
      <c r="Z9" s="465" t="s">
        <v>896</v>
      </c>
      <c r="AA9" s="466"/>
      <c r="AB9" s="498"/>
      <c r="AC9" s="462"/>
      <c r="AD9" s="462"/>
      <c r="AE9" s="462"/>
      <c r="AF9" s="462"/>
      <c r="AG9" s="462"/>
      <c r="AH9" s="462"/>
      <c r="AI9" s="462"/>
      <c r="AJ9" s="474"/>
      <c r="AK9" s="474"/>
      <c r="AL9" s="474"/>
      <c r="AM9" s="474"/>
      <c r="AN9" s="463"/>
      <c r="AO9" s="129"/>
      <c r="AP9" s="129"/>
      <c r="AQ9" s="130"/>
    </row>
    <row r="10" spans="1:45" s="115" customFormat="1" ht="26.25" customHeight="1">
      <c r="A10" s="129"/>
      <c r="B10" s="652"/>
      <c r="C10" s="649"/>
      <c r="D10" s="495"/>
      <c r="E10" s="495"/>
      <c r="F10" s="496"/>
      <c r="G10" s="497"/>
      <c r="H10" s="467">
        <v>0.05</v>
      </c>
      <c r="I10" s="467">
        <v>0.02</v>
      </c>
      <c r="J10" s="467">
        <v>0.05</v>
      </c>
      <c r="K10" s="468">
        <v>0.122</v>
      </c>
      <c r="L10" s="467">
        <v>0.1</v>
      </c>
      <c r="M10" s="467"/>
      <c r="N10" s="467"/>
      <c r="O10" s="467"/>
      <c r="P10" s="467"/>
      <c r="Q10" s="467"/>
      <c r="R10" s="469"/>
      <c r="S10" s="468">
        <v>7.6999999999999999E-2</v>
      </c>
      <c r="T10" s="467">
        <v>0.05</v>
      </c>
      <c r="U10" s="467">
        <v>0.05</v>
      </c>
      <c r="V10" s="467">
        <v>0.1</v>
      </c>
      <c r="W10" s="466"/>
      <c r="X10" s="466"/>
      <c r="Y10" s="466"/>
      <c r="Z10" s="466"/>
      <c r="AA10" s="466"/>
      <c r="AB10" s="498"/>
      <c r="AC10" s="462"/>
      <c r="AD10" s="462"/>
      <c r="AE10" s="462"/>
      <c r="AF10" s="462"/>
      <c r="AG10" s="462"/>
      <c r="AH10" s="462"/>
      <c r="AI10" s="462"/>
      <c r="AJ10" s="474"/>
      <c r="AK10" s="474"/>
      <c r="AL10" s="474"/>
      <c r="AM10" s="474"/>
      <c r="AN10" s="463"/>
      <c r="AO10" s="129"/>
      <c r="AP10" s="129"/>
      <c r="AQ10" s="130"/>
    </row>
    <row r="11" spans="1:45" s="124" customFormat="1">
      <c r="A11" s="173"/>
      <c r="B11" s="370"/>
      <c r="C11" s="963" t="s">
        <v>289</v>
      </c>
      <c r="D11" s="964" t="s">
        <v>289</v>
      </c>
      <c r="E11" s="964" t="s">
        <v>289</v>
      </c>
      <c r="F11" s="965" t="s">
        <v>289</v>
      </c>
      <c r="G11" s="310" t="str">
        <f>IF(ISERROR(F11*D11)," ",F11*D11)</f>
        <v xml:space="preserve"> </v>
      </c>
      <c r="H11" s="310"/>
      <c r="I11" s="310"/>
      <c r="J11" s="310"/>
      <c r="K11" s="310"/>
      <c r="L11" s="310"/>
      <c r="M11" s="310"/>
      <c r="N11" s="310"/>
      <c r="O11" s="310"/>
      <c r="P11" s="310"/>
      <c r="Q11" s="310"/>
      <c r="R11" s="310"/>
      <c r="S11" s="310"/>
      <c r="T11" s="310"/>
      <c r="U11" s="310"/>
      <c r="V11" s="310"/>
      <c r="W11" s="310"/>
      <c r="X11" s="310"/>
      <c r="Y11" s="310"/>
      <c r="Z11" s="310"/>
      <c r="AA11" s="310"/>
      <c r="AB11" s="964" t="s">
        <v>289</v>
      </c>
      <c r="AC11" s="266"/>
      <c r="AD11" s="266"/>
      <c r="AE11" s="266"/>
      <c r="AF11" s="266"/>
      <c r="AG11" s="266"/>
      <c r="AH11" s="263"/>
      <c r="AI11" s="263"/>
      <c r="AJ11" s="476"/>
      <c r="AK11" s="476"/>
      <c r="AL11" s="476"/>
      <c r="AM11" s="476"/>
      <c r="AN11" s="292"/>
      <c r="AP11" s="4"/>
    </row>
    <row r="12" spans="1:45" s="124" customFormat="1" ht="16.5" customHeight="1">
      <c r="A12" s="131"/>
      <c r="B12" s="949" t="s">
        <v>942</v>
      </c>
      <c r="C12" s="946" t="s">
        <v>289</v>
      </c>
      <c r="D12" s="953" t="s">
        <v>289</v>
      </c>
      <c r="E12" s="170" t="s">
        <v>289</v>
      </c>
      <c r="F12" s="318" t="s">
        <v>289</v>
      </c>
      <c r="G12" s="310" t="str">
        <f t="shared" ref="G12:G73" si="0">IF(ISERROR(F12*D12)," ",F12*D12)</f>
        <v xml:space="preserve"> </v>
      </c>
      <c r="H12" s="310"/>
      <c r="I12" s="310"/>
      <c r="J12" s="310"/>
      <c r="K12" s="310"/>
      <c r="L12" s="310"/>
      <c r="M12" s="310"/>
      <c r="N12" s="310"/>
      <c r="O12" s="310"/>
      <c r="P12" s="310"/>
      <c r="Q12" s="310"/>
      <c r="R12" s="310"/>
      <c r="S12" s="310"/>
      <c r="T12" s="310"/>
      <c r="U12" s="310"/>
      <c r="V12" s="310"/>
      <c r="W12" s="310"/>
      <c r="X12" s="310"/>
      <c r="Y12" s="310"/>
      <c r="Z12" s="310"/>
      <c r="AA12" s="310"/>
      <c r="AB12" s="966" t="s">
        <v>289</v>
      </c>
      <c r="AC12" s="266"/>
      <c r="AD12" s="266"/>
      <c r="AE12" s="266"/>
      <c r="AF12" s="266"/>
      <c r="AG12" s="266"/>
      <c r="AH12" s="263"/>
      <c r="AI12" s="263"/>
      <c r="AJ12" s="476"/>
      <c r="AK12" s="477"/>
      <c r="AL12" s="477"/>
      <c r="AM12" s="477"/>
      <c r="AN12" s="292"/>
      <c r="AO12" s="137"/>
      <c r="AP12" s="3"/>
      <c r="AQ12" s="197"/>
      <c r="AR12" s="137"/>
      <c r="AS12" s="137"/>
    </row>
    <row r="13" spans="1:45" s="124" customFormat="1" ht="16.5" customHeight="1">
      <c r="A13" s="131"/>
      <c r="B13" s="999" t="s">
        <v>175</v>
      </c>
      <c r="C13" s="946" t="s">
        <v>289</v>
      </c>
      <c r="D13" s="953" t="s">
        <v>289</v>
      </c>
      <c r="E13" s="170" t="s">
        <v>289</v>
      </c>
      <c r="F13" s="318" t="s">
        <v>289</v>
      </c>
      <c r="G13" s="310" t="str">
        <f t="shared" si="0"/>
        <v xml:space="preserve"> </v>
      </c>
      <c r="H13" s="310"/>
      <c r="I13" s="310"/>
      <c r="J13" s="310"/>
      <c r="K13" s="310"/>
      <c r="L13" s="310"/>
      <c r="M13" s="310"/>
      <c r="N13" s="310"/>
      <c r="O13" s="310"/>
      <c r="P13" s="310"/>
      <c r="Q13" s="310"/>
      <c r="R13" s="310"/>
      <c r="S13" s="310"/>
      <c r="T13" s="310"/>
      <c r="U13" s="310"/>
      <c r="V13" s="310"/>
      <c r="W13" s="310"/>
      <c r="X13" s="310"/>
      <c r="Y13" s="310"/>
      <c r="Z13" s="310"/>
      <c r="AA13" s="310"/>
      <c r="AB13" s="966" t="s">
        <v>289</v>
      </c>
      <c r="AC13" s="268" t="str">
        <f>IF(ISERROR(IF('Wainwright Summary'!$E$7-C13&gt;AB13,0,(AB13-('Wainwright Summary'!$E$7-C13))/AB13)*G13)," ",(IF('Wainwright Summary'!$E$7-C13&gt;AB13,0,(AB13-('Wainwright Summary'!$E$7-C13))/AB13)*G13))</f>
        <v xml:space="preserve"> </v>
      </c>
      <c r="AD13" s="269"/>
      <c r="AE13" s="264" t="str">
        <f>IF(ISERROR(D13*F13*AD13), " ",D13*F13*AD13 )</f>
        <v xml:space="preserve"> </v>
      </c>
      <c r="AF13" s="264" t="str">
        <f>IF(ISERROR((AC13/G13)*AE13)," ",(AC13/G13)*AE13)</f>
        <v xml:space="preserve"> </v>
      </c>
      <c r="AG13" s="270" t="str">
        <f>IF(ISERROR(C13+AB13)," ",(C13+AB13))</f>
        <v xml:space="preserve"> </v>
      </c>
      <c r="AH13" s="263"/>
      <c r="AI13" s="263"/>
      <c r="AJ13" s="476"/>
      <c r="AK13" s="477"/>
      <c r="AL13" s="477"/>
      <c r="AM13" s="477"/>
      <c r="AN13" s="292"/>
      <c r="AO13" s="137"/>
      <c r="AP13" s="3"/>
      <c r="AQ13" s="197"/>
      <c r="AR13" s="137"/>
      <c r="AS13" s="137"/>
    </row>
    <row r="14" spans="1:45" s="124" customFormat="1" ht="25.5">
      <c r="A14" s="131"/>
      <c r="B14" s="1000" t="s">
        <v>1012</v>
      </c>
      <c r="C14" s="946" t="s">
        <v>289</v>
      </c>
      <c r="D14" s="953" t="s">
        <v>289</v>
      </c>
      <c r="E14" s="171" t="s">
        <v>289</v>
      </c>
      <c r="F14" s="318" t="s">
        <v>289</v>
      </c>
      <c r="G14" s="310" t="str">
        <f t="shared" si="0"/>
        <v xml:space="preserve"> </v>
      </c>
      <c r="H14" s="310"/>
      <c r="I14" s="310"/>
      <c r="J14" s="310"/>
      <c r="K14" s="310"/>
      <c r="L14" s="310"/>
      <c r="M14" s="310"/>
      <c r="N14" s="310"/>
      <c r="O14" s="310"/>
      <c r="P14" s="310"/>
      <c r="Q14" s="310"/>
      <c r="R14" s="310"/>
      <c r="S14" s="310"/>
      <c r="T14" s="310"/>
      <c r="U14" s="310"/>
      <c r="V14" s="310"/>
      <c r="W14" s="310"/>
      <c r="X14" s="310"/>
      <c r="Y14" s="310"/>
      <c r="Z14" s="310"/>
      <c r="AA14" s="310"/>
      <c r="AB14" s="966" t="s">
        <v>289</v>
      </c>
      <c r="AC14" s="268" t="str">
        <f>IF(ISERROR(IF('Wainwright Summary'!$E$7-C14&gt;AB14,0,(AB14-('Wainwright Summary'!$E$7-C14))/AB14)*G14)," ",(IF('Wainwright Summary'!$E$7-C14&gt;AB14,0,(AB14-('Wainwright Summary'!$E$7-C14))/AB14)*G14))</f>
        <v xml:space="preserve"> </v>
      </c>
      <c r="AD14" s="269"/>
      <c r="AE14" s="264" t="str">
        <f>IF(ISERROR(D14*F14*AD14), " ",D14*F14*AD14 )</f>
        <v xml:space="preserve"> </v>
      </c>
      <c r="AF14" s="264" t="str">
        <f>IF(ISERROR((AC14/G14)*AE14)," ",(AC14/G14)*AE14)</f>
        <v xml:space="preserve"> </v>
      </c>
      <c r="AG14" s="270" t="str">
        <f t="shared" ref="AG14:AG72" si="1">IF(ISERROR(C14+AB14)," ",(C14+AB14))</f>
        <v xml:space="preserve"> </v>
      </c>
      <c r="AH14" s="263"/>
      <c r="AI14" s="263"/>
      <c r="AJ14" s="476"/>
      <c r="AK14" s="477"/>
      <c r="AL14" s="477"/>
      <c r="AM14" s="477"/>
      <c r="AN14" s="292"/>
      <c r="AO14" s="137"/>
      <c r="AP14" s="3"/>
      <c r="AQ14" s="983"/>
      <c r="AR14" s="137"/>
      <c r="AS14" s="137"/>
    </row>
    <row r="15" spans="1:45" s="124" customFormat="1">
      <c r="A15" s="131"/>
      <c r="B15" s="370" t="s">
        <v>242</v>
      </c>
      <c r="C15" s="946">
        <v>1982</v>
      </c>
      <c r="D15" s="953">
        <v>46728</v>
      </c>
      <c r="E15" s="171" t="s">
        <v>307</v>
      </c>
      <c r="F15" s="318">
        <v>33</v>
      </c>
      <c r="G15" s="310">
        <f t="shared" si="0"/>
        <v>1542024</v>
      </c>
      <c r="H15" s="470">
        <f>H$10</f>
        <v>0.05</v>
      </c>
      <c r="I15" s="470">
        <f>I$10</f>
        <v>0.02</v>
      </c>
      <c r="J15" s="470">
        <f t="shared" ref="J15:L20" si="2">J$10</f>
        <v>0.05</v>
      </c>
      <c r="K15" s="968">
        <f t="shared" si="2"/>
        <v>0.122</v>
      </c>
      <c r="L15" s="470">
        <f t="shared" si="2"/>
        <v>0.1</v>
      </c>
      <c r="M15" s="471">
        <f t="shared" ref="M15:M20" si="3">G15*H15</f>
        <v>77101.2</v>
      </c>
      <c r="N15" s="471">
        <f t="shared" ref="N15:N20" si="4">(G15+M15)*I15</f>
        <v>32382.504000000001</v>
      </c>
      <c r="O15" s="471">
        <f t="shared" ref="O15:O20" si="5">(G15+M15+N15)*J15</f>
        <v>82575.385200000004</v>
      </c>
      <c r="P15" s="471">
        <f t="shared" ref="P15:P20" si="6">(G15+M15+N15+O15)*K15</f>
        <v>211558.13688239997</v>
      </c>
      <c r="Q15" s="471">
        <f t="shared" ref="Q15:Q20" si="7">(G15+M15+N15+O15+P15)*L15</f>
        <v>194564.12260824</v>
      </c>
      <c r="R15" s="472">
        <f t="shared" ref="R15:R20" si="8">G15+SUM(M15:Q15)</f>
        <v>2140205.3486906402</v>
      </c>
      <c r="S15" s="968">
        <f t="shared" ref="S15:V20" si="9">S$10</f>
        <v>7.6999999999999999E-2</v>
      </c>
      <c r="T15" s="470">
        <f t="shared" si="9"/>
        <v>0.05</v>
      </c>
      <c r="U15" s="470">
        <f t="shared" si="9"/>
        <v>0.05</v>
      </c>
      <c r="V15" s="470">
        <f t="shared" si="9"/>
        <v>0.1</v>
      </c>
      <c r="W15" s="472">
        <f t="shared" ref="W15:W20" si="10">R15*S15</f>
        <v>164795.8118491793</v>
      </c>
      <c r="X15" s="472">
        <f t="shared" ref="X15:X20" si="11">R15*T15</f>
        <v>107010.26743453201</v>
      </c>
      <c r="Y15" s="472">
        <f t="shared" ref="Y15:Y20" si="12">R15*U15</f>
        <v>107010.26743453201</v>
      </c>
      <c r="Z15" s="472">
        <f t="shared" ref="Z15:Z20" si="13">(W15+X15)*V15</f>
        <v>27180.607928371133</v>
      </c>
      <c r="AA15" s="472">
        <f t="shared" ref="AA15:AA20" si="14">R15+SUM(W15:Z15)</f>
        <v>2546202.3033372546</v>
      </c>
      <c r="AB15" s="966">
        <v>50</v>
      </c>
      <c r="AC15" s="268">
        <f>IF(ISERROR(IF('Wainwright Summary'!$E$7-C15&gt;AB15,0,(AB15-('Wainwright Summary'!$E$7-C15))/AB15)*G15)," ",(IF('Wainwright Summary'!$E$7-C15&gt;AB15,0,(AB15-('Wainwright Summary'!$E$7-C15))/AB15)*AA15))</f>
        <v>1222177.1056018821</v>
      </c>
      <c r="AD15" s="269">
        <f>VLOOKUP(C15,'Inflation-OLD'!$A$6:$B$126,2)/VLOOKUP('Wainwright Summary'!$E$6,'Inflation-OLD'!$A$6:$B$126,2)</f>
        <v>0.54223993166658846</v>
      </c>
      <c r="AE15" s="264">
        <f t="shared" ref="AE15:AE20" si="15">IF(ISERROR(AA15*AD15), " ",AA15*AD15 )</f>
        <v>1380652.562970903</v>
      </c>
      <c r="AF15" s="264">
        <f t="shared" ref="AF15:AF20" si="16">IF(ISERROR((AC15/AA15)*AE15)," ",(AC15/AA15)*AE15)</f>
        <v>662713.23022603337</v>
      </c>
      <c r="AG15" s="270">
        <f t="shared" si="1"/>
        <v>2032</v>
      </c>
      <c r="AH15" s="263"/>
      <c r="AI15" s="263"/>
      <c r="AJ15" s="476">
        <f>AB15</f>
        <v>50</v>
      </c>
      <c r="AK15" s="477"/>
      <c r="AL15" s="477"/>
      <c r="AM15" s="477"/>
      <c r="AN15" s="292"/>
      <c r="AO15" s="137"/>
      <c r="AP15" s="3"/>
      <c r="AQ15" s="983"/>
      <c r="AR15" s="137"/>
      <c r="AS15" s="137"/>
    </row>
    <row r="16" spans="1:45" s="124" customFormat="1">
      <c r="A16" s="131"/>
      <c r="B16" s="370" t="s">
        <v>809</v>
      </c>
      <c r="C16" s="946">
        <v>1966</v>
      </c>
      <c r="D16" s="953">
        <f>172086.16/2</f>
        <v>86043.08</v>
      </c>
      <c r="E16" s="171" t="s">
        <v>307</v>
      </c>
      <c r="F16" s="318">
        <f>31*1.064</f>
        <v>32.984000000000002</v>
      </c>
      <c r="G16" s="310">
        <f t="shared" si="0"/>
        <v>2838044.9507200001</v>
      </c>
      <c r="H16" s="470">
        <f t="shared" ref="H16:I20" si="17">H$10</f>
        <v>0.05</v>
      </c>
      <c r="I16" s="470">
        <f t="shared" si="17"/>
        <v>0.02</v>
      </c>
      <c r="J16" s="470">
        <f t="shared" si="2"/>
        <v>0.05</v>
      </c>
      <c r="K16" s="968">
        <f t="shared" si="2"/>
        <v>0.122</v>
      </c>
      <c r="L16" s="470">
        <f t="shared" si="2"/>
        <v>0.1</v>
      </c>
      <c r="M16" s="471">
        <f t="shared" si="3"/>
        <v>141902.24753600001</v>
      </c>
      <c r="N16" s="471">
        <f t="shared" si="4"/>
        <v>59598.943965120001</v>
      </c>
      <c r="O16" s="471">
        <f t="shared" si="5"/>
        <v>151977.307111056</v>
      </c>
      <c r="P16" s="471">
        <f t="shared" si="6"/>
        <v>389365.86081852543</v>
      </c>
      <c r="Q16" s="471">
        <f t="shared" si="7"/>
        <v>358088.93101507012</v>
      </c>
      <c r="R16" s="472">
        <f t="shared" si="8"/>
        <v>3938978.2411657716</v>
      </c>
      <c r="S16" s="968">
        <f t="shared" si="9"/>
        <v>7.6999999999999999E-2</v>
      </c>
      <c r="T16" s="470">
        <f t="shared" si="9"/>
        <v>0.05</v>
      </c>
      <c r="U16" s="470">
        <f t="shared" si="9"/>
        <v>0.05</v>
      </c>
      <c r="V16" s="470">
        <f t="shared" si="9"/>
        <v>0.1</v>
      </c>
      <c r="W16" s="472">
        <f t="shared" si="10"/>
        <v>303301.32456976443</v>
      </c>
      <c r="X16" s="472">
        <f t="shared" si="11"/>
        <v>196948.91205828858</v>
      </c>
      <c r="Y16" s="472">
        <f t="shared" si="12"/>
        <v>196948.91205828858</v>
      </c>
      <c r="Z16" s="472">
        <f t="shared" si="13"/>
        <v>50025.023662805303</v>
      </c>
      <c r="AA16" s="472">
        <f t="shared" si="14"/>
        <v>4686202.4135149186</v>
      </c>
      <c r="AB16" s="966">
        <v>35</v>
      </c>
      <c r="AC16" s="268">
        <f>IF(ISERROR(IF('Wainwright Summary'!$E$7-C16&gt;AB16,0,(AB16-('Wainwright Summary'!$E$7-C16))/AB16)*G16)," ",(IF('Wainwright Summary'!$E$7-C16&gt;AB16,0,(AB16-('Wainwright Summary'!$E$7-C16))/AB16)*AA16))</f>
        <v>0</v>
      </c>
      <c r="AD16" s="969">
        <f>VLOOKUP(C16,'Inflation-OLD'!$A$6:$B$126,2)/VLOOKUP('Wainwright Summary'!$E$6,'Inflation-OLD'!$A$6:$B$126,2)</f>
        <v>0.20033940471065437</v>
      </c>
      <c r="AE16" s="264">
        <f t="shared" si="15"/>
        <v>938831.00187721057</v>
      </c>
      <c r="AF16" s="264">
        <f t="shared" si="16"/>
        <v>0</v>
      </c>
      <c r="AG16" s="270">
        <v>2008</v>
      </c>
      <c r="AH16" s="263"/>
      <c r="AI16" s="263"/>
      <c r="AJ16" s="476">
        <v>50</v>
      </c>
      <c r="AK16" s="477"/>
      <c r="AL16" s="477"/>
      <c r="AM16" s="477"/>
      <c r="AN16" s="292" t="s">
        <v>594</v>
      </c>
      <c r="AO16" s="137"/>
      <c r="AP16" s="3"/>
      <c r="AQ16" s="983"/>
      <c r="AR16" s="137"/>
      <c r="AS16" s="137"/>
    </row>
    <row r="17" spans="1:45" s="124" customFormat="1">
      <c r="A17" s="131"/>
      <c r="B17" s="370" t="s">
        <v>810</v>
      </c>
      <c r="C17" s="946">
        <v>1966</v>
      </c>
      <c r="D17" s="953">
        <f>172086.16/2</f>
        <v>86043.08</v>
      </c>
      <c r="E17" s="171" t="s">
        <v>307</v>
      </c>
      <c r="F17" s="318">
        <f>31*1.064</f>
        <v>32.984000000000002</v>
      </c>
      <c r="G17" s="310">
        <f>IF(ISERROR(F17*D17)," ",F17*D17)</f>
        <v>2838044.9507200001</v>
      </c>
      <c r="H17" s="470">
        <f t="shared" si="17"/>
        <v>0.05</v>
      </c>
      <c r="I17" s="470">
        <f t="shared" si="17"/>
        <v>0.02</v>
      </c>
      <c r="J17" s="470">
        <f t="shared" si="2"/>
        <v>0.05</v>
      </c>
      <c r="K17" s="968">
        <f t="shared" si="2"/>
        <v>0.122</v>
      </c>
      <c r="L17" s="470">
        <f t="shared" si="2"/>
        <v>0.1</v>
      </c>
      <c r="M17" s="471">
        <f t="shared" si="3"/>
        <v>141902.24753600001</v>
      </c>
      <c r="N17" s="471">
        <f t="shared" si="4"/>
        <v>59598.943965120001</v>
      </c>
      <c r="O17" s="471">
        <f t="shared" si="5"/>
        <v>151977.307111056</v>
      </c>
      <c r="P17" s="471">
        <f t="shared" si="6"/>
        <v>389365.86081852543</v>
      </c>
      <c r="Q17" s="471">
        <f t="shared" si="7"/>
        <v>358088.93101507012</v>
      </c>
      <c r="R17" s="472">
        <f t="shared" si="8"/>
        <v>3938978.2411657716</v>
      </c>
      <c r="S17" s="968">
        <f t="shared" si="9"/>
        <v>7.6999999999999999E-2</v>
      </c>
      <c r="T17" s="470">
        <f t="shared" si="9"/>
        <v>0.05</v>
      </c>
      <c r="U17" s="470">
        <f t="shared" si="9"/>
        <v>0.05</v>
      </c>
      <c r="V17" s="470">
        <f t="shared" si="9"/>
        <v>0.1</v>
      </c>
      <c r="W17" s="472">
        <f t="shared" si="10"/>
        <v>303301.32456976443</v>
      </c>
      <c r="X17" s="472">
        <f t="shared" si="11"/>
        <v>196948.91205828858</v>
      </c>
      <c r="Y17" s="472">
        <f t="shared" si="12"/>
        <v>196948.91205828858</v>
      </c>
      <c r="Z17" s="472">
        <f t="shared" si="13"/>
        <v>50025.023662805303</v>
      </c>
      <c r="AA17" s="472">
        <f t="shared" si="14"/>
        <v>4686202.4135149186</v>
      </c>
      <c r="AB17" s="966">
        <v>35</v>
      </c>
      <c r="AC17" s="268">
        <f>IF(ISERROR(IF('Wainwright Summary'!$E$7-C17&gt;AB17,0,(AB17-('Wainwright Summary'!$E$7-C17))/AB17)*G17)," ",(IF('Wainwright Summary'!$E$7-C17&gt;AB17,0,(AB17-('Wainwright Summary'!$E$7-C17))/AB17)*AA17))</f>
        <v>0</v>
      </c>
      <c r="AD17" s="969">
        <f>VLOOKUP(C17,'Inflation-OLD'!$A$6:$B$126,2)/VLOOKUP('Wainwright Summary'!$E$6,'Inflation-OLD'!$A$6:$B$126,2)</f>
        <v>0.20033940471065437</v>
      </c>
      <c r="AE17" s="264">
        <f t="shared" si="15"/>
        <v>938831.00187721057</v>
      </c>
      <c r="AF17" s="264">
        <f t="shared" si="16"/>
        <v>0</v>
      </c>
      <c r="AG17" s="270">
        <v>2009</v>
      </c>
      <c r="AH17" s="263"/>
      <c r="AI17" s="263"/>
      <c r="AJ17" s="476">
        <v>50</v>
      </c>
      <c r="AK17" s="477"/>
      <c r="AL17" s="477"/>
      <c r="AM17" s="477"/>
      <c r="AN17" s="292" t="s">
        <v>594</v>
      </c>
      <c r="AO17" s="137"/>
      <c r="AP17" s="3"/>
      <c r="AQ17" s="983"/>
      <c r="AR17" s="137"/>
      <c r="AS17" s="137"/>
    </row>
    <row r="18" spans="1:45" s="124" customFormat="1">
      <c r="A18" s="131"/>
      <c r="B18" s="370" t="s">
        <v>827</v>
      </c>
      <c r="C18" s="946">
        <v>1975</v>
      </c>
      <c r="D18" s="952">
        <v>18216</v>
      </c>
      <c r="E18" s="171" t="s">
        <v>307</v>
      </c>
      <c r="F18" s="318">
        <f>26*1.064</f>
        <v>27.664000000000001</v>
      </c>
      <c r="G18" s="310">
        <f t="shared" si="0"/>
        <v>503927.424</v>
      </c>
      <c r="H18" s="470">
        <f t="shared" si="17"/>
        <v>0.05</v>
      </c>
      <c r="I18" s="470">
        <f t="shared" si="17"/>
        <v>0.02</v>
      </c>
      <c r="J18" s="470">
        <f t="shared" si="2"/>
        <v>0.05</v>
      </c>
      <c r="K18" s="968">
        <f t="shared" si="2"/>
        <v>0.122</v>
      </c>
      <c r="L18" s="470">
        <f t="shared" si="2"/>
        <v>0.1</v>
      </c>
      <c r="M18" s="471">
        <f t="shared" si="3"/>
        <v>25196.371200000001</v>
      </c>
      <c r="N18" s="471">
        <f t="shared" si="4"/>
        <v>10582.475904000001</v>
      </c>
      <c r="O18" s="471">
        <f t="shared" si="5"/>
        <v>26985.313555200002</v>
      </c>
      <c r="P18" s="471">
        <f t="shared" si="6"/>
        <v>69136.3733284224</v>
      </c>
      <c r="Q18" s="471">
        <f t="shared" si="7"/>
        <v>63582.79579876225</v>
      </c>
      <c r="R18" s="472">
        <f t="shared" si="8"/>
        <v>699410.75378638459</v>
      </c>
      <c r="S18" s="968">
        <f t="shared" si="9"/>
        <v>7.6999999999999999E-2</v>
      </c>
      <c r="T18" s="470">
        <f t="shared" si="9"/>
        <v>0.05</v>
      </c>
      <c r="U18" s="470">
        <f t="shared" si="9"/>
        <v>0.05</v>
      </c>
      <c r="V18" s="470">
        <f t="shared" si="9"/>
        <v>0.1</v>
      </c>
      <c r="W18" s="472">
        <f t="shared" si="10"/>
        <v>53854.628041551616</v>
      </c>
      <c r="X18" s="472">
        <f t="shared" si="11"/>
        <v>34970.53768931923</v>
      </c>
      <c r="Y18" s="472">
        <f t="shared" si="12"/>
        <v>34970.53768931923</v>
      </c>
      <c r="Z18" s="472">
        <f t="shared" si="13"/>
        <v>8882.5165730870849</v>
      </c>
      <c r="AA18" s="472">
        <f t="shared" si="14"/>
        <v>832088.97377966181</v>
      </c>
      <c r="AB18" s="966">
        <v>35</v>
      </c>
      <c r="AC18" s="268">
        <f>IF(ISERROR(IF('Wainwright Summary'!$E$7-C18&gt;AB18,0,(AB18-('Wainwright Summary'!$E$7-C18))/AB18)*G18)," ",(IF('Wainwright Summary'!$E$7-C18&gt;AB18,0,(AB18-('Wainwright Summary'!$E$7-C18))/AB18)*AA18))</f>
        <v>47547.941358837816</v>
      </c>
      <c r="AD18" s="269">
        <f>VLOOKUP(C18,'Inflation-OLD'!$A$6:$B$126,2)/VLOOKUP('Wainwright Summary'!$E$6,'Inflation-OLD'!$A$6:$B$126,2)</f>
        <v>0.32044439867137081</v>
      </c>
      <c r="AE18" s="264">
        <f t="shared" si="15"/>
        <v>266638.25084390177</v>
      </c>
      <c r="AF18" s="264">
        <f t="shared" si="16"/>
        <v>15236.471476794386</v>
      </c>
      <c r="AG18" s="270">
        <v>2008</v>
      </c>
      <c r="AH18" s="263"/>
      <c r="AI18" s="263"/>
      <c r="AJ18" s="476">
        <v>50</v>
      </c>
      <c r="AK18" s="477"/>
      <c r="AL18" s="477"/>
      <c r="AM18" s="477"/>
      <c r="AN18" s="292" t="s">
        <v>594</v>
      </c>
      <c r="AO18" s="137"/>
      <c r="AP18" s="3"/>
      <c r="AQ18" s="983"/>
      <c r="AR18" s="137"/>
      <c r="AS18" s="137"/>
    </row>
    <row r="19" spans="1:45" s="124" customFormat="1">
      <c r="A19" s="131"/>
      <c r="B19" s="370" t="s">
        <v>828</v>
      </c>
      <c r="C19" s="946">
        <v>1985</v>
      </c>
      <c r="D19" s="953">
        <v>40</v>
      </c>
      <c r="E19" s="171" t="s">
        <v>305</v>
      </c>
      <c r="F19" s="318">
        <v>1000</v>
      </c>
      <c r="G19" s="310">
        <f t="shared" si="0"/>
        <v>40000</v>
      </c>
      <c r="H19" s="470">
        <f t="shared" si="17"/>
        <v>0.05</v>
      </c>
      <c r="I19" s="470">
        <f t="shared" si="17"/>
        <v>0.02</v>
      </c>
      <c r="J19" s="470">
        <f t="shared" si="2"/>
        <v>0.05</v>
      </c>
      <c r="K19" s="968">
        <f t="shared" si="2"/>
        <v>0.122</v>
      </c>
      <c r="L19" s="470">
        <f t="shared" si="2"/>
        <v>0.1</v>
      </c>
      <c r="M19" s="471">
        <f t="shared" si="3"/>
        <v>2000</v>
      </c>
      <c r="N19" s="471">
        <f t="shared" si="4"/>
        <v>840</v>
      </c>
      <c r="O19" s="471">
        <f t="shared" si="5"/>
        <v>2142</v>
      </c>
      <c r="P19" s="471">
        <f t="shared" si="6"/>
        <v>5487.8040000000001</v>
      </c>
      <c r="Q19" s="471">
        <f t="shared" si="7"/>
        <v>5046.9804000000004</v>
      </c>
      <c r="R19" s="472">
        <f t="shared" si="8"/>
        <v>55516.784400000004</v>
      </c>
      <c r="S19" s="968">
        <f t="shared" si="9"/>
        <v>7.6999999999999999E-2</v>
      </c>
      <c r="T19" s="470">
        <f t="shared" si="9"/>
        <v>0.05</v>
      </c>
      <c r="U19" s="470">
        <v>0.03</v>
      </c>
      <c r="V19" s="470">
        <f t="shared" si="9"/>
        <v>0.1</v>
      </c>
      <c r="W19" s="472">
        <f t="shared" si="10"/>
        <v>4274.7923988000002</v>
      </c>
      <c r="X19" s="472">
        <f t="shared" si="11"/>
        <v>2775.8392200000003</v>
      </c>
      <c r="Y19" s="472">
        <f t="shared" si="12"/>
        <v>1665.503532</v>
      </c>
      <c r="Z19" s="472">
        <f t="shared" si="13"/>
        <v>705.06316188000005</v>
      </c>
      <c r="AA19" s="472">
        <f t="shared" si="14"/>
        <v>64937.982712680008</v>
      </c>
      <c r="AB19" s="966">
        <v>35</v>
      </c>
      <c r="AC19" s="268">
        <f>IF(ISERROR(IF('Wainwright Summary'!$E$7-C19&gt;AB19,0,(AB19-('Wainwright Summary'!$E$7-C19))/AB19)*G19)," ",(IF('Wainwright Summary'!$E$7-C19&gt;AB19,0,(AB19-('Wainwright Summary'!$E$7-C19))/AB19)*AA19))</f>
        <v>22264.451215776004</v>
      </c>
      <c r="AD19" s="269">
        <f>VLOOKUP(C19,'Inflation-OLD'!$A$6:$B$126,2)/VLOOKUP('Wainwright Summary'!$E$6,'Inflation-OLD'!$A$6:$B$126,2)</f>
        <v>0.60685493868446883</v>
      </c>
      <c r="AE19" s="264">
        <f t="shared" si="15"/>
        <v>39407.935517396523</v>
      </c>
      <c r="AF19" s="264">
        <f t="shared" si="16"/>
        <v>13511.292177393094</v>
      </c>
      <c r="AG19" s="270">
        <v>2008</v>
      </c>
      <c r="AH19" s="263"/>
      <c r="AI19" s="263"/>
      <c r="AJ19" s="476">
        <v>50</v>
      </c>
      <c r="AK19" s="477"/>
      <c r="AL19" s="477"/>
      <c r="AM19" s="477"/>
      <c r="AN19" s="292" t="s">
        <v>594</v>
      </c>
      <c r="AO19" s="137"/>
      <c r="AP19" s="3"/>
      <c r="AQ19" s="983"/>
      <c r="AR19" s="137"/>
      <c r="AS19" s="137"/>
    </row>
    <row r="20" spans="1:45" s="124" customFormat="1">
      <c r="A20" s="131"/>
      <c r="B20" s="370" t="s">
        <v>244</v>
      </c>
      <c r="C20" s="946">
        <v>1979</v>
      </c>
      <c r="D20" s="953">
        <v>61300.800000000003</v>
      </c>
      <c r="E20" s="171" t="s">
        <v>307</v>
      </c>
      <c r="F20" s="318">
        <f>16*1.064</f>
        <v>17.024000000000001</v>
      </c>
      <c r="G20" s="310">
        <f t="shared" si="0"/>
        <v>1043584.8192000001</v>
      </c>
      <c r="H20" s="470">
        <f t="shared" si="17"/>
        <v>0.05</v>
      </c>
      <c r="I20" s="470">
        <f t="shared" si="17"/>
        <v>0.02</v>
      </c>
      <c r="J20" s="470">
        <f t="shared" si="2"/>
        <v>0.05</v>
      </c>
      <c r="K20" s="968">
        <f t="shared" si="2"/>
        <v>0.122</v>
      </c>
      <c r="L20" s="470">
        <f t="shared" si="2"/>
        <v>0.1</v>
      </c>
      <c r="M20" s="471">
        <f t="shared" si="3"/>
        <v>52179.24096000001</v>
      </c>
      <c r="N20" s="471">
        <f t="shared" si="4"/>
        <v>21915.281203200004</v>
      </c>
      <c r="O20" s="471">
        <f t="shared" si="5"/>
        <v>55883.967068160011</v>
      </c>
      <c r="P20" s="471">
        <f t="shared" si="6"/>
        <v>143174.72362862594</v>
      </c>
      <c r="Q20" s="471">
        <f t="shared" si="7"/>
        <v>131673.80320599861</v>
      </c>
      <c r="R20" s="472">
        <f t="shared" si="8"/>
        <v>1448411.8352659848</v>
      </c>
      <c r="S20" s="968">
        <f t="shared" si="9"/>
        <v>7.6999999999999999E-2</v>
      </c>
      <c r="T20" s="470">
        <f t="shared" si="9"/>
        <v>0.05</v>
      </c>
      <c r="U20" s="470">
        <f t="shared" si="9"/>
        <v>0.05</v>
      </c>
      <c r="V20" s="470">
        <f t="shared" si="9"/>
        <v>0.1</v>
      </c>
      <c r="W20" s="472">
        <f t="shared" si="10"/>
        <v>111527.71131548083</v>
      </c>
      <c r="X20" s="472">
        <f t="shared" si="11"/>
        <v>72420.591763299235</v>
      </c>
      <c r="Y20" s="472">
        <f t="shared" si="12"/>
        <v>72420.591763299235</v>
      </c>
      <c r="Z20" s="472">
        <f t="shared" si="13"/>
        <v>18394.830307878008</v>
      </c>
      <c r="AA20" s="472">
        <f t="shared" si="14"/>
        <v>1723175.5604159422</v>
      </c>
      <c r="AB20" s="966">
        <v>35</v>
      </c>
      <c r="AC20" s="268">
        <f>IF(ISERROR(IF('Wainwright Summary'!$E$7-C20&gt;AB20,0,(AB20-('Wainwright Summary'!$E$7-C20))/AB20)*G20)," ",(IF('Wainwright Summary'!$E$7-C20&gt;AB20,0,(AB20-('Wainwright Summary'!$E$7-C20))/AB20)*AA20))</f>
        <v>295401.52464273298</v>
      </c>
      <c r="AD20" s="269">
        <f>VLOOKUP(C20,'Inflation-OLD'!$A$6:$B$126,2)/VLOOKUP('Wainwright Summary'!$E$6,'Inflation-OLD'!$A$6:$B$126,2)</f>
        <v>0.42632751449710848</v>
      </c>
      <c r="AE20" s="264">
        <f t="shared" si="15"/>
        <v>734637.15371429059</v>
      </c>
      <c r="AF20" s="264">
        <f t="shared" si="16"/>
        <v>125937.7977795927</v>
      </c>
      <c r="AG20" s="270">
        <v>2008</v>
      </c>
      <c r="AH20" s="263"/>
      <c r="AI20" s="263"/>
      <c r="AJ20" s="476">
        <v>50</v>
      </c>
      <c r="AK20" s="477"/>
      <c r="AL20" s="477"/>
      <c r="AM20" s="477"/>
      <c r="AN20" s="292" t="s">
        <v>594</v>
      </c>
      <c r="AO20" s="137"/>
      <c r="AP20" s="3"/>
      <c r="AQ20" s="983"/>
      <c r="AR20" s="137"/>
      <c r="AS20" s="137"/>
    </row>
    <row r="21" spans="1:45" s="124" customFormat="1">
      <c r="A21" s="131"/>
      <c r="B21" s="370"/>
      <c r="C21" s="946" t="s">
        <v>289</v>
      </c>
      <c r="D21" s="953"/>
      <c r="E21" s="171" t="s">
        <v>289</v>
      </c>
      <c r="F21" s="318" t="s">
        <v>289</v>
      </c>
      <c r="G21" s="310" t="str">
        <f t="shared" si="0"/>
        <v xml:space="preserve"> </v>
      </c>
      <c r="H21" s="310"/>
      <c r="I21" s="310"/>
      <c r="J21" s="310"/>
      <c r="K21" s="310"/>
      <c r="L21" s="310"/>
      <c r="M21" s="310"/>
      <c r="N21" s="310"/>
      <c r="O21" s="310"/>
      <c r="P21" s="310"/>
      <c r="Q21" s="310"/>
      <c r="R21" s="310"/>
      <c r="S21" s="310"/>
      <c r="T21" s="310"/>
      <c r="U21" s="310"/>
      <c r="V21" s="310"/>
      <c r="W21" s="310"/>
      <c r="X21" s="310"/>
      <c r="Y21" s="310"/>
      <c r="Z21" s="310"/>
      <c r="AA21" s="310"/>
      <c r="AB21" s="966" t="s">
        <v>289</v>
      </c>
      <c r="AC21" s="268" t="str">
        <f>IF(ISERROR(IF('Wainwright Summary'!$E$7-C21&gt;AB21,0,(AB21-('Wainwright Summary'!$E$7-C21))/AB21)*G21)," ",(IF('Wainwright Summary'!$E$7-C21&gt;AB21,0,(AB21-('Wainwright Summary'!$E$7-C21))/AB21)*G21))</f>
        <v xml:space="preserve"> </v>
      </c>
      <c r="AD21" s="269"/>
      <c r="AE21" s="264" t="str">
        <f>IF(ISERROR(D21*F21*AD21), " ",D21*F21*AD21 )</f>
        <v xml:space="preserve"> </v>
      </c>
      <c r="AF21" s="264" t="str">
        <f>IF(ISERROR((AC21/G21)*AE21)," ",(AC21/G21)*AE21)</f>
        <v xml:space="preserve"> </v>
      </c>
      <c r="AG21" s="270" t="str">
        <f t="shared" si="1"/>
        <v xml:space="preserve"> </v>
      </c>
      <c r="AH21" s="263"/>
      <c r="AI21" s="263"/>
      <c r="AJ21" s="476" t="str">
        <f t="shared" ref="AJ21:AJ72" si="18">AB21</f>
        <v xml:space="preserve"> </v>
      </c>
      <c r="AK21" s="477"/>
      <c r="AL21" s="477"/>
      <c r="AM21" s="477"/>
      <c r="AN21" s="292"/>
      <c r="AO21" s="137"/>
      <c r="AP21" s="3"/>
      <c r="AQ21" s="983"/>
      <c r="AR21" s="137"/>
      <c r="AS21" s="137"/>
    </row>
    <row r="22" spans="1:45" s="124" customFormat="1">
      <c r="A22" s="131"/>
      <c r="B22" s="1003" t="s">
        <v>253</v>
      </c>
      <c r="C22" s="946" t="s">
        <v>289</v>
      </c>
      <c r="D22" s="953" t="s">
        <v>289</v>
      </c>
      <c r="E22" s="171" t="s">
        <v>289</v>
      </c>
      <c r="F22" s="318" t="s">
        <v>289</v>
      </c>
      <c r="G22" s="310" t="str">
        <f t="shared" si="0"/>
        <v xml:space="preserve"> </v>
      </c>
      <c r="H22" s="310"/>
      <c r="I22" s="310"/>
      <c r="J22" s="310"/>
      <c r="K22" s="310"/>
      <c r="L22" s="310"/>
      <c r="M22" s="310"/>
      <c r="N22" s="310"/>
      <c r="O22" s="310"/>
      <c r="P22" s="310"/>
      <c r="Q22" s="310"/>
      <c r="R22" s="310"/>
      <c r="S22" s="310"/>
      <c r="T22" s="310"/>
      <c r="U22" s="310"/>
      <c r="V22" s="310"/>
      <c r="W22" s="310"/>
      <c r="X22" s="310"/>
      <c r="Y22" s="310"/>
      <c r="Z22" s="310"/>
      <c r="AA22" s="310"/>
      <c r="AB22" s="966" t="s">
        <v>289</v>
      </c>
      <c r="AC22" s="268" t="str">
        <f>IF(ISERROR(IF('Wainwright Summary'!$E$7-C22&gt;AB22,0,(AB22-('Wainwright Summary'!$E$7-C22))/AB22)*G22)," ",(IF('Wainwright Summary'!$E$7-C22&gt;AB22,0,(AB22-('Wainwright Summary'!$E$7-C22))/AB22)*G22))</f>
        <v xml:space="preserve"> </v>
      </c>
      <c r="AD22" s="269"/>
      <c r="AE22" s="264" t="str">
        <f>IF(ISERROR(D22*F22*AD22), " ",D22*F22*AD22 )</f>
        <v xml:space="preserve"> </v>
      </c>
      <c r="AF22" s="264" t="str">
        <f>IF(ISERROR((AC22/G22)*AE22)," ",(AC22/G22)*AE22)</f>
        <v xml:space="preserve"> </v>
      </c>
      <c r="AG22" s="270" t="str">
        <f t="shared" si="1"/>
        <v xml:space="preserve"> </v>
      </c>
      <c r="AH22" s="263"/>
      <c r="AI22" s="263"/>
      <c r="AJ22" s="476" t="str">
        <f t="shared" si="18"/>
        <v xml:space="preserve"> </v>
      </c>
      <c r="AK22" s="477"/>
      <c r="AL22" s="477"/>
      <c r="AM22" s="477"/>
      <c r="AN22" s="292"/>
      <c r="AO22" s="137"/>
      <c r="AP22" s="3"/>
      <c r="AQ22" s="983"/>
      <c r="AR22" s="137"/>
      <c r="AS22" s="137"/>
    </row>
    <row r="23" spans="1:45" s="124" customFormat="1">
      <c r="A23" s="131"/>
      <c r="B23" s="370" t="s">
        <v>829</v>
      </c>
      <c r="C23" s="946">
        <v>1990</v>
      </c>
      <c r="D23" s="953">
        <v>1056</v>
      </c>
      <c r="E23" s="171" t="s">
        <v>307</v>
      </c>
      <c r="F23" s="318">
        <v>39</v>
      </c>
      <c r="G23" s="310">
        <f t="shared" si="0"/>
        <v>41184</v>
      </c>
      <c r="H23" s="470">
        <f t="shared" ref="H23:L28" si="19">H$10</f>
        <v>0.05</v>
      </c>
      <c r="I23" s="470">
        <f t="shared" si="19"/>
        <v>0.02</v>
      </c>
      <c r="J23" s="470">
        <f t="shared" si="19"/>
        <v>0.05</v>
      </c>
      <c r="K23" s="968">
        <f t="shared" si="19"/>
        <v>0.122</v>
      </c>
      <c r="L23" s="470">
        <f t="shared" si="19"/>
        <v>0.1</v>
      </c>
      <c r="M23" s="471">
        <f t="shared" ref="M23:M28" si="20">G23*H23</f>
        <v>2059.2000000000003</v>
      </c>
      <c r="N23" s="471">
        <f t="shared" ref="N23:N28" si="21">(G23+M23)*I23</f>
        <v>864.86399999999992</v>
      </c>
      <c r="O23" s="471">
        <f t="shared" ref="O23:O28" si="22">(G23+M23+N23)*J23</f>
        <v>2205.4032000000002</v>
      </c>
      <c r="P23" s="471">
        <f t="shared" ref="P23:P28" si="23">(G23+M23+N23+O23)*K23</f>
        <v>5650.2429984</v>
      </c>
      <c r="Q23" s="471">
        <f t="shared" ref="Q23:Q28" si="24">(G23+M23+N23+O23+P23)*L23</f>
        <v>5196.3710198400004</v>
      </c>
      <c r="R23" s="472">
        <f t="shared" ref="R23:R28" si="25">G23+SUM(M23:Q23)</f>
        <v>57160.081218239997</v>
      </c>
      <c r="S23" s="968">
        <f t="shared" ref="S23:V28" si="26">S$10</f>
        <v>7.6999999999999999E-2</v>
      </c>
      <c r="T23" s="470">
        <f t="shared" si="26"/>
        <v>0.05</v>
      </c>
      <c r="U23" s="470">
        <v>0.03</v>
      </c>
      <c r="V23" s="470">
        <f t="shared" si="26"/>
        <v>0.1</v>
      </c>
      <c r="W23" s="472">
        <f t="shared" ref="W23:W28" si="27">R23*S23</f>
        <v>4401.3262538044801</v>
      </c>
      <c r="X23" s="472">
        <f t="shared" ref="X23:X28" si="28">R23*T23</f>
        <v>2858.0040609120001</v>
      </c>
      <c r="Y23" s="472">
        <f t="shared" ref="Y23:Y28" si="29">R23*U23</f>
        <v>1714.8024365471999</v>
      </c>
      <c r="Z23" s="472">
        <f t="shared" ref="Z23:Z28" si="30">(W23+X23)*V23</f>
        <v>725.93303147164806</v>
      </c>
      <c r="AA23" s="472">
        <f t="shared" ref="AA23:AA28" si="31">R23+SUM(W23:Z23)</f>
        <v>66860.147000975325</v>
      </c>
      <c r="AB23" s="966">
        <v>40</v>
      </c>
      <c r="AC23" s="268">
        <f>IF(ISERROR(IF('Wainwright Summary'!$E$7-C23&gt;AB23,0,(AB23-('Wainwright Summary'!$E$7-C23))/AB23)*G23)," ",(IF('Wainwright Summary'!$E$7-C23&gt;AB23,0,(AB23-('Wainwright Summary'!$E$7-C23))/AB23)*AA23))</f>
        <v>36773.080850536433</v>
      </c>
      <c r="AD23" s="269">
        <f>VLOOKUP(C23,'Inflation-OLD'!$A$6:$B$126,2)/VLOOKUP('Wainwright Summary'!$E$6,'Inflation-OLD'!$A$6:$B$126,2)</f>
        <v>0.70977858853992193</v>
      </c>
      <c r="AE23" s="264">
        <f t="shared" ref="AE23:AE28" si="32">IF(ISERROR(AA23*AD23), " ",AA23*AD23 )</f>
        <v>47455.900767923958</v>
      </c>
      <c r="AF23" s="264">
        <f t="shared" ref="AF23:AF84" si="33">IF(ISERROR((AC23/AA23)*AE23)," ",(AC23/AA23)*AE23)</f>
        <v>26100.745422358181</v>
      </c>
      <c r="AG23" s="270">
        <f t="shared" si="1"/>
        <v>2030</v>
      </c>
      <c r="AH23" s="263"/>
      <c r="AI23" s="263"/>
      <c r="AJ23" s="476">
        <f t="shared" si="18"/>
        <v>40</v>
      </c>
      <c r="AK23" s="477"/>
      <c r="AL23" s="477"/>
      <c r="AM23" s="477"/>
      <c r="AN23" s="292"/>
      <c r="AO23" s="137"/>
      <c r="AP23" s="3"/>
      <c r="AQ23" s="983"/>
      <c r="AR23" s="137"/>
      <c r="AS23" s="137"/>
    </row>
    <row r="24" spans="1:45" s="124" customFormat="1">
      <c r="A24" s="131"/>
      <c r="B24" s="370" t="s">
        <v>256</v>
      </c>
      <c r="C24" s="946">
        <v>1973</v>
      </c>
      <c r="D24" s="953">
        <v>14308.8</v>
      </c>
      <c r="E24" s="171" t="s">
        <v>307</v>
      </c>
      <c r="F24" s="318">
        <v>33</v>
      </c>
      <c r="G24" s="310">
        <f t="shared" si="0"/>
        <v>472190.39999999997</v>
      </c>
      <c r="H24" s="470">
        <f t="shared" si="19"/>
        <v>0.05</v>
      </c>
      <c r="I24" s="470">
        <f t="shared" si="19"/>
        <v>0.02</v>
      </c>
      <c r="J24" s="470">
        <f t="shared" si="19"/>
        <v>0.05</v>
      </c>
      <c r="K24" s="968">
        <f t="shared" si="19"/>
        <v>0.122</v>
      </c>
      <c r="L24" s="470">
        <f t="shared" si="19"/>
        <v>0.1</v>
      </c>
      <c r="M24" s="471">
        <f t="shared" si="20"/>
        <v>23609.52</v>
      </c>
      <c r="N24" s="471">
        <f t="shared" si="21"/>
        <v>9915.9984000000004</v>
      </c>
      <c r="O24" s="471">
        <f t="shared" si="22"/>
        <v>25285.79592</v>
      </c>
      <c r="P24" s="471">
        <f t="shared" si="23"/>
        <v>64782.20914703999</v>
      </c>
      <c r="Q24" s="471">
        <f t="shared" si="24"/>
        <v>59578.392346704</v>
      </c>
      <c r="R24" s="472">
        <f t="shared" si="25"/>
        <v>655362.31581374398</v>
      </c>
      <c r="S24" s="968">
        <f t="shared" si="26"/>
        <v>7.6999999999999999E-2</v>
      </c>
      <c r="T24" s="470">
        <f t="shared" si="26"/>
        <v>0.05</v>
      </c>
      <c r="U24" s="470">
        <f t="shared" si="26"/>
        <v>0.05</v>
      </c>
      <c r="V24" s="470">
        <f t="shared" si="26"/>
        <v>0.1</v>
      </c>
      <c r="W24" s="472">
        <f t="shared" si="27"/>
        <v>50462.898317658284</v>
      </c>
      <c r="X24" s="472">
        <f t="shared" si="28"/>
        <v>32768.115790687203</v>
      </c>
      <c r="Y24" s="472">
        <f t="shared" si="29"/>
        <v>32768.115790687203</v>
      </c>
      <c r="Z24" s="472">
        <f t="shared" si="30"/>
        <v>8323.1014108345498</v>
      </c>
      <c r="AA24" s="472">
        <f t="shared" si="31"/>
        <v>779684.54712361121</v>
      </c>
      <c r="AB24" s="966">
        <v>40</v>
      </c>
      <c r="AC24" s="268">
        <f>IF(ISERROR(IF('Wainwright Summary'!$E$7-C24&gt;AB24,0,(AB24-('Wainwright Summary'!$E$7-C24))/AB24)*G24)," ",(IF('Wainwright Summary'!$E$7-C24&gt;AB24,0,(AB24-('Wainwright Summary'!$E$7-C24))/AB24)*AA24))</f>
        <v>97460.568390451401</v>
      </c>
      <c r="AD24" s="269">
        <f>VLOOKUP(C24,'Inflation-OLD'!$A$6:$B$126,2)/VLOOKUP('Wainwright Summary'!$E$6,'Inflation-OLD'!$A$6:$B$126,2)</f>
        <v>0.27210645449005577</v>
      </c>
      <c r="AE24" s="264">
        <f t="shared" si="32"/>
        <v>212157.19773849065</v>
      </c>
      <c r="AF24" s="264">
        <f t="shared" si="33"/>
        <v>26519.649717311331</v>
      </c>
      <c r="AG24" s="270">
        <f t="shared" si="1"/>
        <v>2013</v>
      </c>
      <c r="AH24" s="263"/>
      <c r="AI24" s="263"/>
      <c r="AJ24" s="476">
        <f t="shared" si="18"/>
        <v>40</v>
      </c>
      <c r="AK24" s="477"/>
      <c r="AL24" s="477"/>
      <c r="AM24" s="477"/>
      <c r="AN24" s="292"/>
      <c r="AO24" s="137"/>
      <c r="AP24" s="3"/>
      <c r="AQ24" s="983"/>
      <c r="AR24" s="137"/>
      <c r="AS24" s="137"/>
    </row>
    <row r="25" spans="1:45" s="124" customFormat="1">
      <c r="A25" s="131"/>
      <c r="B25" s="370" t="s">
        <v>830</v>
      </c>
      <c r="C25" s="946">
        <v>1973</v>
      </c>
      <c r="D25" s="953">
        <v>2164.8000000000002</v>
      </c>
      <c r="E25" s="171" t="s">
        <v>307</v>
      </c>
      <c r="F25" s="318">
        <v>17</v>
      </c>
      <c r="G25" s="310">
        <f t="shared" si="0"/>
        <v>36801.600000000006</v>
      </c>
      <c r="H25" s="470">
        <f t="shared" si="19"/>
        <v>0.05</v>
      </c>
      <c r="I25" s="470">
        <f t="shared" si="19"/>
        <v>0.02</v>
      </c>
      <c r="J25" s="470">
        <f t="shared" si="19"/>
        <v>0.05</v>
      </c>
      <c r="K25" s="968">
        <f t="shared" si="19"/>
        <v>0.122</v>
      </c>
      <c r="L25" s="470">
        <f t="shared" si="19"/>
        <v>0.1</v>
      </c>
      <c r="M25" s="471">
        <f t="shared" si="20"/>
        <v>1840.0800000000004</v>
      </c>
      <c r="N25" s="471">
        <f t="shared" si="21"/>
        <v>772.83360000000016</v>
      </c>
      <c r="O25" s="471">
        <f t="shared" si="22"/>
        <v>1970.7256800000005</v>
      </c>
      <c r="P25" s="471">
        <f t="shared" si="23"/>
        <v>5048.9991921600013</v>
      </c>
      <c r="Q25" s="471">
        <f t="shared" si="24"/>
        <v>4643.4238472160014</v>
      </c>
      <c r="R25" s="472">
        <f t="shared" si="25"/>
        <v>51077.66231937601</v>
      </c>
      <c r="S25" s="968">
        <f t="shared" si="26"/>
        <v>7.6999999999999999E-2</v>
      </c>
      <c r="T25" s="470">
        <f t="shared" si="26"/>
        <v>0.05</v>
      </c>
      <c r="U25" s="470">
        <v>0.03</v>
      </c>
      <c r="V25" s="470">
        <f t="shared" si="26"/>
        <v>0.1</v>
      </c>
      <c r="W25" s="472">
        <f t="shared" si="27"/>
        <v>3932.9799985919526</v>
      </c>
      <c r="X25" s="472">
        <f t="shared" si="28"/>
        <v>2553.8831159688007</v>
      </c>
      <c r="Y25" s="472">
        <f t="shared" si="29"/>
        <v>1532.3298695812803</v>
      </c>
      <c r="Z25" s="472">
        <f t="shared" si="30"/>
        <v>648.68631145607537</v>
      </c>
      <c r="AA25" s="472">
        <f t="shared" si="31"/>
        <v>59745.541614974121</v>
      </c>
      <c r="AB25" s="966">
        <v>40</v>
      </c>
      <c r="AC25" s="268">
        <f>IF(ISERROR(IF('Wainwright Summary'!$E$7-C25&gt;AB25,0,(AB25-('Wainwright Summary'!$E$7-C25))/AB25)*G25)," ",(IF('Wainwright Summary'!$E$7-C25&gt;AB25,0,(AB25-('Wainwright Summary'!$E$7-C25))/AB25)*AA25))</f>
        <v>7468.1927018717652</v>
      </c>
      <c r="AD25" s="269">
        <f>VLOOKUP(C25,'Inflation-OLD'!$A$6:$B$126,2)/VLOOKUP('Wainwright Summary'!$E$6,'Inflation-OLD'!$A$6:$B$126,2)</f>
        <v>0.27210645449005577</v>
      </c>
      <c r="AE25" s="264">
        <f t="shared" si="32"/>
        <v>16257.147500438688</v>
      </c>
      <c r="AF25" s="264">
        <f t="shared" si="33"/>
        <v>2032.1434375548361</v>
      </c>
      <c r="AG25" s="270">
        <f t="shared" si="1"/>
        <v>2013</v>
      </c>
      <c r="AH25" s="263"/>
      <c r="AI25" s="263"/>
      <c r="AJ25" s="476">
        <f t="shared" si="18"/>
        <v>40</v>
      </c>
      <c r="AK25" s="477"/>
      <c r="AL25" s="477"/>
      <c r="AM25" s="477"/>
      <c r="AN25" s="292"/>
      <c r="AO25" s="137"/>
      <c r="AP25" s="3"/>
      <c r="AQ25" s="983"/>
      <c r="AR25" s="137"/>
      <c r="AS25" s="137"/>
    </row>
    <row r="26" spans="1:45" s="124" customFormat="1">
      <c r="A26" s="131"/>
      <c r="B26" s="370" t="s">
        <v>831</v>
      </c>
      <c r="C26" s="946">
        <v>1973</v>
      </c>
      <c r="D26" s="953">
        <v>2164.8000000000002</v>
      </c>
      <c r="E26" s="171" t="s">
        <v>307</v>
      </c>
      <c r="F26" s="318">
        <v>50</v>
      </c>
      <c r="G26" s="310">
        <f t="shared" si="0"/>
        <v>108240.00000000001</v>
      </c>
      <c r="H26" s="470">
        <f t="shared" si="19"/>
        <v>0.05</v>
      </c>
      <c r="I26" s="470">
        <f t="shared" si="19"/>
        <v>0.02</v>
      </c>
      <c r="J26" s="470">
        <f t="shared" si="19"/>
        <v>0.05</v>
      </c>
      <c r="K26" s="968">
        <f t="shared" si="19"/>
        <v>0.122</v>
      </c>
      <c r="L26" s="470">
        <f t="shared" si="19"/>
        <v>0.1</v>
      </c>
      <c r="M26" s="471">
        <f t="shared" si="20"/>
        <v>5412.0000000000009</v>
      </c>
      <c r="N26" s="471">
        <f t="shared" si="21"/>
        <v>2273.0400000000004</v>
      </c>
      <c r="O26" s="471">
        <f t="shared" si="22"/>
        <v>5796.2520000000004</v>
      </c>
      <c r="P26" s="471">
        <f t="shared" si="23"/>
        <v>14849.997624000001</v>
      </c>
      <c r="Q26" s="471">
        <f t="shared" si="24"/>
        <v>13657.128962400004</v>
      </c>
      <c r="R26" s="472">
        <f t="shared" si="25"/>
        <v>150228.41858640002</v>
      </c>
      <c r="S26" s="968">
        <f t="shared" si="26"/>
        <v>7.6999999999999999E-2</v>
      </c>
      <c r="T26" s="470">
        <f t="shared" si="26"/>
        <v>0.05</v>
      </c>
      <c r="U26" s="470">
        <v>0.05</v>
      </c>
      <c r="V26" s="470">
        <f t="shared" si="26"/>
        <v>0.1</v>
      </c>
      <c r="W26" s="472">
        <f t="shared" si="27"/>
        <v>11567.5882311528</v>
      </c>
      <c r="X26" s="472">
        <f t="shared" si="28"/>
        <v>7511.4209293200011</v>
      </c>
      <c r="Y26" s="472">
        <f t="shared" si="29"/>
        <v>7511.4209293200011</v>
      </c>
      <c r="Z26" s="472">
        <f t="shared" si="30"/>
        <v>1907.9009160472801</v>
      </c>
      <c r="AA26" s="472">
        <f t="shared" si="31"/>
        <v>178726.74959224008</v>
      </c>
      <c r="AB26" s="966">
        <v>85</v>
      </c>
      <c r="AC26" s="268">
        <f>IF(ISERROR(IF('Wainwright Summary'!$E$7-C26&gt;AB26,0,(AB26-('Wainwright Summary'!$E$7-C26))/AB26)*G26)," ",(IF('Wainwright Summary'!$E$7-C26&gt;AB26,0,(AB26-('Wainwright Summary'!$E$7-C26))/AB26)*AA26))</f>
        <v>105133.38211308241</v>
      </c>
      <c r="AD26" s="269">
        <f>VLOOKUP(C26,'Inflation-OLD'!$A$6:$B$126,2)/VLOOKUP('Wainwright Summary'!$E$6,'Inflation-OLD'!$A$6:$B$126,2)</f>
        <v>0.27210645449005577</v>
      </c>
      <c r="AE26" s="264">
        <f t="shared" si="32"/>
        <v>48632.702154076469</v>
      </c>
      <c r="AF26" s="264">
        <f t="shared" si="33"/>
        <v>28607.471855339099</v>
      </c>
      <c r="AG26" s="270">
        <f t="shared" si="1"/>
        <v>2058</v>
      </c>
      <c r="AH26" s="263"/>
      <c r="AI26" s="263"/>
      <c r="AJ26" s="476">
        <f t="shared" si="18"/>
        <v>85</v>
      </c>
      <c r="AK26" s="477"/>
      <c r="AL26" s="477"/>
      <c r="AM26" s="477"/>
      <c r="AN26" s="292"/>
      <c r="AO26" s="137"/>
      <c r="AP26" s="3"/>
      <c r="AQ26" s="983"/>
      <c r="AR26" s="137"/>
      <c r="AS26" s="137"/>
    </row>
    <row r="27" spans="1:45" s="124" customFormat="1">
      <c r="A27" s="131"/>
      <c r="B27" s="370" t="s">
        <v>1013</v>
      </c>
      <c r="C27" s="946">
        <v>1970</v>
      </c>
      <c r="D27" s="953">
        <v>1</v>
      </c>
      <c r="E27" s="171" t="s">
        <v>305</v>
      </c>
      <c r="F27" s="318">
        <v>40000</v>
      </c>
      <c r="G27" s="310">
        <f t="shared" si="0"/>
        <v>40000</v>
      </c>
      <c r="H27" s="470">
        <f t="shared" si="19"/>
        <v>0.05</v>
      </c>
      <c r="I27" s="470">
        <f t="shared" si="19"/>
        <v>0.02</v>
      </c>
      <c r="J27" s="470">
        <f t="shared" si="19"/>
        <v>0.05</v>
      </c>
      <c r="K27" s="968">
        <f t="shared" si="19"/>
        <v>0.122</v>
      </c>
      <c r="L27" s="470">
        <f t="shared" si="19"/>
        <v>0.1</v>
      </c>
      <c r="M27" s="471">
        <f t="shared" si="20"/>
        <v>2000</v>
      </c>
      <c r="N27" s="471">
        <f t="shared" si="21"/>
        <v>840</v>
      </c>
      <c r="O27" s="471">
        <f t="shared" si="22"/>
        <v>2142</v>
      </c>
      <c r="P27" s="471">
        <f t="shared" si="23"/>
        <v>5487.8040000000001</v>
      </c>
      <c r="Q27" s="471">
        <f t="shared" si="24"/>
        <v>5046.9804000000004</v>
      </c>
      <c r="R27" s="472">
        <f t="shared" si="25"/>
        <v>55516.784400000004</v>
      </c>
      <c r="S27" s="968">
        <f t="shared" si="26"/>
        <v>7.6999999999999999E-2</v>
      </c>
      <c r="T27" s="470">
        <f t="shared" si="26"/>
        <v>0.05</v>
      </c>
      <c r="U27" s="470">
        <v>0.03</v>
      </c>
      <c r="V27" s="470">
        <f t="shared" si="26"/>
        <v>0.1</v>
      </c>
      <c r="W27" s="472">
        <f t="shared" si="27"/>
        <v>4274.7923988000002</v>
      </c>
      <c r="X27" s="472">
        <f t="shared" si="28"/>
        <v>2775.8392200000003</v>
      </c>
      <c r="Y27" s="472">
        <f t="shared" si="29"/>
        <v>1665.503532</v>
      </c>
      <c r="Z27" s="472">
        <f t="shared" si="30"/>
        <v>705.06316188000005</v>
      </c>
      <c r="AA27" s="472">
        <f t="shared" si="31"/>
        <v>64937.982712680008</v>
      </c>
      <c r="AB27" s="966">
        <v>40</v>
      </c>
      <c r="AC27" s="268">
        <f>IF(ISERROR(IF('Wainwright Summary'!$E$7-C27&gt;AB27,0,(AB27-('Wainwright Summary'!$E$7-C27))/AB27)*G27)," ",(IF('Wainwright Summary'!$E$7-C27&gt;AB27,0,(AB27-('Wainwright Summary'!$E$7-C27))/AB27)*AA27))</f>
        <v>3246.8991356340007</v>
      </c>
      <c r="AD27" s="269">
        <f>VLOOKUP(C27,'Inflation-OLD'!$A$6:$B$126,2)/VLOOKUP('Wainwright Summary'!$E$6,'Inflation-OLD'!$A$6:$B$126,2)</f>
        <v>0.23593520374213295</v>
      </c>
      <c r="AE27" s="264">
        <f t="shared" si="32"/>
        <v>15321.156181919265</v>
      </c>
      <c r="AF27" s="264">
        <f t="shared" si="33"/>
        <v>766.05780909596331</v>
      </c>
      <c r="AG27" s="270">
        <f t="shared" si="1"/>
        <v>2010</v>
      </c>
      <c r="AH27" s="263"/>
      <c r="AI27" s="263"/>
      <c r="AJ27" s="476">
        <f t="shared" si="18"/>
        <v>40</v>
      </c>
      <c r="AK27" s="477"/>
      <c r="AL27" s="477"/>
      <c r="AM27" s="477"/>
      <c r="AN27" s="292" t="s">
        <v>408</v>
      </c>
      <c r="AO27" s="137"/>
      <c r="AP27" s="3"/>
      <c r="AQ27" s="983"/>
      <c r="AR27" s="137"/>
      <c r="AS27" s="137"/>
    </row>
    <row r="28" spans="1:45" s="124" customFormat="1">
      <c r="A28" s="131"/>
      <c r="B28" s="370" t="s">
        <v>244</v>
      </c>
      <c r="C28" s="946">
        <v>1981</v>
      </c>
      <c r="D28" s="953">
        <v>5068.8</v>
      </c>
      <c r="E28" s="171" t="s">
        <v>307</v>
      </c>
      <c r="F28" s="318">
        <v>19</v>
      </c>
      <c r="G28" s="310">
        <f t="shared" si="0"/>
        <v>96307.199999999997</v>
      </c>
      <c r="H28" s="470">
        <f t="shared" si="19"/>
        <v>0.05</v>
      </c>
      <c r="I28" s="470">
        <f t="shared" si="19"/>
        <v>0.02</v>
      </c>
      <c r="J28" s="470">
        <f t="shared" si="19"/>
        <v>0.05</v>
      </c>
      <c r="K28" s="968">
        <f t="shared" si="19"/>
        <v>0.122</v>
      </c>
      <c r="L28" s="470">
        <f t="shared" si="19"/>
        <v>0.1</v>
      </c>
      <c r="M28" s="471">
        <f t="shared" si="20"/>
        <v>4815.3599999999997</v>
      </c>
      <c r="N28" s="471">
        <f t="shared" si="21"/>
        <v>2022.4512</v>
      </c>
      <c r="O28" s="471">
        <f t="shared" si="22"/>
        <v>5157.2505600000004</v>
      </c>
      <c r="P28" s="471">
        <f t="shared" si="23"/>
        <v>13212.875934719999</v>
      </c>
      <c r="Q28" s="471">
        <f t="shared" si="24"/>
        <v>12151.513769472</v>
      </c>
      <c r="R28" s="472">
        <f t="shared" si="25"/>
        <v>133666.65146419199</v>
      </c>
      <c r="S28" s="968">
        <f t="shared" si="26"/>
        <v>7.6999999999999999E-2</v>
      </c>
      <c r="T28" s="470">
        <f t="shared" si="26"/>
        <v>0.05</v>
      </c>
      <c r="U28" s="470">
        <f t="shared" si="26"/>
        <v>0.05</v>
      </c>
      <c r="V28" s="470">
        <f t="shared" si="26"/>
        <v>0.1</v>
      </c>
      <c r="W28" s="472">
        <f t="shared" si="27"/>
        <v>10292.332162742783</v>
      </c>
      <c r="X28" s="472">
        <f t="shared" si="28"/>
        <v>6683.3325732096</v>
      </c>
      <c r="Y28" s="472">
        <f t="shared" si="29"/>
        <v>6683.3325732096</v>
      </c>
      <c r="Z28" s="472">
        <f t="shared" si="30"/>
        <v>1697.5664735952387</v>
      </c>
      <c r="AA28" s="472">
        <f t="shared" si="31"/>
        <v>159023.21524694923</v>
      </c>
      <c r="AB28" s="966">
        <v>40</v>
      </c>
      <c r="AC28" s="268">
        <f>IF(ISERROR(IF('Wainwright Summary'!$E$7-C28&gt;AB28,0,(AB28-('Wainwright Summary'!$E$7-C28))/AB28)*G28)," ",(IF('Wainwright Summary'!$E$7-C28&gt;AB28,0,(AB28-('Wainwright Summary'!$E$7-C28))/AB28)*AA28))</f>
        <v>51682.544955258498</v>
      </c>
      <c r="AD28" s="269">
        <f>VLOOKUP(C28,'Inflation-OLD'!$A$6:$B$126,2)/VLOOKUP('Wainwright Summary'!$E$6,'Inflation-OLD'!$A$6:$B$126,2)</f>
        <v>0.50754841390380789</v>
      </c>
      <c r="AE28" s="264">
        <f t="shared" si="32"/>
        <v>80711.980672472928</v>
      </c>
      <c r="AF28" s="264">
        <f t="shared" si="33"/>
        <v>26231.393718553703</v>
      </c>
      <c r="AG28" s="270">
        <f t="shared" si="1"/>
        <v>2021</v>
      </c>
      <c r="AH28" s="263"/>
      <c r="AI28" s="263"/>
      <c r="AJ28" s="476">
        <f t="shared" si="18"/>
        <v>40</v>
      </c>
      <c r="AK28" s="477"/>
      <c r="AL28" s="477"/>
      <c r="AM28" s="477"/>
      <c r="AN28" s="292"/>
      <c r="AO28" s="137"/>
      <c r="AP28" s="3"/>
      <c r="AQ28" s="983"/>
      <c r="AR28" s="137"/>
      <c r="AS28" s="137"/>
    </row>
    <row r="29" spans="1:45" s="124" customFormat="1">
      <c r="A29" s="131"/>
      <c r="B29" s="370"/>
      <c r="C29" s="946" t="s">
        <v>289</v>
      </c>
      <c r="D29" s="990"/>
      <c r="E29" s="171" t="s">
        <v>289</v>
      </c>
      <c r="F29" s="318" t="s">
        <v>289</v>
      </c>
      <c r="G29" s="310" t="str">
        <f t="shared" si="0"/>
        <v xml:space="preserve"> </v>
      </c>
      <c r="H29" s="310"/>
      <c r="I29" s="310"/>
      <c r="J29" s="310"/>
      <c r="K29" s="310"/>
      <c r="L29" s="310"/>
      <c r="M29" s="310"/>
      <c r="N29" s="310"/>
      <c r="O29" s="310"/>
      <c r="P29" s="310"/>
      <c r="Q29" s="310"/>
      <c r="R29" s="310"/>
      <c r="S29" s="310"/>
      <c r="T29" s="310"/>
      <c r="U29" s="310"/>
      <c r="V29" s="310"/>
      <c r="W29" s="310"/>
      <c r="X29" s="310"/>
      <c r="Y29" s="310"/>
      <c r="Z29" s="310"/>
      <c r="AA29" s="310"/>
      <c r="AB29" s="966" t="s">
        <v>289</v>
      </c>
      <c r="AC29" s="268" t="str">
        <f>IF(ISERROR(IF('Wainwright Summary'!$E$7-C29&gt;AB29,0,(AB29-('Wainwright Summary'!$E$7-C29))/AB29)*G29)," ",(IF('Wainwright Summary'!$E$7-C29&gt;AB29,0,(AB29-('Wainwright Summary'!$E$7-C29))/AB29)*AA29))</f>
        <v xml:space="preserve"> </v>
      </c>
      <c r="AD29" s="269"/>
      <c r="AE29" s="264" t="str">
        <f>IF(ISERROR(D29*F29*AD29), " ",D29*F29*AD29 )</f>
        <v xml:space="preserve"> </v>
      </c>
      <c r="AF29" s="264" t="str">
        <f t="shared" si="33"/>
        <v xml:space="preserve"> </v>
      </c>
      <c r="AG29" s="270" t="str">
        <f t="shared" si="1"/>
        <v xml:space="preserve"> </v>
      </c>
      <c r="AH29" s="263"/>
      <c r="AI29" s="263"/>
      <c r="AJ29" s="476" t="str">
        <f t="shared" si="18"/>
        <v xml:space="preserve"> </v>
      </c>
      <c r="AK29" s="477"/>
      <c r="AL29" s="477"/>
      <c r="AM29" s="477"/>
      <c r="AN29" s="292"/>
      <c r="AO29" s="137"/>
      <c r="AP29" s="3"/>
      <c r="AQ29" s="983"/>
      <c r="AR29" s="137"/>
      <c r="AS29" s="137"/>
    </row>
    <row r="30" spans="1:45" s="4" customFormat="1">
      <c r="A30" s="131"/>
      <c r="B30" s="1000" t="s">
        <v>245</v>
      </c>
      <c r="C30" s="946" t="s">
        <v>289</v>
      </c>
      <c r="D30" s="647" t="s">
        <v>289</v>
      </c>
      <c r="E30" s="171" t="s">
        <v>289</v>
      </c>
      <c r="F30" s="319" t="s">
        <v>289</v>
      </c>
      <c r="G30" s="310" t="str">
        <f t="shared" si="0"/>
        <v xml:space="preserve"> </v>
      </c>
      <c r="H30" s="310"/>
      <c r="I30" s="310"/>
      <c r="J30" s="310"/>
      <c r="K30" s="310"/>
      <c r="L30" s="310"/>
      <c r="M30" s="310"/>
      <c r="N30" s="310"/>
      <c r="O30" s="310"/>
      <c r="P30" s="310"/>
      <c r="Q30" s="310"/>
      <c r="R30" s="310"/>
      <c r="S30" s="310"/>
      <c r="T30" s="310"/>
      <c r="U30" s="310"/>
      <c r="V30" s="310"/>
      <c r="W30" s="310"/>
      <c r="X30" s="310"/>
      <c r="Y30" s="310"/>
      <c r="Z30" s="310"/>
      <c r="AA30" s="310"/>
      <c r="AB30" s="966" t="s">
        <v>289</v>
      </c>
      <c r="AC30" s="268" t="str">
        <f>IF(ISERROR(IF('Wainwright Summary'!$E$7-C30&gt;AB30,0,(AB30-('Wainwright Summary'!$E$7-C30))/AB30)*G30)," ",(IF('Wainwright Summary'!$E$7-C30&gt;AB30,0,(AB30-('Wainwright Summary'!$E$7-C30))/AB30)*AA30))</f>
        <v xml:space="preserve"> </v>
      </c>
      <c r="AD30" s="269"/>
      <c r="AE30" s="264" t="str">
        <f>IF(ISERROR(D30*F30*AD30), " ",D30*F30*AD30 )</f>
        <v xml:space="preserve"> </v>
      </c>
      <c r="AF30" s="264" t="str">
        <f t="shared" si="33"/>
        <v xml:space="preserve"> </v>
      </c>
      <c r="AG30" s="270" t="str">
        <f t="shared" si="1"/>
        <v xml:space="preserve"> </v>
      </c>
      <c r="AH30" s="267"/>
      <c r="AI30" s="267"/>
      <c r="AJ30" s="476" t="str">
        <f t="shared" si="18"/>
        <v xml:space="preserve"> </v>
      </c>
      <c r="AK30" s="478"/>
      <c r="AL30" s="478"/>
      <c r="AM30" s="478"/>
      <c r="AN30" s="292"/>
      <c r="AO30" s="31"/>
      <c r="AP30" s="3"/>
      <c r="AQ30" s="983"/>
      <c r="AR30" s="31"/>
      <c r="AS30" s="3"/>
    </row>
    <row r="31" spans="1:45" s="4" customFormat="1">
      <c r="A31" s="131"/>
      <c r="B31" s="371" t="s">
        <v>246</v>
      </c>
      <c r="C31" s="946">
        <v>1978</v>
      </c>
      <c r="D31" s="647">
        <v>176</v>
      </c>
      <c r="E31" s="171" t="s">
        <v>305</v>
      </c>
      <c r="F31" s="319">
        <v>3200</v>
      </c>
      <c r="G31" s="310">
        <f t="shared" si="0"/>
        <v>563200</v>
      </c>
      <c r="H31" s="470">
        <f t="shared" ref="H31:L36" si="34">H$10</f>
        <v>0.05</v>
      </c>
      <c r="I31" s="470">
        <f t="shared" si="34"/>
        <v>0.02</v>
      </c>
      <c r="J31" s="470">
        <f t="shared" si="34"/>
        <v>0.05</v>
      </c>
      <c r="K31" s="968">
        <f t="shared" si="34"/>
        <v>0.122</v>
      </c>
      <c r="L31" s="470">
        <f t="shared" si="34"/>
        <v>0.1</v>
      </c>
      <c r="M31" s="471">
        <f t="shared" ref="M31:M36" si="35">G31*H31</f>
        <v>28160</v>
      </c>
      <c r="N31" s="471">
        <f t="shared" ref="N31:N36" si="36">(G31+M31)*I31</f>
        <v>11827.2</v>
      </c>
      <c r="O31" s="471">
        <f t="shared" ref="O31:O36" si="37">(G31+M31+N31)*J31</f>
        <v>30159.360000000001</v>
      </c>
      <c r="P31" s="471">
        <f t="shared" ref="P31:P36" si="38">(G31+M31+N31+O31)*K31</f>
        <v>77268.280319999991</v>
      </c>
      <c r="Q31" s="471">
        <f t="shared" ref="Q31:Q36" si="39">(G31+M31+N31+O31+P31)*L31</f>
        <v>71061.484031999993</v>
      </c>
      <c r="R31" s="472">
        <f t="shared" ref="R31:R36" si="40">G31+SUM(M31:Q31)</f>
        <v>781676.32435199991</v>
      </c>
      <c r="S31" s="968">
        <f t="shared" ref="S31:V36" si="41">S$10</f>
        <v>7.6999999999999999E-2</v>
      </c>
      <c r="T31" s="470">
        <f t="shared" si="41"/>
        <v>0.05</v>
      </c>
      <c r="U31" s="470">
        <f t="shared" si="41"/>
        <v>0.05</v>
      </c>
      <c r="V31" s="470">
        <f t="shared" si="41"/>
        <v>0.1</v>
      </c>
      <c r="W31" s="472">
        <f t="shared" ref="W31:W36" si="42">R31*S31</f>
        <v>60189.076975103992</v>
      </c>
      <c r="X31" s="472">
        <f t="shared" ref="X31:X36" si="43">R31*T31</f>
        <v>39083.816217599997</v>
      </c>
      <c r="Y31" s="472">
        <f t="shared" ref="Y31:Y36" si="44">R31*U31</f>
        <v>39083.816217599997</v>
      </c>
      <c r="Z31" s="472">
        <f t="shared" ref="Z31:Z36" si="45">(W31+X31)*V31</f>
        <v>9927.2893192703996</v>
      </c>
      <c r="AA31" s="472">
        <f t="shared" ref="AA31:AA36" si="46">R31+SUM(W31:Z31)</f>
        <v>929960.32308157429</v>
      </c>
      <c r="AB31" s="966">
        <v>40</v>
      </c>
      <c r="AC31" s="268">
        <f>IF(ISERROR(IF('Wainwright Summary'!$E$7-C31&gt;AB31,0,(AB31-('Wainwright Summary'!$E$7-C31))/AB31)*G31)," ",(IF('Wainwright Summary'!$E$7-C31&gt;AB31,0,(AB31-('Wainwright Summary'!$E$7-C31))/AB31)*AA31))</f>
        <v>232490.08077039357</v>
      </c>
      <c r="AD31" s="269">
        <f>VLOOKUP(C31,'Inflation-OLD'!$A$6:$B$126,2)/VLOOKUP('Wainwright Summary'!$E$6,'Inflation-OLD'!$A$6:$B$126,2)</f>
        <v>0.39549974397331067</v>
      </c>
      <c r="AE31" s="264">
        <f t="shared" ref="AE31:AE36" si="47">IF(ISERROR(AA31*AD31), " ",AA31*AD31 )</f>
        <v>367799.06968409993</v>
      </c>
      <c r="AF31" s="264">
        <f t="shared" si="33"/>
        <v>91949.767421024982</v>
      </c>
      <c r="AG31" s="270">
        <f t="shared" si="1"/>
        <v>2018</v>
      </c>
      <c r="AH31" s="267"/>
      <c r="AI31" s="267"/>
      <c r="AJ31" s="476">
        <f t="shared" si="18"/>
        <v>40</v>
      </c>
      <c r="AK31" s="478"/>
      <c r="AL31" s="478"/>
      <c r="AM31" s="478"/>
      <c r="AN31" s="292"/>
      <c r="AO31" s="31"/>
      <c r="AP31" s="3"/>
      <c r="AQ31" s="983"/>
      <c r="AR31" s="31"/>
      <c r="AS31" s="3"/>
    </row>
    <row r="32" spans="1:45" s="4" customFormat="1">
      <c r="A32" s="131"/>
      <c r="B32" s="371" t="s">
        <v>247</v>
      </c>
      <c r="C32" s="946">
        <v>1980</v>
      </c>
      <c r="D32" s="647">
        <v>191</v>
      </c>
      <c r="E32" s="171" t="s">
        <v>305</v>
      </c>
      <c r="F32" s="319">
        <v>3700</v>
      </c>
      <c r="G32" s="310">
        <f t="shared" si="0"/>
        <v>706700</v>
      </c>
      <c r="H32" s="470">
        <f t="shared" si="34"/>
        <v>0.05</v>
      </c>
      <c r="I32" s="470">
        <f t="shared" si="34"/>
        <v>0.02</v>
      </c>
      <c r="J32" s="470">
        <f t="shared" si="34"/>
        <v>0.05</v>
      </c>
      <c r="K32" s="968">
        <f t="shared" si="34"/>
        <v>0.122</v>
      </c>
      <c r="L32" s="470">
        <f t="shared" si="34"/>
        <v>0.1</v>
      </c>
      <c r="M32" s="471">
        <f t="shared" si="35"/>
        <v>35335</v>
      </c>
      <c r="N32" s="471">
        <f t="shared" si="36"/>
        <v>14840.7</v>
      </c>
      <c r="O32" s="471">
        <f t="shared" si="37"/>
        <v>37843.784999999996</v>
      </c>
      <c r="P32" s="471">
        <f t="shared" si="38"/>
        <v>96955.777170000001</v>
      </c>
      <c r="Q32" s="471">
        <f t="shared" si="39"/>
        <v>89167.526217000006</v>
      </c>
      <c r="R32" s="472">
        <f t="shared" si="40"/>
        <v>980842.78838699998</v>
      </c>
      <c r="S32" s="968">
        <f t="shared" si="41"/>
        <v>7.6999999999999999E-2</v>
      </c>
      <c r="T32" s="470">
        <f t="shared" si="41"/>
        <v>0.05</v>
      </c>
      <c r="U32" s="470">
        <f t="shared" si="41"/>
        <v>0.05</v>
      </c>
      <c r="V32" s="470">
        <f t="shared" si="41"/>
        <v>0.1</v>
      </c>
      <c r="W32" s="472">
        <f t="shared" si="42"/>
        <v>75524.894705799001</v>
      </c>
      <c r="X32" s="472">
        <f t="shared" si="43"/>
        <v>49042.139419350002</v>
      </c>
      <c r="Y32" s="472">
        <f t="shared" si="44"/>
        <v>49042.139419350002</v>
      </c>
      <c r="Z32" s="472">
        <f t="shared" si="45"/>
        <v>12456.7034125149</v>
      </c>
      <c r="AA32" s="472">
        <f t="shared" si="46"/>
        <v>1166908.6653440138</v>
      </c>
      <c r="AB32" s="966">
        <v>40</v>
      </c>
      <c r="AC32" s="268">
        <f>IF(ISERROR(IF('Wainwright Summary'!$E$7-C32&gt;AB32,0,(AB32-('Wainwright Summary'!$E$7-C32))/AB32)*G32)," ",(IF('Wainwright Summary'!$E$7-C32&gt;AB32,0,(AB32-('Wainwright Summary'!$E$7-C32))/AB32)*AA32))</f>
        <v>350072.59960320411</v>
      </c>
      <c r="AD32" s="269">
        <f>VLOOKUP(C32,'Inflation-OLD'!$A$6:$B$126,2)/VLOOKUP('Wainwright Summary'!$E$6,'Inflation-OLD'!$A$6:$B$126,2)</f>
        <v>0.46299200957341208</v>
      </c>
      <c r="AE32" s="264">
        <f t="shared" si="47"/>
        <v>540269.38795625314</v>
      </c>
      <c r="AF32" s="264">
        <f t="shared" si="33"/>
        <v>162080.81638687593</v>
      </c>
      <c r="AG32" s="270">
        <f t="shared" si="1"/>
        <v>2020</v>
      </c>
      <c r="AH32" s="267"/>
      <c r="AI32" s="267"/>
      <c r="AJ32" s="476">
        <f t="shared" si="18"/>
        <v>40</v>
      </c>
      <c r="AK32" s="478"/>
      <c r="AL32" s="478"/>
      <c r="AM32" s="478"/>
      <c r="AN32" s="292"/>
      <c r="AO32" s="31"/>
      <c r="AP32" s="3"/>
      <c r="AQ32" s="983"/>
      <c r="AR32" s="31"/>
      <c r="AS32" s="3"/>
    </row>
    <row r="33" spans="1:45" s="4" customFormat="1">
      <c r="A33" s="131"/>
      <c r="B33" s="371" t="s">
        <v>248</v>
      </c>
      <c r="C33" s="946">
        <v>1978</v>
      </c>
      <c r="D33" s="647">
        <v>82</v>
      </c>
      <c r="E33" s="171" t="s">
        <v>305</v>
      </c>
      <c r="F33" s="319">
        <v>4500</v>
      </c>
      <c r="G33" s="310">
        <f t="shared" si="0"/>
        <v>369000</v>
      </c>
      <c r="H33" s="470">
        <f t="shared" si="34"/>
        <v>0.05</v>
      </c>
      <c r="I33" s="470">
        <f t="shared" si="34"/>
        <v>0.02</v>
      </c>
      <c r="J33" s="470">
        <f t="shared" si="34"/>
        <v>0.05</v>
      </c>
      <c r="K33" s="968">
        <f t="shared" si="34"/>
        <v>0.122</v>
      </c>
      <c r="L33" s="470">
        <f t="shared" si="34"/>
        <v>0.1</v>
      </c>
      <c r="M33" s="471">
        <f t="shared" si="35"/>
        <v>18450</v>
      </c>
      <c r="N33" s="471">
        <f t="shared" si="36"/>
        <v>7749</v>
      </c>
      <c r="O33" s="471">
        <f t="shared" si="37"/>
        <v>19759.95</v>
      </c>
      <c r="P33" s="471">
        <f t="shared" si="38"/>
        <v>50624.991900000001</v>
      </c>
      <c r="Q33" s="471">
        <f t="shared" si="39"/>
        <v>46558.394190000006</v>
      </c>
      <c r="R33" s="472">
        <f t="shared" si="40"/>
        <v>512142.33609</v>
      </c>
      <c r="S33" s="968">
        <f t="shared" si="41"/>
        <v>7.6999999999999999E-2</v>
      </c>
      <c r="T33" s="470">
        <f t="shared" si="41"/>
        <v>0.05</v>
      </c>
      <c r="U33" s="470">
        <f t="shared" si="41"/>
        <v>0.05</v>
      </c>
      <c r="V33" s="470">
        <f t="shared" si="41"/>
        <v>0.1</v>
      </c>
      <c r="W33" s="472">
        <f t="shared" si="42"/>
        <v>39434.95987893</v>
      </c>
      <c r="X33" s="472">
        <f t="shared" si="43"/>
        <v>25607.116804500001</v>
      </c>
      <c r="Y33" s="472">
        <f t="shared" si="44"/>
        <v>25607.116804500001</v>
      </c>
      <c r="Z33" s="472">
        <f t="shared" si="45"/>
        <v>6504.2076683430005</v>
      </c>
      <c r="AA33" s="472">
        <f t="shared" si="46"/>
        <v>609295.73724627297</v>
      </c>
      <c r="AB33" s="966">
        <v>40</v>
      </c>
      <c r="AC33" s="268">
        <f>IF(ISERROR(IF('Wainwright Summary'!$E$7-C33&gt;AB33,0,(AB33-('Wainwright Summary'!$E$7-C33))/AB33)*G33)," ",(IF('Wainwright Summary'!$E$7-C33&gt;AB33,0,(AB33-('Wainwright Summary'!$E$7-C33))/AB33)*AA33))</f>
        <v>152323.93431156824</v>
      </c>
      <c r="AD33" s="269">
        <f>VLOOKUP(C33,'Inflation-OLD'!$A$6:$B$126,2)/VLOOKUP('Wainwright Summary'!$E$6,'Inflation-OLD'!$A$6:$B$126,2)</f>
        <v>0.39549974397331067</v>
      </c>
      <c r="AE33" s="264">
        <f t="shared" si="47"/>
        <v>240976.30808493053</v>
      </c>
      <c r="AF33" s="264">
        <f t="shared" si="33"/>
        <v>60244.077021232632</v>
      </c>
      <c r="AG33" s="270">
        <f t="shared" si="1"/>
        <v>2018</v>
      </c>
      <c r="AH33" s="267"/>
      <c r="AI33" s="267"/>
      <c r="AJ33" s="476">
        <f t="shared" si="18"/>
        <v>40</v>
      </c>
      <c r="AK33" s="478"/>
      <c r="AL33" s="478"/>
      <c r="AM33" s="478"/>
      <c r="AN33" s="292"/>
      <c r="AO33" s="31"/>
      <c r="AP33" s="3"/>
      <c r="AQ33" s="983"/>
      <c r="AR33" s="31"/>
      <c r="AS33" s="3"/>
    </row>
    <row r="34" spans="1:45" s="4" customFormat="1">
      <c r="A34" s="131"/>
      <c r="B34" s="371" t="s">
        <v>249</v>
      </c>
      <c r="C34" s="946">
        <v>1979</v>
      </c>
      <c r="D34" s="647">
        <v>118</v>
      </c>
      <c r="E34" s="171" t="s">
        <v>305</v>
      </c>
      <c r="F34" s="319">
        <v>5800</v>
      </c>
      <c r="G34" s="310">
        <f t="shared" si="0"/>
        <v>684400</v>
      </c>
      <c r="H34" s="470">
        <f t="shared" si="34"/>
        <v>0.05</v>
      </c>
      <c r="I34" s="470">
        <f t="shared" si="34"/>
        <v>0.02</v>
      </c>
      <c r="J34" s="470">
        <f t="shared" si="34"/>
        <v>0.05</v>
      </c>
      <c r="K34" s="968">
        <f t="shared" si="34"/>
        <v>0.122</v>
      </c>
      <c r="L34" s="470">
        <f t="shared" si="34"/>
        <v>0.1</v>
      </c>
      <c r="M34" s="471">
        <f t="shared" si="35"/>
        <v>34220</v>
      </c>
      <c r="N34" s="471">
        <f t="shared" si="36"/>
        <v>14372.4</v>
      </c>
      <c r="O34" s="471">
        <f t="shared" si="37"/>
        <v>36649.620000000003</v>
      </c>
      <c r="P34" s="471">
        <f t="shared" si="38"/>
        <v>93896.326440000004</v>
      </c>
      <c r="Q34" s="471">
        <f t="shared" si="39"/>
        <v>86353.834644000002</v>
      </c>
      <c r="R34" s="472">
        <f t="shared" si="40"/>
        <v>949892.18108400004</v>
      </c>
      <c r="S34" s="968">
        <f t="shared" si="41"/>
        <v>7.6999999999999999E-2</v>
      </c>
      <c r="T34" s="470">
        <f t="shared" si="41"/>
        <v>0.05</v>
      </c>
      <c r="U34" s="470">
        <f t="shared" si="41"/>
        <v>0.05</v>
      </c>
      <c r="V34" s="470">
        <f t="shared" si="41"/>
        <v>0.1</v>
      </c>
      <c r="W34" s="472">
        <f t="shared" si="42"/>
        <v>73141.697943467996</v>
      </c>
      <c r="X34" s="472">
        <f t="shared" si="43"/>
        <v>47494.609054200002</v>
      </c>
      <c r="Y34" s="472">
        <f t="shared" si="44"/>
        <v>47494.609054200002</v>
      </c>
      <c r="Z34" s="472">
        <f t="shared" si="45"/>
        <v>12063.6306997668</v>
      </c>
      <c r="AA34" s="472">
        <f t="shared" si="46"/>
        <v>1130086.7278356347</v>
      </c>
      <c r="AB34" s="966">
        <v>40</v>
      </c>
      <c r="AC34" s="268">
        <f>IF(ISERROR(IF('Wainwright Summary'!$E$7-C34&gt;AB34,0,(AB34-('Wainwright Summary'!$E$7-C34))/AB34)*G34)," ",(IF('Wainwright Summary'!$E$7-C34&gt;AB34,0,(AB34-('Wainwright Summary'!$E$7-C34))/AB34)*AA34))</f>
        <v>310773.85015479958</v>
      </c>
      <c r="AD34" s="269">
        <f>VLOOKUP(C34,'Inflation-OLD'!$A$6:$B$126,2)/VLOOKUP('Wainwright Summary'!$E$6,'Inflation-OLD'!$A$6:$B$126,2)</f>
        <v>0.42632751449710848</v>
      </c>
      <c r="AE34" s="264">
        <f t="shared" si="47"/>
        <v>481787.06584433647</v>
      </c>
      <c r="AF34" s="264">
        <f t="shared" si="33"/>
        <v>132491.44310719255</v>
      </c>
      <c r="AG34" s="270">
        <f t="shared" si="1"/>
        <v>2019</v>
      </c>
      <c r="AH34" s="267"/>
      <c r="AI34" s="267"/>
      <c r="AJ34" s="476">
        <f t="shared" si="18"/>
        <v>40</v>
      </c>
      <c r="AK34" s="478"/>
      <c r="AL34" s="478"/>
      <c r="AM34" s="478"/>
      <c r="AN34" s="292"/>
      <c r="AO34" s="31"/>
      <c r="AP34" s="3"/>
      <c r="AQ34" s="983"/>
      <c r="AR34" s="3"/>
      <c r="AS34" s="3"/>
    </row>
    <row r="35" spans="1:45" s="4" customFormat="1">
      <c r="A35" s="131"/>
      <c r="B35" s="371" t="s">
        <v>250</v>
      </c>
      <c r="C35" s="946">
        <v>1979</v>
      </c>
      <c r="D35" s="647">
        <v>64</v>
      </c>
      <c r="E35" s="171" t="s">
        <v>305</v>
      </c>
      <c r="F35" s="319">
        <v>9500</v>
      </c>
      <c r="G35" s="310">
        <f t="shared" si="0"/>
        <v>608000</v>
      </c>
      <c r="H35" s="470">
        <f t="shared" si="34"/>
        <v>0.05</v>
      </c>
      <c r="I35" s="470">
        <f t="shared" si="34"/>
        <v>0.02</v>
      </c>
      <c r="J35" s="470">
        <f t="shared" si="34"/>
        <v>0.05</v>
      </c>
      <c r="K35" s="968">
        <f t="shared" si="34"/>
        <v>0.122</v>
      </c>
      <c r="L35" s="470">
        <f t="shared" si="34"/>
        <v>0.1</v>
      </c>
      <c r="M35" s="471">
        <f t="shared" si="35"/>
        <v>30400</v>
      </c>
      <c r="N35" s="471">
        <f t="shared" si="36"/>
        <v>12768</v>
      </c>
      <c r="O35" s="471">
        <f t="shared" si="37"/>
        <v>32558.400000000001</v>
      </c>
      <c r="P35" s="471">
        <f t="shared" si="38"/>
        <v>83414.620800000004</v>
      </c>
      <c r="Q35" s="471">
        <f t="shared" si="39"/>
        <v>76714.102080000011</v>
      </c>
      <c r="R35" s="472">
        <f t="shared" si="40"/>
        <v>843855.12288000004</v>
      </c>
      <c r="S35" s="968">
        <f t="shared" si="41"/>
        <v>7.6999999999999999E-2</v>
      </c>
      <c r="T35" s="470">
        <f t="shared" si="41"/>
        <v>0.05</v>
      </c>
      <c r="U35" s="470">
        <f t="shared" si="41"/>
        <v>0.05</v>
      </c>
      <c r="V35" s="470">
        <f t="shared" si="41"/>
        <v>0.1</v>
      </c>
      <c r="W35" s="472">
        <f t="shared" si="42"/>
        <v>64976.844461760003</v>
      </c>
      <c r="X35" s="472">
        <f t="shared" si="43"/>
        <v>42192.756144000006</v>
      </c>
      <c r="Y35" s="472">
        <f t="shared" si="44"/>
        <v>42192.756144000006</v>
      </c>
      <c r="Z35" s="472">
        <f t="shared" si="45"/>
        <v>10716.960060576001</v>
      </c>
      <c r="AA35" s="472">
        <f t="shared" si="46"/>
        <v>1003934.4396903361</v>
      </c>
      <c r="AB35" s="966">
        <v>40</v>
      </c>
      <c r="AC35" s="268">
        <f>IF(ISERROR(IF('Wainwright Summary'!$E$7-C35&gt;AB35,0,(AB35-('Wainwright Summary'!$E$7-C35))/AB35)*G35)," ",(IF('Wainwright Summary'!$E$7-C35&gt;AB35,0,(AB35-('Wainwright Summary'!$E$7-C35))/AB35)*AA35))</f>
        <v>276081.97091484244</v>
      </c>
      <c r="AD35" s="269">
        <f>VLOOKUP(C35,'Inflation-OLD'!$A$6:$B$126,2)/VLOOKUP('Wainwright Summary'!$E$6,'Inflation-OLD'!$A$6:$B$126,2)</f>
        <v>0.42632751449710848</v>
      </c>
      <c r="AE35" s="264">
        <f t="shared" si="47"/>
        <v>428004.87439122825</v>
      </c>
      <c r="AF35" s="264">
        <f t="shared" si="33"/>
        <v>117701.34045758778</v>
      </c>
      <c r="AG35" s="270">
        <f t="shared" si="1"/>
        <v>2019</v>
      </c>
      <c r="AH35" s="267"/>
      <c r="AI35" s="267"/>
      <c r="AJ35" s="476">
        <f t="shared" si="18"/>
        <v>40</v>
      </c>
      <c r="AK35" s="478"/>
      <c r="AL35" s="478"/>
      <c r="AM35" s="478"/>
      <c r="AN35" s="292"/>
      <c r="AO35" s="31"/>
      <c r="AP35" s="3"/>
      <c r="AQ35" s="983"/>
      <c r="AR35" s="31"/>
      <c r="AS35" s="3"/>
    </row>
    <row r="36" spans="1:45" s="4" customFormat="1">
      <c r="A36" s="131"/>
      <c r="B36" s="370" t="s">
        <v>1014</v>
      </c>
      <c r="C36" s="946">
        <v>1977</v>
      </c>
      <c r="D36" s="647">
        <v>42</v>
      </c>
      <c r="E36" s="171" t="s">
        <v>305</v>
      </c>
      <c r="F36" s="319">
        <v>9500</v>
      </c>
      <c r="G36" s="310">
        <f t="shared" si="0"/>
        <v>399000</v>
      </c>
      <c r="H36" s="470">
        <f t="shared" si="34"/>
        <v>0.05</v>
      </c>
      <c r="I36" s="470">
        <f t="shared" si="34"/>
        <v>0.02</v>
      </c>
      <c r="J36" s="470">
        <f t="shared" si="34"/>
        <v>0.05</v>
      </c>
      <c r="K36" s="968">
        <f t="shared" si="34"/>
        <v>0.122</v>
      </c>
      <c r="L36" s="470">
        <f t="shared" si="34"/>
        <v>0.1</v>
      </c>
      <c r="M36" s="471">
        <f t="shared" si="35"/>
        <v>19950</v>
      </c>
      <c r="N36" s="471">
        <f t="shared" si="36"/>
        <v>8379</v>
      </c>
      <c r="O36" s="471">
        <f t="shared" si="37"/>
        <v>21366.45</v>
      </c>
      <c r="P36" s="471">
        <f t="shared" si="38"/>
        <v>54740.844900000004</v>
      </c>
      <c r="Q36" s="471">
        <f t="shared" si="39"/>
        <v>50343.629490000007</v>
      </c>
      <c r="R36" s="472">
        <f t="shared" si="40"/>
        <v>553779.92439000006</v>
      </c>
      <c r="S36" s="968">
        <f t="shared" si="41"/>
        <v>7.6999999999999999E-2</v>
      </c>
      <c r="T36" s="470">
        <f t="shared" si="41"/>
        <v>0.05</v>
      </c>
      <c r="U36" s="470">
        <f t="shared" si="41"/>
        <v>0.05</v>
      </c>
      <c r="V36" s="470">
        <f t="shared" si="41"/>
        <v>0.1</v>
      </c>
      <c r="W36" s="472">
        <f t="shared" si="42"/>
        <v>42641.054178030005</v>
      </c>
      <c r="X36" s="472">
        <f t="shared" si="43"/>
        <v>27688.996219500004</v>
      </c>
      <c r="Y36" s="472">
        <f t="shared" si="44"/>
        <v>27688.996219500004</v>
      </c>
      <c r="Z36" s="472">
        <f t="shared" si="45"/>
        <v>7033.0050397530013</v>
      </c>
      <c r="AA36" s="472">
        <f t="shared" si="46"/>
        <v>658831.97604678303</v>
      </c>
      <c r="AB36" s="966">
        <v>40</v>
      </c>
      <c r="AC36" s="268">
        <f>IF(ISERROR(IF('Wainwright Summary'!$E$7-C36&gt;AB36,0,(AB36-('Wainwright Summary'!$E$7-C36))/AB36)*G36)," ",(IF('Wainwright Summary'!$E$7-C36&gt;AB36,0,(AB36-('Wainwright Summary'!$E$7-C36))/AB36)*AA36))</f>
        <v>148237.19461052617</v>
      </c>
      <c r="AD36" s="269">
        <f>VLOOKUP(C36,'Inflation-OLD'!$A$6:$B$126,2)/VLOOKUP('Wainwright Summary'!$E$6,'Inflation-OLD'!$A$6:$B$126,2)</f>
        <v>0.37034428322589158</v>
      </c>
      <c r="AE36" s="264">
        <f t="shared" si="47"/>
        <v>243994.65593534365</v>
      </c>
      <c r="AF36" s="264">
        <f t="shared" si="33"/>
        <v>54898.797585452317</v>
      </c>
      <c r="AG36" s="270">
        <v>2010</v>
      </c>
      <c r="AH36" s="267"/>
      <c r="AI36" s="267"/>
      <c r="AJ36" s="476">
        <f t="shared" si="18"/>
        <v>40</v>
      </c>
      <c r="AK36" s="478"/>
      <c r="AL36" s="478"/>
      <c r="AM36" s="478"/>
      <c r="AN36" s="292" t="s">
        <v>653</v>
      </c>
      <c r="AO36" s="31"/>
      <c r="AP36" s="3"/>
      <c r="AQ36" s="983"/>
      <c r="AR36" s="31"/>
      <c r="AS36" s="3"/>
    </row>
    <row r="37" spans="1:45" s="4" customFormat="1">
      <c r="A37" s="131"/>
      <c r="B37" s="371"/>
      <c r="C37" s="946" t="s">
        <v>289</v>
      </c>
      <c r="D37" s="647" t="s">
        <v>289</v>
      </c>
      <c r="E37" s="171" t="s">
        <v>289</v>
      </c>
      <c r="F37" s="319" t="s">
        <v>289</v>
      </c>
      <c r="G37" s="310" t="str">
        <f t="shared" si="0"/>
        <v xml:space="preserve"> </v>
      </c>
      <c r="H37" s="310"/>
      <c r="I37" s="310"/>
      <c r="J37" s="310"/>
      <c r="K37" s="310"/>
      <c r="L37" s="310"/>
      <c r="M37" s="310"/>
      <c r="N37" s="310"/>
      <c r="O37" s="310"/>
      <c r="P37" s="310"/>
      <c r="Q37" s="310"/>
      <c r="R37" s="310"/>
      <c r="S37" s="310"/>
      <c r="T37" s="310"/>
      <c r="U37" s="310"/>
      <c r="V37" s="310"/>
      <c r="W37" s="310"/>
      <c r="X37" s="310"/>
      <c r="Y37" s="310"/>
      <c r="Z37" s="310"/>
      <c r="AA37" s="310"/>
      <c r="AB37" s="966" t="s">
        <v>289</v>
      </c>
      <c r="AC37" s="268" t="str">
        <f>IF(ISERROR(IF('Wainwright Summary'!$E$7-C37&gt;AB37,0,(AB37-('Wainwright Summary'!$E$7-C37))/AB37)*G37)," ",(IF('Wainwright Summary'!$E$7-C37&gt;AB37,0,(AB37-('Wainwright Summary'!$E$7-C37))/AB37)*AA37))</f>
        <v xml:space="preserve"> </v>
      </c>
      <c r="AD37" s="269"/>
      <c r="AE37" s="264" t="str">
        <f>IF(ISERROR(D37*F37*AD37), " ",D37*F37*AD37 )</f>
        <v xml:space="preserve"> </v>
      </c>
      <c r="AF37" s="264" t="str">
        <f t="shared" si="33"/>
        <v xml:space="preserve"> </v>
      </c>
      <c r="AG37" s="270" t="str">
        <f t="shared" si="1"/>
        <v xml:space="preserve"> </v>
      </c>
      <c r="AH37" s="267"/>
      <c r="AI37" s="267"/>
      <c r="AJ37" s="476" t="str">
        <f t="shared" si="18"/>
        <v xml:space="preserve"> </v>
      </c>
      <c r="AK37" s="478"/>
      <c r="AL37" s="478"/>
      <c r="AM37" s="478"/>
      <c r="AN37" s="292"/>
      <c r="AO37" s="31"/>
      <c r="AP37" s="3"/>
      <c r="AQ37" s="983"/>
      <c r="AR37" s="31"/>
      <c r="AS37" s="3"/>
    </row>
    <row r="38" spans="1:45" s="4" customFormat="1">
      <c r="A38" s="131"/>
      <c r="B38" s="1003" t="s">
        <v>832</v>
      </c>
      <c r="C38" s="946" t="s">
        <v>289</v>
      </c>
      <c r="D38" s="647" t="s">
        <v>289</v>
      </c>
      <c r="E38" s="171" t="s">
        <v>289</v>
      </c>
      <c r="F38" s="319" t="s">
        <v>289</v>
      </c>
      <c r="G38" s="310" t="str">
        <f t="shared" si="0"/>
        <v xml:space="preserve"> </v>
      </c>
      <c r="H38" s="310"/>
      <c r="I38" s="310"/>
      <c r="J38" s="310"/>
      <c r="K38" s="310"/>
      <c r="L38" s="310"/>
      <c r="M38" s="310"/>
      <c r="N38" s="310"/>
      <c r="O38" s="310"/>
      <c r="P38" s="310"/>
      <c r="Q38" s="310"/>
      <c r="R38" s="310"/>
      <c r="S38" s="310"/>
      <c r="T38" s="310"/>
      <c r="U38" s="310"/>
      <c r="V38" s="310"/>
      <c r="W38" s="310"/>
      <c r="X38" s="310"/>
      <c r="Y38" s="310"/>
      <c r="Z38" s="310"/>
      <c r="AA38" s="310"/>
      <c r="AB38" s="966" t="s">
        <v>289</v>
      </c>
      <c r="AC38" s="268" t="str">
        <f>IF(ISERROR(IF('Wainwright Summary'!$E$7-C38&gt;AB38,0,(AB38-('Wainwright Summary'!$E$7-C38))/AB38)*G38)," ",(IF('Wainwright Summary'!$E$7-C38&gt;AB38,0,(AB38-('Wainwright Summary'!$E$7-C38))/AB38)*AA38))</f>
        <v xml:space="preserve"> </v>
      </c>
      <c r="AD38" s="269"/>
      <c r="AE38" s="264" t="str">
        <f>IF(ISERROR(D38*F38*AD38), " ",D38*F38*AD38 )</f>
        <v xml:space="preserve"> </v>
      </c>
      <c r="AF38" s="264" t="str">
        <f t="shared" si="33"/>
        <v xml:space="preserve"> </v>
      </c>
      <c r="AG38" s="270" t="str">
        <f t="shared" si="1"/>
        <v xml:space="preserve"> </v>
      </c>
      <c r="AH38" s="267"/>
      <c r="AI38" s="267"/>
      <c r="AJ38" s="476" t="str">
        <f t="shared" si="18"/>
        <v xml:space="preserve"> </v>
      </c>
      <c r="AK38" s="478"/>
      <c r="AL38" s="478"/>
      <c r="AM38" s="478"/>
      <c r="AN38" s="292"/>
      <c r="AO38" s="31"/>
      <c r="AP38" s="3"/>
      <c r="AQ38" s="983"/>
      <c r="AR38" s="31"/>
      <c r="AS38" s="3"/>
    </row>
    <row r="39" spans="1:45" s="4" customFormat="1">
      <c r="A39" s="131"/>
      <c r="B39" s="371" t="s">
        <v>110</v>
      </c>
      <c r="C39" s="946">
        <v>1979</v>
      </c>
      <c r="D39" s="647">
        <v>8</v>
      </c>
      <c r="E39" s="171" t="s">
        <v>305</v>
      </c>
      <c r="F39" s="913">
        <v>2975</v>
      </c>
      <c r="G39" s="310">
        <f t="shared" si="0"/>
        <v>23800</v>
      </c>
      <c r="H39" s="470">
        <f t="shared" ref="H39:L52" si="48">H$10</f>
        <v>0.05</v>
      </c>
      <c r="I39" s="470">
        <f t="shared" si="48"/>
        <v>0.02</v>
      </c>
      <c r="J39" s="470">
        <f t="shared" si="48"/>
        <v>0.05</v>
      </c>
      <c r="K39" s="968">
        <f t="shared" si="48"/>
        <v>0.122</v>
      </c>
      <c r="L39" s="470">
        <f t="shared" si="48"/>
        <v>0.1</v>
      </c>
      <c r="M39" s="471">
        <f t="shared" ref="M39:M52" si="49">G39*H39</f>
        <v>1190</v>
      </c>
      <c r="N39" s="471">
        <f t="shared" ref="N39:N52" si="50">(G39+M39)*I39</f>
        <v>499.8</v>
      </c>
      <c r="O39" s="471">
        <f t="shared" ref="O39:O52" si="51">(G39+M39+N39)*J39</f>
        <v>1274.49</v>
      </c>
      <c r="P39" s="471">
        <f t="shared" ref="P39:P52" si="52">(G39+M39+N39+O39)*K39</f>
        <v>3265.2433799999999</v>
      </c>
      <c r="Q39" s="471">
        <f t="shared" ref="Q39:Q52" si="53">(G39+M39+N39+O39+P39)*L39</f>
        <v>3002.9533380000003</v>
      </c>
      <c r="R39" s="472">
        <f t="shared" ref="R39:R52" si="54">G39+SUM(M39:Q39)</f>
        <v>33032.486718</v>
      </c>
      <c r="S39" s="968">
        <f t="shared" ref="S39:V52" si="55">S$10</f>
        <v>7.6999999999999999E-2</v>
      </c>
      <c r="T39" s="470">
        <f t="shared" si="55"/>
        <v>0.05</v>
      </c>
      <c r="U39" s="470">
        <v>0.03</v>
      </c>
      <c r="V39" s="470">
        <f t="shared" si="55"/>
        <v>0.1</v>
      </c>
      <c r="W39" s="472">
        <f t="shared" ref="W39:W52" si="56">R39*S39</f>
        <v>2543.501477286</v>
      </c>
      <c r="X39" s="472">
        <f t="shared" ref="X39:X52" si="57">R39*T39</f>
        <v>1651.6243359</v>
      </c>
      <c r="Y39" s="472">
        <f t="shared" ref="Y39:Y52" si="58">R39*U39</f>
        <v>990.97460153999998</v>
      </c>
      <c r="Z39" s="472">
        <f t="shared" ref="Z39:Z52" si="59">(W39+X39)*V39</f>
        <v>419.51258131859998</v>
      </c>
      <c r="AA39" s="472">
        <f t="shared" ref="AA39:AA52" si="60">R39+SUM(W39:Z39)</f>
        <v>38638.099714044598</v>
      </c>
      <c r="AB39" s="966">
        <v>40</v>
      </c>
      <c r="AC39" s="268">
        <f>IF(ISERROR(IF('Wainwright Summary'!$E$7-C39&gt;AB39,0,(AB39-('Wainwright Summary'!$E$7-C39))/AB39)*G39)," ",(IF('Wainwright Summary'!$E$7-C39&gt;AB39,0,(AB39-('Wainwright Summary'!$E$7-C39))/AB39)*AA39))</f>
        <v>10625.477421362266</v>
      </c>
      <c r="AD39" s="269">
        <f>VLOOKUP(C39,'Inflation-OLD'!$A$6:$B$126,2)/VLOOKUP('Wainwright Summary'!$E$6,'Inflation-OLD'!$A$6:$B$126,2)</f>
        <v>0.42632751449710848</v>
      </c>
      <c r="AE39" s="264">
        <f t="shared" ref="AE39:AE52" si="61">IF(ISERROR(AA39*AD39), " ",AA39*AD39 )</f>
        <v>16472.48501598007</v>
      </c>
      <c r="AF39" s="264">
        <f t="shared" si="33"/>
        <v>4529.9333793945198</v>
      </c>
      <c r="AG39" s="270">
        <f t="shared" si="1"/>
        <v>2019</v>
      </c>
      <c r="AH39" s="271"/>
      <c r="AI39" s="985"/>
      <c r="AJ39" s="476">
        <f t="shared" si="18"/>
        <v>40</v>
      </c>
      <c r="AK39" s="998"/>
      <c r="AL39" s="998"/>
      <c r="AM39" s="998"/>
      <c r="AN39" s="292"/>
      <c r="AO39" s="31"/>
      <c r="AP39" s="3"/>
      <c r="AQ39" s="983"/>
      <c r="AR39" s="31"/>
      <c r="AS39" s="3"/>
    </row>
    <row r="40" spans="1:45" s="4" customFormat="1">
      <c r="A40" s="131"/>
      <c r="B40" s="371" t="s">
        <v>1015</v>
      </c>
      <c r="C40" s="946">
        <v>1971</v>
      </c>
      <c r="D40" s="647">
        <v>10</v>
      </c>
      <c r="E40" s="171" t="s">
        <v>305</v>
      </c>
      <c r="F40" s="913">
        <v>3200</v>
      </c>
      <c r="G40" s="310">
        <f t="shared" si="0"/>
        <v>32000</v>
      </c>
      <c r="H40" s="470">
        <f t="shared" si="48"/>
        <v>0.05</v>
      </c>
      <c r="I40" s="470">
        <f t="shared" si="48"/>
        <v>0.02</v>
      </c>
      <c r="J40" s="470">
        <f t="shared" si="48"/>
        <v>0.05</v>
      </c>
      <c r="K40" s="968">
        <f t="shared" si="48"/>
        <v>0.122</v>
      </c>
      <c r="L40" s="470">
        <f t="shared" si="48"/>
        <v>0.1</v>
      </c>
      <c r="M40" s="471">
        <f t="shared" si="49"/>
        <v>1600</v>
      </c>
      <c r="N40" s="471">
        <f t="shared" si="50"/>
        <v>672</v>
      </c>
      <c r="O40" s="471">
        <f t="shared" si="51"/>
        <v>1713.6000000000001</v>
      </c>
      <c r="P40" s="471">
        <f t="shared" si="52"/>
        <v>4390.2431999999999</v>
      </c>
      <c r="Q40" s="471">
        <f t="shared" si="53"/>
        <v>4037.5843199999999</v>
      </c>
      <c r="R40" s="472">
        <f t="shared" si="54"/>
        <v>44413.427519999997</v>
      </c>
      <c r="S40" s="968">
        <f t="shared" si="55"/>
        <v>7.6999999999999999E-2</v>
      </c>
      <c r="T40" s="470">
        <f t="shared" si="55"/>
        <v>0.05</v>
      </c>
      <c r="U40" s="470">
        <v>0.03</v>
      </c>
      <c r="V40" s="470">
        <f t="shared" si="55"/>
        <v>0.1</v>
      </c>
      <c r="W40" s="472">
        <f t="shared" si="56"/>
        <v>3419.8339190399997</v>
      </c>
      <c r="X40" s="472">
        <f t="shared" si="57"/>
        <v>2220.6713759999998</v>
      </c>
      <c r="Y40" s="472">
        <f t="shared" si="58"/>
        <v>1332.4028255999999</v>
      </c>
      <c r="Z40" s="472">
        <f t="shared" si="59"/>
        <v>564.050529504</v>
      </c>
      <c r="AA40" s="472">
        <f t="shared" si="60"/>
        <v>51950.386170143996</v>
      </c>
      <c r="AB40" s="966">
        <v>40</v>
      </c>
      <c r="AC40" s="268">
        <f>IF(ISERROR(IF('Wainwright Summary'!$E$7-C40&gt;AB40,0,(AB40-('Wainwright Summary'!$E$7-C40))/AB40)*G40)," ",(IF('Wainwright Summary'!$E$7-C40&gt;AB40,0,(AB40-('Wainwright Summary'!$E$7-C40))/AB40)*AA40))</f>
        <v>3896.2789627607995</v>
      </c>
      <c r="AD40" s="269">
        <f>VLOOKUP(C40,'Inflation-OLD'!$A$6:$B$126,2)/VLOOKUP('Wainwright Summary'!$E$6,'Inflation-OLD'!$A$6:$B$126,2)</f>
        <v>0.24818410456358861</v>
      </c>
      <c r="AE40" s="264">
        <f t="shared" si="61"/>
        <v>12893.260073369825</v>
      </c>
      <c r="AF40" s="264">
        <f t="shared" si="33"/>
        <v>966.99450550273684</v>
      </c>
      <c r="AG40" s="270">
        <f t="shared" si="1"/>
        <v>2011</v>
      </c>
      <c r="AH40" s="271"/>
      <c r="AI40" s="985"/>
      <c r="AJ40" s="476">
        <f t="shared" si="18"/>
        <v>40</v>
      </c>
      <c r="AK40" s="998"/>
      <c r="AL40" s="998"/>
      <c r="AM40" s="998"/>
      <c r="AN40" s="292" t="s">
        <v>408</v>
      </c>
      <c r="AO40" s="31"/>
      <c r="AP40" s="3"/>
      <c r="AQ40" s="983"/>
      <c r="AR40" s="31"/>
      <c r="AS40" s="3"/>
    </row>
    <row r="41" spans="1:45" s="4" customFormat="1">
      <c r="A41" s="131"/>
      <c r="B41" s="371" t="s">
        <v>1016</v>
      </c>
      <c r="C41" s="946">
        <v>1971</v>
      </c>
      <c r="D41" s="647">
        <v>3</v>
      </c>
      <c r="E41" s="171" t="s">
        <v>305</v>
      </c>
      <c r="F41" s="913">
        <v>5800</v>
      </c>
      <c r="G41" s="310">
        <f t="shared" si="0"/>
        <v>17400</v>
      </c>
      <c r="H41" s="470">
        <f t="shared" si="48"/>
        <v>0.05</v>
      </c>
      <c r="I41" s="470">
        <f t="shared" si="48"/>
        <v>0.02</v>
      </c>
      <c r="J41" s="470">
        <f t="shared" si="48"/>
        <v>0.05</v>
      </c>
      <c r="K41" s="968">
        <f t="shared" si="48"/>
        <v>0.122</v>
      </c>
      <c r="L41" s="470">
        <f t="shared" si="48"/>
        <v>0.1</v>
      </c>
      <c r="M41" s="471">
        <f t="shared" si="49"/>
        <v>870</v>
      </c>
      <c r="N41" s="471">
        <f t="shared" si="50"/>
        <v>365.40000000000003</v>
      </c>
      <c r="O41" s="471">
        <f t="shared" si="51"/>
        <v>931.7700000000001</v>
      </c>
      <c r="P41" s="471">
        <f t="shared" si="52"/>
        <v>2387.1947400000004</v>
      </c>
      <c r="Q41" s="471">
        <f t="shared" si="53"/>
        <v>2195.4364740000001</v>
      </c>
      <c r="R41" s="472">
        <f t="shared" si="54"/>
        <v>24149.801213999999</v>
      </c>
      <c r="S41" s="968">
        <f t="shared" si="55"/>
        <v>7.6999999999999999E-2</v>
      </c>
      <c r="T41" s="470">
        <f t="shared" si="55"/>
        <v>0.05</v>
      </c>
      <c r="U41" s="470">
        <v>0.03</v>
      </c>
      <c r="V41" s="470">
        <f t="shared" si="55"/>
        <v>0.1</v>
      </c>
      <c r="W41" s="472">
        <f t="shared" si="56"/>
        <v>1859.534693478</v>
      </c>
      <c r="X41" s="472">
        <f t="shared" si="57"/>
        <v>1207.4900607</v>
      </c>
      <c r="Y41" s="472">
        <f t="shared" si="58"/>
        <v>724.49403641999993</v>
      </c>
      <c r="Z41" s="472">
        <f t="shared" si="59"/>
        <v>306.70247541780003</v>
      </c>
      <c r="AA41" s="472">
        <f t="shared" si="60"/>
        <v>28248.022480015799</v>
      </c>
      <c r="AB41" s="966">
        <v>40</v>
      </c>
      <c r="AC41" s="268">
        <f>IF(ISERROR(IF('Wainwright Summary'!$E$7-C41&gt;AB41,0,(AB41-('Wainwright Summary'!$E$7-C41))/AB41)*G41)," ",(IF('Wainwright Summary'!$E$7-C41&gt;AB41,0,(AB41-('Wainwright Summary'!$E$7-C41))/AB41)*AA41))</f>
        <v>2118.601686001185</v>
      </c>
      <c r="AD41" s="269">
        <f>VLOOKUP(C41,'Inflation-OLD'!$A$6:$B$126,2)/VLOOKUP('Wainwright Summary'!$E$6,'Inflation-OLD'!$A$6:$B$126,2)</f>
        <v>0.24818410456358861</v>
      </c>
      <c r="AE41" s="264">
        <f t="shared" si="61"/>
        <v>7010.7101648948428</v>
      </c>
      <c r="AF41" s="264">
        <f t="shared" si="33"/>
        <v>525.80326236711323</v>
      </c>
      <c r="AG41" s="270">
        <f t="shared" si="1"/>
        <v>2011</v>
      </c>
      <c r="AH41" s="271"/>
      <c r="AI41" s="985"/>
      <c r="AJ41" s="476">
        <f t="shared" si="18"/>
        <v>40</v>
      </c>
      <c r="AK41" s="998"/>
      <c r="AL41" s="998"/>
      <c r="AM41" s="998"/>
      <c r="AN41" s="292" t="s">
        <v>408</v>
      </c>
      <c r="AO41" s="31"/>
      <c r="AP41" s="3"/>
      <c r="AQ41" s="983"/>
      <c r="AR41" s="31"/>
      <c r="AS41" s="3"/>
    </row>
    <row r="42" spans="1:45" s="4" customFormat="1">
      <c r="A42" s="131"/>
      <c r="B42" s="371" t="s">
        <v>1017</v>
      </c>
      <c r="C42" s="946">
        <v>1970</v>
      </c>
      <c r="D42" s="647">
        <v>2</v>
      </c>
      <c r="E42" s="171" t="s">
        <v>305</v>
      </c>
      <c r="F42" s="913">
        <v>9500</v>
      </c>
      <c r="G42" s="310">
        <f t="shared" si="0"/>
        <v>19000</v>
      </c>
      <c r="H42" s="470">
        <f t="shared" si="48"/>
        <v>0.05</v>
      </c>
      <c r="I42" s="470">
        <f t="shared" si="48"/>
        <v>0.02</v>
      </c>
      <c r="J42" s="470">
        <f t="shared" si="48"/>
        <v>0.05</v>
      </c>
      <c r="K42" s="968">
        <f t="shared" si="48"/>
        <v>0.122</v>
      </c>
      <c r="L42" s="470">
        <f t="shared" si="48"/>
        <v>0.1</v>
      </c>
      <c r="M42" s="471">
        <f t="shared" si="49"/>
        <v>950</v>
      </c>
      <c r="N42" s="471">
        <f t="shared" si="50"/>
        <v>399</v>
      </c>
      <c r="O42" s="471">
        <f t="shared" si="51"/>
        <v>1017.45</v>
      </c>
      <c r="P42" s="471">
        <f t="shared" si="52"/>
        <v>2606.7069000000001</v>
      </c>
      <c r="Q42" s="471">
        <f t="shared" si="53"/>
        <v>2397.3156900000004</v>
      </c>
      <c r="R42" s="472">
        <f t="shared" si="54"/>
        <v>26370.472590000001</v>
      </c>
      <c r="S42" s="968">
        <f t="shared" si="55"/>
        <v>7.6999999999999999E-2</v>
      </c>
      <c r="T42" s="470">
        <f t="shared" si="55"/>
        <v>0.05</v>
      </c>
      <c r="U42" s="470">
        <v>0.03</v>
      </c>
      <c r="V42" s="470">
        <f t="shared" si="55"/>
        <v>0.1</v>
      </c>
      <c r="W42" s="472">
        <f t="shared" si="56"/>
        <v>2030.5263894300001</v>
      </c>
      <c r="X42" s="472">
        <f t="shared" si="57"/>
        <v>1318.5236295000002</v>
      </c>
      <c r="Y42" s="472">
        <f t="shared" si="58"/>
        <v>791.11417770000003</v>
      </c>
      <c r="Z42" s="472">
        <f t="shared" si="59"/>
        <v>334.90500189300002</v>
      </c>
      <c r="AA42" s="472">
        <f t="shared" si="60"/>
        <v>30845.541788523002</v>
      </c>
      <c r="AB42" s="966">
        <v>40</v>
      </c>
      <c r="AC42" s="268">
        <f>IF(ISERROR(IF('Wainwright Summary'!$E$7-C42&gt;AB42,0,(AB42-('Wainwright Summary'!$E$7-C42))/AB42)*G42)," ",(IF('Wainwright Summary'!$E$7-C42&gt;AB42,0,(AB42-('Wainwright Summary'!$E$7-C42))/AB42)*AA42))</f>
        <v>1542.2770894261503</v>
      </c>
      <c r="AD42" s="269">
        <f>VLOOKUP(C42,'Inflation-OLD'!$A$6:$B$126,2)/VLOOKUP('Wainwright Summary'!$E$6,'Inflation-OLD'!$A$6:$B$126,2)</f>
        <v>0.23593520374213295</v>
      </c>
      <c r="AE42" s="264">
        <f t="shared" si="61"/>
        <v>7277.5491864116502</v>
      </c>
      <c r="AF42" s="264">
        <f t="shared" si="33"/>
        <v>363.87745932058255</v>
      </c>
      <c r="AG42" s="270">
        <f t="shared" si="1"/>
        <v>2010</v>
      </c>
      <c r="AH42" s="271"/>
      <c r="AI42" s="985"/>
      <c r="AJ42" s="476">
        <f t="shared" si="18"/>
        <v>40</v>
      </c>
      <c r="AK42" s="998"/>
      <c r="AL42" s="998"/>
      <c r="AM42" s="998"/>
      <c r="AN42" s="292" t="s">
        <v>408</v>
      </c>
      <c r="AO42" s="31"/>
      <c r="AP42" s="3"/>
      <c r="AQ42" s="983"/>
      <c r="AR42" s="31"/>
      <c r="AS42" s="3"/>
    </row>
    <row r="43" spans="1:45" s="4" customFormat="1">
      <c r="A43" s="131"/>
      <c r="B43" s="371" t="s">
        <v>1018</v>
      </c>
      <c r="C43" s="946">
        <v>1974</v>
      </c>
      <c r="D43" s="647">
        <v>4</v>
      </c>
      <c r="E43" s="171" t="s">
        <v>305</v>
      </c>
      <c r="F43" s="913">
        <v>13267</v>
      </c>
      <c r="G43" s="310">
        <f t="shared" si="0"/>
        <v>53068</v>
      </c>
      <c r="H43" s="470">
        <f t="shared" si="48"/>
        <v>0.05</v>
      </c>
      <c r="I43" s="470">
        <f t="shared" si="48"/>
        <v>0.02</v>
      </c>
      <c r="J43" s="470">
        <f t="shared" si="48"/>
        <v>0.05</v>
      </c>
      <c r="K43" s="968">
        <f t="shared" si="48"/>
        <v>0.122</v>
      </c>
      <c r="L43" s="470">
        <f t="shared" si="48"/>
        <v>0.1</v>
      </c>
      <c r="M43" s="471">
        <f t="shared" si="49"/>
        <v>2653.4</v>
      </c>
      <c r="N43" s="471">
        <f t="shared" si="50"/>
        <v>1114.4280000000001</v>
      </c>
      <c r="O43" s="471">
        <f t="shared" si="51"/>
        <v>2841.7914000000001</v>
      </c>
      <c r="P43" s="471">
        <f t="shared" si="52"/>
        <v>7280.6695668000002</v>
      </c>
      <c r="Q43" s="471">
        <f t="shared" si="53"/>
        <v>6695.8288966800001</v>
      </c>
      <c r="R43" s="472">
        <f t="shared" si="54"/>
        <v>73654.117863480002</v>
      </c>
      <c r="S43" s="968">
        <f t="shared" si="55"/>
        <v>7.6999999999999999E-2</v>
      </c>
      <c r="T43" s="470">
        <f t="shared" si="55"/>
        <v>0.05</v>
      </c>
      <c r="U43" s="470">
        <v>0.03</v>
      </c>
      <c r="V43" s="470">
        <f t="shared" si="55"/>
        <v>0.1</v>
      </c>
      <c r="W43" s="472">
        <f t="shared" si="56"/>
        <v>5671.3670754879604</v>
      </c>
      <c r="X43" s="472">
        <f t="shared" si="57"/>
        <v>3682.7058931740003</v>
      </c>
      <c r="Y43" s="472">
        <f t="shared" si="58"/>
        <v>2209.6235359043999</v>
      </c>
      <c r="Z43" s="472">
        <f t="shared" si="59"/>
        <v>935.40729686619602</v>
      </c>
      <c r="AA43" s="472">
        <f t="shared" si="60"/>
        <v>86153.221664912562</v>
      </c>
      <c r="AB43" s="966">
        <v>40</v>
      </c>
      <c r="AC43" s="268">
        <f>IF(ISERROR(IF('Wainwright Summary'!$E$7-C43&gt;AB43,0,(AB43-('Wainwright Summary'!$E$7-C43))/AB43)*G43)," ",(IF('Wainwright Summary'!$E$7-C43&gt;AB43,0,(AB43-('Wainwright Summary'!$E$7-C43))/AB43)*AA43))</f>
        <v>12922.983249736884</v>
      </c>
      <c r="AD43" s="269">
        <f>VLOOKUP(C43,'Inflation-OLD'!$A$6:$B$126,2)/VLOOKUP('Wainwright Summary'!$E$6,'Inflation-OLD'!$A$6:$B$126,2)</f>
        <v>0.29142519068496908</v>
      </c>
      <c r="AE43" s="264">
        <f t="shared" si="61"/>
        <v>25107.219051821554</v>
      </c>
      <c r="AF43" s="264">
        <f t="shared" si="33"/>
        <v>3766.0828577732327</v>
      </c>
      <c r="AG43" s="270">
        <v>2011</v>
      </c>
      <c r="AH43" s="271"/>
      <c r="AI43" s="985"/>
      <c r="AJ43" s="476">
        <f t="shared" si="18"/>
        <v>40</v>
      </c>
      <c r="AK43" s="998"/>
      <c r="AL43" s="998"/>
      <c r="AM43" s="998"/>
      <c r="AN43" s="292"/>
      <c r="AO43" s="31"/>
      <c r="AP43" s="3"/>
      <c r="AQ43" s="983"/>
      <c r="AR43" s="31"/>
      <c r="AS43" s="3"/>
    </row>
    <row r="44" spans="1:45" s="4" customFormat="1">
      <c r="A44" s="131"/>
      <c r="B44" s="371" t="s">
        <v>1019</v>
      </c>
      <c r="C44" s="946">
        <v>1970</v>
      </c>
      <c r="D44" s="647">
        <v>2</v>
      </c>
      <c r="E44" s="171" t="s">
        <v>305</v>
      </c>
      <c r="F44" s="913">
        <v>15000</v>
      </c>
      <c r="G44" s="310">
        <f t="shared" si="0"/>
        <v>30000</v>
      </c>
      <c r="H44" s="470">
        <f t="shared" si="48"/>
        <v>0.05</v>
      </c>
      <c r="I44" s="470">
        <f t="shared" si="48"/>
        <v>0.02</v>
      </c>
      <c r="J44" s="470">
        <f t="shared" si="48"/>
        <v>0.05</v>
      </c>
      <c r="K44" s="968">
        <f t="shared" si="48"/>
        <v>0.122</v>
      </c>
      <c r="L44" s="470">
        <f t="shared" si="48"/>
        <v>0.1</v>
      </c>
      <c r="M44" s="471">
        <f t="shared" si="49"/>
        <v>1500</v>
      </c>
      <c r="N44" s="471">
        <f t="shared" si="50"/>
        <v>630</v>
      </c>
      <c r="O44" s="471">
        <f t="shared" si="51"/>
        <v>1606.5</v>
      </c>
      <c r="P44" s="471">
        <f t="shared" si="52"/>
        <v>4115.8530000000001</v>
      </c>
      <c r="Q44" s="471">
        <f t="shared" si="53"/>
        <v>3785.2353000000003</v>
      </c>
      <c r="R44" s="472">
        <f t="shared" si="54"/>
        <v>41637.588300000003</v>
      </c>
      <c r="S44" s="968">
        <f t="shared" si="55"/>
        <v>7.6999999999999999E-2</v>
      </c>
      <c r="T44" s="470">
        <f t="shared" si="55"/>
        <v>0.05</v>
      </c>
      <c r="U44" s="470">
        <v>0.03</v>
      </c>
      <c r="V44" s="470">
        <f t="shared" si="55"/>
        <v>0.1</v>
      </c>
      <c r="W44" s="472">
        <f t="shared" si="56"/>
        <v>3206.0942991000002</v>
      </c>
      <c r="X44" s="472">
        <f t="shared" si="57"/>
        <v>2081.8794150000003</v>
      </c>
      <c r="Y44" s="472">
        <f t="shared" si="58"/>
        <v>1249.127649</v>
      </c>
      <c r="Z44" s="472">
        <f t="shared" si="59"/>
        <v>528.7973714100001</v>
      </c>
      <c r="AA44" s="472">
        <f t="shared" si="60"/>
        <v>48703.487034510006</v>
      </c>
      <c r="AB44" s="966">
        <v>40</v>
      </c>
      <c r="AC44" s="268">
        <f>IF(ISERROR(IF('Wainwright Summary'!$E$7-C44&gt;AB44,0,(AB44-('Wainwright Summary'!$E$7-C44))/AB44)*G44)," ",(IF('Wainwright Summary'!$E$7-C44&gt;AB44,0,(AB44-('Wainwright Summary'!$E$7-C44))/AB44)*AA44))</f>
        <v>2435.1743517255004</v>
      </c>
      <c r="AD44" s="269">
        <f>VLOOKUP(C44,'Inflation-OLD'!$A$6:$B$126,2)/VLOOKUP('Wainwright Summary'!$E$6,'Inflation-OLD'!$A$6:$B$126,2)</f>
        <v>0.23593520374213295</v>
      </c>
      <c r="AE44" s="264">
        <f t="shared" si="61"/>
        <v>11490.867136439449</v>
      </c>
      <c r="AF44" s="264">
        <f t="shared" si="33"/>
        <v>574.54335682197245</v>
      </c>
      <c r="AG44" s="270">
        <f t="shared" si="1"/>
        <v>2010</v>
      </c>
      <c r="AH44" s="271"/>
      <c r="AI44" s="985"/>
      <c r="AJ44" s="476">
        <f t="shared" si="18"/>
        <v>40</v>
      </c>
      <c r="AK44" s="998"/>
      <c r="AL44" s="998"/>
      <c r="AM44" s="998"/>
      <c r="AN44" s="292" t="s">
        <v>408</v>
      </c>
      <c r="AO44" s="31"/>
      <c r="AP44" s="3"/>
      <c r="AQ44" s="983"/>
      <c r="AR44" s="31"/>
      <c r="AS44" s="3"/>
    </row>
    <row r="45" spans="1:45" s="4" customFormat="1">
      <c r="A45" s="131"/>
      <c r="B45" s="371" t="s">
        <v>833</v>
      </c>
      <c r="C45" s="946">
        <v>1980</v>
      </c>
      <c r="D45" s="647">
        <v>6</v>
      </c>
      <c r="E45" s="171" t="s">
        <v>305</v>
      </c>
      <c r="F45" s="913">
        <v>22500</v>
      </c>
      <c r="G45" s="310">
        <f t="shared" si="0"/>
        <v>135000</v>
      </c>
      <c r="H45" s="470">
        <f t="shared" si="48"/>
        <v>0.05</v>
      </c>
      <c r="I45" s="470">
        <f t="shared" si="48"/>
        <v>0.02</v>
      </c>
      <c r="J45" s="470">
        <f t="shared" si="48"/>
        <v>0.05</v>
      </c>
      <c r="K45" s="968">
        <f t="shared" si="48"/>
        <v>0.122</v>
      </c>
      <c r="L45" s="470">
        <f t="shared" si="48"/>
        <v>0.1</v>
      </c>
      <c r="M45" s="471">
        <f t="shared" si="49"/>
        <v>6750</v>
      </c>
      <c r="N45" s="471">
        <f t="shared" si="50"/>
        <v>2835</v>
      </c>
      <c r="O45" s="471">
        <f t="shared" si="51"/>
        <v>7229.25</v>
      </c>
      <c r="P45" s="471">
        <f t="shared" si="52"/>
        <v>18521.338499999998</v>
      </c>
      <c r="Q45" s="471">
        <f t="shared" si="53"/>
        <v>17033.558850000001</v>
      </c>
      <c r="R45" s="472">
        <f t="shared" si="54"/>
        <v>187369.14734999998</v>
      </c>
      <c r="S45" s="968">
        <f t="shared" si="55"/>
        <v>7.6999999999999999E-2</v>
      </c>
      <c r="T45" s="470">
        <f t="shared" si="55"/>
        <v>0.05</v>
      </c>
      <c r="U45" s="470">
        <f t="shared" si="55"/>
        <v>0.05</v>
      </c>
      <c r="V45" s="470">
        <f t="shared" si="55"/>
        <v>0.1</v>
      </c>
      <c r="W45" s="472">
        <f t="shared" si="56"/>
        <v>14427.424345949999</v>
      </c>
      <c r="X45" s="472">
        <f t="shared" si="57"/>
        <v>9368.4573674999992</v>
      </c>
      <c r="Y45" s="472">
        <f t="shared" si="58"/>
        <v>9368.4573674999992</v>
      </c>
      <c r="Z45" s="472">
        <f t="shared" si="59"/>
        <v>2379.5881713449999</v>
      </c>
      <c r="AA45" s="472">
        <f t="shared" si="60"/>
        <v>222913.07460229498</v>
      </c>
      <c r="AB45" s="966">
        <v>40</v>
      </c>
      <c r="AC45" s="268">
        <f>IF(ISERROR(IF('Wainwright Summary'!$E$7-C45&gt;AB45,0,(AB45-('Wainwright Summary'!$E$7-C45))/AB45)*G45)," ",(IF('Wainwright Summary'!$E$7-C45&gt;AB45,0,(AB45-('Wainwright Summary'!$E$7-C45))/AB45)*AA45))</f>
        <v>66873.922380688484</v>
      </c>
      <c r="AD45" s="269">
        <f>VLOOKUP(C45,'Inflation-OLD'!$A$6:$B$126,2)/VLOOKUP('Wainwright Summary'!$E$6,'Inflation-OLD'!$A$6:$B$126,2)</f>
        <v>0.46299200957341208</v>
      </c>
      <c r="AE45" s="264">
        <f t="shared" si="61"/>
        <v>103206.97237030447</v>
      </c>
      <c r="AF45" s="264">
        <f t="shared" si="33"/>
        <v>30962.091711091336</v>
      </c>
      <c r="AG45" s="270">
        <f t="shared" si="1"/>
        <v>2020</v>
      </c>
      <c r="AH45" s="271"/>
      <c r="AI45" s="985"/>
      <c r="AJ45" s="476">
        <f t="shared" si="18"/>
        <v>40</v>
      </c>
      <c r="AK45" s="998"/>
      <c r="AL45" s="998"/>
      <c r="AM45" s="998"/>
      <c r="AN45" s="292"/>
      <c r="AO45" s="31"/>
      <c r="AP45" s="3"/>
      <c r="AQ45" s="983"/>
      <c r="AR45" s="31"/>
      <c r="AS45" s="3"/>
    </row>
    <row r="46" spans="1:45" s="4" customFormat="1">
      <c r="A46" s="131"/>
      <c r="B46" s="371" t="s">
        <v>1020</v>
      </c>
      <c r="C46" s="946">
        <v>1979</v>
      </c>
      <c r="D46" s="647">
        <v>3</v>
      </c>
      <c r="E46" s="171" t="s">
        <v>305</v>
      </c>
      <c r="F46" s="913">
        <v>14300</v>
      </c>
      <c r="G46" s="310">
        <f t="shared" si="0"/>
        <v>42900</v>
      </c>
      <c r="H46" s="470">
        <f t="shared" si="48"/>
        <v>0.05</v>
      </c>
      <c r="I46" s="470">
        <f t="shared" si="48"/>
        <v>0.02</v>
      </c>
      <c r="J46" s="470">
        <f t="shared" si="48"/>
        <v>0.05</v>
      </c>
      <c r="K46" s="968">
        <f t="shared" si="48"/>
        <v>0.122</v>
      </c>
      <c r="L46" s="470">
        <f t="shared" si="48"/>
        <v>0.1</v>
      </c>
      <c r="M46" s="471">
        <f t="shared" si="49"/>
        <v>2145</v>
      </c>
      <c r="N46" s="471">
        <f t="shared" si="50"/>
        <v>900.9</v>
      </c>
      <c r="O46" s="471">
        <f t="shared" si="51"/>
        <v>2297.2950000000001</v>
      </c>
      <c r="P46" s="471">
        <f t="shared" si="52"/>
        <v>5885.6697899999999</v>
      </c>
      <c r="Q46" s="471">
        <f t="shared" si="53"/>
        <v>5412.8864790000007</v>
      </c>
      <c r="R46" s="472">
        <f t="shared" si="54"/>
        <v>59541.751269</v>
      </c>
      <c r="S46" s="968">
        <f t="shared" si="55"/>
        <v>7.6999999999999999E-2</v>
      </c>
      <c r="T46" s="470">
        <f t="shared" si="55"/>
        <v>0.05</v>
      </c>
      <c r="U46" s="470">
        <v>0.03</v>
      </c>
      <c r="V46" s="470">
        <f t="shared" si="55"/>
        <v>0.1</v>
      </c>
      <c r="W46" s="472">
        <f t="shared" si="56"/>
        <v>4584.7148477130004</v>
      </c>
      <c r="X46" s="472">
        <f t="shared" si="57"/>
        <v>2977.0875634500003</v>
      </c>
      <c r="Y46" s="472">
        <f t="shared" si="58"/>
        <v>1786.2525380699999</v>
      </c>
      <c r="Z46" s="472">
        <f t="shared" si="59"/>
        <v>756.18024111630007</v>
      </c>
      <c r="AA46" s="472">
        <f t="shared" si="60"/>
        <v>69645.986459349297</v>
      </c>
      <c r="AB46" s="966">
        <v>40</v>
      </c>
      <c r="AC46" s="268">
        <f>IF(ISERROR(IF('Wainwright Summary'!$E$7-C46&gt;AB46,0,(AB46-('Wainwright Summary'!$E$7-C46))/AB46)*G46)," ",(IF('Wainwright Summary'!$E$7-C46&gt;AB46,0,(AB46-('Wainwright Summary'!$E$7-C46))/AB46)*AA46))</f>
        <v>19152.646276321058</v>
      </c>
      <c r="AD46" s="269">
        <f>VLOOKUP(C46,'Inflation-OLD'!$A$6:$B$126,2)/VLOOKUP('Wainwright Summary'!$E$6,'Inflation-OLD'!$A$6:$B$126,2)</f>
        <v>0.42632751449710848</v>
      </c>
      <c r="AE46" s="264">
        <f t="shared" si="61"/>
        <v>29692.00030191366</v>
      </c>
      <c r="AF46" s="264">
        <f t="shared" si="33"/>
        <v>8165.3000830262572</v>
      </c>
      <c r="AG46" s="270">
        <f t="shared" si="1"/>
        <v>2019</v>
      </c>
      <c r="AH46" s="271"/>
      <c r="AI46" s="985"/>
      <c r="AJ46" s="476">
        <f t="shared" si="18"/>
        <v>40</v>
      </c>
      <c r="AK46" s="998"/>
      <c r="AL46" s="998"/>
      <c r="AM46" s="998"/>
      <c r="AN46" s="292"/>
      <c r="AO46" s="31"/>
      <c r="AP46" s="3"/>
      <c r="AQ46" s="983"/>
      <c r="AR46" s="31"/>
      <c r="AS46" s="3"/>
    </row>
    <row r="47" spans="1:45" s="4" customFormat="1">
      <c r="A47" s="131"/>
      <c r="B47" s="371" t="s">
        <v>1021</v>
      </c>
      <c r="C47" s="946">
        <v>1974</v>
      </c>
      <c r="D47" s="647">
        <v>10</v>
      </c>
      <c r="E47" s="171" t="s">
        <v>305</v>
      </c>
      <c r="F47" s="913">
        <v>17571</v>
      </c>
      <c r="G47" s="310">
        <f t="shared" si="0"/>
        <v>175710</v>
      </c>
      <c r="H47" s="470">
        <f t="shared" si="48"/>
        <v>0.05</v>
      </c>
      <c r="I47" s="470">
        <f t="shared" si="48"/>
        <v>0.02</v>
      </c>
      <c r="J47" s="470">
        <f t="shared" si="48"/>
        <v>0.05</v>
      </c>
      <c r="K47" s="968">
        <f t="shared" si="48"/>
        <v>0.122</v>
      </c>
      <c r="L47" s="470">
        <f t="shared" si="48"/>
        <v>0.1</v>
      </c>
      <c r="M47" s="471">
        <f t="shared" si="49"/>
        <v>8785.5</v>
      </c>
      <c r="N47" s="471">
        <f t="shared" si="50"/>
        <v>3689.91</v>
      </c>
      <c r="O47" s="471">
        <f t="shared" si="51"/>
        <v>9409.2705000000005</v>
      </c>
      <c r="P47" s="471">
        <f t="shared" si="52"/>
        <v>24106.551021000003</v>
      </c>
      <c r="Q47" s="471">
        <f t="shared" si="53"/>
        <v>22170.123152100001</v>
      </c>
      <c r="R47" s="472">
        <f t="shared" si="54"/>
        <v>243871.3546731</v>
      </c>
      <c r="S47" s="968">
        <f t="shared" si="55"/>
        <v>7.6999999999999999E-2</v>
      </c>
      <c r="T47" s="470">
        <f t="shared" si="55"/>
        <v>0.05</v>
      </c>
      <c r="U47" s="470">
        <f t="shared" si="55"/>
        <v>0.05</v>
      </c>
      <c r="V47" s="470">
        <f t="shared" si="55"/>
        <v>0.1</v>
      </c>
      <c r="W47" s="472">
        <f t="shared" si="56"/>
        <v>18778.094309828699</v>
      </c>
      <c r="X47" s="472">
        <f t="shared" si="57"/>
        <v>12193.567733655</v>
      </c>
      <c r="Y47" s="472">
        <f t="shared" si="58"/>
        <v>12193.567733655</v>
      </c>
      <c r="Z47" s="472">
        <f t="shared" si="59"/>
        <v>3097.1662043483702</v>
      </c>
      <c r="AA47" s="472">
        <f t="shared" si="60"/>
        <v>290133.75065458706</v>
      </c>
      <c r="AB47" s="966">
        <v>40</v>
      </c>
      <c r="AC47" s="268">
        <f>IF(ISERROR(IF('Wainwright Summary'!$E$7-C47&gt;AB47,0,(AB47-('Wainwright Summary'!$E$7-C47))/AB47)*G47)," ",(IF('Wainwright Summary'!$E$7-C47&gt;AB47,0,(AB47-('Wainwright Summary'!$E$7-C47))/AB47)*AA47))</f>
        <v>43520.062598188058</v>
      </c>
      <c r="AD47" s="269">
        <f>VLOOKUP(C47,'Inflation-OLD'!$A$6:$B$126,2)/VLOOKUP('Wainwright Summary'!$E$6,'Inflation-OLD'!$A$6:$B$126,2)</f>
        <v>0.29142519068496908</v>
      </c>
      <c r="AE47" s="264">
        <f t="shared" si="61"/>
        <v>84552.283608658312</v>
      </c>
      <c r="AF47" s="264">
        <f t="shared" si="33"/>
        <v>12682.842541298747</v>
      </c>
      <c r="AG47" s="270">
        <f t="shared" si="1"/>
        <v>2014</v>
      </c>
      <c r="AH47" s="271"/>
      <c r="AI47" s="985"/>
      <c r="AJ47" s="476">
        <f t="shared" si="18"/>
        <v>40</v>
      </c>
      <c r="AK47" s="998"/>
      <c r="AL47" s="998"/>
      <c r="AM47" s="998"/>
      <c r="AN47" s="292"/>
      <c r="AO47" s="31"/>
      <c r="AP47" s="3"/>
      <c r="AQ47" s="983"/>
      <c r="AR47" s="31"/>
      <c r="AS47" s="3"/>
    </row>
    <row r="48" spans="1:45" s="4" customFormat="1">
      <c r="A48" s="131"/>
      <c r="B48" s="371" t="s">
        <v>116</v>
      </c>
      <c r="C48" s="946">
        <v>1980</v>
      </c>
      <c r="D48" s="647">
        <v>6</v>
      </c>
      <c r="E48" s="171" t="s">
        <v>305</v>
      </c>
      <c r="F48" s="913">
        <v>20300</v>
      </c>
      <c r="G48" s="310">
        <f t="shared" si="0"/>
        <v>121800</v>
      </c>
      <c r="H48" s="470">
        <f t="shared" si="48"/>
        <v>0.05</v>
      </c>
      <c r="I48" s="470">
        <f t="shared" si="48"/>
        <v>0.02</v>
      </c>
      <c r="J48" s="470">
        <f t="shared" si="48"/>
        <v>0.05</v>
      </c>
      <c r="K48" s="968">
        <f t="shared" si="48"/>
        <v>0.122</v>
      </c>
      <c r="L48" s="470">
        <f t="shared" si="48"/>
        <v>0.1</v>
      </c>
      <c r="M48" s="471">
        <f t="shared" si="49"/>
        <v>6090</v>
      </c>
      <c r="N48" s="471">
        <f t="shared" si="50"/>
        <v>2557.8000000000002</v>
      </c>
      <c r="O48" s="471">
        <f t="shared" si="51"/>
        <v>6522.39</v>
      </c>
      <c r="P48" s="471">
        <f t="shared" si="52"/>
        <v>16710.36318</v>
      </c>
      <c r="Q48" s="471">
        <f t="shared" si="53"/>
        <v>15368.055317999999</v>
      </c>
      <c r="R48" s="472">
        <f t="shared" si="54"/>
        <v>169048.60849800002</v>
      </c>
      <c r="S48" s="968">
        <f t="shared" si="55"/>
        <v>7.6999999999999999E-2</v>
      </c>
      <c r="T48" s="470">
        <f t="shared" si="55"/>
        <v>0.05</v>
      </c>
      <c r="U48" s="470">
        <f t="shared" si="55"/>
        <v>0.05</v>
      </c>
      <c r="V48" s="470">
        <f t="shared" si="55"/>
        <v>0.1</v>
      </c>
      <c r="W48" s="472">
        <f t="shared" si="56"/>
        <v>13016.742854346001</v>
      </c>
      <c r="X48" s="472">
        <f t="shared" si="57"/>
        <v>8452.4304249000015</v>
      </c>
      <c r="Y48" s="472">
        <f t="shared" si="58"/>
        <v>8452.4304249000015</v>
      </c>
      <c r="Z48" s="472">
        <f t="shared" si="59"/>
        <v>2146.9173279246002</v>
      </c>
      <c r="AA48" s="472">
        <f t="shared" si="60"/>
        <v>201117.12953007061</v>
      </c>
      <c r="AB48" s="966">
        <v>40</v>
      </c>
      <c r="AC48" s="268">
        <f>IF(ISERROR(IF('Wainwright Summary'!$E$7-C48&gt;AB48,0,(AB48-('Wainwright Summary'!$E$7-C48))/AB48)*G48)," ",(IF('Wainwright Summary'!$E$7-C48&gt;AB48,0,(AB48-('Wainwright Summary'!$E$7-C48))/AB48)*AA48))</f>
        <v>60335.138859021179</v>
      </c>
      <c r="AD48" s="269">
        <f>VLOOKUP(C48,'Inflation-OLD'!$A$6:$B$126,2)/VLOOKUP('Wainwright Summary'!$E$6,'Inflation-OLD'!$A$6:$B$126,2)</f>
        <v>0.46299200957341208</v>
      </c>
      <c r="AE48" s="264">
        <f t="shared" si="61"/>
        <v>93115.623960763609</v>
      </c>
      <c r="AF48" s="264">
        <f t="shared" si="33"/>
        <v>27934.687188229083</v>
      </c>
      <c r="AG48" s="270">
        <f t="shared" si="1"/>
        <v>2020</v>
      </c>
      <c r="AH48" s="271"/>
      <c r="AI48" s="985"/>
      <c r="AJ48" s="476">
        <f t="shared" si="18"/>
        <v>40</v>
      </c>
      <c r="AK48" s="998"/>
      <c r="AL48" s="998"/>
      <c r="AM48" s="998"/>
      <c r="AN48" s="292"/>
      <c r="AO48" s="31"/>
      <c r="AP48" s="3"/>
      <c r="AQ48" s="983"/>
      <c r="AR48" s="31"/>
      <c r="AS48" s="3"/>
    </row>
    <row r="49" spans="1:45" s="4" customFormat="1">
      <c r="A49" s="131"/>
      <c r="B49" s="371" t="s">
        <v>117</v>
      </c>
      <c r="C49" s="946">
        <v>1982</v>
      </c>
      <c r="D49" s="647">
        <v>12</v>
      </c>
      <c r="E49" s="171" t="s">
        <v>305</v>
      </c>
      <c r="F49" s="913">
        <v>21724</v>
      </c>
      <c r="G49" s="310">
        <f t="shared" si="0"/>
        <v>260688</v>
      </c>
      <c r="H49" s="470">
        <f t="shared" si="48"/>
        <v>0.05</v>
      </c>
      <c r="I49" s="470">
        <f t="shared" si="48"/>
        <v>0.02</v>
      </c>
      <c r="J49" s="470">
        <f t="shared" si="48"/>
        <v>0.05</v>
      </c>
      <c r="K49" s="968">
        <f t="shared" si="48"/>
        <v>0.122</v>
      </c>
      <c r="L49" s="470">
        <f t="shared" si="48"/>
        <v>0.1</v>
      </c>
      <c r="M49" s="471">
        <f t="shared" si="49"/>
        <v>13034.400000000001</v>
      </c>
      <c r="N49" s="471">
        <f t="shared" si="50"/>
        <v>5474.4480000000003</v>
      </c>
      <c r="O49" s="471">
        <f t="shared" si="51"/>
        <v>13959.842400000001</v>
      </c>
      <c r="P49" s="471">
        <f t="shared" si="52"/>
        <v>35765.116228800005</v>
      </c>
      <c r="Q49" s="471">
        <f t="shared" si="53"/>
        <v>32892.180662880004</v>
      </c>
      <c r="R49" s="472">
        <f t="shared" si="54"/>
        <v>361813.98729168001</v>
      </c>
      <c r="S49" s="968">
        <f t="shared" si="55"/>
        <v>7.6999999999999999E-2</v>
      </c>
      <c r="T49" s="470">
        <f t="shared" si="55"/>
        <v>0.05</v>
      </c>
      <c r="U49" s="470">
        <f t="shared" si="55"/>
        <v>0.05</v>
      </c>
      <c r="V49" s="470">
        <f t="shared" si="55"/>
        <v>0.1</v>
      </c>
      <c r="W49" s="472">
        <f t="shared" si="56"/>
        <v>27859.67702145936</v>
      </c>
      <c r="X49" s="472">
        <f t="shared" si="57"/>
        <v>18090.699364584001</v>
      </c>
      <c r="Y49" s="472">
        <f t="shared" si="58"/>
        <v>18090.699364584001</v>
      </c>
      <c r="Z49" s="472">
        <f t="shared" si="59"/>
        <v>4595.0376386043363</v>
      </c>
      <c r="AA49" s="472">
        <f t="shared" si="60"/>
        <v>430450.10068091168</v>
      </c>
      <c r="AB49" s="966">
        <v>40</v>
      </c>
      <c r="AC49" s="268">
        <f>IF(ISERROR(IF('Wainwright Summary'!$E$7-C49&gt;AB49,0,(AB49-('Wainwright Summary'!$E$7-C49))/AB49)*G49)," ",(IF('Wainwright Summary'!$E$7-C49&gt;AB49,0,(AB49-('Wainwright Summary'!$E$7-C49))/AB49)*AA49))</f>
        <v>150657.53523831908</v>
      </c>
      <c r="AD49" s="269">
        <f>VLOOKUP(C49,'Inflation-OLD'!$A$6:$B$126,2)/VLOOKUP('Wainwright Summary'!$E$6,'Inflation-OLD'!$A$6:$B$126,2)</f>
        <v>0.54223993166658846</v>
      </c>
      <c r="AE49" s="264">
        <f t="shared" si="61"/>
        <v>233407.23317909366</v>
      </c>
      <c r="AF49" s="264">
        <f t="shared" si="33"/>
        <v>81692.531612682782</v>
      </c>
      <c r="AG49" s="270">
        <f t="shared" si="1"/>
        <v>2022</v>
      </c>
      <c r="AH49" s="271"/>
      <c r="AI49" s="985"/>
      <c r="AJ49" s="476">
        <f t="shared" si="18"/>
        <v>40</v>
      </c>
      <c r="AK49" s="998"/>
      <c r="AL49" s="998"/>
      <c r="AM49" s="998"/>
      <c r="AN49" s="292"/>
      <c r="AO49" s="31"/>
      <c r="AP49" s="3"/>
      <c r="AQ49" s="983"/>
      <c r="AR49" s="31"/>
      <c r="AS49" s="3"/>
    </row>
    <row r="50" spans="1:45" s="4" customFormat="1">
      <c r="A50" s="131"/>
      <c r="B50" s="371" t="s">
        <v>118</v>
      </c>
      <c r="C50" s="946">
        <v>1979</v>
      </c>
      <c r="D50" s="647">
        <v>11</v>
      </c>
      <c r="E50" s="171" t="s">
        <v>305</v>
      </c>
      <c r="F50" s="913">
        <v>28500</v>
      </c>
      <c r="G50" s="310">
        <f t="shared" si="0"/>
        <v>313500</v>
      </c>
      <c r="H50" s="470">
        <f t="shared" si="48"/>
        <v>0.05</v>
      </c>
      <c r="I50" s="470">
        <f t="shared" si="48"/>
        <v>0.02</v>
      </c>
      <c r="J50" s="470">
        <f t="shared" si="48"/>
        <v>0.05</v>
      </c>
      <c r="K50" s="968">
        <f t="shared" si="48"/>
        <v>0.122</v>
      </c>
      <c r="L50" s="470">
        <f t="shared" si="48"/>
        <v>0.1</v>
      </c>
      <c r="M50" s="471">
        <f t="shared" si="49"/>
        <v>15675</v>
      </c>
      <c r="N50" s="471">
        <f t="shared" si="50"/>
        <v>6583.5</v>
      </c>
      <c r="O50" s="471">
        <f t="shared" si="51"/>
        <v>16787.924999999999</v>
      </c>
      <c r="P50" s="471">
        <f t="shared" si="52"/>
        <v>43010.663849999997</v>
      </c>
      <c r="Q50" s="471">
        <f t="shared" si="53"/>
        <v>39555.708885</v>
      </c>
      <c r="R50" s="472">
        <f t="shared" si="54"/>
        <v>435112.79773500003</v>
      </c>
      <c r="S50" s="968">
        <f t="shared" si="55"/>
        <v>7.6999999999999999E-2</v>
      </c>
      <c r="T50" s="470">
        <f t="shared" si="55"/>
        <v>0.05</v>
      </c>
      <c r="U50" s="470">
        <f t="shared" si="55"/>
        <v>0.05</v>
      </c>
      <c r="V50" s="470">
        <f t="shared" si="55"/>
        <v>0.1</v>
      </c>
      <c r="W50" s="472">
        <f t="shared" si="56"/>
        <v>33503.685425595002</v>
      </c>
      <c r="X50" s="472">
        <f t="shared" si="57"/>
        <v>21755.639886750003</v>
      </c>
      <c r="Y50" s="472">
        <f t="shared" si="58"/>
        <v>21755.639886750003</v>
      </c>
      <c r="Z50" s="472">
        <f t="shared" si="59"/>
        <v>5525.9325312345009</v>
      </c>
      <c r="AA50" s="472">
        <f t="shared" si="60"/>
        <v>517653.69546532957</v>
      </c>
      <c r="AB50" s="966">
        <v>40</v>
      </c>
      <c r="AC50" s="268">
        <f>IF(ISERROR(IF('Wainwright Summary'!$E$7-C50&gt;AB50,0,(AB50-('Wainwright Summary'!$E$7-C50))/AB50)*G50)," ",(IF('Wainwright Summary'!$E$7-C50&gt;AB50,0,(AB50-('Wainwright Summary'!$E$7-C50))/AB50)*AA50))</f>
        <v>142354.76625296564</v>
      </c>
      <c r="AD50" s="269">
        <f>VLOOKUP(C50,'Inflation-OLD'!$A$6:$B$126,2)/VLOOKUP('Wainwright Summary'!$E$6,'Inflation-OLD'!$A$6:$B$126,2)</f>
        <v>0.42632751449710848</v>
      </c>
      <c r="AE50" s="264">
        <f t="shared" si="61"/>
        <v>220690.01335797706</v>
      </c>
      <c r="AF50" s="264">
        <f t="shared" si="33"/>
        <v>60689.753673443694</v>
      </c>
      <c r="AG50" s="270">
        <f t="shared" si="1"/>
        <v>2019</v>
      </c>
      <c r="AH50" s="271"/>
      <c r="AI50" s="985"/>
      <c r="AJ50" s="476">
        <f t="shared" si="18"/>
        <v>40</v>
      </c>
      <c r="AK50" s="998"/>
      <c r="AL50" s="998"/>
      <c r="AM50" s="998"/>
      <c r="AN50" s="292"/>
      <c r="AO50" s="31"/>
      <c r="AP50" s="3"/>
      <c r="AQ50" s="983"/>
      <c r="AR50" s="31"/>
      <c r="AS50" s="3"/>
    </row>
    <row r="51" spans="1:45" s="4" customFormat="1">
      <c r="A51" s="131"/>
      <c r="B51" s="371" t="s">
        <v>834</v>
      </c>
      <c r="C51" s="946">
        <v>1986</v>
      </c>
      <c r="D51" s="647">
        <v>4</v>
      </c>
      <c r="E51" s="171" t="s">
        <v>305</v>
      </c>
      <c r="F51" s="913">
        <v>46000</v>
      </c>
      <c r="G51" s="310">
        <f t="shared" si="0"/>
        <v>184000</v>
      </c>
      <c r="H51" s="470">
        <f t="shared" si="48"/>
        <v>0.05</v>
      </c>
      <c r="I51" s="470">
        <f t="shared" si="48"/>
        <v>0.02</v>
      </c>
      <c r="J51" s="470">
        <f t="shared" si="48"/>
        <v>0.05</v>
      </c>
      <c r="K51" s="968">
        <f t="shared" si="48"/>
        <v>0.122</v>
      </c>
      <c r="L51" s="470">
        <f t="shared" si="48"/>
        <v>0.1</v>
      </c>
      <c r="M51" s="471">
        <f t="shared" si="49"/>
        <v>9200</v>
      </c>
      <c r="N51" s="471">
        <f t="shared" si="50"/>
        <v>3864</v>
      </c>
      <c r="O51" s="471">
        <f t="shared" si="51"/>
        <v>9853.2000000000007</v>
      </c>
      <c r="P51" s="471">
        <f t="shared" si="52"/>
        <v>25243.898400000002</v>
      </c>
      <c r="Q51" s="471">
        <f t="shared" si="53"/>
        <v>23216.109840000005</v>
      </c>
      <c r="R51" s="472">
        <f t="shared" si="54"/>
        <v>255377.20824000001</v>
      </c>
      <c r="S51" s="968">
        <f t="shared" si="55"/>
        <v>7.6999999999999999E-2</v>
      </c>
      <c r="T51" s="470">
        <f t="shared" si="55"/>
        <v>0.05</v>
      </c>
      <c r="U51" s="470">
        <f t="shared" si="55"/>
        <v>0.05</v>
      </c>
      <c r="V51" s="470">
        <f t="shared" si="55"/>
        <v>0.1</v>
      </c>
      <c r="W51" s="472">
        <f t="shared" si="56"/>
        <v>19664.045034480001</v>
      </c>
      <c r="X51" s="472">
        <f t="shared" si="57"/>
        <v>12768.860412000002</v>
      </c>
      <c r="Y51" s="472">
        <f t="shared" si="58"/>
        <v>12768.860412000002</v>
      </c>
      <c r="Z51" s="472">
        <f t="shared" si="59"/>
        <v>3243.2905446480004</v>
      </c>
      <c r="AA51" s="472">
        <f t="shared" si="60"/>
        <v>303822.26464312803</v>
      </c>
      <c r="AB51" s="966">
        <v>40</v>
      </c>
      <c r="AC51" s="268">
        <f>IF(ISERROR(IF('Wainwright Summary'!$E$7-C51&gt;AB51,0,(AB51-('Wainwright Summary'!$E$7-C51))/AB51)*G51)," ",(IF('Wainwright Summary'!$E$7-C51&gt;AB51,0,(AB51-('Wainwright Summary'!$E$7-C51))/AB51)*AA51))</f>
        <v>136720.01908940761</v>
      </c>
      <c r="AD51" s="269">
        <f>VLOOKUP(C51,'Inflation-OLD'!$A$6:$B$126,2)/VLOOKUP('Wainwright Summary'!$E$6,'Inflation-OLD'!$A$6:$B$126,2)</f>
        <v>0.62132343898363784</v>
      </c>
      <c r="AE51" s="264">
        <f t="shared" si="61"/>
        <v>188771.89430786524</v>
      </c>
      <c r="AF51" s="264">
        <f t="shared" si="33"/>
        <v>84947.352438539354</v>
      </c>
      <c r="AG51" s="270">
        <f t="shared" si="1"/>
        <v>2026</v>
      </c>
      <c r="AH51" s="271"/>
      <c r="AI51" s="985"/>
      <c r="AJ51" s="476">
        <f t="shared" si="18"/>
        <v>40</v>
      </c>
      <c r="AK51" s="998"/>
      <c r="AL51" s="998"/>
      <c r="AM51" s="998"/>
      <c r="AN51" s="292"/>
      <c r="AO51" s="31"/>
      <c r="AP51" s="3"/>
      <c r="AQ51" s="983"/>
      <c r="AR51" s="31"/>
      <c r="AS51" s="3"/>
    </row>
    <row r="52" spans="1:45" s="4" customFormat="1">
      <c r="A52" s="131"/>
      <c r="B52" s="371" t="s">
        <v>835</v>
      </c>
      <c r="C52" s="946">
        <v>1991</v>
      </c>
      <c r="D52" s="647">
        <v>1</v>
      </c>
      <c r="E52" s="171" t="s">
        <v>305</v>
      </c>
      <c r="F52" s="913">
        <v>46000</v>
      </c>
      <c r="G52" s="310">
        <f t="shared" si="0"/>
        <v>46000</v>
      </c>
      <c r="H52" s="470">
        <f t="shared" si="48"/>
        <v>0.05</v>
      </c>
      <c r="I52" s="470">
        <f t="shared" si="48"/>
        <v>0.02</v>
      </c>
      <c r="J52" s="470">
        <f t="shared" si="48"/>
        <v>0.05</v>
      </c>
      <c r="K52" s="968">
        <f t="shared" si="48"/>
        <v>0.122</v>
      </c>
      <c r="L52" s="470">
        <f t="shared" si="48"/>
        <v>0.1</v>
      </c>
      <c r="M52" s="471">
        <f t="shared" si="49"/>
        <v>2300</v>
      </c>
      <c r="N52" s="471">
        <f t="shared" si="50"/>
        <v>966</v>
      </c>
      <c r="O52" s="471">
        <f t="shared" si="51"/>
        <v>2463.3000000000002</v>
      </c>
      <c r="P52" s="471">
        <f t="shared" si="52"/>
        <v>6310.9746000000005</v>
      </c>
      <c r="Q52" s="471">
        <f t="shared" si="53"/>
        <v>5804.0274600000012</v>
      </c>
      <c r="R52" s="472">
        <f t="shared" si="54"/>
        <v>63844.302060000002</v>
      </c>
      <c r="S52" s="968">
        <f t="shared" si="55"/>
        <v>7.6999999999999999E-2</v>
      </c>
      <c r="T52" s="470">
        <f t="shared" si="55"/>
        <v>0.05</v>
      </c>
      <c r="U52" s="470">
        <v>0.03</v>
      </c>
      <c r="V52" s="470">
        <f t="shared" si="55"/>
        <v>0.1</v>
      </c>
      <c r="W52" s="472">
        <f t="shared" si="56"/>
        <v>4916.0112586200003</v>
      </c>
      <c r="X52" s="472">
        <f t="shared" si="57"/>
        <v>3192.2151030000005</v>
      </c>
      <c r="Y52" s="472">
        <f t="shared" si="58"/>
        <v>1915.3290618000001</v>
      </c>
      <c r="Z52" s="472">
        <f t="shared" si="59"/>
        <v>810.82263616200009</v>
      </c>
      <c r="AA52" s="472">
        <f t="shared" si="60"/>
        <v>74678.680119582001</v>
      </c>
      <c r="AB52" s="966">
        <v>40</v>
      </c>
      <c r="AC52" s="268">
        <f>IF(ISERROR(IF('Wainwright Summary'!$E$7-C52&gt;AB52,0,(AB52-('Wainwright Summary'!$E$7-C52))/AB52)*G52)," ",(IF('Wainwright Summary'!$E$7-C52&gt;AB52,0,(AB52-('Wainwright Summary'!$E$7-C52))/AB52)*AA52))</f>
        <v>42940.241068759649</v>
      </c>
      <c r="AD52" s="269">
        <f>VLOOKUP(C52,'Inflation-OLD'!$A$6:$B$126,2)/VLOOKUP('Wainwright Summary'!$E$6,'Inflation-OLD'!$A$6:$B$126,2)</f>
        <v>0.73600274533216592</v>
      </c>
      <c r="AE52" s="264">
        <f t="shared" si="61"/>
        <v>54963.713585794991</v>
      </c>
      <c r="AF52" s="264">
        <f t="shared" si="33"/>
        <v>31604.135311832117</v>
      </c>
      <c r="AG52" s="270">
        <f t="shared" si="1"/>
        <v>2031</v>
      </c>
      <c r="AH52" s="271"/>
      <c r="AI52" s="985"/>
      <c r="AJ52" s="476">
        <f t="shared" si="18"/>
        <v>40</v>
      </c>
      <c r="AK52" s="998"/>
      <c r="AL52" s="998"/>
      <c r="AM52" s="998"/>
      <c r="AN52" s="292"/>
      <c r="AO52" s="31"/>
      <c r="AP52" s="3"/>
      <c r="AQ52" s="983"/>
      <c r="AR52" s="31"/>
      <c r="AS52" s="3"/>
    </row>
    <row r="53" spans="1:45" s="4" customFormat="1">
      <c r="A53" s="131"/>
      <c r="B53" s="371"/>
      <c r="C53" s="946" t="s">
        <v>289</v>
      </c>
      <c r="D53" s="647" t="s">
        <v>289</v>
      </c>
      <c r="E53" s="171" t="s">
        <v>289</v>
      </c>
      <c r="F53" s="319" t="s">
        <v>289</v>
      </c>
      <c r="G53" s="310" t="str">
        <f t="shared" si="0"/>
        <v xml:space="preserve"> </v>
      </c>
      <c r="H53" s="310"/>
      <c r="I53" s="310"/>
      <c r="J53" s="310"/>
      <c r="K53" s="310"/>
      <c r="L53" s="310"/>
      <c r="M53" s="310"/>
      <c r="N53" s="310"/>
      <c r="O53" s="310"/>
      <c r="P53" s="310"/>
      <c r="Q53" s="310"/>
      <c r="R53" s="310"/>
      <c r="S53" s="310"/>
      <c r="T53" s="310"/>
      <c r="U53" s="310"/>
      <c r="V53" s="310"/>
      <c r="W53" s="310"/>
      <c r="X53" s="310"/>
      <c r="Y53" s="310"/>
      <c r="Z53" s="310"/>
      <c r="AA53" s="310"/>
      <c r="AB53" s="966" t="s">
        <v>289</v>
      </c>
      <c r="AC53" s="268" t="str">
        <f>IF(ISERROR(IF('Wainwright Summary'!$E$7-C53&gt;AB53,0,(AB53-('Wainwright Summary'!$E$7-C53))/AB53)*G53)," ",(IF('Wainwright Summary'!$E$7-C53&gt;AB53,0,(AB53-('Wainwright Summary'!$E$7-C53))/AB53)*AA53))</f>
        <v xml:space="preserve"> </v>
      </c>
      <c r="AD53" s="269"/>
      <c r="AE53" s="264" t="str">
        <f>IF(ISERROR(D53*F53*AD53), " ",D53*F53*AD53 )</f>
        <v xml:space="preserve"> </v>
      </c>
      <c r="AF53" s="264" t="str">
        <f t="shared" si="33"/>
        <v xml:space="preserve"> </v>
      </c>
      <c r="AG53" s="270" t="str">
        <f t="shared" si="1"/>
        <v xml:space="preserve"> </v>
      </c>
      <c r="AH53" s="267"/>
      <c r="AI53" s="267"/>
      <c r="AJ53" s="476" t="str">
        <f t="shared" si="18"/>
        <v xml:space="preserve"> </v>
      </c>
      <c r="AK53" s="478"/>
      <c r="AL53" s="478"/>
      <c r="AM53" s="478"/>
      <c r="AN53" s="292"/>
      <c r="AO53" s="31"/>
      <c r="AP53" s="3"/>
      <c r="AQ53" s="983"/>
      <c r="AR53" s="31"/>
      <c r="AS53" s="3"/>
    </row>
    <row r="54" spans="1:45" s="4" customFormat="1">
      <c r="A54" s="131"/>
      <c r="B54" s="1000" t="s">
        <v>252</v>
      </c>
      <c r="C54" s="946" t="s">
        <v>289</v>
      </c>
      <c r="D54" s="647" t="s">
        <v>289</v>
      </c>
      <c r="E54" s="171" t="s">
        <v>289</v>
      </c>
      <c r="F54" s="319" t="s">
        <v>289</v>
      </c>
      <c r="G54" s="310" t="str">
        <f t="shared" si="0"/>
        <v xml:space="preserve"> </v>
      </c>
      <c r="H54" s="310"/>
      <c r="I54" s="310"/>
      <c r="J54" s="310"/>
      <c r="K54" s="310"/>
      <c r="L54" s="310"/>
      <c r="M54" s="310"/>
      <c r="N54" s="310"/>
      <c r="O54" s="310"/>
      <c r="P54" s="310"/>
      <c r="Q54" s="310"/>
      <c r="R54" s="310"/>
      <c r="S54" s="310"/>
      <c r="T54" s="310"/>
      <c r="U54" s="310"/>
      <c r="V54" s="310"/>
      <c r="W54" s="310"/>
      <c r="X54" s="310"/>
      <c r="Y54" s="310"/>
      <c r="Z54" s="310"/>
      <c r="AA54" s="310"/>
      <c r="AB54" s="966" t="s">
        <v>289</v>
      </c>
      <c r="AC54" s="268" t="str">
        <f>IF(ISERROR(IF('Wainwright Summary'!$E$7-C54&gt;AB54,0,(AB54-('Wainwright Summary'!$E$7-C54))/AB54)*G54)," ",(IF('Wainwright Summary'!$E$7-C54&gt;AB54,0,(AB54-('Wainwright Summary'!$E$7-C54))/AB54)*AA54))</f>
        <v xml:space="preserve"> </v>
      </c>
      <c r="AD54" s="269"/>
      <c r="AE54" s="264" t="str">
        <f>IF(ISERROR(D54*F54*AD54), " ",D54*F54*AD54 )</f>
        <v xml:space="preserve"> </v>
      </c>
      <c r="AF54" s="264" t="str">
        <f t="shared" si="33"/>
        <v xml:space="preserve"> </v>
      </c>
      <c r="AG54" s="270" t="str">
        <f t="shared" si="1"/>
        <v xml:space="preserve"> </v>
      </c>
      <c r="AH54" s="267"/>
      <c r="AI54" s="267"/>
      <c r="AJ54" s="476" t="str">
        <f t="shared" si="18"/>
        <v xml:space="preserve"> </v>
      </c>
      <c r="AK54" s="478"/>
      <c r="AL54" s="478"/>
      <c r="AM54" s="478"/>
      <c r="AN54" s="292"/>
      <c r="AO54" s="31"/>
      <c r="AP54" s="3"/>
      <c r="AQ54" s="983"/>
      <c r="AR54" s="31"/>
      <c r="AS54" s="3"/>
    </row>
    <row r="55" spans="1:45" s="4" customFormat="1">
      <c r="A55" s="131"/>
      <c r="B55" s="371" t="s">
        <v>1022</v>
      </c>
      <c r="C55" s="946">
        <v>1980</v>
      </c>
      <c r="D55" s="647">
        <v>54172.800000000003</v>
      </c>
      <c r="E55" s="171" t="s">
        <v>307</v>
      </c>
      <c r="F55" s="319">
        <f>16*1.064</f>
        <v>17.024000000000001</v>
      </c>
      <c r="G55" s="310">
        <f t="shared" si="0"/>
        <v>922237.7472000001</v>
      </c>
      <c r="H55" s="470">
        <f t="shared" ref="H55:L58" si="62">H$10</f>
        <v>0.05</v>
      </c>
      <c r="I55" s="470">
        <f t="shared" si="62"/>
        <v>0.02</v>
      </c>
      <c r="J55" s="470">
        <f t="shared" si="62"/>
        <v>0.05</v>
      </c>
      <c r="K55" s="968">
        <f t="shared" si="62"/>
        <v>0.122</v>
      </c>
      <c r="L55" s="470">
        <f t="shared" si="62"/>
        <v>0.1</v>
      </c>
      <c r="M55" s="471">
        <f>G55*H55</f>
        <v>46111.887360000008</v>
      </c>
      <c r="N55" s="471">
        <f>(G55+M55)*I55</f>
        <v>19366.992691200005</v>
      </c>
      <c r="O55" s="471">
        <f>(G55+M55+N55)*J55</f>
        <v>49385.831362560013</v>
      </c>
      <c r="P55" s="471">
        <f>(G55+M55+N55+O55)*K55</f>
        <v>126526.49995087874</v>
      </c>
      <c r="Q55" s="471">
        <f>(G55+M55+N55+O55+P55)*L55</f>
        <v>116362.89585646389</v>
      </c>
      <c r="R55" s="472">
        <f>G55+SUM(M55:Q55)</f>
        <v>1279991.8544211027</v>
      </c>
      <c r="S55" s="968">
        <f t="shared" ref="S55:V58" si="63">S$10</f>
        <v>7.6999999999999999E-2</v>
      </c>
      <c r="T55" s="470">
        <f t="shared" si="63"/>
        <v>0.05</v>
      </c>
      <c r="U55" s="470">
        <f t="shared" si="63"/>
        <v>0.05</v>
      </c>
      <c r="V55" s="470">
        <f t="shared" si="63"/>
        <v>0.1</v>
      </c>
      <c r="W55" s="472">
        <f>R55*S55</f>
        <v>98559.37279042491</v>
      </c>
      <c r="X55" s="472">
        <f>R55*T55</f>
        <v>63999.592721055138</v>
      </c>
      <c r="Y55" s="472">
        <f>R55*U55</f>
        <v>63999.592721055138</v>
      </c>
      <c r="Z55" s="472">
        <f>(W55+X55)*V55</f>
        <v>16255.896551148006</v>
      </c>
      <c r="AA55" s="472">
        <f>R55+SUM(W55:Z55)</f>
        <v>1522806.3092047859</v>
      </c>
      <c r="AB55" s="966">
        <v>50</v>
      </c>
      <c r="AC55" s="268">
        <f>IF(ISERROR(IF('Wainwright Summary'!$E$7-C55&gt;AB55,0,(AB55-('Wainwright Summary'!$E$7-C55))/AB55)*G55)," ",(IF('Wainwright Summary'!$E$7-C55&gt;AB55,0,(AB55-('Wainwright Summary'!$E$7-C55))/AB55)*AA55))</f>
        <v>670034.77605010581</v>
      </c>
      <c r="AD55" s="269">
        <f>VLOOKUP(C55,'Inflation-OLD'!$A$6:$B$126,2)/VLOOKUP('Wainwright Summary'!$E$6,'Inflation-OLD'!$A$6:$B$126,2)</f>
        <v>0.46299200957341208</v>
      </c>
      <c r="AE55" s="264">
        <f>IF(ISERROR(AA55*AD55), " ",AA55*AD55 )</f>
        <v>705047.15328979457</v>
      </c>
      <c r="AF55" s="264">
        <f t="shared" si="33"/>
        <v>310220.74744750961</v>
      </c>
      <c r="AG55" s="270">
        <f t="shared" si="1"/>
        <v>2030</v>
      </c>
      <c r="AH55" s="267"/>
      <c r="AI55" s="267"/>
      <c r="AJ55" s="476">
        <f t="shared" si="18"/>
        <v>50</v>
      </c>
      <c r="AK55" s="478"/>
      <c r="AL55" s="478"/>
      <c r="AM55" s="478"/>
      <c r="AN55" s="292"/>
      <c r="AO55" s="31"/>
      <c r="AP55" s="3"/>
      <c r="AQ55" s="983"/>
      <c r="AR55" s="31"/>
      <c r="AS55" s="3"/>
    </row>
    <row r="56" spans="1:45" s="4" customFormat="1">
      <c r="A56" s="131"/>
      <c r="B56" s="371" t="s">
        <v>837</v>
      </c>
      <c r="C56" s="946">
        <v>1980</v>
      </c>
      <c r="D56" s="647">
        <v>361</v>
      </c>
      <c r="E56" s="171" t="s">
        <v>305</v>
      </c>
      <c r="F56" s="319">
        <v>1000</v>
      </c>
      <c r="G56" s="310">
        <f t="shared" si="0"/>
        <v>361000</v>
      </c>
      <c r="H56" s="470">
        <f t="shared" si="62"/>
        <v>0.05</v>
      </c>
      <c r="I56" s="470">
        <f t="shared" si="62"/>
        <v>0.02</v>
      </c>
      <c r="J56" s="470">
        <f t="shared" si="62"/>
        <v>0.05</v>
      </c>
      <c r="K56" s="968">
        <f t="shared" si="62"/>
        <v>0.122</v>
      </c>
      <c r="L56" s="470">
        <f t="shared" si="62"/>
        <v>0.1</v>
      </c>
      <c r="M56" s="471">
        <f>G56*H56</f>
        <v>18050</v>
      </c>
      <c r="N56" s="471">
        <f>(G56+M56)*I56</f>
        <v>7581</v>
      </c>
      <c r="O56" s="471">
        <f>(G56+M56+N56)*J56</f>
        <v>19331.55</v>
      </c>
      <c r="P56" s="471">
        <f>(G56+M56+N56+O56)*K56</f>
        <v>49527.431099999994</v>
      </c>
      <c r="Q56" s="471">
        <f>(G56+M56+N56+O56+P56)*L56</f>
        <v>45548.99811</v>
      </c>
      <c r="R56" s="472">
        <f>G56+SUM(M56:Q56)</f>
        <v>501038.97921000002</v>
      </c>
      <c r="S56" s="968">
        <f t="shared" si="63"/>
        <v>7.6999999999999999E-2</v>
      </c>
      <c r="T56" s="470">
        <f t="shared" si="63"/>
        <v>0.05</v>
      </c>
      <c r="U56" s="470">
        <f t="shared" si="63"/>
        <v>0.05</v>
      </c>
      <c r="V56" s="470">
        <f t="shared" si="63"/>
        <v>0.1</v>
      </c>
      <c r="W56" s="472">
        <f>R56*S56</f>
        <v>38580.001399170003</v>
      </c>
      <c r="X56" s="472">
        <f>R56*T56</f>
        <v>25051.948960500002</v>
      </c>
      <c r="Y56" s="472">
        <f>R56*U56</f>
        <v>25051.948960500002</v>
      </c>
      <c r="Z56" s="472">
        <f>(W56+X56)*V56</f>
        <v>6363.1950359670009</v>
      </c>
      <c r="AA56" s="472">
        <f>R56+SUM(W56:Z56)</f>
        <v>596086.073566137</v>
      </c>
      <c r="AB56" s="966">
        <v>50</v>
      </c>
      <c r="AC56" s="268">
        <f>IF(ISERROR(IF('Wainwright Summary'!$E$7-C56&gt;AB56,0,(AB56-('Wainwright Summary'!$E$7-C56))/AB56)*G56)," ",(IF('Wainwright Summary'!$E$7-C56&gt;AB56,0,(AB56-('Wainwright Summary'!$E$7-C56))/AB56)*AA56))</f>
        <v>262277.87236910028</v>
      </c>
      <c r="AD56" s="269">
        <f>VLOOKUP(C56,'Inflation-OLD'!$A$6:$B$126,2)/VLOOKUP('Wainwright Summary'!$E$6,'Inflation-OLD'!$A$6:$B$126,2)</f>
        <v>0.46299200957341208</v>
      </c>
      <c r="AE56" s="264">
        <f>IF(ISERROR(AA56*AD56), " ",AA56*AD56 )</f>
        <v>275983.08907911053</v>
      </c>
      <c r="AF56" s="264">
        <f t="shared" si="33"/>
        <v>121432.55919480864</v>
      </c>
      <c r="AG56" s="270">
        <f t="shared" si="1"/>
        <v>2030</v>
      </c>
      <c r="AH56" s="267"/>
      <c r="AI56" s="267"/>
      <c r="AJ56" s="476">
        <f t="shared" si="18"/>
        <v>50</v>
      </c>
      <c r="AK56" s="478"/>
      <c r="AL56" s="478"/>
      <c r="AM56" s="478"/>
      <c r="AN56" s="292"/>
      <c r="AO56" s="31"/>
      <c r="AP56" s="3"/>
      <c r="AQ56" s="983"/>
      <c r="AR56" s="31"/>
      <c r="AS56" s="3"/>
    </row>
    <row r="57" spans="1:45" s="4" customFormat="1">
      <c r="A57" s="131"/>
      <c r="B57" s="371" t="s">
        <v>838</v>
      </c>
      <c r="C57" s="946">
        <v>1977</v>
      </c>
      <c r="D57" s="647">
        <v>248</v>
      </c>
      <c r="E57" s="171" t="s">
        <v>305</v>
      </c>
      <c r="F57" s="319">
        <v>500</v>
      </c>
      <c r="G57" s="310">
        <f t="shared" si="0"/>
        <v>124000</v>
      </c>
      <c r="H57" s="470">
        <f t="shared" si="62"/>
        <v>0.05</v>
      </c>
      <c r="I57" s="470">
        <f t="shared" si="62"/>
        <v>0.02</v>
      </c>
      <c r="J57" s="470">
        <f t="shared" si="62"/>
        <v>0.05</v>
      </c>
      <c r="K57" s="968">
        <f t="shared" si="62"/>
        <v>0.122</v>
      </c>
      <c r="L57" s="470">
        <f t="shared" si="62"/>
        <v>0.1</v>
      </c>
      <c r="M57" s="471">
        <f>G57*H57</f>
        <v>6200</v>
      </c>
      <c r="N57" s="471">
        <f>(G57+M57)*I57</f>
        <v>2604</v>
      </c>
      <c r="O57" s="471">
        <f>(G57+M57+N57)*J57</f>
        <v>6640.2000000000007</v>
      </c>
      <c r="P57" s="471">
        <f>(G57+M57+N57+O57)*K57</f>
        <v>17012.1924</v>
      </c>
      <c r="Q57" s="471">
        <f>(G57+M57+N57+O57+P57)*L57</f>
        <v>15645.639240000002</v>
      </c>
      <c r="R57" s="472">
        <f>G57+SUM(M57:Q57)</f>
        <v>172102.03164</v>
      </c>
      <c r="S57" s="968">
        <f t="shared" si="63"/>
        <v>7.6999999999999999E-2</v>
      </c>
      <c r="T57" s="470">
        <f t="shared" si="63"/>
        <v>0.05</v>
      </c>
      <c r="U57" s="470">
        <f t="shared" si="63"/>
        <v>0.05</v>
      </c>
      <c r="V57" s="470">
        <f t="shared" si="63"/>
        <v>0.1</v>
      </c>
      <c r="W57" s="472">
        <f>R57*S57</f>
        <v>13251.856436280001</v>
      </c>
      <c r="X57" s="472">
        <f>R57*T57</f>
        <v>8605.1015820000011</v>
      </c>
      <c r="Y57" s="472">
        <f>R57*U57</f>
        <v>8605.1015820000011</v>
      </c>
      <c r="Z57" s="472">
        <f>(W57+X57)*V57</f>
        <v>2185.6958018280002</v>
      </c>
      <c r="AA57" s="472">
        <f>R57+SUM(W57:Z57)</f>
        <v>204749.78704210802</v>
      </c>
      <c r="AB57" s="966">
        <v>50</v>
      </c>
      <c r="AC57" s="268">
        <f>IF(ISERROR(IF('Wainwright Summary'!$E$7-C57&gt;AB57,0,(AB57-('Wainwright Summary'!$E$7-C57))/AB57)*G57)," ",(IF('Wainwright Summary'!$E$7-C57&gt;AB57,0,(AB57-('Wainwright Summary'!$E$7-C57))/AB57)*AA57))</f>
        <v>77804.919076001053</v>
      </c>
      <c r="AD57" s="269">
        <f>VLOOKUP(C57,'Inflation-OLD'!$A$6:$B$126,2)/VLOOKUP('Wainwright Summary'!$E$6,'Inflation-OLD'!$A$6:$B$126,2)</f>
        <v>0.37034428322589158</v>
      </c>
      <c r="AE57" s="264">
        <f>IF(ISERROR(AA57*AD57), " ",AA57*AD57 )</f>
        <v>75827.913122763435</v>
      </c>
      <c r="AF57" s="264">
        <f t="shared" si="33"/>
        <v>28814.606986650109</v>
      </c>
      <c r="AG57" s="270">
        <f t="shared" si="1"/>
        <v>2027</v>
      </c>
      <c r="AH57" s="267"/>
      <c r="AI57" s="267"/>
      <c r="AJ57" s="476">
        <f t="shared" si="18"/>
        <v>50</v>
      </c>
      <c r="AK57" s="478"/>
      <c r="AL57" s="478"/>
      <c r="AM57" s="478"/>
      <c r="AN57" s="292"/>
      <c r="AO57" s="31"/>
      <c r="AP57" s="3"/>
      <c r="AQ57" s="983"/>
      <c r="AR57" s="31"/>
      <c r="AS57" s="3"/>
    </row>
    <row r="58" spans="1:45" s="4" customFormat="1">
      <c r="A58" s="131"/>
      <c r="B58" s="371" t="s">
        <v>1023</v>
      </c>
      <c r="C58" s="946">
        <v>1979</v>
      </c>
      <c r="D58" s="647">
        <v>181</v>
      </c>
      <c r="E58" s="171" t="s">
        <v>305</v>
      </c>
      <c r="F58" s="319">
        <v>1000</v>
      </c>
      <c r="G58" s="310">
        <f t="shared" si="0"/>
        <v>181000</v>
      </c>
      <c r="H58" s="470">
        <f t="shared" si="62"/>
        <v>0.05</v>
      </c>
      <c r="I58" s="470">
        <f t="shared" si="62"/>
        <v>0.02</v>
      </c>
      <c r="J58" s="470">
        <f t="shared" si="62"/>
        <v>0.05</v>
      </c>
      <c r="K58" s="968">
        <f t="shared" si="62"/>
        <v>0.122</v>
      </c>
      <c r="L58" s="470">
        <f t="shared" si="62"/>
        <v>0.1</v>
      </c>
      <c r="M58" s="471">
        <f>G58*H58</f>
        <v>9050</v>
      </c>
      <c r="N58" s="471">
        <f>(G58+M58)*I58</f>
        <v>3801</v>
      </c>
      <c r="O58" s="471">
        <f>(G58+M58+N58)*J58</f>
        <v>9692.5500000000011</v>
      </c>
      <c r="P58" s="471">
        <f>(G58+M58+N58+O58)*K58</f>
        <v>24832.313099999999</v>
      </c>
      <c r="Q58" s="471">
        <f>(G58+M58+N58+O58+P58)*L58</f>
        <v>22837.586309999999</v>
      </c>
      <c r="R58" s="472">
        <f>G58+SUM(M58:Q58)</f>
        <v>251213.44941</v>
      </c>
      <c r="S58" s="968">
        <f t="shared" si="63"/>
        <v>7.6999999999999999E-2</v>
      </c>
      <c r="T58" s="470">
        <f t="shared" si="63"/>
        <v>0.05</v>
      </c>
      <c r="U58" s="470">
        <f t="shared" si="63"/>
        <v>0.05</v>
      </c>
      <c r="V58" s="470">
        <f t="shared" si="63"/>
        <v>0.1</v>
      </c>
      <c r="W58" s="472">
        <f>R58*S58</f>
        <v>19343.435604570001</v>
      </c>
      <c r="X58" s="472">
        <f>R58*T58</f>
        <v>12560.672470500002</v>
      </c>
      <c r="Y58" s="472">
        <f>R58*U58</f>
        <v>12560.672470500002</v>
      </c>
      <c r="Z58" s="472">
        <f>(W58+X58)*V58</f>
        <v>3190.4108075070003</v>
      </c>
      <c r="AA58" s="472">
        <f>R58+SUM(W58:Z58)</f>
        <v>298868.64076307701</v>
      </c>
      <c r="AB58" s="966">
        <v>50</v>
      </c>
      <c r="AC58" s="268">
        <f>IF(ISERROR(IF('Wainwright Summary'!$E$7-C58&gt;AB58,0,(AB58-('Wainwright Summary'!$E$7-C58))/AB58)*G58)," ",(IF('Wainwright Summary'!$E$7-C58&gt;AB58,0,(AB58-('Wainwright Summary'!$E$7-C58))/AB58)*AA58))</f>
        <v>125524.82912049234</v>
      </c>
      <c r="AD58" s="269">
        <f>VLOOKUP(C58,'Inflation-OLD'!$A$6:$B$126,2)/VLOOKUP('Wainwright Summary'!$E$6,'Inflation-OLD'!$A$6:$B$126,2)</f>
        <v>0.42632751449710848</v>
      </c>
      <c r="AE58" s="264">
        <f>IF(ISERROR(AA58*AD58), " ",AA58*AD58 )</f>
        <v>127415.92477765182</v>
      </c>
      <c r="AF58" s="264">
        <f t="shared" si="33"/>
        <v>53514.688406613765</v>
      </c>
      <c r="AG58" s="270">
        <f t="shared" si="1"/>
        <v>2029</v>
      </c>
      <c r="AH58" s="267"/>
      <c r="AI58" s="267"/>
      <c r="AJ58" s="476">
        <f t="shared" si="18"/>
        <v>50</v>
      </c>
      <c r="AK58" s="478"/>
      <c r="AL58" s="478"/>
      <c r="AM58" s="478"/>
      <c r="AN58" s="292"/>
      <c r="AO58" s="31"/>
      <c r="AP58" s="3"/>
      <c r="AQ58" s="983"/>
      <c r="AR58" s="31"/>
      <c r="AS58" s="3"/>
    </row>
    <row r="59" spans="1:45" s="4" customFormat="1">
      <c r="A59" s="131"/>
      <c r="B59" s="371"/>
      <c r="C59" s="946" t="s">
        <v>289</v>
      </c>
      <c r="D59" s="647" t="s">
        <v>289</v>
      </c>
      <c r="E59" s="171" t="s">
        <v>289</v>
      </c>
      <c r="F59" s="319" t="s">
        <v>289</v>
      </c>
      <c r="G59" s="310" t="str">
        <f t="shared" si="0"/>
        <v xml:space="preserve"> </v>
      </c>
      <c r="H59" s="310"/>
      <c r="I59" s="310"/>
      <c r="J59" s="310"/>
      <c r="K59" s="310"/>
      <c r="L59" s="310"/>
      <c r="M59" s="310"/>
      <c r="N59" s="310"/>
      <c r="O59" s="310"/>
      <c r="P59" s="310"/>
      <c r="Q59" s="310"/>
      <c r="R59" s="310"/>
      <c r="S59" s="310"/>
      <c r="T59" s="310"/>
      <c r="U59" s="310"/>
      <c r="V59" s="310"/>
      <c r="W59" s="310"/>
      <c r="X59" s="310"/>
      <c r="Y59" s="310"/>
      <c r="Z59" s="310"/>
      <c r="AA59" s="310"/>
      <c r="AB59" s="966" t="s">
        <v>289</v>
      </c>
      <c r="AC59" s="268" t="str">
        <f>IF(ISERROR(IF('Wainwright Summary'!$E$7-C59&gt;AB59,0,(AB59-('Wainwright Summary'!$E$7-C59))/AB59)*G59)," ",(IF('Wainwright Summary'!$E$7-C59&gt;AB59,0,(AB59-('Wainwright Summary'!$E$7-C59))/AB59)*AA59))</f>
        <v xml:space="preserve"> </v>
      </c>
      <c r="AD59" s="269"/>
      <c r="AE59" s="264" t="str">
        <f>IF(ISERROR(D59*F59*AD59), " ",D59*F59*AD59 )</f>
        <v xml:space="preserve"> </v>
      </c>
      <c r="AF59" s="264" t="str">
        <f t="shared" si="33"/>
        <v xml:space="preserve"> </v>
      </c>
      <c r="AG59" s="270" t="str">
        <f t="shared" si="1"/>
        <v xml:space="preserve"> </v>
      </c>
      <c r="AH59" s="267"/>
      <c r="AI59" s="267"/>
      <c r="AJ59" s="476" t="str">
        <f t="shared" si="18"/>
        <v xml:space="preserve"> </v>
      </c>
      <c r="AK59" s="478"/>
      <c r="AL59" s="478"/>
      <c r="AM59" s="478"/>
      <c r="AN59" s="292"/>
      <c r="AO59" s="31"/>
      <c r="AP59" s="3"/>
      <c r="AQ59" s="983"/>
      <c r="AR59" s="31"/>
      <c r="AS59" s="3"/>
    </row>
    <row r="60" spans="1:45">
      <c r="B60" s="1007"/>
      <c r="C60" s="1159"/>
      <c r="D60" s="1160"/>
      <c r="E60" s="1161"/>
      <c r="F60" s="1162"/>
      <c r="AK60" s="1165"/>
      <c r="AL60" s="1165"/>
      <c r="AM60" s="1165"/>
    </row>
    <row r="61" spans="1:45" s="4" customFormat="1">
      <c r="A61" s="131"/>
      <c r="B61" s="371"/>
      <c r="C61" s="946" t="s">
        <v>289</v>
      </c>
      <c r="D61" s="647" t="s">
        <v>289</v>
      </c>
      <c r="E61" s="171" t="s">
        <v>289</v>
      </c>
      <c r="F61" s="319" t="s">
        <v>289</v>
      </c>
      <c r="G61" s="310" t="str">
        <f t="shared" si="0"/>
        <v xml:space="preserve"> </v>
      </c>
      <c r="H61" s="310"/>
      <c r="I61" s="310"/>
      <c r="J61" s="310"/>
      <c r="K61" s="310"/>
      <c r="L61" s="310"/>
      <c r="M61" s="310"/>
      <c r="N61" s="310"/>
      <c r="O61" s="310"/>
      <c r="P61" s="310"/>
      <c r="Q61" s="310"/>
      <c r="R61" s="310"/>
      <c r="S61" s="310"/>
      <c r="T61" s="310"/>
      <c r="U61" s="310"/>
      <c r="V61" s="310"/>
      <c r="W61" s="310"/>
      <c r="X61" s="310"/>
      <c r="Y61" s="310"/>
      <c r="Z61" s="310"/>
      <c r="AA61" s="310"/>
      <c r="AB61" s="966" t="s">
        <v>289</v>
      </c>
      <c r="AC61" s="268" t="str">
        <f>IF(ISERROR(IF('Wainwright Summary'!$E$7-C61&gt;AB61,0,(AB61-('Wainwright Summary'!$E$7-C61))/AB61)*G61)," ",(IF('Wainwright Summary'!$E$7-C61&gt;AB61,0,(AB61-('Wainwright Summary'!$E$7-C61))/AB61)*AA61))</f>
        <v xml:space="preserve"> </v>
      </c>
      <c r="AD61" s="269"/>
      <c r="AE61" s="264" t="str">
        <f>IF(ISERROR(D61*F61*AD61), " ",D61*F61*AD61 )</f>
        <v xml:space="preserve"> </v>
      </c>
      <c r="AF61" s="264" t="str">
        <f t="shared" si="33"/>
        <v xml:space="preserve"> </v>
      </c>
      <c r="AG61" s="270" t="str">
        <f t="shared" si="1"/>
        <v xml:space="preserve"> </v>
      </c>
      <c r="AH61" s="267"/>
      <c r="AI61" s="267"/>
      <c r="AJ61" s="476" t="str">
        <f t="shared" si="18"/>
        <v xml:space="preserve"> </v>
      </c>
      <c r="AK61" s="478"/>
      <c r="AL61" s="478"/>
      <c r="AM61" s="478"/>
      <c r="AN61" s="292"/>
      <c r="AO61" s="31"/>
      <c r="AP61" s="3"/>
      <c r="AQ61" s="983"/>
      <c r="AR61" s="31"/>
      <c r="AS61" s="3"/>
    </row>
    <row r="62" spans="1:45" s="4" customFormat="1">
      <c r="A62" s="131"/>
      <c r="B62" s="1000" t="s">
        <v>840</v>
      </c>
      <c r="C62" s="946" t="s">
        <v>289</v>
      </c>
      <c r="D62" s="647" t="s">
        <v>289</v>
      </c>
      <c r="E62" s="171" t="s">
        <v>289</v>
      </c>
      <c r="F62" s="319" t="s">
        <v>289</v>
      </c>
      <c r="G62" s="310" t="str">
        <f t="shared" si="0"/>
        <v xml:space="preserve"> </v>
      </c>
      <c r="H62" s="310"/>
      <c r="I62" s="310"/>
      <c r="J62" s="310"/>
      <c r="K62" s="310"/>
      <c r="L62" s="310"/>
      <c r="M62" s="310"/>
      <c r="N62" s="310"/>
      <c r="O62" s="310"/>
      <c r="P62" s="310"/>
      <c r="Q62" s="310"/>
      <c r="R62" s="310"/>
      <c r="S62" s="310"/>
      <c r="T62" s="310"/>
      <c r="U62" s="310"/>
      <c r="V62" s="310"/>
      <c r="W62" s="310"/>
      <c r="X62" s="310"/>
      <c r="Y62" s="310"/>
      <c r="Z62" s="310"/>
      <c r="AA62" s="310"/>
      <c r="AB62" s="966" t="s">
        <v>289</v>
      </c>
      <c r="AC62" s="268" t="str">
        <f>IF(ISERROR(IF('Wainwright Summary'!$E$7-C62&gt;AB62,0,(AB62-('Wainwright Summary'!$E$7-C62))/AB62)*G62)," ",(IF('Wainwright Summary'!$E$7-C62&gt;AB62,0,(AB62-('Wainwright Summary'!$E$7-C62))/AB62)*AA62))</f>
        <v xml:space="preserve"> </v>
      </c>
      <c r="AD62" s="269"/>
      <c r="AE62" s="264" t="str">
        <f>IF(ISERROR(D62*F62*AD62), " ",D62*F62*AD62 )</f>
        <v xml:space="preserve"> </v>
      </c>
      <c r="AF62" s="264" t="str">
        <f t="shared" si="33"/>
        <v xml:space="preserve"> </v>
      </c>
      <c r="AG62" s="270" t="str">
        <f t="shared" si="1"/>
        <v xml:space="preserve"> </v>
      </c>
      <c r="AH62" s="267"/>
      <c r="AI62" s="267"/>
      <c r="AJ62" s="476" t="str">
        <f t="shared" si="18"/>
        <v xml:space="preserve"> </v>
      </c>
      <c r="AK62" s="478"/>
      <c r="AL62" s="478"/>
      <c r="AM62" s="478"/>
      <c r="AN62" s="292"/>
      <c r="AO62" s="31"/>
      <c r="AP62" s="3"/>
      <c r="AQ62" s="983"/>
      <c r="AR62" s="31"/>
      <c r="AS62" s="3"/>
    </row>
    <row r="63" spans="1:45" s="4" customFormat="1">
      <c r="A63" s="131"/>
      <c r="B63" s="371" t="s">
        <v>841</v>
      </c>
      <c r="C63" s="946">
        <v>1997</v>
      </c>
      <c r="D63" s="647">
        <v>2</v>
      </c>
      <c r="E63" s="171" t="s">
        <v>305</v>
      </c>
      <c r="F63" s="319">
        <v>350000</v>
      </c>
      <c r="G63" s="310">
        <f t="shared" si="0"/>
        <v>700000</v>
      </c>
      <c r="H63" s="1009">
        <v>0</v>
      </c>
      <c r="I63" s="1009">
        <v>0</v>
      </c>
      <c r="J63" s="1009">
        <v>0</v>
      </c>
      <c r="K63" s="1009">
        <v>0</v>
      </c>
      <c r="L63" s="1009">
        <v>0</v>
      </c>
      <c r="M63" s="471">
        <f t="shared" ref="M63:M72" si="64">G63*H63</f>
        <v>0</v>
      </c>
      <c r="N63" s="471">
        <f t="shared" ref="N63:N72" si="65">(G63+M63)*I63</f>
        <v>0</v>
      </c>
      <c r="O63" s="471">
        <f t="shared" ref="O63:O72" si="66">(G63+M63+N63)*J63</f>
        <v>0</v>
      </c>
      <c r="P63" s="471">
        <f t="shared" ref="P63:P72" si="67">(G63+M63+N63+O63)*K63</f>
        <v>0</v>
      </c>
      <c r="Q63" s="471">
        <f t="shared" ref="Q63:Q72" si="68">(G63+M63+N63+O63+P63)*L63</f>
        <v>0</v>
      </c>
      <c r="R63" s="472">
        <f t="shared" ref="R63:R72" si="69">G63+SUM(M63:Q63)</f>
        <v>700000</v>
      </c>
      <c r="S63" s="1009">
        <v>0</v>
      </c>
      <c r="T63" s="1009">
        <v>0</v>
      </c>
      <c r="U63" s="1009">
        <f>U$10</f>
        <v>0.05</v>
      </c>
      <c r="V63" s="1009">
        <v>0</v>
      </c>
      <c r="W63" s="472">
        <f t="shared" ref="W63:W72" si="70">R63*S63</f>
        <v>0</v>
      </c>
      <c r="X63" s="472">
        <f t="shared" ref="X63:X72" si="71">R63*T63</f>
        <v>0</v>
      </c>
      <c r="Y63" s="472">
        <f t="shared" ref="Y63:Y72" si="72">R63*U63</f>
        <v>35000</v>
      </c>
      <c r="Z63" s="472">
        <f t="shared" ref="Z63:Z72" si="73">(W63+X63)*V63</f>
        <v>0</v>
      </c>
      <c r="AA63" s="472">
        <f t="shared" ref="AA63:AA72" si="74">R63+SUM(W63:Z63)</f>
        <v>735000</v>
      </c>
      <c r="AB63" s="966">
        <v>50</v>
      </c>
      <c r="AC63" s="268">
        <f>IF(ISERROR(IF('Wainwright Summary'!$E$7-C63&gt;AB63,0,(AB63-('Wainwright Summary'!$E$7-C63))/AB63)*G63)," ",(IF('Wainwright Summary'!$E$7-C63&gt;AB63,0,(AB63-('Wainwright Summary'!$E$7-C63))/AB63)*AA63))</f>
        <v>573300</v>
      </c>
      <c r="AD63" s="269">
        <f>VLOOKUP(C63,'Inflation-OLD'!$A$6:$B$126,2)/VLOOKUP('Wainwright Summary'!$E$6,'Inflation-OLD'!$A$6:$B$126,2)</f>
        <v>0.83604913660539792</v>
      </c>
      <c r="AE63" s="264">
        <f t="shared" ref="AE63:AE72" si="75">IF(ISERROR(AA63*AD63), " ",AA63*AD63 )</f>
        <v>614496.11540496745</v>
      </c>
      <c r="AF63" s="264">
        <f t="shared" si="33"/>
        <v>479306.97001587466</v>
      </c>
      <c r="AG63" s="270">
        <f t="shared" si="1"/>
        <v>2047</v>
      </c>
      <c r="AH63" s="267"/>
      <c r="AI63" s="267"/>
      <c r="AJ63" s="476">
        <f t="shared" si="18"/>
        <v>50</v>
      </c>
      <c r="AK63" s="478"/>
      <c r="AL63" s="478"/>
      <c r="AM63" s="478"/>
      <c r="AN63" s="292"/>
      <c r="AO63" s="31"/>
      <c r="AP63" s="3"/>
      <c r="AQ63" s="983"/>
      <c r="AR63" s="31"/>
      <c r="AS63" s="3"/>
    </row>
    <row r="64" spans="1:45" s="4" customFormat="1">
      <c r="A64" s="131"/>
      <c r="B64" s="371" t="s">
        <v>844</v>
      </c>
      <c r="C64" s="946">
        <v>1976</v>
      </c>
      <c r="D64" s="647">
        <v>1</v>
      </c>
      <c r="E64" s="171" t="s">
        <v>305</v>
      </c>
      <c r="F64" s="319">
        <v>5700</v>
      </c>
      <c r="G64" s="310">
        <f t="shared" si="0"/>
        <v>5700</v>
      </c>
      <c r="H64" s="1009">
        <v>0</v>
      </c>
      <c r="I64" s="1009">
        <v>0</v>
      </c>
      <c r="J64" s="1009">
        <v>0</v>
      </c>
      <c r="K64" s="1009">
        <v>0</v>
      </c>
      <c r="L64" s="1009">
        <v>0</v>
      </c>
      <c r="M64" s="471">
        <f t="shared" si="64"/>
        <v>0</v>
      </c>
      <c r="N64" s="471">
        <f t="shared" si="65"/>
        <v>0</v>
      </c>
      <c r="O64" s="471">
        <f t="shared" si="66"/>
        <v>0</v>
      </c>
      <c r="P64" s="471">
        <f t="shared" si="67"/>
        <v>0</v>
      </c>
      <c r="Q64" s="471">
        <f t="shared" si="68"/>
        <v>0</v>
      </c>
      <c r="R64" s="472">
        <f t="shared" si="69"/>
        <v>5700</v>
      </c>
      <c r="S64" s="1009">
        <v>0</v>
      </c>
      <c r="T64" s="1009">
        <v>0</v>
      </c>
      <c r="U64" s="1009">
        <v>0.03</v>
      </c>
      <c r="V64" s="1009">
        <v>0</v>
      </c>
      <c r="W64" s="472">
        <f t="shared" si="70"/>
        <v>0</v>
      </c>
      <c r="X64" s="472">
        <f t="shared" si="71"/>
        <v>0</v>
      </c>
      <c r="Y64" s="472">
        <f t="shared" si="72"/>
        <v>171</v>
      </c>
      <c r="Z64" s="472">
        <f t="shared" si="73"/>
        <v>0</v>
      </c>
      <c r="AA64" s="472">
        <f t="shared" si="74"/>
        <v>5871</v>
      </c>
      <c r="AB64" s="966">
        <v>50</v>
      </c>
      <c r="AC64" s="268">
        <f>IF(ISERROR(IF('Wainwright Summary'!$E$7-C64&gt;AB64,0,(AB64-('Wainwright Summary'!$E$7-C64))/AB64)*G64)," ",(IF('Wainwright Summary'!$E$7-C64&gt;AB64,0,(AB64-('Wainwright Summary'!$E$7-C64))/AB64)*AA64))</f>
        <v>2113.56</v>
      </c>
      <c r="AD64" s="269">
        <f>VLOOKUP(C64,'Inflation-OLD'!$A$6:$B$126,2)/VLOOKUP('Wainwright Summary'!$E$6,'Inflation-OLD'!$A$6:$B$126,2)</f>
        <v>0.34354467471720335</v>
      </c>
      <c r="AE64" s="264">
        <f t="shared" si="75"/>
        <v>2016.9507852647009</v>
      </c>
      <c r="AF64" s="264">
        <f t="shared" si="33"/>
        <v>726.10228269529227</v>
      </c>
      <c r="AG64" s="270">
        <f t="shared" si="1"/>
        <v>2026</v>
      </c>
      <c r="AH64" s="267"/>
      <c r="AI64" s="267"/>
      <c r="AJ64" s="476">
        <f t="shared" si="18"/>
        <v>50</v>
      </c>
      <c r="AK64" s="478"/>
      <c r="AL64" s="478"/>
      <c r="AM64" s="478"/>
      <c r="AN64" s="292"/>
      <c r="AO64" s="31"/>
      <c r="AP64" s="3"/>
      <c r="AQ64" s="983"/>
      <c r="AR64" s="31"/>
      <c r="AS64" s="3"/>
    </row>
    <row r="65" spans="1:45" s="4" customFormat="1">
      <c r="A65" s="131"/>
      <c r="B65" s="371" t="s">
        <v>318</v>
      </c>
      <c r="C65" s="946">
        <v>1993</v>
      </c>
      <c r="D65" s="647">
        <v>1</v>
      </c>
      <c r="E65" s="171" t="s">
        <v>305</v>
      </c>
      <c r="F65" s="319">
        <v>18000</v>
      </c>
      <c r="G65" s="310">
        <f t="shared" si="0"/>
        <v>18000</v>
      </c>
      <c r="H65" s="1009">
        <v>0</v>
      </c>
      <c r="I65" s="1009">
        <v>0</v>
      </c>
      <c r="J65" s="1009">
        <v>0</v>
      </c>
      <c r="K65" s="1009">
        <v>0</v>
      </c>
      <c r="L65" s="1009">
        <v>0</v>
      </c>
      <c r="M65" s="471">
        <f t="shared" si="64"/>
        <v>0</v>
      </c>
      <c r="N65" s="471">
        <f t="shared" si="65"/>
        <v>0</v>
      </c>
      <c r="O65" s="471">
        <f t="shared" si="66"/>
        <v>0</v>
      </c>
      <c r="P65" s="471">
        <f t="shared" si="67"/>
        <v>0</v>
      </c>
      <c r="Q65" s="471">
        <f t="shared" si="68"/>
        <v>0</v>
      </c>
      <c r="R65" s="472">
        <f t="shared" si="69"/>
        <v>18000</v>
      </c>
      <c r="S65" s="1009">
        <v>0</v>
      </c>
      <c r="T65" s="1009">
        <v>0</v>
      </c>
      <c r="U65" s="1009">
        <v>0.03</v>
      </c>
      <c r="V65" s="1009">
        <v>0</v>
      </c>
      <c r="W65" s="472">
        <f t="shared" si="70"/>
        <v>0</v>
      </c>
      <c r="X65" s="472">
        <f t="shared" si="71"/>
        <v>0</v>
      </c>
      <c r="Y65" s="472">
        <f t="shared" si="72"/>
        <v>540</v>
      </c>
      <c r="Z65" s="472">
        <f t="shared" si="73"/>
        <v>0</v>
      </c>
      <c r="AA65" s="472">
        <f t="shared" si="74"/>
        <v>18540</v>
      </c>
      <c r="AB65" s="966">
        <v>50</v>
      </c>
      <c r="AC65" s="268">
        <f>IF(ISERROR(IF('Wainwright Summary'!$E$7-C65&gt;AB65,0,(AB65-('Wainwright Summary'!$E$7-C65))/AB65)*G65)," ",(IF('Wainwright Summary'!$E$7-C65&gt;AB65,0,(AB65-('Wainwright Summary'!$E$7-C65))/AB65)*AA65))</f>
        <v>12978</v>
      </c>
      <c r="AD65" s="269">
        <f>VLOOKUP(C65,'Inflation-OLD'!$A$6:$B$126,2)/VLOOKUP('Wainwright Summary'!$E$6,'Inflation-OLD'!$A$6:$B$126,2)</f>
        <v>0.77209178869202533</v>
      </c>
      <c r="AE65" s="264">
        <f t="shared" si="75"/>
        <v>14314.58176235015</v>
      </c>
      <c r="AF65" s="264">
        <f t="shared" si="33"/>
        <v>10020.207233645104</v>
      </c>
      <c r="AG65" s="270">
        <f t="shared" si="1"/>
        <v>2043</v>
      </c>
      <c r="AH65" s="267"/>
      <c r="AI65" s="267"/>
      <c r="AJ65" s="476">
        <f t="shared" si="18"/>
        <v>50</v>
      </c>
      <c r="AK65" s="478"/>
      <c r="AL65" s="478"/>
      <c r="AM65" s="478"/>
      <c r="AN65" s="292"/>
      <c r="AO65" s="31"/>
      <c r="AP65" s="3"/>
      <c r="AQ65" s="983"/>
      <c r="AR65" s="31"/>
      <c r="AS65" s="3"/>
    </row>
    <row r="66" spans="1:45" s="4" customFormat="1">
      <c r="A66" s="131"/>
      <c r="B66" s="371" t="s">
        <v>842</v>
      </c>
      <c r="C66" s="946">
        <v>2001</v>
      </c>
      <c r="D66" s="647">
        <v>1</v>
      </c>
      <c r="E66" s="171" t="s">
        <v>305</v>
      </c>
      <c r="F66" s="319">
        <v>27750</v>
      </c>
      <c r="G66" s="310">
        <f t="shared" si="0"/>
        <v>27750</v>
      </c>
      <c r="H66" s="1009">
        <v>0</v>
      </c>
      <c r="I66" s="1009">
        <v>0</v>
      </c>
      <c r="J66" s="1009">
        <v>0</v>
      </c>
      <c r="K66" s="1009">
        <v>0</v>
      </c>
      <c r="L66" s="1009">
        <v>0</v>
      </c>
      <c r="M66" s="471">
        <f t="shared" si="64"/>
        <v>0</v>
      </c>
      <c r="N66" s="471">
        <f t="shared" si="65"/>
        <v>0</v>
      </c>
      <c r="O66" s="471">
        <f t="shared" si="66"/>
        <v>0</v>
      </c>
      <c r="P66" s="471">
        <f t="shared" si="67"/>
        <v>0</v>
      </c>
      <c r="Q66" s="471">
        <f t="shared" si="68"/>
        <v>0</v>
      </c>
      <c r="R66" s="472">
        <f t="shared" si="69"/>
        <v>27750</v>
      </c>
      <c r="S66" s="1009">
        <v>0</v>
      </c>
      <c r="T66" s="1009">
        <v>0</v>
      </c>
      <c r="U66" s="1009">
        <v>0.03</v>
      </c>
      <c r="V66" s="1009">
        <v>0</v>
      </c>
      <c r="W66" s="472">
        <f t="shared" si="70"/>
        <v>0</v>
      </c>
      <c r="X66" s="472">
        <f t="shared" si="71"/>
        <v>0</v>
      </c>
      <c r="Y66" s="472">
        <f t="shared" si="72"/>
        <v>832.5</v>
      </c>
      <c r="Z66" s="472">
        <f t="shared" si="73"/>
        <v>0</v>
      </c>
      <c r="AA66" s="472">
        <f t="shared" si="74"/>
        <v>28582.5</v>
      </c>
      <c r="AB66" s="966">
        <v>50</v>
      </c>
      <c r="AC66" s="268">
        <f>IF(ISERROR(IF('Wainwright Summary'!$E$7-C66&gt;AB66,0,(AB66-('Wainwright Summary'!$E$7-C66))/AB66)*G66)," ",(IF('Wainwright Summary'!$E$7-C66&gt;AB66,0,(AB66-('Wainwright Summary'!$E$7-C66))/AB66)*AA66))</f>
        <v>24580.95</v>
      </c>
      <c r="AD66" s="269">
        <f>VLOOKUP(C66,'Inflation-OLD'!$A$6:$B$126,2)/VLOOKUP('Wainwright Summary'!$E$6,'Inflation-OLD'!$A$6:$B$126,2)</f>
        <v>0.88800420586150519</v>
      </c>
      <c r="AE66" s="264">
        <f t="shared" si="75"/>
        <v>25381.380214036471</v>
      </c>
      <c r="AF66" s="264">
        <f t="shared" si="33"/>
        <v>21827.986984071365</v>
      </c>
      <c r="AG66" s="270">
        <f t="shared" si="1"/>
        <v>2051</v>
      </c>
      <c r="AH66" s="267"/>
      <c r="AI66" s="267"/>
      <c r="AJ66" s="476">
        <f t="shared" si="18"/>
        <v>50</v>
      </c>
      <c r="AK66" s="478"/>
      <c r="AL66" s="478"/>
      <c r="AM66" s="478"/>
      <c r="AN66" s="292"/>
      <c r="AO66" s="31"/>
      <c r="AP66" s="3"/>
      <c r="AQ66" s="983"/>
      <c r="AR66" s="31"/>
      <c r="AS66" s="3"/>
    </row>
    <row r="67" spans="1:45" s="4" customFormat="1">
      <c r="A67" s="131"/>
      <c r="B67" s="371" t="s">
        <v>843</v>
      </c>
      <c r="C67" s="946">
        <v>1989</v>
      </c>
      <c r="D67" s="647">
        <v>1</v>
      </c>
      <c r="E67" s="171" t="s">
        <v>305</v>
      </c>
      <c r="F67" s="319">
        <v>18000</v>
      </c>
      <c r="G67" s="310">
        <f t="shared" si="0"/>
        <v>18000</v>
      </c>
      <c r="H67" s="1009">
        <v>0</v>
      </c>
      <c r="I67" s="1009">
        <v>0</v>
      </c>
      <c r="J67" s="1009">
        <v>0</v>
      </c>
      <c r="K67" s="1009">
        <v>0</v>
      </c>
      <c r="L67" s="1009">
        <v>0</v>
      </c>
      <c r="M67" s="471">
        <f t="shared" si="64"/>
        <v>0</v>
      </c>
      <c r="N67" s="471">
        <f t="shared" si="65"/>
        <v>0</v>
      </c>
      <c r="O67" s="471">
        <f t="shared" si="66"/>
        <v>0</v>
      </c>
      <c r="P67" s="471">
        <f t="shared" si="67"/>
        <v>0</v>
      </c>
      <c r="Q67" s="471">
        <f t="shared" si="68"/>
        <v>0</v>
      </c>
      <c r="R67" s="472">
        <f t="shared" si="69"/>
        <v>18000</v>
      </c>
      <c r="S67" s="1009">
        <v>0</v>
      </c>
      <c r="T67" s="1009">
        <v>0</v>
      </c>
      <c r="U67" s="1009">
        <v>0.03</v>
      </c>
      <c r="V67" s="1009">
        <v>0</v>
      </c>
      <c r="W67" s="472">
        <f t="shared" si="70"/>
        <v>0</v>
      </c>
      <c r="X67" s="472">
        <f t="shared" si="71"/>
        <v>0</v>
      </c>
      <c r="Y67" s="472">
        <f t="shared" si="72"/>
        <v>540</v>
      </c>
      <c r="Z67" s="472">
        <f t="shared" si="73"/>
        <v>0</v>
      </c>
      <c r="AA67" s="472">
        <f t="shared" si="74"/>
        <v>18540</v>
      </c>
      <c r="AB67" s="966">
        <v>50</v>
      </c>
      <c r="AC67" s="268">
        <f>IF(ISERROR(IF('Wainwright Summary'!$E$7-C67&gt;AB67,0,(AB67-('Wainwright Summary'!$E$7-C67))/AB67)*G67)," ",(IF('Wainwright Summary'!$E$7-C67&gt;AB67,0,(AB67-('Wainwright Summary'!$E$7-C67))/AB67)*AA67))</f>
        <v>11494.8</v>
      </c>
      <c r="AD67" s="269">
        <f>VLOOKUP(C67,'Inflation-OLD'!$A$6:$B$126,2)/VLOOKUP('Wainwright Summary'!$E$6,'Inflation-OLD'!$A$6:$B$126,2)</f>
        <v>0.6838010539118683</v>
      </c>
      <c r="AE67" s="264">
        <f t="shared" si="75"/>
        <v>12677.671539526038</v>
      </c>
      <c r="AF67" s="264">
        <f t="shared" si="33"/>
        <v>7860.1563545061435</v>
      </c>
      <c r="AG67" s="270">
        <f t="shared" si="1"/>
        <v>2039</v>
      </c>
      <c r="AH67" s="267"/>
      <c r="AI67" s="267"/>
      <c r="AJ67" s="476">
        <f t="shared" si="18"/>
        <v>50</v>
      </c>
      <c r="AK67" s="478"/>
      <c r="AL67" s="478"/>
      <c r="AM67" s="478"/>
      <c r="AN67" s="292"/>
      <c r="AO67" s="31"/>
      <c r="AP67" s="3"/>
      <c r="AQ67" s="983"/>
      <c r="AR67" s="31"/>
      <c r="AS67" s="3"/>
    </row>
    <row r="68" spans="1:45" s="4" customFormat="1">
      <c r="A68" s="131"/>
      <c r="B68" s="371" t="s">
        <v>845</v>
      </c>
      <c r="C68" s="946">
        <v>1970</v>
      </c>
      <c r="D68" s="647">
        <v>1</v>
      </c>
      <c r="E68" s="171" t="s">
        <v>305</v>
      </c>
      <c r="F68" s="319">
        <v>20250</v>
      </c>
      <c r="G68" s="310">
        <f t="shared" si="0"/>
        <v>20250</v>
      </c>
      <c r="H68" s="1009">
        <v>0</v>
      </c>
      <c r="I68" s="1009">
        <v>0</v>
      </c>
      <c r="J68" s="1009">
        <v>0</v>
      </c>
      <c r="K68" s="1009">
        <v>0</v>
      </c>
      <c r="L68" s="1009">
        <v>0</v>
      </c>
      <c r="M68" s="471">
        <f t="shared" si="64"/>
        <v>0</v>
      </c>
      <c r="N68" s="471">
        <f t="shared" si="65"/>
        <v>0</v>
      </c>
      <c r="O68" s="471">
        <f t="shared" si="66"/>
        <v>0</v>
      </c>
      <c r="P68" s="471">
        <f t="shared" si="67"/>
        <v>0</v>
      </c>
      <c r="Q68" s="471">
        <f t="shared" si="68"/>
        <v>0</v>
      </c>
      <c r="R68" s="472">
        <f t="shared" si="69"/>
        <v>20250</v>
      </c>
      <c r="S68" s="1009">
        <v>0</v>
      </c>
      <c r="T68" s="1009">
        <v>0</v>
      </c>
      <c r="U68" s="1009">
        <v>0.03</v>
      </c>
      <c r="V68" s="1009">
        <v>0</v>
      </c>
      <c r="W68" s="472">
        <f t="shared" si="70"/>
        <v>0</v>
      </c>
      <c r="X68" s="472">
        <f t="shared" si="71"/>
        <v>0</v>
      </c>
      <c r="Y68" s="472">
        <f t="shared" si="72"/>
        <v>607.5</v>
      </c>
      <c r="Z68" s="472">
        <f t="shared" si="73"/>
        <v>0</v>
      </c>
      <c r="AA68" s="472">
        <f t="shared" si="74"/>
        <v>20857.5</v>
      </c>
      <c r="AB68" s="966">
        <v>50</v>
      </c>
      <c r="AC68" s="268">
        <f>IF(ISERROR(IF('Wainwright Summary'!$E$7-C68&gt;AB68,0,(AB68-('Wainwright Summary'!$E$7-C68))/AB68)*G68)," ",(IF('Wainwright Summary'!$E$7-C68&gt;AB68,0,(AB68-('Wainwright Summary'!$E$7-C68))/AB68)*AA68))</f>
        <v>5005.8</v>
      </c>
      <c r="AD68" s="269">
        <f>VLOOKUP(C68,'Inflation-OLD'!$A$6:$B$126,2)/VLOOKUP('Wainwright Summary'!$E$6,'Inflation-OLD'!$A$6:$B$126,2)</f>
        <v>0.23593520374213295</v>
      </c>
      <c r="AE68" s="264">
        <f t="shared" si="75"/>
        <v>4921.018512051538</v>
      </c>
      <c r="AF68" s="264">
        <f t="shared" si="33"/>
        <v>1181.0444428923693</v>
      </c>
      <c r="AG68" s="270">
        <f t="shared" si="1"/>
        <v>2020</v>
      </c>
      <c r="AH68" s="267"/>
      <c r="AI68" s="267"/>
      <c r="AJ68" s="476">
        <f t="shared" si="18"/>
        <v>50</v>
      </c>
      <c r="AK68" s="478"/>
      <c r="AL68" s="478"/>
      <c r="AM68" s="478"/>
      <c r="AN68" s="292"/>
      <c r="AO68" s="31"/>
      <c r="AP68" s="3"/>
      <c r="AQ68" s="983"/>
      <c r="AR68" s="31"/>
      <c r="AS68" s="3"/>
    </row>
    <row r="69" spans="1:45" s="4" customFormat="1">
      <c r="A69" s="131"/>
      <c r="B69" s="371" t="s">
        <v>846</v>
      </c>
      <c r="C69" s="946">
        <v>1982</v>
      </c>
      <c r="D69" s="647">
        <v>1</v>
      </c>
      <c r="E69" s="171" t="s">
        <v>305</v>
      </c>
      <c r="F69" s="319">
        <v>25350</v>
      </c>
      <c r="G69" s="310">
        <f t="shared" si="0"/>
        <v>25350</v>
      </c>
      <c r="H69" s="1009">
        <v>0</v>
      </c>
      <c r="I69" s="1009">
        <v>0</v>
      </c>
      <c r="J69" s="1009">
        <v>0</v>
      </c>
      <c r="K69" s="1009">
        <v>0</v>
      </c>
      <c r="L69" s="1009">
        <v>0</v>
      </c>
      <c r="M69" s="471">
        <f t="shared" si="64"/>
        <v>0</v>
      </c>
      <c r="N69" s="471">
        <f t="shared" si="65"/>
        <v>0</v>
      </c>
      <c r="O69" s="471">
        <f t="shared" si="66"/>
        <v>0</v>
      </c>
      <c r="P69" s="471">
        <f t="shared" si="67"/>
        <v>0</v>
      </c>
      <c r="Q69" s="471">
        <f t="shared" si="68"/>
        <v>0</v>
      </c>
      <c r="R69" s="472">
        <f t="shared" si="69"/>
        <v>25350</v>
      </c>
      <c r="S69" s="1009">
        <v>0</v>
      </c>
      <c r="T69" s="1009">
        <v>0</v>
      </c>
      <c r="U69" s="1009">
        <v>0.03</v>
      </c>
      <c r="V69" s="1009">
        <v>0</v>
      </c>
      <c r="W69" s="472">
        <f t="shared" si="70"/>
        <v>0</v>
      </c>
      <c r="X69" s="472">
        <f t="shared" si="71"/>
        <v>0</v>
      </c>
      <c r="Y69" s="472">
        <f t="shared" si="72"/>
        <v>760.5</v>
      </c>
      <c r="Z69" s="472">
        <f t="shared" si="73"/>
        <v>0</v>
      </c>
      <c r="AA69" s="472">
        <f t="shared" si="74"/>
        <v>26110.5</v>
      </c>
      <c r="AB69" s="966">
        <v>50</v>
      </c>
      <c r="AC69" s="268">
        <f>IF(ISERROR(IF('Wainwright Summary'!$E$7-C69&gt;AB69,0,(AB69-('Wainwright Summary'!$E$7-C69))/AB69)*G69)," ",(IF('Wainwright Summary'!$E$7-C69&gt;AB69,0,(AB69-('Wainwright Summary'!$E$7-C69))/AB69)*AA69))</f>
        <v>12533.039999999999</v>
      </c>
      <c r="AD69" s="269">
        <f>VLOOKUP(C69,'Inflation-OLD'!$A$6:$B$126,2)/VLOOKUP('Wainwright Summary'!$E$6,'Inflation-OLD'!$A$6:$B$126,2)</f>
        <v>0.54223993166658846</v>
      </c>
      <c r="AE69" s="264">
        <f t="shared" si="75"/>
        <v>14158.155735780458</v>
      </c>
      <c r="AF69" s="264">
        <f t="shared" si="33"/>
        <v>6795.9147531746194</v>
      </c>
      <c r="AG69" s="270">
        <f t="shared" si="1"/>
        <v>2032</v>
      </c>
      <c r="AH69" s="267"/>
      <c r="AI69" s="267"/>
      <c r="AJ69" s="476">
        <f t="shared" si="18"/>
        <v>50</v>
      </c>
      <c r="AK69" s="478"/>
      <c r="AL69" s="478"/>
      <c r="AM69" s="478"/>
      <c r="AN69" s="292"/>
      <c r="AO69" s="31"/>
      <c r="AP69" s="3"/>
      <c r="AQ69" s="983"/>
      <c r="AR69" s="31"/>
      <c r="AS69" s="3"/>
    </row>
    <row r="70" spans="1:45" s="4" customFormat="1">
      <c r="A70" s="131"/>
      <c r="B70" s="371" t="s">
        <v>847</v>
      </c>
      <c r="C70" s="946">
        <v>1993</v>
      </c>
      <c r="D70" s="647">
        <v>1</v>
      </c>
      <c r="E70" s="171" t="s">
        <v>305</v>
      </c>
      <c r="F70" s="319">
        <v>43875</v>
      </c>
      <c r="G70" s="310">
        <f t="shared" si="0"/>
        <v>43875</v>
      </c>
      <c r="H70" s="1009">
        <v>0</v>
      </c>
      <c r="I70" s="1009">
        <v>0</v>
      </c>
      <c r="J70" s="1009">
        <v>0</v>
      </c>
      <c r="K70" s="1009">
        <v>0</v>
      </c>
      <c r="L70" s="1009">
        <v>0</v>
      </c>
      <c r="M70" s="471">
        <f t="shared" si="64"/>
        <v>0</v>
      </c>
      <c r="N70" s="471">
        <f t="shared" si="65"/>
        <v>0</v>
      </c>
      <c r="O70" s="471">
        <f t="shared" si="66"/>
        <v>0</v>
      </c>
      <c r="P70" s="471">
        <f t="shared" si="67"/>
        <v>0</v>
      </c>
      <c r="Q70" s="471">
        <f t="shared" si="68"/>
        <v>0</v>
      </c>
      <c r="R70" s="472">
        <f t="shared" si="69"/>
        <v>43875</v>
      </c>
      <c r="S70" s="1009">
        <v>0</v>
      </c>
      <c r="T70" s="1009">
        <v>0</v>
      </c>
      <c r="U70" s="1009">
        <v>0.03</v>
      </c>
      <c r="V70" s="1009">
        <v>0</v>
      </c>
      <c r="W70" s="472">
        <f t="shared" si="70"/>
        <v>0</v>
      </c>
      <c r="X70" s="472">
        <f t="shared" si="71"/>
        <v>0</v>
      </c>
      <c r="Y70" s="472">
        <f t="shared" si="72"/>
        <v>1316.25</v>
      </c>
      <c r="Z70" s="472">
        <f t="shared" si="73"/>
        <v>0</v>
      </c>
      <c r="AA70" s="472">
        <f t="shared" si="74"/>
        <v>45191.25</v>
      </c>
      <c r="AB70" s="966">
        <v>50</v>
      </c>
      <c r="AC70" s="268">
        <f>IF(ISERROR(IF('Wainwright Summary'!$E$7-C70&gt;AB70,0,(AB70-('Wainwright Summary'!$E$7-C70))/AB70)*G70)," ",(IF('Wainwright Summary'!$E$7-C70&gt;AB70,0,(AB70-('Wainwright Summary'!$E$7-C70))/AB70)*AA70))</f>
        <v>31633.874999999996</v>
      </c>
      <c r="AD70" s="269">
        <f>VLOOKUP(C70,'Inflation-OLD'!$A$6:$B$126,2)/VLOOKUP('Wainwright Summary'!$E$6,'Inflation-OLD'!$A$6:$B$126,2)</f>
        <v>0.77209178869202533</v>
      </c>
      <c r="AE70" s="264">
        <f t="shared" si="75"/>
        <v>34891.793045728489</v>
      </c>
      <c r="AF70" s="264">
        <f t="shared" si="33"/>
        <v>24424.255132009941</v>
      </c>
      <c r="AG70" s="270">
        <f t="shared" si="1"/>
        <v>2043</v>
      </c>
      <c r="AH70" s="267"/>
      <c r="AI70" s="267"/>
      <c r="AJ70" s="476">
        <f t="shared" si="18"/>
        <v>50</v>
      </c>
      <c r="AK70" s="478"/>
      <c r="AL70" s="478"/>
      <c r="AM70" s="478"/>
      <c r="AN70" s="292"/>
      <c r="AO70" s="31"/>
      <c r="AP70" s="3"/>
      <c r="AQ70" s="983"/>
      <c r="AR70" s="31"/>
      <c r="AS70" s="3"/>
    </row>
    <row r="71" spans="1:45" s="4" customFormat="1">
      <c r="A71" s="131"/>
      <c r="B71" s="371" t="s">
        <v>848</v>
      </c>
      <c r="C71" s="946">
        <v>1993</v>
      </c>
      <c r="D71" s="647">
        <v>1</v>
      </c>
      <c r="E71" s="171" t="s">
        <v>305</v>
      </c>
      <c r="F71" s="319">
        <v>44250</v>
      </c>
      <c r="G71" s="310">
        <f t="shared" si="0"/>
        <v>44250</v>
      </c>
      <c r="H71" s="1009">
        <v>0</v>
      </c>
      <c r="I71" s="1009">
        <v>0</v>
      </c>
      <c r="J71" s="1009">
        <v>0</v>
      </c>
      <c r="K71" s="1009">
        <v>0</v>
      </c>
      <c r="L71" s="1009">
        <v>0</v>
      </c>
      <c r="M71" s="471">
        <f t="shared" si="64"/>
        <v>0</v>
      </c>
      <c r="N71" s="471">
        <f t="shared" si="65"/>
        <v>0</v>
      </c>
      <c r="O71" s="471">
        <f t="shared" si="66"/>
        <v>0</v>
      </c>
      <c r="P71" s="471">
        <f t="shared" si="67"/>
        <v>0</v>
      </c>
      <c r="Q71" s="471">
        <f t="shared" si="68"/>
        <v>0</v>
      </c>
      <c r="R71" s="472">
        <f t="shared" si="69"/>
        <v>44250</v>
      </c>
      <c r="S71" s="1009">
        <v>0</v>
      </c>
      <c r="T71" s="1009">
        <v>0</v>
      </c>
      <c r="U71" s="1009">
        <v>0.03</v>
      </c>
      <c r="V71" s="1009">
        <v>0</v>
      </c>
      <c r="W71" s="472">
        <f t="shared" si="70"/>
        <v>0</v>
      </c>
      <c r="X71" s="472">
        <f t="shared" si="71"/>
        <v>0</v>
      </c>
      <c r="Y71" s="472">
        <f t="shared" si="72"/>
        <v>1327.5</v>
      </c>
      <c r="Z71" s="472">
        <f t="shared" si="73"/>
        <v>0</v>
      </c>
      <c r="AA71" s="472">
        <f t="shared" si="74"/>
        <v>45577.5</v>
      </c>
      <c r="AB71" s="966">
        <v>50</v>
      </c>
      <c r="AC71" s="268">
        <f>IF(ISERROR(IF('Wainwright Summary'!$E$7-C71&gt;AB71,0,(AB71-('Wainwright Summary'!$E$7-C71))/AB71)*G71)," ",(IF('Wainwright Summary'!$E$7-C71&gt;AB71,0,(AB71-('Wainwright Summary'!$E$7-C71))/AB71)*AA71))</f>
        <v>31904.249999999996</v>
      </c>
      <c r="AD71" s="269">
        <f>VLOOKUP(C71,'Inflation-OLD'!$A$6:$B$126,2)/VLOOKUP('Wainwright Summary'!$E$6,'Inflation-OLD'!$A$6:$B$126,2)</f>
        <v>0.77209178869202533</v>
      </c>
      <c r="AE71" s="264">
        <f t="shared" si="75"/>
        <v>35190.013499110784</v>
      </c>
      <c r="AF71" s="264">
        <f t="shared" si="33"/>
        <v>24633.009449377547</v>
      </c>
      <c r="AG71" s="270">
        <f t="shared" si="1"/>
        <v>2043</v>
      </c>
      <c r="AH71" s="267"/>
      <c r="AI71" s="267"/>
      <c r="AJ71" s="476">
        <f t="shared" si="18"/>
        <v>50</v>
      </c>
      <c r="AK71" s="478"/>
      <c r="AL71" s="478"/>
      <c r="AM71" s="478"/>
      <c r="AN71" s="292"/>
      <c r="AO71" s="31"/>
      <c r="AP71" s="3"/>
      <c r="AQ71" s="983"/>
      <c r="AR71" s="31"/>
      <c r="AS71" s="3"/>
    </row>
    <row r="72" spans="1:45" s="4" customFormat="1">
      <c r="A72" s="131"/>
      <c r="B72" s="371" t="s">
        <v>849</v>
      </c>
      <c r="C72" s="946">
        <v>1990</v>
      </c>
      <c r="D72" s="647">
        <v>1</v>
      </c>
      <c r="E72" s="171" t="s">
        <v>305</v>
      </c>
      <c r="F72" s="319">
        <v>5700</v>
      </c>
      <c r="G72" s="310">
        <f t="shared" si="0"/>
        <v>5700</v>
      </c>
      <c r="H72" s="1009">
        <v>0</v>
      </c>
      <c r="I72" s="1009">
        <v>0</v>
      </c>
      <c r="J72" s="1009">
        <v>0</v>
      </c>
      <c r="K72" s="1009">
        <v>0</v>
      </c>
      <c r="L72" s="1009">
        <v>0</v>
      </c>
      <c r="M72" s="471">
        <f t="shared" si="64"/>
        <v>0</v>
      </c>
      <c r="N72" s="471">
        <f t="shared" si="65"/>
        <v>0</v>
      </c>
      <c r="O72" s="471">
        <f t="shared" si="66"/>
        <v>0</v>
      </c>
      <c r="P72" s="471">
        <f t="shared" si="67"/>
        <v>0</v>
      </c>
      <c r="Q72" s="471">
        <f t="shared" si="68"/>
        <v>0</v>
      </c>
      <c r="R72" s="472">
        <f t="shared" si="69"/>
        <v>5700</v>
      </c>
      <c r="S72" s="1009">
        <v>0</v>
      </c>
      <c r="T72" s="1009">
        <v>0</v>
      </c>
      <c r="U72" s="1009">
        <v>0.03</v>
      </c>
      <c r="V72" s="1009">
        <v>0</v>
      </c>
      <c r="W72" s="472">
        <f t="shared" si="70"/>
        <v>0</v>
      </c>
      <c r="X72" s="472">
        <f t="shared" si="71"/>
        <v>0</v>
      </c>
      <c r="Y72" s="472">
        <f t="shared" si="72"/>
        <v>171</v>
      </c>
      <c r="Z72" s="472">
        <f t="shared" si="73"/>
        <v>0</v>
      </c>
      <c r="AA72" s="472">
        <f t="shared" si="74"/>
        <v>5871</v>
      </c>
      <c r="AB72" s="966">
        <v>50</v>
      </c>
      <c r="AC72" s="268">
        <f>IF(ISERROR(IF('Wainwright Summary'!$E$7-C72&gt;AB72,0,(AB72-('Wainwright Summary'!$E$7-C72))/AB72)*G72)," ",(IF('Wainwright Summary'!$E$7-C72&gt;AB72,0,(AB72-('Wainwright Summary'!$E$7-C72))/AB72)*AA72))</f>
        <v>3757.44</v>
      </c>
      <c r="AD72" s="269">
        <f>VLOOKUP(C72,'Inflation-OLD'!$A$6:$B$126,2)/VLOOKUP('Wainwright Summary'!$E$6,'Inflation-OLD'!$A$6:$B$126,2)</f>
        <v>0.70977858853992193</v>
      </c>
      <c r="AE72" s="264">
        <f t="shared" si="75"/>
        <v>4167.1100933178814</v>
      </c>
      <c r="AF72" s="264">
        <f t="shared" si="33"/>
        <v>2666.9504597234441</v>
      </c>
      <c r="AG72" s="270">
        <f t="shared" si="1"/>
        <v>2040</v>
      </c>
      <c r="AH72" s="267"/>
      <c r="AI72" s="267"/>
      <c r="AJ72" s="476">
        <f t="shared" si="18"/>
        <v>50</v>
      </c>
      <c r="AK72" s="478"/>
      <c r="AL72" s="478"/>
      <c r="AM72" s="478"/>
      <c r="AN72" s="292" t="s">
        <v>407</v>
      </c>
      <c r="AO72" s="31"/>
      <c r="AP72" s="3"/>
      <c r="AQ72" s="983"/>
      <c r="AR72" s="31"/>
      <c r="AS72" s="3"/>
    </row>
    <row r="73" spans="1:45" s="4" customFormat="1">
      <c r="A73" s="131"/>
      <c r="B73" s="371" t="s">
        <v>172</v>
      </c>
      <c r="C73" s="1163">
        <v>2009</v>
      </c>
      <c r="D73" s="647">
        <v>2</v>
      </c>
      <c r="E73" s="171" t="s">
        <v>305</v>
      </c>
      <c r="F73" s="319">
        <f>(335100*1.064)/2</f>
        <v>178273.2</v>
      </c>
      <c r="G73" s="310">
        <f t="shared" si="0"/>
        <v>356546.4</v>
      </c>
      <c r="H73" s="1009">
        <v>0</v>
      </c>
      <c r="I73" s="1009">
        <v>0</v>
      </c>
      <c r="J73" s="1009">
        <v>0</v>
      </c>
      <c r="K73" s="1009">
        <v>0</v>
      </c>
      <c r="L73" s="1009">
        <v>0</v>
      </c>
      <c r="M73" s="471">
        <f>G73*H73</f>
        <v>0</v>
      </c>
      <c r="N73" s="471">
        <f>(G73+M73)*I73</f>
        <v>0</v>
      </c>
      <c r="O73" s="471">
        <f>(G73+M73+N73)*J73</f>
        <v>0</v>
      </c>
      <c r="P73" s="471">
        <f>(G73+M73+N73+O73)*K73</f>
        <v>0</v>
      </c>
      <c r="Q73" s="471">
        <f>(G73+M73+N73+O73+P73)*L73</f>
        <v>0</v>
      </c>
      <c r="R73" s="472">
        <f>G73+SUM(M73:Q73)</f>
        <v>356546.4</v>
      </c>
      <c r="S73" s="1009">
        <v>0</v>
      </c>
      <c r="T73" s="1009">
        <v>0</v>
      </c>
      <c r="U73" s="1009">
        <v>0.06</v>
      </c>
      <c r="V73" s="1009">
        <v>0</v>
      </c>
      <c r="W73" s="472">
        <f>R73*S73</f>
        <v>0</v>
      </c>
      <c r="X73" s="472">
        <f>R73*T73</f>
        <v>0</v>
      </c>
      <c r="Y73" s="472">
        <f>R73*U73</f>
        <v>21392.784</v>
      </c>
      <c r="Z73" s="472">
        <f>(W73+X73)*V73</f>
        <v>0</v>
      </c>
      <c r="AA73" s="472">
        <f>R73+SUM(W73:Z73)</f>
        <v>377939.18400000001</v>
      </c>
      <c r="AB73" s="966">
        <v>20</v>
      </c>
      <c r="AC73" s="268">
        <v>0</v>
      </c>
      <c r="AD73" s="269">
        <v>0</v>
      </c>
      <c r="AE73" s="264">
        <v>0</v>
      </c>
      <c r="AF73" s="264">
        <v>0</v>
      </c>
      <c r="AG73" s="270">
        <v>2009</v>
      </c>
      <c r="AH73" s="267"/>
      <c r="AI73" s="267"/>
      <c r="AJ73" s="476">
        <v>50</v>
      </c>
      <c r="AK73" s="478"/>
      <c r="AL73" s="478"/>
      <c r="AM73" s="478"/>
      <c r="AN73" s="292"/>
      <c r="AO73" s="31"/>
      <c r="AP73" s="3"/>
      <c r="AQ73" s="983"/>
      <c r="AR73" s="31"/>
      <c r="AS73" s="3"/>
    </row>
    <row r="74" spans="1:45" s="4" customFormat="1" ht="25.5">
      <c r="A74" s="131"/>
      <c r="B74" s="371" t="s">
        <v>174</v>
      </c>
      <c r="C74" s="991">
        <v>1990</v>
      </c>
      <c r="D74" s="647">
        <v>2</v>
      </c>
      <c r="E74" s="171" t="s">
        <v>305</v>
      </c>
      <c r="F74" s="319">
        <v>84000</v>
      </c>
      <c r="G74" s="310">
        <f>IF(ISERROR(F74*D74)," ",F74*D74)</f>
        <v>168000</v>
      </c>
      <c r="H74" s="1009">
        <v>0</v>
      </c>
      <c r="I74" s="1009">
        <v>0</v>
      </c>
      <c r="J74" s="1009">
        <v>0</v>
      </c>
      <c r="K74" s="1009">
        <v>0</v>
      </c>
      <c r="L74" s="1009">
        <v>0</v>
      </c>
      <c r="M74" s="471">
        <f>G74*H74</f>
        <v>0</v>
      </c>
      <c r="N74" s="471">
        <f>(G74+M74)*I74</f>
        <v>0</v>
      </c>
      <c r="O74" s="471">
        <f>(G74+M74+N74)*J74</f>
        <v>0</v>
      </c>
      <c r="P74" s="471">
        <f>(G74+M74+N74+O74)*K74</f>
        <v>0</v>
      </c>
      <c r="Q74" s="471">
        <f>(G74+M74+N74+O74+P74)*L74</f>
        <v>0</v>
      </c>
      <c r="R74" s="472">
        <f>G74+SUM(M74:Q74)</f>
        <v>168000</v>
      </c>
      <c r="S74" s="1009">
        <v>0</v>
      </c>
      <c r="T74" s="1009">
        <v>0</v>
      </c>
      <c r="U74" s="1009">
        <v>0.06</v>
      </c>
      <c r="V74" s="1009">
        <v>0</v>
      </c>
      <c r="W74" s="472">
        <f>R74*S74</f>
        <v>0</v>
      </c>
      <c r="X74" s="472">
        <f>R74*T74</f>
        <v>0</v>
      </c>
      <c r="Y74" s="472">
        <f>R74*U74</f>
        <v>10080</v>
      </c>
      <c r="Z74" s="472">
        <f>(W74+X74)*V74</f>
        <v>0</v>
      </c>
      <c r="AA74" s="472">
        <f>R74+SUM(W74:Z74)</f>
        <v>178080</v>
      </c>
      <c r="AB74" s="966">
        <v>50</v>
      </c>
      <c r="AC74" s="268">
        <v>0</v>
      </c>
      <c r="AD74" s="269">
        <f>VLOOKUP(C74,'Inflation-OLD'!$A$6:$B$126,2)/VLOOKUP('Wainwright Summary'!$E$6,'Inflation-OLD'!$A$6:$B$126,2)</f>
        <v>0.70977858853992193</v>
      </c>
      <c r="AE74" s="264">
        <f>IF(ISERROR(AA74*AD74), " ",AA74*AD74 )</f>
        <v>126397.3710471893</v>
      </c>
      <c r="AF74" s="264">
        <f>IF(ISERROR((AC74/AA74)*AE74)," ",(AC74/AA74)*AE74)</f>
        <v>0</v>
      </c>
      <c r="AG74" s="270">
        <v>9999</v>
      </c>
      <c r="AH74" s="267"/>
      <c r="AI74" s="267"/>
      <c r="AJ74" s="476">
        <f>AB74</f>
        <v>50</v>
      </c>
      <c r="AK74" s="478"/>
      <c r="AL74" s="478"/>
      <c r="AM74" s="478"/>
      <c r="AN74" s="292" t="s">
        <v>359</v>
      </c>
      <c r="AO74" s="31"/>
      <c r="AP74" s="3"/>
      <c r="AQ74" s="983"/>
      <c r="AR74" s="31"/>
      <c r="AS74" s="3"/>
    </row>
    <row r="75" spans="1:45" s="4" customFormat="1">
      <c r="A75" s="131"/>
      <c r="B75" s="371" t="s">
        <v>173</v>
      </c>
      <c r="C75" s="991">
        <v>1990</v>
      </c>
      <c r="D75" s="647">
        <v>1</v>
      </c>
      <c r="E75" s="171" t="s">
        <v>305</v>
      </c>
      <c r="F75" s="319">
        <v>84000</v>
      </c>
      <c r="G75" s="310">
        <f>IF(ISERROR(F75*D75)," ",F75*D75)</f>
        <v>84000</v>
      </c>
      <c r="H75" s="1009">
        <v>0</v>
      </c>
      <c r="I75" s="1009">
        <v>0</v>
      </c>
      <c r="J75" s="1009">
        <v>0</v>
      </c>
      <c r="K75" s="1009">
        <v>0</v>
      </c>
      <c r="L75" s="1009">
        <v>0</v>
      </c>
      <c r="M75" s="471">
        <f>G75*H75</f>
        <v>0</v>
      </c>
      <c r="N75" s="471">
        <f>(G75+M75)*I75</f>
        <v>0</v>
      </c>
      <c r="O75" s="471">
        <f>(G75+M75+N75)*J75</f>
        <v>0</v>
      </c>
      <c r="P75" s="471">
        <f>(G75+M75+N75+O75)*K75</f>
        <v>0</v>
      </c>
      <c r="Q75" s="471">
        <f>(G75+M75+N75+O75+P75)*L75</f>
        <v>0</v>
      </c>
      <c r="R75" s="472">
        <f>G75+SUM(M75:Q75)</f>
        <v>84000</v>
      </c>
      <c r="S75" s="1009">
        <v>0</v>
      </c>
      <c r="T75" s="1009">
        <v>0</v>
      </c>
      <c r="U75" s="1009">
        <v>0.06</v>
      </c>
      <c r="V75" s="1009">
        <v>0</v>
      </c>
      <c r="W75" s="472">
        <f>R75*S75</f>
        <v>0</v>
      </c>
      <c r="X75" s="472">
        <f>R75*T75</f>
        <v>0</v>
      </c>
      <c r="Y75" s="472">
        <f>R75*U75</f>
        <v>5040</v>
      </c>
      <c r="Z75" s="472">
        <f>(W75+X75)*V75</f>
        <v>0</v>
      </c>
      <c r="AA75" s="472">
        <f>R75+SUM(W75:Z75)</f>
        <v>89040</v>
      </c>
      <c r="AB75" s="966">
        <v>50</v>
      </c>
      <c r="AC75" s="268">
        <f>IF(ISERROR(IF('Wainwright Summary'!$E$7-C75&gt;AB75,0,(AB75-('Wainwright Summary'!$E$7-C75))/AB75)*G75)," ",(IF('Wainwright Summary'!$E$7-C75&gt;AB75,0,(AB75-('Wainwright Summary'!$E$7-C75))/AB75)*AA75))</f>
        <v>56985.599999999999</v>
      </c>
      <c r="AD75" s="269">
        <f>VLOOKUP(C75,'Inflation-OLD'!$A$6:$B$126,2)/VLOOKUP('Wainwright Summary'!$E$6,'Inflation-OLD'!$A$6:$B$126,2)</f>
        <v>0.70977858853992193</v>
      </c>
      <c r="AE75" s="264">
        <f>IF(ISERROR(AA75*AD75), " ",AA75*AD75 )</f>
        <v>63198.68552359465</v>
      </c>
      <c r="AF75" s="264">
        <f>IF(ISERROR((AC75/AA75)*AE75)," ",(AC75/AA75)*AE75)</f>
        <v>40447.15873510058</v>
      </c>
      <c r="AG75" s="270">
        <f>IF(ISERROR(C75+AB75)," ",(C75+AB75))</f>
        <v>2040</v>
      </c>
      <c r="AH75" s="267"/>
      <c r="AI75" s="267"/>
      <c r="AJ75" s="476">
        <f>AB75</f>
        <v>50</v>
      </c>
      <c r="AK75" s="478"/>
      <c r="AL75" s="478"/>
      <c r="AM75" s="478"/>
      <c r="AN75" s="292"/>
      <c r="AO75" s="31"/>
      <c r="AP75" s="3"/>
      <c r="AQ75" s="983"/>
      <c r="AR75" s="31"/>
      <c r="AS75" s="3"/>
    </row>
    <row r="76" spans="1:45" s="4" customFormat="1" ht="25.5">
      <c r="A76" s="131"/>
      <c r="B76" s="371" t="s">
        <v>1024</v>
      </c>
      <c r="C76" s="650">
        <v>1950</v>
      </c>
      <c r="D76" s="647">
        <v>18</v>
      </c>
      <c r="E76" s="171" t="s">
        <v>549</v>
      </c>
      <c r="F76" s="319">
        <f>63618*1.064</f>
        <v>67689.552000000011</v>
      </c>
      <c r="G76" s="310">
        <f>IF(ISERROR(F76*D76)," ",F76*D76)</f>
        <v>1218411.9360000002</v>
      </c>
      <c r="H76" s="1009">
        <v>0</v>
      </c>
      <c r="I76" s="1009">
        <v>0</v>
      </c>
      <c r="J76" s="1009">
        <v>0</v>
      </c>
      <c r="K76" s="1009">
        <v>0</v>
      </c>
      <c r="L76" s="1009">
        <v>0</v>
      </c>
      <c r="M76" s="471">
        <f>G76*H76</f>
        <v>0</v>
      </c>
      <c r="N76" s="471">
        <f>(G76+M76)*I76</f>
        <v>0</v>
      </c>
      <c r="O76" s="471">
        <f>(G76+M76+N76)*J76</f>
        <v>0</v>
      </c>
      <c r="P76" s="471">
        <f>(G76+M76+N76+O76)*K76</f>
        <v>0</v>
      </c>
      <c r="Q76" s="471">
        <f>(G76+M76+N76+O76+P76)*L76</f>
        <v>0</v>
      </c>
      <c r="R76" s="472">
        <f>G76+SUM(M76:Q76)</f>
        <v>1218411.9360000002</v>
      </c>
      <c r="S76" s="1009">
        <v>0</v>
      </c>
      <c r="T76" s="1009">
        <v>0</v>
      </c>
      <c r="U76" s="1009">
        <f>U$10</f>
        <v>0.05</v>
      </c>
      <c r="V76" s="1009">
        <v>0</v>
      </c>
      <c r="W76" s="472">
        <f>R76*S76</f>
        <v>0</v>
      </c>
      <c r="X76" s="472">
        <f>R76*T76</f>
        <v>0</v>
      </c>
      <c r="Y76" s="472">
        <f>R76*U76</f>
        <v>60920.596800000014</v>
      </c>
      <c r="Z76" s="472">
        <f>(W76+X76)*V76</f>
        <v>0</v>
      </c>
      <c r="AA76" s="472">
        <f>R76+SUM(W76:Z76)</f>
        <v>1279332.5328000002</v>
      </c>
      <c r="AB76" s="966">
        <v>50</v>
      </c>
      <c r="AC76" s="268">
        <f>IF(ISERROR(IF('Wainwright Summary'!$E$7-C76&gt;AB76,0,(AB76-('Wainwright Summary'!$E$7-C76))/AB76)*G76)," ",(IF('Wainwright Summary'!$E$7-C76&gt;AB76,0,(AB76-('Wainwright Summary'!$E$7-C76))/AB76)*AA76))</f>
        <v>0</v>
      </c>
      <c r="AD76" s="269">
        <f>VLOOKUP(C76,'Inflation-OLD'!$A$6:$B$126,2)/VLOOKUP('Wainwright Summary'!$E$6,'Inflation-OLD'!$A$6:$B$126,2)</f>
        <v>0.14287644045429512</v>
      </c>
      <c r="AE76" s="264">
        <f>IF(ISERROR(AA76*AD76), " ",AA76*AD76 )</f>
        <v>182786.4784438418</v>
      </c>
      <c r="AF76" s="264">
        <f>IF(ISERROR((AC76/AA76)*AE76)," ",(AC76/AA76)*AE76)</f>
        <v>0</v>
      </c>
      <c r="AG76" s="987">
        <v>2008</v>
      </c>
      <c r="AH76" s="267"/>
      <c r="AI76" s="267"/>
      <c r="AJ76" s="476">
        <f>AB76</f>
        <v>50</v>
      </c>
      <c r="AK76" s="478"/>
      <c r="AL76" s="478"/>
      <c r="AM76" s="478"/>
      <c r="AN76" s="292"/>
      <c r="AO76" s="31"/>
      <c r="AP76" s="3"/>
      <c r="AQ76" s="983"/>
      <c r="AR76" s="31"/>
      <c r="AS76" s="3"/>
    </row>
    <row r="77" spans="1:45" s="4" customFormat="1" ht="24" customHeight="1">
      <c r="A77" s="131"/>
      <c r="B77" s="371"/>
      <c r="C77" s="650"/>
      <c r="D77" s="647"/>
      <c r="E77" s="171"/>
      <c r="F77" s="319"/>
      <c r="G77" s="310"/>
      <c r="H77" s="596"/>
      <c r="I77" s="596"/>
      <c r="J77" s="596"/>
      <c r="K77" s="596"/>
      <c r="L77" s="596"/>
      <c r="M77" s="597"/>
      <c r="N77" s="597"/>
      <c r="O77" s="597"/>
      <c r="P77" s="597"/>
      <c r="Q77" s="597"/>
      <c r="R77" s="598"/>
      <c r="S77" s="596"/>
      <c r="T77" s="596"/>
      <c r="U77" s="596"/>
      <c r="V77" s="596"/>
      <c r="W77" s="598"/>
      <c r="X77" s="598"/>
      <c r="Y77" s="598"/>
      <c r="Z77" s="598"/>
      <c r="AA77" s="598"/>
      <c r="AB77" s="966"/>
      <c r="AC77" s="268"/>
      <c r="AD77" s="269"/>
      <c r="AE77" s="264"/>
      <c r="AF77" s="264"/>
      <c r="AG77" s="688"/>
      <c r="AH77" s="267"/>
      <c r="AI77" s="267"/>
      <c r="AJ77" s="476"/>
      <c r="AK77" s="478"/>
      <c r="AL77" s="478"/>
      <c r="AM77" s="478"/>
      <c r="AN77" s="292"/>
      <c r="AO77" s="31"/>
      <c r="AP77" s="3"/>
      <c r="AQ77" s="983"/>
      <c r="AR77" s="31"/>
      <c r="AS77" s="3"/>
    </row>
    <row r="78" spans="1:45" s="4" customFormat="1">
      <c r="A78" s="131"/>
      <c r="B78" s="371" t="s">
        <v>944</v>
      </c>
      <c r="C78" s="946">
        <v>2005</v>
      </c>
      <c r="D78" s="647">
        <v>1</v>
      </c>
      <c r="E78" s="171" t="s">
        <v>305</v>
      </c>
      <c r="F78" s="319">
        <v>20000</v>
      </c>
      <c r="G78" s="310">
        <f>IF(ISERROR(F78*D78)," ",F78*D78)</f>
        <v>20000</v>
      </c>
      <c r="H78" s="1009">
        <v>0</v>
      </c>
      <c r="I78" s="1009">
        <v>0</v>
      </c>
      <c r="J78" s="1009">
        <v>0</v>
      </c>
      <c r="K78" s="1009">
        <v>0</v>
      </c>
      <c r="L78" s="1009">
        <v>0</v>
      </c>
      <c r="M78" s="597">
        <f>G78*H78</f>
        <v>0</v>
      </c>
      <c r="N78" s="597">
        <f>(G78+M78)*I78</f>
        <v>0</v>
      </c>
      <c r="O78" s="597">
        <f>(G78+M78+N78)*J78</f>
        <v>0</v>
      </c>
      <c r="P78" s="597">
        <f>(G78+M78+N78+O78)*K78</f>
        <v>0</v>
      </c>
      <c r="Q78" s="597">
        <f>(G78+M78+N78+O78+P78)*L78</f>
        <v>0</v>
      </c>
      <c r="R78" s="598">
        <f>G78+SUM(M78:Q78)</f>
        <v>20000</v>
      </c>
      <c r="S78" s="596"/>
      <c r="T78" s="596"/>
      <c r="U78" s="470">
        <v>0.03</v>
      </c>
      <c r="V78" s="596"/>
      <c r="W78" s="598">
        <f>R78*S78</f>
        <v>0</v>
      </c>
      <c r="X78" s="598">
        <f>R78*T78</f>
        <v>0</v>
      </c>
      <c r="Y78" s="598">
        <f>R78*U78</f>
        <v>600</v>
      </c>
      <c r="Z78" s="598">
        <f>(W78+X78)*V78</f>
        <v>0</v>
      </c>
      <c r="AA78" s="598">
        <f>R78+SUM(W78:Z78)</f>
        <v>20600</v>
      </c>
      <c r="AB78" s="966">
        <v>50</v>
      </c>
      <c r="AC78" s="268">
        <f>IF(ISERROR(IF('Wainwright Summary'!$E$7-C78&gt;AB78,0,(AB78-('Wainwright Summary'!$E$7-C78))/AB78)*G78)," ",(IF('Wainwright Summary'!$E$7-C78&gt;AB78,0,(AB78-('Wainwright Summary'!$E$7-C78))/AB78)*AA78))</f>
        <v>19364</v>
      </c>
      <c r="AD78" s="269">
        <f>VLOOKUP(C78,'Inflation-OLD'!$A$6:$B$126,2)/VLOOKUP('Wainwright Summary'!$E$6,'Inflation-OLD'!$A$6:$B$126,2)</f>
        <v>0.96116878123798544</v>
      </c>
      <c r="AE78" s="264">
        <f>IF(ISERROR(AA78*AD78), " ",AA78*AD78 )</f>
        <v>19800.076893502501</v>
      </c>
      <c r="AF78" s="264">
        <f>IF(ISERROR((AC78/AA78)*AE78)," ",(AC78/AA78)*AE78)</f>
        <v>18612.072279892349</v>
      </c>
      <c r="AG78" s="270">
        <f>IF(ISERROR(C78+AB78)," ",(C78+AB78))</f>
        <v>2055</v>
      </c>
      <c r="AH78" s="267"/>
      <c r="AI78" s="267"/>
      <c r="AJ78" s="476">
        <f>AB78</f>
        <v>50</v>
      </c>
      <c r="AK78" s="478"/>
      <c r="AL78" s="478"/>
      <c r="AM78" s="478"/>
      <c r="AN78" s="292"/>
      <c r="AO78" s="31"/>
      <c r="AP78" s="3"/>
      <c r="AQ78" s="983"/>
      <c r="AR78" s="31"/>
      <c r="AS78" s="3"/>
    </row>
    <row r="79" spans="1:45" s="4" customFormat="1">
      <c r="A79" s="131"/>
      <c r="B79" s="371" t="s">
        <v>945</v>
      </c>
      <c r="C79" s="946">
        <v>2003</v>
      </c>
      <c r="D79" s="647">
        <v>1</v>
      </c>
      <c r="E79" s="171" t="s">
        <v>305</v>
      </c>
      <c r="F79" s="319">
        <v>5000</v>
      </c>
      <c r="G79" s="310">
        <f>IF(ISERROR(F79*D79)," ",F79*D79)</f>
        <v>5000</v>
      </c>
      <c r="H79" s="1009">
        <v>0</v>
      </c>
      <c r="I79" s="1009">
        <v>0</v>
      </c>
      <c r="J79" s="1009">
        <v>0</v>
      </c>
      <c r="K79" s="1009">
        <v>0</v>
      </c>
      <c r="L79" s="1009">
        <v>0</v>
      </c>
      <c r="M79" s="597">
        <f>G79*H79</f>
        <v>0</v>
      </c>
      <c r="N79" s="597">
        <f>(G79+M79)*I79</f>
        <v>0</v>
      </c>
      <c r="O79" s="597">
        <f>(G79+M79+N79)*J79</f>
        <v>0</v>
      </c>
      <c r="P79" s="597">
        <f>(G79+M79+N79+O79)*K79</f>
        <v>0</v>
      </c>
      <c r="Q79" s="597">
        <f>(G79+M79+N79+O79+P79)*L79</f>
        <v>0</v>
      </c>
      <c r="R79" s="598">
        <f>G79+SUM(M79:Q79)</f>
        <v>5000</v>
      </c>
      <c r="S79" s="596"/>
      <c r="T79" s="596"/>
      <c r="U79" s="470">
        <v>0.03</v>
      </c>
      <c r="V79" s="596"/>
      <c r="W79" s="598">
        <f>R79*S79</f>
        <v>0</v>
      </c>
      <c r="X79" s="598">
        <f>R79*T79</f>
        <v>0</v>
      </c>
      <c r="Y79" s="598">
        <f>R79*U79</f>
        <v>150</v>
      </c>
      <c r="Z79" s="598">
        <f>(W79+X79)*V79</f>
        <v>0</v>
      </c>
      <c r="AA79" s="598">
        <f>R79+SUM(W79:Z79)</f>
        <v>5150</v>
      </c>
      <c r="AB79" s="966">
        <v>50</v>
      </c>
      <c r="AC79" s="268">
        <f>IF(ISERROR(IF('Wainwright Summary'!$E$7-C79&gt;AB79,0,(AB79-('Wainwright Summary'!$E$7-C79))/AB79)*G79)," ",(IF('Wainwright Summary'!$E$7-C79&gt;AB79,0,(AB79-('Wainwright Summary'!$E$7-C79))/AB79)*AA79))</f>
        <v>4635</v>
      </c>
      <c r="AD79" s="269">
        <f>VLOOKUP(C79,'Inflation-OLD'!$A$6:$B$126,2)/VLOOKUP('Wainwright Summary'!$E$6,'Inflation-OLD'!$A$6:$B$126,2)</f>
        <v>0.92384662705717424</v>
      </c>
      <c r="AE79" s="264">
        <f>IF(ISERROR(AA79*AD79), " ",AA79*AD79 )</f>
        <v>4757.810129344447</v>
      </c>
      <c r="AF79" s="264">
        <f>IF(ISERROR((AC79/AA79)*AE79)," ",(AC79/AA79)*AE79)</f>
        <v>4282.0291164100026</v>
      </c>
      <c r="AG79" s="270">
        <f>IF(ISERROR(C79+AB79)," ",(C79+AB79))</f>
        <v>2053</v>
      </c>
      <c r="AH79" s="267"/>
      <c r="AI79" s="267"/>
      <c r="AJ79" s="476">
        <f>AB79</f>
        <v>50</v>
      </c>
      <c r="AK79" s="478"/>
      <c r="AL79" s="478"/>
      <c r="AM79" s="478"/>
      <c r="AN79" s="292"/>
      <c r="AO79" s="31"/>
      <c r="AP79" s="3"/>
      <c r="AQ79" s="983"/>
      <c r="AR79" s="31"/>
      <c r="AS79" s="3"/>
    </row>
    <row r="80" spans="1:45" s="4" customFormat="1">
      <c r="A80" s="131"/>
      <c r="B80" s="371"/>
      <c r="C80" s="946" t="s">
        <v>289</v>
      </c>
      <c r="D80" s="647"/>
      <c r="E80" s="171" t="s">
        <v>289</v>
      </c>
      <c r="F80" s="319" t="s">
        <v>289</v>
      </c>
      <c r="G80" s="310" t="str">
        <f t="shared" ref="G80:G146" si="76">IF(ISERROR(F80*D80)," ",F80*D80)</f>
        <v xml:space="preserve"> </v>
      </c>
      <c r="H80" s="310"/>
      <c r="I80" s="310"/>
      <c r="J80" s="310"/>
      <c r="K80" s="310"/>
      <c r="L80" s="310"/>
      <c r="M80" s="310"/>
      <c r="N80" s="310"/>
      <c r="O80" s="310"/>
      <c r="P80" s="310"/>
      <c r="Q80" s="310"/>
      <c r="R80" s="310"/>
      <c r="S80" s="310"/>
      <c r="T80" s="310"/>
      <c r="U80" s="310"/>
      <c r="V80" s="310"/>
      <c r="W80" s="310"/>
      <c r="X80" s="310"/>
      <c r="Y80" s="310"/>
      <c r="Z80" s="310"/>
      <c r="AA80" s="310"/>
      <c r="AB80" s="966" t="s">
        <v>289</v>
      </c>
      <c r="AC80" s="268" t="str">
        <f>IF(ISERROR(IF('Wainwright Summary'!$E$7-C80&gt;AB80,0,(AB80-('Wainwright Summary'!$E$7-C80))/AB80)*G80)," ",(IF('Wainwright Summary'!$E$7-C80&gt;AB80,0,(AB80-('Wainwright Summary'!$E$7-C80))/AB80)*AA80))</f>
        <v xml:space="preserve"> </v>
      </c>
      <c r="AD80" s="269"/>
      <c r="AE80" s="264" t="str">
        <f>IF(ISERROR(D80*F80*AD80), " ",D80*F80*AD80 )</f>
        <v xml:space="preserve"> </v>
      </c>
      <c r="AF80" s="264" t="str">
        <f t="shared" si="33"/>
        <v xml:space="preserve"> </v>
      </c>
      <c r="AG80" s="270" t="str">
        <f t="shared" ref="AG80:AG133" si="77">IF(ISERROR(C80+AB80)," ",(C80+AB80))</f>
        <v xml:space="preserve"> </v>
      </c>
      <c r="AH80" s="267"/>
      <c r="AI80" s="267"/>
      <c r="AJ80" s="476" t="str">
        <f t="shared" ref="AJ80:AJ150" si="78">AB80</f>
        <v xml:space="preserve"> </v>
      </c>
      <c r="AK80" s="478"/>
      <c r="AL80" s="478"/>
      <c r="AM80" s="478"/>
      <c r="AN80" s="292"/>
      <c r="AO80" s="31"/>
      <c r="AP80" s="3"/>
      <c r="AQ80" s="983"/>
      <c r="AR80" s="31"/>
      <c r="AS80" s="3"/>
    </row>
    <row r="81" spans="1:45" s="4" customFormat="1" ht="15.75">
      <c r="A81" s="131"/>
      <c r="B81" s="999" t="s">
        <v>176</v>
      </c>
      <c r="C81" s="946" t="s">
        <v>289</v>
      </c>
      <c r="D81" s="647" t="s">
        <v>289</v>
      </c>
      <c r="E81" s="171" t="s">
        <v>289</v>
      </c>
      <c r="F81" s="319" t="s">
        <v>289</v>
      </c>
      <c r="G81" s="310" t="str">
        <f t="shared" si="76"/>
        <v xml:space="preserve"> </v>
      </c>
      <c r="H81" s="310"/>
      <c r="I81" s="310"/>
      <c r="J81" s="310"/>
      <c r="K81" s="310"/>
      <c r="L81" s="310"/>
      <c r="M81" s="310"/>
      <c r="N81" s="310"/>
      <c r="O81" s="310"/>
      <c r="P81" s="310"/>
      <c r="Q81" s="310"/>
      <c r="R81" s="310"/>
      <c r="S81" s="310"/>
      <c r="T81" s="310"/>
      <c r="U81" s="310"/>
      <c r="V81" s="310"/>
      <c r="W81" s="310"/>
      <c r="X81" s="310"/>
      <c r="Y81" s="310"/>
      <c r="Z81" s="310"/>
      <c r="AA81" s="310"/>
      <c r="AB81" s="966" t="s">
        <v>289</v>
      </c>
      <c r="AC81" s="268" t="str">
        <f>IF(ISERROR(IF('Wainwright Summary'!$E$7-C81&gt;AB81,0,(AB81-('Wainwright Summary'!$E$7-C81))/AB81)*G81)," ",(IF('Wainwright Summary'!$E$7-C81&gt;AB81,0,(AB81-('Wainwright Summary'!$E$7-C81))/AB81)*AA81))</f>
        <v xml:space="preserve"> </v>
      </c>
      <c r="AD81" s="269"/>
      <c r="AE81" s="264" t="str">
        <f>IF(ISERROR(D81*F81*AD81), " ",D81*F81*AD81 )</f>
        <v xml:space="preserve"> </v>
      </c>
      <c r="AF81" s="264" t="str">
        <f t="shared" si="33"/>
        <v xml:space="preserve"> </v>
      </c>
      <c r="AG81" s="270" t="str">
        <f t="shared" si="77"/>
        <v xml:space="preserve"> </v>
      </c>
      <c r="AH81" s="267"/>
      <c r="AI81" s="267"/>
      <c r="AJ81" s="476" t="str">
        <f t="shared" si="78"/>
        <v xml:space="preserve"> </v>
      </c>
      <c r="AK81" s="478"/>
      <c r="AL81" s="478"/>
      <c r="AM81" s="478"/>
      <c r="AN81" s="292"/>
      <c r="AO81" s="31"/>
      <c r="AP81" s="31"/>
      <c r="AQ81" s="983"/>
      <c r="AR81" s="31"/>
      <c r="AS81" s="3"/>
    </row>
    <row r="82" spans="1:45" s="4" customFormat="1">
      <c r="A82" s="131"/>
      <c r="B82" s="1003" t="s">
        <v>241</v>
      </c>
      <c r="C82" s="946" t="s">
        <v>289</v>
      </c>
      <c r="D82" s="647" t="s">
        <v>289</v>
      </c>
      <c r="E82" s="171" t="s">
        <v>289</v>
      </c>
      <c r="F82" s="319" t="s">
        <v>289</v>
      </c>
      <c r="G82" s="310" t="str">
        <f t="shared" si="76"/>
        <v xml:space="preserve"> </v>
      </c>
      <c r="H82" s="310"/>
      <c r="I82" s="310"/>
      <c r="J82" s="310"/>
      <c r="K82" s="310"/>
      <c r="L82" s="310"/>
      <c r="M82" s="310"/>
      <c r="N82" s="310"/>
      <c r="O82" s="310"/>
      <c r="P82" s="310"/>
      <c r="Q82" s="310"/>
      <c r="R82" s="310"/>
      <c r="S82" s="310"/>
      <c r="T82" s="310"/>
      <c r="U82" s="310"/>
      <c r="V82" s="310"/>
      <c r="W82" s="310"/>
      <c r="X82" s="310"/>
      <c r="Y82" s="310"/>
      <c r="Z82" s="310"/>
      <c r="AA82" s="310"/>
      <c r="AB82" s="966" t="s">
        <v>289</v>
      </c>
      <c r="AC82" s="268" t="str">
        <f>IF(ISERROR(IF('Wainwright Summary'!$E$7-C82&gt;AB82,0,(AB82-('Wainwright Summary'!$E$7-C82))/AB82)*G82)," ",(IF('Wainwright Summary'!$E$7-C82&gt;AB82,0,(AB82-('Wainwright Summary'!$E$7-C82))/AB82)*AA82))</f>
        <v xml:space="preserve"> </v>
      </c>
      <c r="AD82" s="269"/>
      <c r="AE82" s="264" t="str">
        <f>IF(ISERROR(D82*F82*AD82), " ",D82*F82*AD82 )</f>
        <v xml:space="preserve"> </v>
      </c>
      <c r="AF82" s="264" t="str">
        <f t="shared" si="33"/>
        <v xml:space="preserve"> </v>
      </c>
      <c r="AG82" s="270" t="str">
        <f t="shared" si="77"/>
        <v xml:space="preserve"> </v>
      </c>
      <c r="AH82" s="267"/>
      <c r="AI82" s="267"/>
      <c r="AJ82" s="476" t="str">
        <f t="shared" si="78"/>
        <v xml:space="preserve"> </v>
      </c>
      <c r="AK82" s="478"/>
      <c r="AL82" s="478"/>
      <c r="AM82" s="478"/>
      <c r="AN82" s="292"/>
      <c r="AO82" s="31"/>
      <c r="AP82" s="31"/>
      <c r="AQ82" s="983"/>
      <c r="AR82" s="31"/>
      <c r="AS82" s="3"/>
    </row>
    <row r="83" spans="1:45" s="4" customFormat="1">
      <c r="A83" s="131"/>
      <c r="B83" s="370" t="s">
        <v>242</v>
      </c>
      <c r="C83" s="946">
        <v>1982</v>
      </c>
      <c r="D83" s="647">
        <v>4329.6000000000004</v>
      </c>
      <c r="E83" s="171" t="s">
        <v>307</v>
      </c>
      <c r="F83" s="319">
        <v>33</v>
      </c>
      <c r="G83" s="310">
        <f t="shared" si="76"/>
        <v>142876.80000000002</v>
      </c>
      <c r="H83" s="470">
        <f t="shared" ref="H83:L87" si="79">H$10</f>
        <v>0.05</v>
      </c>
      <c r="I83" s="470">
        <f t="shared" si="79"/>
        <v>0.02</v>
      </c>
      <c r="J83" s="470">
        <f t="shared" si="79"/>
        <v>0.05</v>
      </c>
      <c r="K83" s="968">
        <f t="shared" si="79"/>
        <v>0.122</v>
      </c>
      <c r="L83" s="470">
        <f t="shared" si="79"/>
        <v>0.1</v>
      </c>
      <c r="M83" s="471">
        <f>G83*H83</f>
        <v>7143.8400000000011</v>
      </c>
      <c r="N83" s="471">
        <f>(G83+M83)*I83</f>
        <v>3000.4128000000005</v>
      </c>
      <c r="O83" s="471">
        <f>(G83+M83+N83)*J83</f>
        <v>7651.0526400000008</v>
      </c>
      <c r="P83" s="471">
        <f>(G83+M83+N83+O83)*K83</f>
        <v>19601.99686368</v>
      </c>
      <c r="Q83" s="471">
        <f>(G83+M83+N83+O83+P83)*L83</f>
        <v>18027.410230368001</v>
      </c>
      <c r="R83" s="472">
        <f>G83+SUM(M83:Q83)</f>
        <v>198301.512534048</v>
      </c>
      <c r="S83" s="968">
        <f t="shared" ref="S83:V87" si="80">S$10</f>
        <v>7.6999999999999999E-2</v>
      </c>
      <c r="T83" s="470">
        <f t="shared" si="80"/>
        <v>0.05</v>
      </c>
      <c r="U83" s="470">
        <f t="shared" si="80"/>
        <v>0.05</v>
      </c>
      <c r="V83" s="470">
        <f t="shared" si="80"/>
        <v>0.1</v>
      </c>
      <c r="W83" s="472">
        <f>R83*S83</f>
        <v>15269.216465121695</v>
      </c>
      <c r="X83" s="472">
        <f>R83*T83</f>
        <v>9915.0756267024008</v>
      </c>
      <c r="Y83" s="472">
        <f>R83*U83</f>
        <v>9915.0756267024008</v>
      </c>
      <c r="Z83" s="472">
        <f>(W83+X83)*V83</f>
        <v>2518.42920918241</v>
      </c>
      <c r="AA83" s="472">
        <f>R83+SUM(W83:Z83)</f>
        <v>235919.3094617569</v>
      </c>
      <c r="AB83" s="966">
        <v>50</v>
      </c>
      <c r="AC83" s="268">
        <f>IF(ISERROR(IF('Wainwright Summary'!$E$7-C83&gt;AB83,0,(AB83-('Wainwright Summary'!$E$7-C83))/AB83)*G83)," ",(IF('Wainwright Summary'!$E$7-C83&gt;AB83,0,(AB83-('Wainwright Summary'!$E$7-C83))/AB83)*AA83))</f>
        <v>113241.26854164331</v>
      </c>
      <c r="AD83" s="269">
        <f>VLOOKUP(C83,'Inflation-OLD'!$A$6:$B$126,2)/VLOOKUP('Wainwright Summary'!$E$6,'Inflation-OLD'!$A$6:$B$126,2)</f>
        <v>0.54223993166658846</v>
      </c>
      <c r="AE83" s="264">
        <f>IF(ISERROR(AA83*AD83), " ",AA83*AD83 )</f>
        <v>127924.8702413718</v>
      </c>
      <c r="AF83" s="264">
        <f t="shared" si="33"/>
        <v>61403.937715858461</v>
      </c>
      <c r="AG83" s="270">
        <f t="shared" si="77"/>
        <v>2032</v>
      </c>
      <c r="AH83" s="267"/>
      <c r="AI83" s="267"/>
      <c r="AJ83" s="476">
        <f t="shared" si="78"/>
        <v>50</v>
      </c>
      <c r="AK83" s="478"/>
      <c r="AL83" s="478"/>
      <c r="AM83" s="478"/>
      <c r="AN83" s="292"/>
      <c r="AO83" s="31"/>
      <c r="AP83" s="3"/>
      <c r="AQ83" s="983"/>
      <c r="AR83" s="31"/>
      <c r="AS83" s="3"/>
    </row>
    <row r="84" spans="1:45" s="4" customFormat="1">
      <c r="A84" s="131"/>
      <c r="B84" s="370" t="s">
        <v>243</v>
      </c>
      <c r="C84" s="946">
        <v>1981</v>
      </c>
      <c r="D84" s="647">
        <v>37012.800000000003</v>
      </c>
      <c r="E84" s="171" t="s">
        <v>307</v>
      </c>
      <c r="F84" s="319">
        <f>31*1.064</f>
        <v>32.984000000000002</v>
      </c>
      <c r="G84" s="310">
        <f t="shared" si="76"/>
        <v>1220830.1952000002</v>
      </c>
      <c r="H84" s="470">
        <f t="shared" si="79"/>
        <v>0.05</v>
      </c>
      <c r="I84" s="470">
        <f t="shared" si="79"/>
        <v>0.02</v>
      </c>
      <c r="J84" s="470">
        <f t="shared" si="79"/>
        <v>0.05</v>
      </c>
      <c r="K84" s="968">
        <f t="shared" si="79"/>
        <v>0.122</v>
      </c>
      <c r="L84" s="470">
        <f t="shared" si="79"/>
        <v>0.1</v>
      </c>
      <c r="M84" s="471">
        <f>G84*H84</f>
        <v>61041.509760000015</v>
      </c>
      <c r="N84" s="471">
        <f>(G84+M84)*I84</f>
        <v>25637.434099200007</v>
      </c>
      <c r="O84" s="471">
        <f>(G84+M84+N84)*J84</f>
        <v>65375.456952960012</v>
      </c>
      <c r="P84" s="471">
        <f>(G84+M84+N84+O84)*K84</f>
        <v>167491.92071348353</v>
      </c>
      <c r="Q84" s="471">
        <f>(G84+M84+N84+O84+P84)*L84</f>
        <v>154037.65167256439</v>
      </c>
      <c r="R84" s="472">
        <f>G84+SUM(M84:Q84)</f>
        <v>1694414.1683982082</v>
      </c>
      <c r="S84" s="968">
        <f t="shared" si="80"/>
        <v>7.6999999999999999E-2</v>
      </c>
      <c r="T84" s="470">
        <f t="shared" si="80"/>
        <v>0.05</v>
      </c>
      <c r="U84" s="470">
        <f t="shared" si="80"/>
        <v>0.05</v>
      </c>
      <c r="V84" s="470">
        <f t="shared" si="80"/>
        <v>0.1</v>
      </c>
      <c r="W84" s="472">
        <f>R84*S84</f>
        <v>130469.89096666203</v>
      </c>
      <c r="X84" s="472">
        <f>R84*T84</f>
        <v>84720.708419910414</v>
      </c>
      <c r="Y84" s="472">
        <f>R84*U84</f>
        <v>84720.708419910414</v>
      </c>
      <c r="Z84" s="472">
        <f>(W84+X84)*V84</f>
        <v>21519.059938657243</v>
      </c>
      <c r="AA84" s="472">
        <f>R84+SUM(W84:Z84)</f>
        <v>2015844.5361433483</v>
      </c>
      <c r="AB84" s="966">
        <v>50</v>
      </c>
      <c r="AC84" s="268">
        <f>IF(ISERROR(IF('Wainwright Summary'!$E$7-C84&gt;AB84,0,(AB84-('Wainwright Summary'!$E$7-C84))/AB84)*G84)," ",(IF('Wainwright Summary'!$E$7-C84&gt;AB84,0,(AB84-('Wainwright Summary'!$E$7-C84))/AB84)*AA84))</f>
        <v>927288.48662594031</v>
      </c>
      <c r="AD84" s="269">
        <f>VLOOKUP(C84,'Inflation-OLD'!$A$6:$B$126,2)/VLOOKUP('Wainwright Summary'!$E$6,'Inflation-OLD'!$A$6:$B$126,2)</f>
        <v>0.50754841390380789</v>
      </c>
      <c r="AE84" s="264">
        <f>IF(ISERROR(AA84*AD84), " ",AA84*AD84 )</f>
        <v>1023138.6969962138</v>
      </c>
      <c r="AF84" s="264">
        <f t="shared" si="33"/>
        <v>470643.80061825836</v>
      </c>
      <c r="AG84" s="270">
        <f t="shared" si="77"/>
        <v>2031</v>
      </c>
      <c r="AH84" s="267"/>
      <c r="AI84" s="267"/>
      <c r="AJ84" s="476">
        <f t="shared" si="78"/>
        <v>50</v>
      </c>
      <c r="AK84" s="478"/>
      <c r="AL84" s="478"/>
      <c r="AM84" s="478"/>
      <c r="AN84" s="292"/>
      <c r="AO84" s="31"/>
      <c r="AP84" s="31"/>
      <c r="AQ84" s="983"/>
      <c r="AR84" s="31"/>
      <c r="AS84" s="3"/>
    </row>
    <row r="85" spans="1:45" s="4" customFormat="1">
      <c r="A85" s="131"/>
      <c r="B85" s="370" t="s">
        <v>827</v>
      </c>
      <c r="C85" s="946">
        <v>1976</v>
      </c>
      <c r="D85" s="647">
        <v>6283.2</v>
      </c>
      <c r="E85" s="171" t="s">
        <v>307</v>
      </c>
      <c r="F85" s="319">
        <f>26*1.064</f>
        <v>27.664000000000001</v>
      </c>
      <c r="G85" s="310">
        <f t="shared" si="76"/>
        <v>173818.4448</v>
      </c>
      <c r="H85" s="470">
        <f t="shared" si="79"/>
        <v>0.05</v>
      </c>
      <c r="I85" s="470">
        <f t="shared" si="79"/>
        <v>0.02</v>
      </c>
      <c r="J85" s="470">
        <f t="shared" si="79"/>
        <v>0.05</v>
      </c>
      <c r="K85" s="968">
        <f t="shared" si="79"/>
        <v>0.122</v>
      </c>
      <c r="L85" s="470">
        <f t="shared" si="79"/>
        <v>0.1</v>
      </c>
      <c r="M85" s="471">
        <f>G85*H85</f>
        <v>8690.9222399999999</v>
      </c>
      <c r="N85" s="471">
        <f>(G85+M85)*I85</f>
        <v>3650.1873407999997</v>
      </c>
      <c r="O85" s="471">
        <f>(G85+M85+N85)*J85</f>
        <v>9307.97771904</v>
      </c>
      <c r="P85" s="471">
        <f>(G85+M85+N85+O85)*K85</f>
        <v>23847.038916180478</v>
      </c>
      <c r="Q85" s="471">
        <f>(G85+M85+N85+O85+P85)*L85</f>
        <v>21931.457101602049</v>
      </c>
      <c r="R85" s="472">
        <f>G85+SUM(M85:Q85)</f>
        <v>241246.02811762254</v>
      </c>
      <c r="S85" s="968">
        <f t="shared" si="80"/>
        <v>7.6999999999999999E-2</v>
      </c>
      <c r="T85" s="470">
        <f t="shared" si="80"/>
        <v>0.05</v>
      </c>
      <c r="U85" s="470">
        <f t="shared" si="80"/>
        <v>0.05</v>
      </c>
      <c r="V85" s="470">
        <f t="shared" si="80"/>
        <v>0.1</v>
      </c>
      <c r="W85" s="472">
        <f>R85*S85</f>
        <v>18575.944165056935</v>
      </c>
      <c r="X85" s="472">
        <f>R85*T85</f>
        <v>12062.301405881128</v>
      </c>
      <c r="Y85" s="472">
        <f>R85*U85</f>
        <v>12062.301405881128</v>
      </c>
      <c r="Z85" s="472">
        <f>(W85+X85)*V85</f>
        <v>3063.8245570938066</v>
      </c>
      <c r="AA85" s="472">
        <f>R85+SUM(W85:Z85)</f>
        <v>287010.39965153555</v>
      </c>
      <c r="AB85" s="966">
        <v>50</v>
      </c>
      <c r="AC85" s="268">
        <f>IF(ISERROR(IF('Wainwright Summary'!$E$7-C85&gt;AB85,0,(AB85-('Wainwright Summary'!$E$7-C85))/AB85)*G85)," ",(IF('Wainwright Summary'!$E$7-C85&gt;AB85,0,(AB85-('Wainwright Summary'!$E$7-C85))/AB85)*AA85))</f>
        <v>103323.74387455279</v>
      </c>
      <c r="AD85" s="269">
        <f>VLOOKUP(C85,'Inflation-OLD'!$A$6:$B$126,2)/VLOOKUP('Wainwright Summary'!$E$6,'Inflation-OLD'!$A$6:$B$126,2)</f>
        <v>0.34354467471720335</v>
      </c>
      <c r="AE85" s="264">
        <f>IF(ISERROR(AA85*AD85), " ",AA85*AD85 )</f>
        <v>98600.894388741319</v>
      </c>
      <c r="AF85" s="264">
        <f t="shared" ref="AF85:AF156" si="81">IF(ISERROR((AC85/AA85)*AE85)," ",(AC85/AA85)*AE85)</f>
        <v>35496.321979946872</v>
      </c>
      <c r="AG85" s="270">
        <f t="shared" si="77"/>
        <v>2026</v>
      </c>
      <c r="AH85" s="267"/>
      <c r="AI85" s="267"/>
      <c r="AJ85" s="476">
        <f t="shared" si="78"/>
        <v>50</v>
      </c>
      <c r="AK85" s="478"/>
      <c r="AL85" s="478"/>
      <c r="AM85" s="478"/>
      <c r="AN85" s="292"/>
      <c r="AO85" s="31"/>
      <c r="AP85" s="31"/>
      <c r="AQ85" s="983"/>
      <c r="AR85" s="31"/>
      <c r="AS85" s="3"/>
    </row>
    <row r="86" spans="1:45" s="4" customFormat="1">
      <c r="A86" s="131"/>
      <c r="B86" s="370" t="s">
        <v>828</v>
      </c>
      <c r="C86" s="946">
        <v>1972</v>
      </c>
      <c r="D86" s="647">
        <v>5</v>
      </c>
      <c r="E86" s="171" t="s">
        <v>305</v>
      </c>
      <c r="F86" s="319">
        <v>10000</v>
      </c>
      <c r="G86" s="310">
        <f t="shared" si="76"/>
        <v>50000</v>
      </c>
      <c r="H86" s="470">
        <f t="shared" si="79"/>
        <v>0.05</v>
      </c>
      <c r="I86" s="470">
        <f t="shared" si="79"/>
        <v>0.02</v>
      </c>
      <c r="J86" s="470">
        <f t="shared" si="79"/>
        <v>0.05</v>
      </c>
      <c r="K86" s="968">
        <f t="shared" si="79"/>
        <v>0.122</v>
      </c>
      <c r="L86" s="470">
        <f t="shared" si="79"/>
        <v>0.1</v>
      </c>
      <c r="M86" s="471">
        <f>G86*H86</f>
        <v>2500</v>
      </c>
      <c r="N86" s="471">
        <f>(G86+M86)*I86</f>
        <v>1050</v>
      </c>
      <c r="O86" s="471">
        <f>(G86+M86+N86)*J86</f>
        <v>2677.5</v>
      </c>
      <c r="P86" s="471">
        <f>(G86+M86+N86+O86)*K86</f>
        <v>6859.7550000000001</v>
      </c>
      <c r="Q86" s="471">
        <f>(G86+M86+N86+O86+P86)*L86</f>
        <v>6308.7255000000005</v>
      </c>
      <c r="R86" s="472">
        <f>G86+SUM(M86:Q86)</f>
        <v>69395.980500000005</v>
      </c>
      <c r="S86" s="968">
        <f t="shared" si="80"/>
        <v>7.6999999999999999E-2</v>
      </c>
      <c r="T86" s="470">
        <f t="shared" si="80"/>
        <v>0.05</v>
      </c>
      <c r="U86" s="470">
        <v>0.03</v>
      </c>
      <c r="V86" s="470">
        <f t="shared" si="80"/>
        <v>0.1</v>
      </c>
      <c r="W86" s="472">
        <f>R86*S86</f>
        <v>5343.4904985000003</v>
      </c>
      <c r="X86" s="472">
        <f>R86*T86</f>
        <v>3469.7990250000003</v>
      </c>
      <c r="Y86" s="472">
        <f>R86*U86</f>
        <v>2081.8794149999999</v>
      </c>
      <c r="Z86" s="472">
        <f>(W86+X86)*V86</f>
        <v>881.32895235000001</v>
      </c>
      <c r="AA86" s="472">
        <f>R86+SUM(W86:Z86)</f>
        <v>81172.47839085001</v>
      </c>
      <c r="AB86" s="966">
        <v>50</v>
      </c>
      <c r="AC86" s="268">
        <f>IF(ISERROR(IF('Wainwright Summary'!$E$7-C86&gt;AB86,0,(AB86-('Wainwright Summary'!$E$7-C86))/AB86)*G86)," ",(IF('Wainwright Summary'!$E$7-C86&gt;AB86,0,(AB86-('Wainwright Summary'!$E$7-C86))/AB86)*AA86))</f>
        <v>22728.293949438004</v>
      </c>
      <c r="AD86" s="269">
        <f>VLOOKUP(C86,'Inflation-OLD'!$A$6:$B$126,2)/VLOOKUP('Wainwright Summary'!$E$6,'Inflation-OLD'!$A$6:$B$126,2)</f>
        <v>0.26018638322085391</v>
      </c>
      <c r="AE86" s="264">
        <f>IF(ISERROR(AA86*AD86), " ",AA86*AD86 )</f>
        <v>21119.973569588183</v>
      </c>
      <c r="AF86" s="264">
        <f t="shared" si="81"/>
        <v>5913.5925994846921</v>
      </c>
      <c r="AG86" s="270">
        <f t="shared" si="77"/>
        <v>2022</v>
      </c>
      <c r="AH86" s="267"/>
      <c r="AI86" s="267"/>
      <c r="AJ86" s="476">
        <f t="shared" si="78"/>
        <v>50</v>
      </c>
      <c r="AK86" s="478"/>
      <c r="AL86" s="478"/>
      <c r="AM86" s="478"/>
      <c r="AN86" s="292"/>
      <c r="AO86" s="31"/>
      <c r="AP86" s="31"/>
      <c r="AQ86" s="983"/>
      <c r="AR86" s="31"/>
      <c r="AS86" s="3"/>
    </row>
    <row r="87" spans="1:45" s="4" customFormat="1">
      <c r="A87" s="131"/>
      <c r="B87" s="370" t="s">
        <v>244</v>
      </c>
      <c r="C87" s="946">
        <v>1980</v>
      </c>
      <c r="D87" s="647">
        <v>41923.199999999997</v>
      </c>
      <c r="E87" s="171" t="s">
        <v>307</v>
      </c>
      <c r="F87" s="319">
        <f>16*1.064</f>
        <v>17.024000000000001</v>
      </c>
      <c r="G87" s="310">
        <f t="shared" si="76"/>
        <v>713700.55680000002</v>
      </c>
      <c r="H87" s="470">
        <f t="shared" si="79"/>
        <v>0.05</v>
      </c>
      <c r="I87" s="470">
        <f t="shared" si="79"/>
        <v>0.02</v>
      </c>
      <c r="J87" s="470">
        <f t="shared" si="79"/>
        <v>0.05</v>
      </c>
      <c r="K87" s="968">
        <f t="shared" si="79"/>
        <v>0.122</v>
      </c>
      <c r="L87" s="470">
        <f t="shared" si="79"/>
        <v>0.1</v>
      </c>
      <c r="M87" s="471">
        <f>G87*H87</f>
        <v>35685.027840000002</v>
      </c>
      <c r="N87" s="471">
        <f>(G87+M87)*I87</f>
        <v>14987.711692800001</v>
      </c>
      <c r="O87" s="471">
        <f>(G87+M87+N87)*J87</f>
        <v>38218.664816640005</v>
      </c>
      <c r="P87" s="471">
        <f>(G87+M87+N87+O87)*K87</f>
        <v>97916.219260231679</v>
      </c>
      <c r="Q87" s="471">
        <f>(G87+M87+N87+O87+P87)*L87</f>
        <v>90050.818040967177</v>
      </c>
      <c r="R87" s="472">
        <f>G87+SUM(M87:Q87)</f>
        <v>990558.99845063896</v>
      </c>
      <c r="S87" s="968">
        <f t="shared" si="80"/>
        <v>7.6999999999999999E-2</v>
      </c>
      <c r="T87" s="470">
        <f t="shared" si="80"/>
        <v>0.05</v>
      </c>
      <c r="U87" s="470">
        <f t="shared" si="80"/>
        <v>0.05</v>
      </c>
      <c r="V87" s="470">
        <f t="shared" si="80"/>
        <v>0.1</v>
      </c>
      <c r="W87" s="472">
        <f>R87*S87</f>
        <v>76273.042880699199</v>
      </c>
      <c r="X87" s="472">
        <f>R87*T87</f>
        <v>49527.949922531952</v>
      </c>
      <c r="Y87" s="472">
        <f>R87*U87</f>
        <v>49527.949922531952</v>
      </c>
      <c r="Z87" s="472">
        <f>(W87+X87)*V87</f>
        <v>12580.099280323115</v>
      </c>
      <c r="AA87" s="472">
        <f>R87+SUM(W87:Z87)</f>
        <v>1178468.0404567253</v>
      </c>
      <c r="AB87" s="966">
        <v>50</v>
      </c>
      <c r="AC87" s="268">
        <f>IF(ISERROR(IF('Wainwright Summary'!$E$7-C87&gt;AB87,0,(AB87-('Wainwright Summary'!$E$7-C87))/AB87)*G87)," ",(IF('Wainwright Summary'!$E$7-C87&gt;AB87,0,(AB87-('Wainwright Summary'!$E$7-C87))/AB87)*AA87))</f>
        <v>518525.9378009591</v>
      </c>
      <c r="AD87" s="269">
        <f>VLOOKUP(C87,'Inflation-OLD'!$A$6:$B$126,2)/VLOOKUP('Wainwright Summary'!$E$6,'Inflation-OLD'!$A$6:$B$126,2)</f>
        <v>0.46299200957341208</v>
      </c>
      <c r="AE87" s="264">
        <f>IF(ISERROR(AA87*AD87), " ",AA87*AD87 )</f>
        <v>545621.28626910027</v>
      </c>
      <c r="AF87" s="264">
        <f t="shared" si="81"/>
        <v>240073.36595840412</v>
      </c>
      <c r="AG87" s="270">
        <f t="shared" si="77"/>
        <v>2030</v>
      </c>
      <c r="AH87" s="267"/>
      <c r="AI87" s="267"/>
      <c r="AJ87" s="476">
        <f t="shared" si="78"/>
        <v>50</v>
      </c>
      <c r="AK87" s="478"/>
      <c r="AL87" s="478"/>
      <c r="AM87" s="478"/>
      <c r="AN87" s="292"/>
      <c r="AO87" s="31"/>
      <c r="AP87" s="31"/>
      <c r="AQ87" s="983"/>
      <c r="AR87" s="31"/>
      <c r="AS87" s="3"/>
    </row>
    <row r="88" spans="1:45" s="124" customFormat="1">
      <c r="A88" s="131"/>
      <c r="B88" s="370"/>
      <c r="C88" s="946" t="s">
        <v>289</v>
      </c>
      <c r="D88" s="992" t="s">
        <v>289</v>
      </c>
      <c r="E88" s="171" t="s">
        <v>289</v>
      </c>
      <c r="F88" s="318" t="s">
        <v>289</v>
      </c>
      <c r="G88" s="310" t="str">
        <f t="shared" si="76"/>
        <v xml:space="preserve"> </v>
      </c>
      <c r="H88" s="310"/>
      <c r="I88" s="310"/>
      <c r="J88" s="310"/>
      <c r="K88" s="310"/>
      <c r="L88" s="310"/>
      <c r="M88" s="310"/>
      <c r="N88" s="310"/>
      <c r="O88" s="310"/>
      <c r="P88" s="310"/>
      <c r="Q88" s="310"/>
      <c r="R88" s="310"/>
      <c r="S88" s="310"/>
      <c r="T88" s="310"/>
      <c r="U88" s="310"/>
      <c r="V88" s="310"/>
      <c r="W88" s="310"/>
      <c r="X88" s="310"/>
      <c r="Y88" s="310"/>
      <c r="Z88" s="310"/>
      <c r="AA88" s="310"/>
      <c r="AB88" s="966" t="s">
        <v>289</v>
      </c>
      <c r="AC88" s="268" t="str">
        <f>IF(ISERROR(IF('Wainwright Summary'!$E$7-C88&gt;AB88,0,(AB88-('Wainwright Summary'!$E$7-C88))/AB88)*G88)," ",(IF('Wainwright Summary'!$E$7-C88&gt;AB88,0,(AB88-('Wainwright Summary'!$E$7-C88))/AB88)*AA88))</f>
        <v xml:space="preserve"> </v>
      </c>
      <c r="AD88" s="269"/>
      <c r="AE88" s="264" t="str">
        <f>IF(ISERROR(D88*F88*AD88), " ",D88*F88*AD88 )</f>
        <v xml:space="preserve"> </v>
      </c>
      <c r="AF88" s="264" t="str">
        <f t="shared" si="81"/>
        <v xml:space="preserve"> </v>
      </c>
      <c r="AG88" s="270" t="str">
        <f t="shared" si="77"/>
        <v xml:space="preserve"> </v>
      </c>
      <c r="AH88" s="263"/>
      <c r="AI88" s="263"/>
      <c r="AJ88" s="476" t="str">
        <f t="shared" si="78"/>
        <v xml:space="preserve"> </v>
      </c>
      <c r="AK88" s="477"/>
      <c r="AL88" s="477"/>
      <c r="AM88" s="477"/>
      <c r="AN88" s="292"/>
      <c r="AP88" s="4"/>
    </row>
    <row r="89" spans="1:45" s="4" customFormat="1">
      <c r="A89" s="131"/>
      <c r="B89" s="1000" t="s">
        <v>253</v>
      </c>
      <c r="C89" s="946" t="s">
        <v>289</v>
      </c>
      <c r="D89" s="647" t="s">
        <v>289</v>
      </c>
      <c r="E89" s="171" t="s">
        <v>289</v>
      </c>
      <c r="F89" s="319" t="s">
        <v>289</v>
      </c>
      <c r="G89" s="310" t="str">
        <f t="shared" si="76"/>
        <v xml:space="preserve"> </v>
      </c>
      <c r="H89" s="310"/>
      <c r="I89" s="310"/>
      <c r="J89" s="310"/>
      <c r="K89" s="310"/>
      <c r="L89" s="310"/>
      <c r="M89" s="310"/>
      <c r="N89" s="310"/>
      <c r="O89" s="310"/>
      <c r="P89" s="310"/>
      <c r="Q89" s="310"/>
      <c r="R89" s="310"/>
      <c r="S89" s="310"/>
      <c r="T89" s="310"/>
      <c r="U89" s="310"/>
      <c r="V89" s="310"/>
      <c r="W89" s="310"/>
      <c r="X89" s="310"/>
      <c r="Y89" s="310"/>
      <c r="Z89" s="310"/>
      <c r="AA89" s="310"/>
      <c r="AB89" s="966" t="s">
        <v>289</v>
      </c>
      <c r="AC89" s="268" t="str">
        <f>IF(ISERROR(IF('Wainwright Summary'!$E$7-C89&gt;AB89,0,(AB89-('Wainwright Summary'!$E$7-C89))/AB89)*G89)," ",(IF('Wainwright Summary'!$E$7-C89&gt;AB89,0,(AB89-('Wainwright Summary'!$E$7-C89))/AB89)*AA89))</f>
        <v xml:space="preserve"> </v>
      </c>
      <c r="AD89" s="269"/>
      <c r="AE89" s="264" t="str">
        <f>IF(ISERROR(D89*F89*AD89), " ",D89*F89*AD89 )</f>
        <v xml:space="preserve"> </v>
      </c>
      <c r="AF89" s="264" t="str">
        <f t="shared" si="81"/>
        <v xml:space="preserve"> </v>
      </c>
      <c r="AG89" s="270" t="str">
        <f t="shared" si="77"/>
        <v xml:space="preserve"> </v>
      </c>
      <c r="AH89" s="267"/>
      <c r="AI89" s="267"/>
      <c r="AJ89" s="476" t="str">
        <f t="shared" si="78"/>
        <v xml:space="preserve"> </v>
      </c>
      <c r="AK89" s="478"/>
      <c r="AL89" s="478"/>
      <c r="AM89" s="478"/>
      <c r="AN89" s="292"/>
      <c r="AO89" s="31"/>
      <c r="AP89" s="3"/>
      <c r="AQ89" s="983"/>
      <c r="AR89" s="31"/>
      <c r="AS89" s="3"/>
    </row>
    <row r="90" spans="1:45" s="4" customFormat="1">
      <c r="A90" s="131"/>
      <c r="B90" s="371" t="s">
        <v>244</v>
      </c>
      <c r="C90" s="946">
        <v>1980</v>
      </c>
      <c r="D90" s="647">
        <v>1320</v>
      </c>
      <c r="E90" s="171" t="s">
        <v>307</v>
      </c>
      <c r="F90" s="319">
        <v>19</v>
      </c>
      <c r="G90" s="310">
        <f t="shared" si="76"/>
        <v>25080</v>
      </c>
      <c r="H90" s="470">
        <f>H$10</f>
        <v>0.05</v>
      </c>
      <c r="I90" s="470">
        <f>I$10</f>
        <v>0.02</v>
      </c>
      <c r="J90" s="470">
        <f>J$10</f>
        <v>0.05</v>
      </c>
      <c r="K90" s="968">
        <f>K$10</f>
        <v>0.122</v>
      </c>
      <c r="L90" s="470">
        <f>L$10</f>
        <v>0.1</v>
      </c>
      <c r="M90" s="471">
        <f>G90*H90</f>
        <v>1254</v>
      </c>
      <c r="N90" s="471">
        <f>(G90+M90)*I90</f>
        <v>526.68000000000006</v>
      </c>
      <c r="O90" s="471">
        <f>(G90+M90+N90)*J90</f>
        <v>1343.0340000000001</v>
      </c>
      <c r="P90" s="471">
        <f>(G90+M90+N90+O90)*K90</f>
        <v>3440.8531079999998</v>
      </c>
      <c r="Q90" s="471">
        <f>(G90+M90+N90+O90+P90)*L90</f>
        <v>3164.4567108000001</v>
      </c>
      <c r="R90" s="472">
        <f>G90+SUM(M90:Q90)</f>
        <v>34809.0238188</v>
      </c>
      <c r="S90" s="968">
        <f>S$10</f>
        <v>7.6999999999999999E-2</v>
      </c>
      <c r="T90" s="470">
        <f>T$10</f>
        <v>0.05</v>
      </c>
      <c r="U90" s="470">
        <v>0.03</v>
      </c>
      <c r="V90" s="470">
        <f>V$10</f>
        <v>0.1</v>
      </c>
      <c r="W90" s="472">
        <f>R90*S90</f>
        <v>2680.2948340476</v>
      </c>
      <c r="X90" s="472">
        <f>R90*T90</f>
        <v>1740.4511909400001</v>
      </c>
      <c r="Y90" s="472">
        <f>R90*U90</f>
        <v>1044.2707145639999</v>
      </c>
      <c r="Z90" s="472">
        <f>(W90+X90)*V90</f>
        <v>442.07460249876004</v>
      </c>
      <c r="AA90" s="472">
        <f>R90+SUM(W90:Z90)</f>
        <v>40716.115160850357</v>
      </c>
      <c r="AB90" s="966">
        <v>40</v>
      </c>
      <c r="AC90" s="268">
        <f>IF(ISERROR(IF('Wainwright Summary'!$E$7-C90&gt;AB90,0,(AB90-('Wainwright Summary'!$E$7-C90))/AB90)*G90)," ",(IF('Wainwright Summary'!$E$7-C90&gt;AB90,0,(AB90-('Wainwright Summary'!$E$7-C90))/AB90)*AA90))</f>
        <v>12214.834548255107</v>
      </c>
      <c r="AD90" s="269">
        <f>VLOOKUP(C90,'Inflation-OLD'!$A$6:$B$126,2)/VLOOKUP('Wainwright Summary'!$E$6,'Inflation-OLD'!$A$6:$B$126,2)</f>
        <v>0.46299200957341208</v>
      </c>
      <c r="AE90" s="264">
        <f>IF(ISERROR(AA90*AD90), " ",AA90*AD90 )</f>
        <v>18851.235980344576</v>
      </c>
      <c r="AF90" s="264">
        <f t="shared" si="81"/>
        <v>5655.3707941033726</v>
      </c>
      <c r="AG90" s="270">
        <f t="shared" si="77"/>
        <v>2020</v>
      </c>
      <c r="AH90" s="267"/>
      <c r="AI90" s="267"/>
      <c r="AJ90" s="476">
        <f t="shared" si="78"/>
        <v>40</v>
      </c>
      <c r="AK90" s="478"/>
      <c r="AL90" s="478"/>
      <c r="AM90" s="478"/>
      <c r="AN90" s="292"/>
      <c r="AO90" s="31"/>
      <c r="AP90" s="3"/>
      <c r="AQ90" s="983"/>
      <c r="AR90" s="31"/>
      <c r="AS90" s="3"/>
    </row>
    <row r="91" spans="1:45" s="4" customFormat="1">
      <c r="A91" s="131"/>
      <c r="B91" s="371"/>
      <c r="C91" s="946" t="s">
        <v>289</v>
      </c>
      <c r="D91" s="647" t="s">
        <v>289</v>
      </c>
      <c r="E91" s="171" t="s">
        <v>289</v>
      </c>
      <c r="F91" s="319" t="s">
        <v>289</v>
      </c>
      <c r="G91" s="310" t="str">
        <f t="shared" si="76"/>
        <v xml:space="preserve"> </v>
      </c>
      <c r="H91" s="310"/>
      <c r="I91" s="310"/>
      <c r="J91" s="310"/>
      <c r="K91" s="310"/>
      <c r="L91" s="310"/>
      <c r="M91" s="310"/>
      <c r="N91" s="310"/>
      <c r="O91" s="310"/>
      <c r="P91" s="310"/>
      <c r="Q91" s="310"/>
      <c r="R91" s="310"/>
      <c r="S91" s="310"/>
      <c r="T91" s="310"/>
      <c r="U91" s="310"/>
      <c r="V91" s="310"/>
      <c r="W91" s="310"/>
      <c r="X91" s="310"/>
      <c r="Y91" s="310"/>
      <c r="Z91" s="310"/>
      <c r="AA91" s="310"/>
      <c r="AB91" s="966" t="s">
        <v>289</v>
      </c>
      <c r="AC91" s="268" t="str">
        <f>IF(ISERROR(IF('Wainwright Summary'!$E$7-C91&gt;AB91,0,(AB91-('Wainwright Summary'!$E$7-C91))/AB91)*G91)," ",(IF('Wainwright Summary'!$E$7-C91&gt;AB91,0,(AB91-('Wainwright Summary'!$E$7-C91))/AB91)*AA91))</f>
        <v xml:space="preserve"> </v>
      </c>
      <c r="AD91" s="269"/>
      <c r="AE91" s="264" t="str">
        <f>IF(ISERROR(D91*F91*AD91), " ",D91*F91*AD91 )</f>
        <v xml:space="preserve"> </v>
      </c>
      <c r="AF91" s="264" t="str">
        <f t="shared" si="81"/>
        <v xml:space="preserve"> </v>
      </c>
      <c r="AG91" s="270" t="str">
        <f t="shared" si="77"/>
        <v xml:space="preserve"> </v>
      </c>
      <c r="AH91" s="267"/>
      <c r="AI91" s="267"/>
      <c r="AJ91" s="476" t="str">
        <f t="shared" si="78"/>
        <v xml:space="preserve"> </v>
      </c>
      <c r="AK91" s="478"/>
      <c r="AL91" s="478"/>
      <c r="AM91" s="478"/>
      <c r="AN91" s="292"/>
      <c r="AO91" s="31"/>
      <c r="AP91" s="3"/>
      <c r="AQ91" s="983"/>
      <c r="AR91" s="31"/>
      <c r="AS91" s="3"/>
    </row>
    <row r="92" spans="1:45" s="4" customFormat="1">
      <c r="A92" s="131"/>
      <c r="B92" s="1000" t="s">
        <v>245</v>
      </c>
      <c r="C92" s="946" t="s">
        <v>289</v>
      </c>
      <c r="D92" s="647" t="s">
        <v>289</v>
      </c>
      <c r="E92" s="171" t="s">
        <v>289</v>
      </c>
      <c r="F92" s="319" t="s">
        <v>289</v>
      </c>
      <c r="G92" s="310" t="str">
        <f t="shared" si="76"/>
        <v xml:space="preserve"> </v>
      </c>
      <c r="H92" s="310"/>
      <c r="I92" s="310"/>
      <c r="J92" s="310"/>
      <c r="K92" s="310"/>
      <c r="L92" s="310"/>
      <c r="M92" s="310"/>
      <c r="N92" s="310"/>
      <c r="O92" s="310"/>
      <c r="P92" s="310"/>
      <c r="Q92" s="310"/>
      <c r="R92" s="310"/>
      <c r="S92" s="310"/>
      <c r="T92" s="310"/>
      <c r="U92" s="310"/>
      <c r="V92" s="310"/>
      <c r="W92" s="310"/>
      <c r="X92" s="310"/>
      <c r="Y92" s="310"/>
      <c r="Z92" s="310"/>
      <c r="AA92" s="310"/>
      <c r="AB92" s="966" t="s">
        <v>289</v>
      </c>
      <c r="AC92" s="268" t="str">
        <f>IF(ISERROR(IF('Wainwright Summary'!$E$7-C92&gt;AB92,0,(AB92-('Wainwright Summary'!$E$7-C92))/AB92)*G92)," ",(IF('Wainwright Summary'!$E$7-C92&gt;AB92,0,(AB92-('Wainwright Summary'!$E$7-C92))/AB92)*AA92))</f>
        <v xml:space="preserve"> </v>
      </c>
      <c r="AD92" s="269"/>
      <c r="AE92" s="264" t="str">
        <f>IF(ISERROR(D92*F92*AD92), " ",D92*F92*AD92 )</f>
        <v xml:space="preserve"> </v>
      </c>
      <c r="AF92" s="264" t="str">
        <f t="shared" si="81"/>
        <v xml:space="preserve"> </v>
      </c>
      <c r="AG92" s="270" t="str">
        <f t="shared" si="77"/>
        <v xml:space="preserve"> </v>
      </c>
      <c r="AH92" s="267"/>
      <c r="AI92" s="267"/>
      <c r="AJ92" s="476" t="str">
        <f t="shared" si="78"/>
        <v xml:space="preserve"> </v>
      </c>
      <c r="AK92" s="478"/>
      <c r="AL92" s="478"/>
      <c r="AM92" s="478"/>
      <c r="AN92" s="292"/>
      <c r="AO92" s="31"/>
      <c r="AP92" s="3"/>
      <c r="AQ92" s="983"/>
      <c r="AR92" s="31"/>
      <c r="AS92" s="3"/>
    </row>
    <row r="93" spans="1:45" s="4" customFormat="1">
      <c r="A93" s="131"/>
      <c r="B93" s="371" t="s">
        <v>246</v>
      </c>
      <c r="C93" s="946">
        <v>1982</v>
      </c>
      <c r="D93" s="647">
        <v>39</v>
      </c>
      <c r="E93" s="171" t="s">
        <v>305</v>
      </c>
      <c r="F93" s="319">
        <v>3200</v>
      </c>
      <c r="G93" s="310">
        <f t="shared" si="76"/>
        <v>124800</v>
      </c>
      <c r="H93" s="470">
        <f t="shared" ref="H93:L98" si="82">H$10</f>
        <v>0.05</v>
      </c>
      <c r="I93" s="470">
        <f t="shared" si="82"/>
        <v>0.02</v>
      </c>
      <c r="J93" s="470">
        <f t="shared" si="82"/>
        <v>0.05</v>
      </c>
      <c r="K93" s="968">
        <f t="shared" si="82"/>
        <v>0.122</v>
      </c>
      <c r="L93" s="470">
        <f t="shared" si="82"/>
        <v>0.1</v>
      </c>
      <c r="M93" s="471">
        <f t="shared" ref="M93:M98" si="83">G93*H93</f>
        <v>6240</v>
      </c>
      <c r="N93" s="471">
        <f t="shared" ref="N93:N98" si="84">(G93+M93)*I93</f>
        <v>2620.8000000000002</v>
      </c>
      <c r="O93" s="471">
        <f t="shared" ref="O93:O98" si="85">(G93+M93+N93)*J93</f>
        <v>6683.04</v>
      </c>
      <c r="P93" s="471">
        <f t="shared" ref="P93:P98" si="86">(G93+M93+N93+O93)*K93</f>
        <v>17121.948479999999</v>
      </c>
      <c r="Q93" s="471">
        <f t="shared" ref="Q93:Q98" si="87">(G93+M93+N93+O93+P93)*L93</f>
        <v>15746.578847999999</v>
      </c>
      <c r="R93" s="472">
        <f t="shared" ref="R93:R98" si="88">G93+SUM(M93:Q93)</f>
        <v>173212.36732799999</v>
      </c>
      <c r="S93" s="968">
        <f t="shared" ref="S93:V98" si="89">S$10</f>
        <v>7.6999999999999999E-2</v>
      </c>
      <c r="T93" s="470">
        <f t="shared" si="89"/>
        <v>0.05</v>
      </c>
      <c r="U93" s="470">
        <f t="shared" si="89"/>
        <v>0.05</v>
      </c>
      <c r="V93" s="470">
        <f t="shared" si="89"/>
        <v>0.1</v>
      </c>
      <c r="W93" s="472">
        <f t="shared" ref="W93:W98" si="90">R93*S93</f>
        <v>13337.352284256</v>
      </c>
      <c r="X93" s="472">
        <f t="shared" ref="X93:X98" si="91">R93*T93</f>
        <v>8660.6183664</v>
      </c>
      <c r="Y93" s="472">
        <f t="shared" ref="Y93:Y98" si="92">R93*U93</f>
        <v>8660.6183664</v>
      </c>
      <c r="Z93" s="472">
        <f t="shared" ref="Z93:Z98" si="93">(W93+X93)*V93</f>
        <v>2199.7970650656002</v>
      </c>
      <c r="AA93" s="472">
        <f t="shared" ref="AA93:AA98" si="94">R93+SUM(W93:Z93)</f>
        <v>206070.7534101216</v>
      </c>
      <c r="AB93" s="966">
        <v>40</v>
      </c>
      <c r="AC93" s="268">
        <f>IF(ISERROR(IF('Wainwright Summary'!$E$7-C93&gt;AB93,0,(AB93-('Wainwright Summary'!$E$7-C93))/AB93)*G93)," ",(IF('Wainwright Summary'!$E$7-C93&gt;AB93,0,(AB93-('Wainwright Summary'!$E$7-C93))/AB93)*AA93))</f>
        <v>72124.763693542554</v>
      </c>
      <c r="AD93" s="269">
        <f>VLOOKUP(C93,'Inflation-OLD'!$A$6:$B$126,2)/VLOOKUP('Wainwright Summary'!$E$6,'Inflation-OLD'!$A$6:$B$126,2)</f>
        <v>0.54223993166658846</v>
      </c>
      <c r="AE93" s="264">
        <f t="shared" ref="AE93:AE98" si="95">IF(ISERROR(AA93*AD93), " ",AA93*AD93 )</f>
        <v>111739.79124758673</v>
      </c>
      <c r="AF93" s="264">
        <f t="shared" si="81"/>
        <v>39108.926936655356</v>
      </c>
      <c r="AG93" s="270">
        <f t="shared" si="77"/>
        <v>2022</v>
      </c>
      <c r="AH93" s="267"/>
      <c r="AI93" s="267"/>
      <c r="AJ93" s="476">
        <f t="shared" si="78"/>
        <v>40</v>
      </c>
      <c r="AK93" s="478"/>
      <c r="AL93" s="478"/>
      <c r="AM93" s="478"/>
      <c r="AN93" s="292"/>
      <c r="AO93" s="31"/>
      <c r="AP93" s="3"/>
      <c r="AQ93" s="983"/>
      <c r="AR93" s="31"/>
      <c r="AS93" s="3"/>
    </row>
    <row r="94" spans="1:45" s="4" customFormat="1">
      <c r="A94" s="131"/>
      <c r="B94" s="371" t="s">
        <v>247</v>
      </c>
      <c r="C94" s="946">
        <v>1983</v>
      </c>
      <c r="D94" s="647">
        <v>79</v>
      </c>
      <c r="E94" s="171" t="s">
        <v>305</v>
      </c>
      <c r="F94" s="319">
        <v>3700</v>
      </c>
      <c r="G94" s="310">
        <f t="shared" si="76"/>
        <v>292300</v>
      </c>
      <c r="H94" s="470">
        <f t="shared" si="82"/>
        <v>0.05</v>
      </c>
      <c r="I94" s="470">
        <f t="shared" si="82"/>
        <v>0.02</v>
      </c>
      <c r="J94" s="470">
        <f t="shared" si="82"/>
        <v>0.05</v>
      </c>
      <c r="K94" s="968">
        <f t="shared" si="82"/>
        <v>0.122</v>
      </c>
      <c r="L94" s="470">
        <f t="shared" si="82"/>
        <v>0.1</v>
      </c>
      <c r="M94" s="471">
        <f t="shared" si="83"/>
        <v>14615</v>
      </c>
      <c r="N94" s="471">
        <f t="shared" si="84"/>
        <v>6138.3</v>
      </c>
      <c r="O94" s="471">
        <f t="shared" si="85"/>
        <v>15652.665000000001</v>
      </c>
      <c r="P94" s="471">
        <f t="shared" si="86"/>
        <v>40102.127729999993</v>
      </c>
      <c r="Q94" s="471">
        <f t="shared" si="87"/>
        <v>36880.809272999999</v>
      </c>
      <c r="R94" s="472">
        <f t="shared" si="88"/>
        <v>405688.90200300002</v>
      </c>
      <c r="S94" s="968">
        <f t="shared" si="89"/>
        <v>7.6999999999999999E-2</v>
      </c>
      <c r="T94" s="470">
        <f t="shared" si="89"/>
        <v>0.05</v>
      </c>
      <c r="U94" s="470">
        <f t="shared" si="89"/>
        <v>0.05</v>
      </c>
      <c r="V94" s="470">
        <f t="shared" si="89"/>
        <v>0.1</v>
      </c>
      <c r="W94" s="472">
        <f t="shared" si="90"/>
        <v>31238.045454231</v>
      </c>
      <c r="X94" s="472">
        <f t="shared" si="91"/>
        <v>20284.445100150002</v>
      </c>
      <c r="Y94" s="472">
        <f t="shared" si="92"/>
        <v>20284.445100150002</v>
      </c>
      <c r="Z94" s="472">
        <f t="shared" si="93"/>
        <v>5152.2490554381002</v>
      </c>
      <c r="AA94" s="472">
        <f t="shared" si="94"/>
        <v>482648.08671296912</v>
      </c>
      <c r="AB94" s="966">
        <v>40</v>
      </c>
      <c r="AC94" s="268">
        <f>IF(ISERROR(IF('Wainwright Summary'!$E$7-C94&gt;AB94,0,(AB94-('Wainwright Summary'!$E$7-C94))/AB94)*G94)," ",(IF('Wainwright Summary'!$E$7-C94&gt;AB94,0,(AB94-('Wainwright Summary'!$E$7-C94))/AB94)*AA94))</f>
        <v>180993.03251736343</v>
      </c>
      <c r="AD94" s="269">
        <f>VLOOKUP(C94,'Inflation-OLD'!$A$6:$B$126,2)/VLOOKUP('Wainwright Summary'!$E$6,'Inflation-OLD'!$A$6:$B$126,2)</f>
        <v>0.56657331853337289</v>
      </c>
      <c r="AE94" s="264">
        <f t="shared" si="95"/>
        <v>273455.52817275003</v>
      </c>
      <c r="AF94" s="264">
        <f t="shared" si="81"/>
        <v>102545.82306478127</v>
      </c>
      <c r="AG94" s="270">
        <f t="shared" si="77"/>
        <v>2023</v>
      </c>
      <c r="AH94" s="267"/>
      <c r="AI94" s="267"/>
      <c r="AJ94" s="476">
        <f t="shared" si="78"/>
        <v>40</v>
      </c>
      <c r="AK94" s="478"/>
      <c r="AL94" s="478"/>
      <c r="AM94" s="478"/>
      <c r="AN94" s="292"/>
      <c r="AO94" s="31"/>
      <c r="AP94" s="31"/>
      <c r="AQ94" s="983"/>
      <c r="AR94" s="31"/>
      <c r="AS94" s="3"/>
    </row>
    <row r="95" spans="1:45" s="4" customFormat="1">
      <c r="A95" s="131"/>
      <c r="B95" s="371" t="s">
        <v>248</v>
      </c>
      <c r="C95" s="946">
        <v>1981</v>
      </c>
      <c r="D95" s="647">
        <v>18</v>
      </c>
      <c r="E95" s="171" t="s">
        <v>305</v>
      </c>
      <c r="F95" s="319">
        <v>4500</v>
      </c>
      <c r="G95" s="310">
        <f t="shared" si="76"/>
        <v>81000</v>
      </c>
      <c r="H95" s="470">
        <f t="shared" si="82"/>
        <v>0.05</v>
      </c>
      <c r="I95" s="470">
        <f t="shared" si="82"/>
        <v>0.02</v>
      </c>
      <c r="J95" s="470">
        <f t="shared" si="82"/>
        <v>0.05</v>
      </c>
      <c r="K95" s="968">
        <f t="shared" si="82"/>
        <v>0.122</v>
      </c>
      <c r="L95" s="470">
        <f t="shared" si="82"/>
        <v>0.1</v>
      </c>
      <c r="M95" s="471">
        <f t="shared" si="83"/>
        <v>4050</v>
      </c>
      <c r="N95" s="471">
        <f t="shared" si="84"/>
        <v>1701</v>
      </c>
      <c r="O95" s="471">
        <f t="shared" si="85"/>
        <v>4337.55</v>
      </c>
      <c r="P95" s="471">
        <f t="shared" si="86"/>
        <v>11112.803100000001</v>
      </c>
      <c r="Q95" s="471">
        <f t="shared" si="87"/>
        <v>10220.135310000001</v>
      </c>
      <c r="R95" s="472">
        <f t="shared" si="88"/>
        <v>112421.48841000001</v>
      </c>
      <c r="S95" s="968">
        <f t="shared" si="89"/>
        <v>7.6999999999999999E-2</v>
      </c>
      <c r="T95" s="470">
        <f t="shared" si="89"/>
        <v>0.05</v>
      </c>
      <c r="U95" s="470">
        <v>0.03</v>
      </c>
      <c r="V95" s="470">
        <f t="shared" si="89"/>
        <v>0.1</v>
      </c>
      <c r="W95" s="472">
        <f t="shared" si="90"/>
        <v>8656.45460757</v>
      </c>
      <c r="X95" s="472">
        <f t="shared" si="91"/>
        <v>5621.074420500001</v>
      </c>
      <c r="Y95" s="472">
        <f t="shared" si="92"/>
        <v>3372.6446523</v>
      </c>
      <c r="Z95" s="472">
        <f t="shared" si="93"/>
        <v>1427.7529028070003</v>
      </c>
      <c r="AA95" s="472">
        <f t="shared" si="94"/>
        <v>131499.41499317699</v>
      </c>
      <c r="AB95" s="966">
        <v>40</v>
      </c>
      <c r="AC95" s="268">
        <f>IF(ISERROR(IF('Wainwright Summary'!$E$7-C95&gt;AB95,0,(AB95-('Wainwright Summary'!$E$7-C95))/AB95)*G95)," ",(IF('Wainwright Summary'!$E$7-C95&gt;AB95,0,(AB95-('Wainwright Summary'!$E$7-C95))/AB95)*AA95))</f>
        <v>42737.309872782527</v>
      </c>
      <c r="AD95" s="269">
        <f>VLOOKUP(C95,'Inflation-OLD'!$A$6:$B$126,2)/VLOOKUP('Wainwright Summary'!$E$6,'Inflation-OLD'!$A$6:$B$126,2)</f>
        <v>0.50754841390380789</v>
      </c>
      <c r="AE95" s="264">
        <f t="shared" si="95"/>
        <v>66742.319509065594</v>
      </c>
      <c r="AF95" s="264">
        <f t="shared" si="81"/>
        <v>21691.253840446319</v>
      </c>
      <c r="AG95" s="270">
        <f t="shared" si="77"/>
        <v>2021</v>
      </c>
      <c r="AH95" s="267"/>
      <c r="AI95" s="267"/>
      <c r="AJ95" s="476">
        <f t="shared" si="78"/>
        <v>40</v>
      </c>
      <c r="AK95" s="478"/>
      <c r="AL95" s="478"/>
      <c r="AM95" s="478"/>
      <c r="AN95" s="292"/>
      <c r="AO95" s="31"/>
      <c r="AP95" s="31"/>
      <c r="AQ95" s="983"/>
      <c r="AR95" s="31"/>
      <c r="AS95" s="3"/>
    </row>
    <row r="96" spans="1:45" s="4" customFormat="1">
      <c r="A96" s="131"/>
      <c r="B96" s="371" t="s">
        <v>249</v>
      </c>
      <c r="C96" s="946">
        <v>1982</v>
      </c>
      <c r="D96" s="647">
        <v>69</v>
      </c>
      <c r="E96" s="171" t="s">
        <v>305</v>
      </c>
      <c r="F96" s="319">
        <v>5800</v>
      </c>
      <c r="G96" s="310">
        <f t="shared" si="76"/>
        <v>400200</v>
      </c>
      <c r="H96" s="470">
        <f t="shared" si="82"/>
        <v>0.05</v>
      </c>
      <c r="I96" s="470">
        <f t="shared" si="82"/>
        <v>0.02</v>
      </c>
      <c r="J96" s="470">
        <f t="shared" si="82"/>
        <v>0.05</v>
      </c>
      <c r="K96" s="968">
        <f t="shared" si="82"/>
        <v>0.122</v>
      </c>
      <c r="L96" s="470">
        <f t="shared" si="82"/>
        <v>0.1</v>
      </c>
      <c r="M96" s="471">
        <f t="shared" si="83"/>
        <v>20010</v>
      </c>
      <c r="N96" s="471">
        <f t="shared" si="84"/>
        <v>8404.2000000000007</v>
      </c>
      <c r="O96" s="471">
        <f t="shared" si="85"/>
        <v>21430.710000000003</v>
      </c>
      <c r="P96" s="471">
        <f t="shared" si="86"/>
        <v>54905.479020000006</v>
      </c>
      <c r="Q96" s="471">
        <f t="shared" si="87"/>
        <v>50495.038902000008</v>
      </c>
      <c r="R96" s="472">
        <f t="shared" si="88"/>
        <v>555445.42792199994</v>
      </c>
      <c r="S96" s="968">
        <f t="shared" si="89"/>
        <v>7.6999999999999999E-2</v>
      </c>
      <c r="T96" s="470">
        <f t="shared" si="89"/>
        <v>0.05</v>
      </c>
      <c r="U96" s="470">
        <f t="shared" si="89"/>
        <v>0.05</v>
      </c>
      <c r="V96" s="470">
        <f t="shared" si="89"/>
        <v>0.1</v>
      </c>
      <c r="W96" s="472">
        <f t="shared" si="90"/>
        <v>42769.297949993997</v>
      </c>
      <c r="X96" s="472">
        <f t="shared" si="91"/>
        <v>27772.271396099997</v>
      </c>
      <c r="Y96" s="472">
        <f t="shared" si="92"/>
        <v>27772.271396099997</v>
      </c>
      <c r="Z96" s="472">
        <f t="shared" si="93"/>
        <v>7054.1569346094002</v>
      </c>
      <c r="AA96" s="472">
        <f t="shared" si="94"/>
        <v>660813.42559880333</v>
      </c>
      <c r="AB96" s="966">
        <v>40</v>
      </c>
      <c r="AC96" s="268">
        <f>IF(ISERROR(IF('Wainwright Summary'!$E$7-C96&gt;AB96,0,(AB96-('Wainwright Summary'!$E$7-C96))/AB96)*G96)," ",(IF('Wainwright Summary'!$E$7-C96&gt;AB96,0,(AB96-('Wainwright Summary'!$E$7-C96))/AB96)*AA96))</f>
        <v>231284.69895958115</v>
      </c>
      <c r="AD96" s="269">
        <f>VLOOKUP(C96,'Inflation-OLD'!$A$6:$B$126,2)/VLOOKUP('Wainwright Summary'!$E$6,'Inflation-OLD'!$A$6:$B$126,2)</f>
        <v>0.54223993166658846</v>
      </c>
      <c r="AE96" s="264">
        <f t="shared" si="95"/>
        <v>358319.42674105935</v>
      </c>
      <c r="AF96" s="264">
        <f t="shared" si="81"/>
        <v>125411.79935937077</v>
      </c>
      <c r="AG96" s="270">
        <f t="shared" si="77"/>
        <v>2022</v>
      </c>
      <c r="AH96" s="267"/>
      <c r="AI96" s="267"/>
      <c r="AJ96" s="476">
        <f t="shared" si="78"/>
        <v>40</v>
      </c>
      <c r="AK96" s="478"/>
      <c r="AL96" s="478"/>
      <c r="AM96" s="478"/>
      <c r="AN96" s="292"/>
      <c r="AO96" s="31"/>
      <c r="AP96" s="31"/>
      <c r="AQ96" s="983"/>
      <c r="AR96" s="31"/>
      <c r="AS96" s="3"/>
    </row>
    <row r="97" spans="1:45" s="4" customFormat="1">
      <c r="A97" s="131"/>
      <c r="B97" s="371" t="s">
        <v>250</v>
      </c>
      <c r="C97" s="946">
        <v>1981</v>
      </c>
      <c r="D97" s="647">
        <v>26</v>
      </c>
      <c r="E97" s="171" t="s">
        <v>305</v>
      </c>
      <c r="F97" s="319">
        <v>9500</v>
      </c>
      <c r="G97" s="310">
        <f t="shared" si="76"/>
        <v>247000</v>
      </c>
      <c r="H97" s="470">
        <f t="shared" si="82"/>
        <v>0.05</v>
      </c>
      <c r="I97" s="470">
        <f t="shared" si="82"/>
        <v>0.02</v>
      </c>
      <c r="J97" s="470">
        <f t="shared" si="82"/>
        <v>0.05</v>
      </c>
      <c r="K97" s="968">
        <f t="shared" si="82"/>
        <v>0.122</v>
      </c>
      <c r="L97" s="470">
        <f t="shared" si="82"/>
        <v>0.1</v>
      </c>
      <c r="M97" s="471">
        <f t="shared" si="83"/>
        <v>12350</v>
      </c>
      <c r="N97" s="471">
        <f t="shared" si="84"/>
        <v>5187</v>
      </c>
      <c r="O97" s="471">
        <f t="shared" si="85"/>
        <v>13226.85</v>
      </c>
      <c r="P97" s="471">
        <f t="shared" si="86"/>
        <v>33887.189699999995</v>
      </c>
      <c r="Q97" s="471">
        <f t="shared" si="87"/>
        <v>31165.103969999996</v>
      </c>
      <c r="R97" s="472">
        <f t="shared" si="88"/>
        <v>342816.14367000002</v>
      </c>
      <c r="S97" s="968">
        <f t="shared" si="89"/>
        <v>7.6999999999999999E-2</v>
      </c>
      <c r="T97" s="470">
        <f t="shared" si="89"/>
        <v>0.05</v>
      </c>
      <c r="U97" s="470">
        <f t="shared" si="89"/>
        <v>0.05</v>
      </c>
      <c r="V97" s="470">
        <f t="shared" si="89"/>
        <v>0.1</v>
      </c>
      <c r="W97" s="472">
        <f t="shared" si="90"/>
        <v>26396.84306259</v>
      </c>
      <c r="X97" s="472">
        <f t="shared" si="91"/>
        <v>17140.807183500001</v>
      </c>
      <c r="Y97" s="472">
        <f t="shared" si="92"/>
        <v>17140.807183500001</v>
      </c>
      <c r="Z97" s="472">
        <f t="shared" si="93"/>
        <v>4353.7650246090006</v>
      </c>
      <c r="AA97" s="472">
        <f t="shared" si="94"/>
        <v>407848.366124199</v>
      </c>
      <c r="AB97" s="966">
        <v>40</v>
      </c>
      <c r="AC97" s="268">
        <f>IF(ISERROR(IF('Wainwright Summary'!$E$7-C97&gt;AB97,0,(AB97-('Wainwright Summary'!$E$7-C97))/AB97)*G97)," ",(IF('Wainwright Summary'!$E$7-C97&gt;AB97,0,(AB97-('Wainwright Summary'!$E$7-C97))/AB97)*AA97))</f>
        <v>132550.71899036469</v>
      </c>
      <c r="AD97" s="269">
        <f>VLOOKUP(C97,'Inflation-OLD'!$A$6:$B$126,2)/VLOOKUP('Wainwright Summary'!$E$6,'Inflation-OLD'!$A$6:$B$126,2)</f>
        <v>0.50754841390380789</v>
      </c>
      <c r="AE97" s="264">
        <f t="shared" si="95"/>
        <v>207002.79133959673</v>
      </c>
      <c r="AF97" s="264">
        <f t="shared" si="81"/>
        <v>67275.907185368953</v>
      </c>
      <c r="AG97" s="270">
        <f t="shared" si="77"/>
        <v>2021</v>
      </c>
      <c r="AH97" s="267"/>
      <c r="AI97" s="267"/>
      <c r="AJ97" s="476">
        <f t="shared" si="78"/>
        <v>40</v>
      </c>
      <c r="AK97" s="478"/>
      <c r="AL97" s="478"/>
      <c r="AM97" s="478"/>
      <c r="AN97" s="292"/>
      <c r="AO97" s="31"/>
      <c r="AP97" s="3"/>
      <c r="AQ97" s="983"/>
      <c r="AR97" s="31"/>
      <c r="AS97" s="3"/>
    </row>
    <row r="98" spans="1:45" s="4" customFormat="1">
      <c r="A98" s="131"/>
      <c r="B98" s="371" t="s">
        <v>251</v>
      </c>
      <c r="C98" s="946">
        <v>1980</v>
      </c>
      <c r="D98" s="647">
        <v>12</v>
      </c>
      <c r="E98" s="171" t="s">
        <v>305</v>
      </c>
      <c r="F98" s="319">
        <v>11000</v>
      </c>
      <c r="G98" s="310">
        <f t="shared" si="76"/>
        <v>132000</v>
      </c>
      <c r="H98" s="470">
        <f t="shared" si="82"/>
        <v>0.05</v>
      </c>
      <c r="I98" s="470">
        <f t="shared" si="82"/>
        <v>0.02</v>
      </c>
      <c r="J98" s="470">
        <f t="shared" si="82"/>
        <v>0.05</v>
      </c>
      <c r="K98" s="968">
        <f t="shared" si="82"/>
        <v>0.122</v>
      </c>
      <c r="L98" s="470">
        <f t="shared" si="82"/>
        <v>0.1</v>
      </c>
      <c r="M98" s="471">
        <f t="shared" si="83"/>
        <v>6600</v>
      </c>
      <c r="N98" s="471">
        <f t="shared" si="84"/>
        <v>2772</v>
      </c>
      <c r="O98" s="471">
        <f t="shared" si="85"/>
        <v>7068.6</v>
      </c>
      <c r="P98" s="471">
        <f t="shared" si="86"/>
        <v>18109.753199999999</v>
      </c>
      <c r="Q98" s="471">
        <f t="shared" si="87"/>
        <v>16655.035320000003</v>
      </c>
      <c r="R98" s="472">
        <f t="shared" si="88"/>
        <v>183205.38852000001</v>
      </c>
      <c r="S98" s="968">
        <f t="shared" si="89"/>
        <v>7.6999999999999999E-2</v>
      </c>
      <c r="T98" s="470">
        <f t="shared" si="89"/>
        <v>0.05</v>
      </c>
      <c r="U98" s="470">
        <f t="shared" si="89"/>
        <v>0.05</v>
      </c>
      <c r="V98" s="470">
        <f t="shared" si="89"/>
        <v>0.1</v>
      </c>
      <c r="W98" s="472">
        <f t="shared" si="90"/>
        <v>14106.814916040001</v>
      </c>
      <c r="X98" s="472">
        <f t="shared" si="91"/>
        <v>9160.2694260000007</v>
      </c>
      <c r="Y98" s="472">
        <f t="shared" si="92"/>
        <v>9160.2694260000007</v>
      </c>
      <c r="Z98" s="472">
        <f t="shared" si="93"/>
        <v>2326.7084342040002</v>
      </c>
      <c r="AA98" s="472">
        <f t="shared" si="94"/>
        <v>217959.45072224402</v>
      </c>
      <c r="AB98" s="966">
        <v>40</v>
      </c>
      <c r="AC98" s="268">
        <f>IF(ISERROR(IF('Wainwright Summary'!$E$7-C98&gt;AB98,0,(AB98-('Wainwright Summary'!$E$7-C98))/AB98)*G98)," ",(IF('Wainwright Summary'!$E$7-C98&gt;AB98,0,(AB98-('Wainwright Summary'!$E$7-C98))/AB98)*AA98))</f>
        <v>65387.8352166732</v>
      </c>
      <c r="AD98" s="269">
        <f>VLOOKUP(C98,'Inflation-OLD'!$A$6:$B$126,2)/VLOOKUP('Wainwright Summary'!$E$6,'Inflation-OLD'!$A$6:$B$126,2)</f>
        <v>0.46299200957341208</v>
      </c>
      <c r="AE98" s="264">
        <f t="shared" si="95"/>
        <v>100913.48409540884</v>
      </c>
      <c r="AF98" s="264">
        <f t="shared" si="81"/>
        <v>30274.04522862265</v>
      </c>
      <c r="AG98" s="270">
        <f t="shared" si="77"/>
        <v>2020</v>
      </c>
      <c r="AH98" s="267"/>
      <c r="AI98" s="267"/>
      <c r="AJ98" s="476">
        <f t="shared" si="78"/>
        <v>40</v>
      </c>
      <c r="AK98" s="478"/>
      <c r="AL98" s="478"/>
      <c r="AM98" s="478"/>
      <c r="AN98" s="292"/>
      <c r="AO98" s="31"/>
      <c r="AP98" s="3"/>
      <c r="AQ98" s="983"/>
      <c r="AR98" s="31"/>
      <c r="AS98" s="3"/>
    </row>
    <row r="99" spans="1:45" s="4" customFormat="1">
      <c r="A99" s="131"/>
      <c r="B99" s="371"/>
      <c r="C99" s="946" t="s">
        <v>289</v>
      </c>
      <c r="D99" s="647" t="s">
        <v>289</v>
      </c>
      <c r="E99" s="171" t="s">
        <v>289</v>
      </c>
      <c r="F99" s="319" t="s">
        <v>289</v>
      </c>
      <c r="G99" s="310" t="str">
        <f t="shared" si="76"/>
        <v xml:space="preserve"> </v>
      </c>
      <c r="H99" s="310"/>
      <c r="I99" s="310"/>
      <c r="J99" s="310"/>
      <c r="K99" s="310"/>
      <c r="L99" s="310"/>
      <c r="M99" s="310"/>
      <c r="N99" s="310"/>
      <c r="O99" s="310"/>
      <c r="P99" s="310"/>
      <c r="Q99" s="310"/>
      <c r="R99" s="310"/>
      <c r="S99" s="310"/>
      <c r="T99" s="310"/>
      <c r="U99" s="310"/>
      <c r="V99" s="310"/>
      <c r="W99" s="310"/>
      <c r="X99" s="310"/>
      <c r="Y99" s="310"/>
      <c r="Z99" s="310"/>
      <c r="AA99" s="310"/>
      <c r="AB99" s="966" t="s">
        <v>289</v>
      </c>
      <c r="AC99" s="268" t="str">
        <f>IF(ISERROR(IF('Wainwright Summary'!$E$7-C99&gt;AB99,0,(AB99-('Wainwright Summary'!$E$7-C99))/AB99)*G99)," ",(IF('Wainwright Summary'!$E$7-C99&gt;AB99,0,(AB99-('Wainwright Summary'!$E$7-C99))/AB99)*AA99))</f>
        <v xml:space="preserve"> </v>
      </c>
      <c r="AD99" s="269"/>
      <c r="AE99" s="264" t="str">
        <f>IF(ISERROR(D99*F99*AD99), " ",D99*F99*AD99 )</f>
        <v xml:space="preserve"> </v>
      </c>
      <c r="AF99" s="264" t="str">
        <f t="shared" si="81"/>
        <v xml:space="preserve"> </v>
      </c>
      <c r="AG99" s="270" t="str">
        <f t="shared" si="77"/>
        <v xml:space="preserve"> </v>
      </c>
      <c r="AH99" s="267"/>
      <c r="AI99" s="267"/>
      <c r="AJ99" s="476" t="str">
        <f t="shared" si="78"/>
        <v xml:space="preserve"> </v>
      </c>
      <c r="AK99" s="478"/>
      <c r="AL99" s="478"/>
      <c r="AM99" s="478"/>
      <c r="AN99" s="292"/>
      <c r="AO99" s="31"/>
      <c r="AP99" s="3"/>
      <c r="AQ99" s="983"/>
      <c r="AR99" s="31"/>
      <c r="AS99" s="3"/>
    </row>
    <row r="100" spans="1:45" s="4" customFormat="1">
      <c r="A100" s="131"/>
      <c r="B100" s="1003" t="s">
        <v>832</v>
      </c>
      <c r="C100" s="946" t="s">
        <v>289</v>
      </c>
      <c r="D100" s="647" t="s">
        <v>289</v>
      </c>
      <c r="E100" s="171" t="s">
        <v>289</v>
      </c>
      <c r="F100" s="319" t="s">
        <v>289</v>
      </c>
      <c r="G100" s="310" t="str">
        <f t="shared" si="76"/>
        <v xml:space="preserve"> </v>
      </c>
      <c r="H100" s="310"/>
      <c r="I100" s="310"/>
      <c r="J100" s="310"/>
      <c r="K100" s="310"/>
      <c r="L100" s="310"/>
      <c r="M100" s="310"/>
      <c r="N100" s="310"/>
      <c r="O100" s="310"/>
      <c r="P100" s="310"/>
      <c r="Q100" s="310"/>
      <c r="R100" s="310"/>
      <c r="S100" s="310"/>
      <c r="T100" s="310"/>
      <c r="U100" s="310"/>
      <c r="V100" s="310"/>
      <c r="W100" s="310"/>
      <c r="X100" s="310"/>
      <c r="Y100" s="310"/>
      <c r="Z100" s="310"/>
      <c r="AA100" s="310"/>
      <c r="AB100" s="966" t="s">
        <v>289</v>
      </c>
      <c r="AC100" s="268" t="str">
        <f>IF(ISERROR(IF('Wainwright Summary'!$E$7-C100&gt;AB100,0,(AB100-('Wainwright Summary'!$E$7-C100))/AB100)*G100)," ",(IF('Wainwright Summary'!$E$7-C100&gt;AB100,0,(AB100-('Wainwright Summary'!$E$7-C100))/AB100)*AA100))</f>
        <v xml:space="preserve"> </v>
      </c>
      <c r="AD100" s="269"/>
      <c r="AE100" s="264" t="str">
        <f>IF(ISERROR(D100*F100*AD100), " ",D100*F100*AD100 )</f>
        <v xml:space="preserve"> </v>
      </c>
      <c r="AF100" s="264" t="str">
        <f t="shared" si="81"/>
        <v xml:space="preserve"> </v>
      </c>
      <c r="AG100" s="270" t="str">
        <f t="shared" si="77"/>
        <v xml:space="preserve"> </v>
      </c>
      <c r="AH100" s="267"/>
      <c r="AI100" s="267"/>
      <c r="AJ100" s="476" t="str">
        <f t="shared" si="78"/>
        <v xml:space="preserve"> </v>
      </c>
      <c r="AK100" s="478"/>
      <c r="AL100" s="478"/>
      <c r="AM100" s="478"/>
      <c r="AN100" s="292"/>
      <c r="AO100" s="31"/>
      <c r="AP100" s="3"/>
      <c r="AQ100" s="983"/>
      <c r="AR100" s="31"/>
      <c r="AS100" s="3"/>
    </row>
    <row r="101" spans="1:45" s="4" customFormat="1">
      <c r="A101" s="131"/>
      <c r="B101" s="371" t="s">
        <v>110</v>
      </c>
      <c r="C101" s="946">
        <v>1982</v>
      </c>
      <c r="D101" s="647">
        <v>6</v>
      </c>
      <c r="E101" s="171" t="s">
        <v>305</v>
      </c>
      <c r="F101" s="913">
        <v>2975</v>
      </c>
      <c r="G101" s="310">
        <f t="shared" si="76"/>
        <v>17850</v>
      </c>
      <c r="H101" s="470">
        <f t="shared" ref="H101:L108" si="96">H$10</f>
        <v>0.05</v>
      </c>
      <c r="I101" s="470">
        <f t="shared" si="96"/>
        <v>0.02</v>
      </c>
      <c r="J101" s="470">
        <f t="shared" si="96"/>
        <v>0.05</v>
      </c>
      <c r="K101" s="968">
        <f t="shared" si="96"/>
        <v>0.122</v>
      </c>
      <c r="L101" s="470">
        <f t="shared" si="96"/>
        <v>0.1</v>
      </c>
      <c r="M101" s="471">
        <f t="shared" ref="M101:M108" si="97">G101*H101</f>
        <v>892.5</v>
      </c>
      <c r="N101" s="471">
        <f t="shared" ref="N101:N108" si="98">(G101+M101)*I101</f>
        <v>374.85</v>
      </c>
      <c r="O101" s="471">
        <f t="shared" ref="O101:O108" si="99">(G101+M101+N101)*J101</f>
        <v>955.86749999999995</v>
      </c>
      <c r="P101" s="471">
        <f t="shared" ref="P101:P108" si="100">(G101+M101+N101+O101)*K101</f>
        <v>2448.9325349999999</v>
      </c>
      <c r="Q101" s="471">
        <f t="shared" ref="Q101:Q108" si="101">(G101+M101+N101+O101+P101)*L101</f>
        <v>2252.2150035</v>
      </c>
      <c r="R101" s="472">
        <f t="shared" ref="R101:R108" si="102">G101+SUM(M101:Q101)</f>
        <v>24774.3650385</v>
      </c>
      <c r="S101" s="968">
        <f t="shared" ref="S101:V108" si="103">S$10</f>
        <v>7.6999999999999999E-2</v>
      </c>
      <c r="T101" s="470">
        <f t="shared" si="103"/>
        <v>0.05</v>
      </c>
      <c r="U101" s="470">
        <v>0.03</v>
      </c>
      <c r="V101" s="470">
        <f t="shared" si="103"/>
        <v>0.1</v>
      </c>
      <c r="W101" s="472">
        <f t="shared" ref="W101:W108" si="104">R101*S101</f>
        <v>1907.6261079645001</v>
      </c>
      <c r="X101" s="472">
        <f t="shared" ref="X101:X108" si="105">R101*T101</f>
        <v>1238.718251925</v>
      </c>
      <c r="Y101" s="472">
        <f t="shared" ref="Y101:Y108" si="106">R101*U101</f>
        <v>743.23095115499996</v>
      </c>
      <c r="Z101" s="472">
        <f t="shared" ref="Z101:Z108" si="107">(W101+X101)*V101</f>
        <v>314.63443598895003</v>
      </c>
      <c r="AA101" s="472">
        <f t="shared" ref="AA101:AA108" si="108">R101+SUM(W101:Z101)</f>
        <v>28978.574785533448</v>
      </c>
      <c r="AB101" s="966">
        <v>40</v>
      </c>
      <c r="AC101" s="268">
        <f>IF(ISERROR(IF('Wainwright Summary'!$E$7-C101&gt;AB101,0,(AB101-('Wainwright Summary'!$E$7-C101))/AB101)*G101)," ",(IF('Wainwright Summary'!$E$7-C101&gt;AB101,0,(AB101-('Wainwright Summary'!$E$7-C101))/AB101)*AA101))</f>
        <v>10142.501174936706</v>
      </c>
      <c r="AD101" s="269">
        <f>VLOOKUP(C101,'Inflation-OLD'!$A$6:$B$126,2)/VLOOKUP('Wainwright Summary'!$E$6,'Inflation-OLD'!$A$6:$B$126,2)</f>
        <v>0.54223993166658846</v>
      </c>
      <c r="AE101" s="264">
        <f t="shared" ref="AE101:AE108" si="109">IF(ISERROR(AA101*AD101), " ",AA101*AD101 )</f>
        <v>15713.340411502781</v>
      </c>
      <c r="AF101" s="264">
        <f t="shared" si="81"/>
        <v>5499.6691440259729</v>
      </c>
      <c r="AG101" s="270">
        <f t="shared" si="77"/>
        <v>2022</v>
      </c>
      <c r="AH101" s="271"/>
      <c r="AI101" s="985"/>
      <c r="AJ101" s="476">
        <f t="shared" si="78"/>
        <v>40</v>
      </c>
      <c r="AK101" s="998"/>
      <c r="AL101" s="998"/>
      <c r="AM101" s="998"/>
      <c r="AN101" s="292"/>
      <c r="AO101" s="31"/>
      <c r="AP101" s="3"/>
      <c r="AQ101" s="983"/>
      <c r="AR101" s="31"/>
      <c r="AS101" s="3"/>
    </row>
    <row r="102" spans="1:45" s="4" customFormat="1">
      <c r="A102" s="131"/>
      <c r="B102" s="371" t="s">
        <v>111</v>
      </c>
      <c r="C102" s="946">
        <v>1984</v>
      </c>
      <c r="D102" s="647">
        <v>6</v>
      </c>
      <c r="E102" s="171" t="s">
        <v>305</v>
      </c>
      <c r="F102" s="913">
        <v>3200</v>
      </c>
      <c r="G102" s="310">
        <f t="shared" si="76"/>
        <v>19200</v>
      </c>
      <c r="H102" s="470">
        <f t="shared" si="96"/>
        <v>0.05</v>
      </c>
      <c r="I102" s="470">
        <f t="shared" si="96"/>
        <v>0.02</v>
      </c>
      <c r="J102" s="470">
        <f t="shared" si="96"/>
        <v>0.05</v>
      </c>
      <c r="K102" s="968">
        <f t="shared" si="96"/>
        <v>0.122</v>
      </c>
      <c r="L102" s="470">
        <f t="shared" si="96"/>
        <v>0.1</v>
      </c>
      <c r="M102" s="471">
        <f t="shared" si="97"/>
        <v>960</v>
      </c>
      <c r="N102" s="471">
        <f t="shared" si="98"/>
        <v>403.2</v>
      </c>
      <c r="O102" s="471">
        <f t="shared" si="99"/>
        <v>1028.1600000000001</v>
      </c>
      <c r="P102" s="471">
        <f t="shared" si="100"/>
        <v>2634.1459199999999</v>
      </c>
      <c r="Q102" s="471">
        <f t="shared" si="101"/>
        <v>2422.5505920000001</v>
      </c>
      <c r="R102" s="472">
        <f t="shared" si="102"/>
        <v>26648.056511999999</v>
      </c>
      <c r="S102" s="968">
        <f t="shared" si="103"/>
        <v>7.6999999999999999E-2</v>
      </c>
      <c r="T102" s="470">
        <f t="shared" si="103"/>
        <v>0.05</v>
      </c>
      <c r="U102" s="470">
        <v>0.03</v>
      </c>
      <c r="V102" s="470">
        <f t="shared" si="103"/>
        <v>0.1</v>
      </c>
      <c r="W102" s="472">
        <f t="shared" si="104"/>
        <v>2051.9003514239998</v>
      </c>
      <c r="X102" s="472">
        <f t="shared" si="105"/>
        <v>1332.4028256000001</v>
      </c>
      <c r="Y102" s="472">
        <f t="shared" si="106"/>
        <v>799.44169535999993</v>
      </c>
      <c r="Z102" s="472">
        <f t="shared" si="107"/>
        <v>338.43031770240003</v>
      </c>
      <c r="AA102" s="472">
        <f t="shared" si="108"/>
        <v>31170.231702086399</v>
      </c>
      <c r="AB102" s="966">
        <v>40</v>
      </c>
      <c r="AC102" s="268">
        <f>IF(ISERROR(IF('Wainwright Summary'!$E$7-C102&gt;AB102,0,(AB102-('Wainwright Summary'!$E$7-C102))/AB102)*G102)," ",(IF('Wainwright Summary'!$E$7-C102&gt;AB102,0,(AB102-('Wainwright Summary'!$E$7-C102))/AB102)*AA102))</f>
        <v>12468.092680834561</v>
      </c>
      <c r="AD102" s="269">
        <f>VLOOKUP(C102,'Inflation-OLD'!$A$6:$B$126,2)/VLOOKUP('Wainwright Summary'!$E$6,'Inflation-OLD'!$A$6:$B$126,2)</f>
        <v>0.58778282465374587</v>
      </c>
      <c r="AE102" s="264">
        <f t="shared" si="109"/>
        <v>18321.326834964082</v>
      </c>
      <c r="AF102" s="264">
        <f t="shared" si="81"/>
        <v>7328.5307339856336</v>
      </c>
      <c r="AG102" s="270">
        <f t="shared" si="77"/>
        <v>2024</v>
      </c>
      <c r="AH102" s="271"/>
      <c r="AI102" s="985"/>
      <c r="AJ102" s="476">
        <f t="shared" si="78"/>
        <v>40</v>
      </c>
      <c r="AK102" s="998"/>
      <c r="AL102" s="998"/>
      <c r="AM102" s="998"/>
      <c r="AN102" s="292"/>
      <c r="AO102" s="31"/>
      <c r="AP102" s="3"/>
      <c r="AQ102" s="983"/>
      <c r="AR102" s="31"/>
      <c r="AS102" s="3"/>
    </row>
    <row r="103" spans="1:45" s="4" customFormat="1">
      <c r="A103" s="131"/>
      <c r="B103" s="371" t="s">
        <v>112</v>
      </c>
      <c r="C103" s="946">
        <v>1982</v>
      </c>
      <c r="D103" s="647">
        <v>5</v>
      </c>
      <c r="E103" s="171" t="s">
        <v>305</v>
      </c>
      <c r="F103" s="913">
        <v>5800</v>
      </c>
      <c r="G103" s="310">
        <f t="shared" si="76"/>
        <v>29000</v>
      </c>
      <c r="H103" s="470">
        <f t="shared" si="96"/>
        <v>0.05</v>
      </c>
      <c r="I103" s="470">
        <f t="shared" si="96"/>
        <v>0.02</v>
      </c>
      <c r="J103" s="470">
        <f t="shared" si="96"/>
        <v>0.05</v>
      </c>
      <c r="K103" s="968">
        <f t="shared" si="96"/>
        <v>0.122</v>
      </c>
      <c r="L103" s="470">
        <f t="shared" si="96"/>
        <v>0.1</v>
      </c>
      <c r="M103" s="471">
        <f t="shared" si="97"/>
        <v>1450</v>
      </c>
      <c r="N103" s="471">
        <f t="shared" si="98"/>
        <v>609</v>
      </c>
      <c r="O103" s="471">
        <f t="shared" si="99"/>
        <v>1552.95</v>
      </c>
      <c r="P103" s="471">
        <f t="shared" si="100"/>
        <v>3978.6579000000002</v>
      </c>
      <c r="Q103" s="471">
        <f t="shared" si="101"/>
        <v>3659.0607900000005</v>
      </c>
      <c r="R103" s="472">
        <f t="shared" si="102"/>
        <v>40249.668689999999</v>
      </c>
      <c r="S103" s="968">
        <f t="shared" si="103"/>
        <v>7.6999999999999999E-2</v>
      </c>
      <c r="T103" s="470">
        <f t="shared" si="103"/>
        <v>0.05</v>
      </c>
      <c r="U103" s="470">
        <v>0.03</v>
      </c>
      <c r="V103" s="470">
        <f t="shared" si="103"/>
        <v>0.1</v>
      </c>
      <c r="W103" s="472">
        <f t="shared" si="104"/>
        <v>3099.2244891299997</v>
      </c>
      <c r="X103" s="472">
        <f t="shared" si="105"/>
        <v>2012.4834344999999</v>
      </c>
      <c r="Y103" s="472">
        <f t="shared" si="106"/>
        <v>1207.4900607</v>
      </c>
      <c r="Z103" s="472">
        <f t="shared" si="107"/>
        <v>511.17079236299998</v>
      </c>
      <c r="AA103" s="472">
        <f t="shared" si="108"/>
        <v>47080.037466693</v>
      </c>
      <c r="AB103" s="966">
        <v>40</v>
      </c>
      <c r="AC103" s="268">
        <f>IF(ISERROR(IF('Wainwright Summary'!$E$7-C103&gt;AB103,0,(AB103-('Wainwright Summary'!$E$7-C103))/AB103)*G103)," ",(IF('Wainwright Summary'!$E$7-C103&gt;AB103,0,(AB103-('Wainwright Summary'!$E$7-C103))/AB103)*AA103))</f>
        <v>16478.013113342549</v>
      </c>
      <c r="AD103" s="269">
        <f>VLOOKUP(C103,'Inflation-OLD'!$A$6:$B$126,2)/VLOOKUP('Wainwright Summary'!$E$6,'Inflation-OLD'!$A$6:$B$126,2)</f>
        <v>0.54223993166658846</v>
      </c>
      <c r="AE103" s="264">
        <f t="shared" si="109"/>
        <v>25528.676298800037</v>
      </c>
      <c r="AF103" s="264">
        <f t="shared" si="81"/>
        <v>8935.0367045800122</v>
      </c>
      <c r="AG103" s="270">
        <f t="shared" si="77"/>
        <v>2022</v>
      </c>
      <c r="AH103" s="271"/>
      <c r="AI103" s="985"/>
      <c r="AJ103" s="476">
        <f t="shared" si="78"/>
        <v>40</v>
      </c>
      <c r="AK103" s="998"/>
      <c r="AL103" s="998"/>
      <c r="AM103" s="998"/>
      <c r="AN103" s="292"/>
      <c r="AO103" s="31"/>
      <c r="AP103" s="3"/>
      <c r="AQ103" s="983"/>
      <c r="AR103" s="31"/>
      <c r="AS103" s="3"/>
    </row>
    <row r="104" spans="1:45" s="4" customFormat="1">
      <c r="A104" s="131"/>
      <c r="B104" s="371" t="s">
        <v>113</v>
      </c>
      <c r="C104" s="946">
        <v>1980</v>
      </c>
      <c r="D104" s="647">
        <v>3</v>
      </c>
      <c r="E104" s="171" t="s">
        <v>305</v>
      </c>
      <c r="F104" s="913">
        <v>13267</v>
      </c>
      <c r="G104" s="310">
        <f t="shared" si="76"/>
        <v>39801</v>
      </c>
      <c r="H104" s="470">
        <f t="shared" si="96"/>
        <v>0.05</v>
      </c>
      <c r="I104" s="470">
        <f t="shared" si="96"/>
        <v>0.02</v>
      </c>
      <c r="J104" s="470">
        <f t="shared" si="96"/>
        <v>0.05</v>
      </c>
      <c r="K104" s="968">
        <f t="shared" si="96"/>
        <v>0.122</v>
      </c>
      <c r="L104" s="470">
        <f t="shared" si="96"/>
        <v>0.1</v>
      </c>
      <c r="M104" s="471">
        <f t="shared" si="97"/>
        <v>1990.0500000000002</v>
      </c>
      <c r="N104" s="471">
        <f t="shared" si="98"/>
        <v>835.82100000000003</v>
      </c>
      <c r="O104" s="471">
        <f t="shared" si="99"/>
        <v>2131.3435500000005</v>
      </c>
      <c r="P104" s="471">
        <f t="shared" si="100"/>
        <v>5460.5021751000004</v>
      </c>
      <c r="Q104" s="471">
        <f t="shared" si="101"/>
        <v>5021.8716725100012</v>
      </c>
      <c r="R104" s="472">
        <f t="shared" si="102"/>
        <v>55240.588397610001</v>
      </c>
      <c r="S104" s="968">
        <f t="shared" si="103"/>
        <v>7.6999999999999999E-2</v>
      </c>
      <c r="T104" s="470">
        <f t="shared" si="103"/>
        <v>0.05</v>
      </c>
      <c r="U104" s="470">
        <v>0.03</v>
      </c>
      <c r="V104" s="470">
        <f t="shared" si="103"/>
        <v>0.1</v>
      </c>
      <c r="W104" s="472">
        <f t="shared" si="104"/>
        <v>4253.5253066159703</v>
      </c>
      <c r="X104" s="472">
        <f t="shared" si="105"/>
        <v>2762.0294198805004</v>
      </c>
      <c r="Y104" s="472">
        <f t="shared" si="106"/>
        <v>1657.2176519283</v>
      </c>
      <c r="Z104" s="472">
        <f t="shared" si="107"/>
        <v>701.55547264964707</v>
      </c>
      <c r="AA104" s="472">
        <f t="shared" si="108"/>
        <v>64614.916248684414</v>
      </c>
      <c r="AB104" s="966">
        <v>40</v>
      </c>
      <c r="AC104" s="268">
        <f>IF(ISERROR(IF('Wainwright Summary'!$E$7-C104&gt;AB104,0,(AB104-('Wainwright Summary'!$E$7-C104))/AB104)*G104)," ",(IF('Wainwright Summary'!$E$7-C104&gt;AB104,0,(AB104-('Wainwright Summary'!$E$7-C104))/AB104)*AA104))</f>
        <v>19384.474874605323</v>
      </c>
      <c r="AD104" s="269">
        <f>VLOOKUP(C104,'Inflation-OLD'!$A$6:$B$126,2)/VLOOKUP('Wainwright Summary'!$E$6,'Inflation-OLD'!$A$6:$B$126,2)</f>
        <v>0.46299200957341208</v>
      </c>
      <c r="AE104" s="264">
        <f t="shared" si="109"/>
        <v>29916.189922396115</v>
      </c>
      <c r="AF104" s="264">
        <f t="shared" si="81"/>
        <v>8974.8569767188346</v>
      </c>
      <c r="AG104" s="270">
        <f t="shared" si="77"/>
        <v>2020</v>
      </c>
      <c r="AH104" s="271"/>
      <c r="AI104" s="985"/>
      <c r="AJ104" s="476">
        <f t="shared" si="78"/>
        <v>40</v>
      </c>
      <c r="AK104" s="998"/>
      <c r="AL104" s="998"/>
      <c r="AM104" s="998"/>
      <c r="AN104" s="292"/>
      <c r="AO104" s="31"/>
      <c r="AP104" s="3"/>
      <c r="AQ104" s="983"/>
      <c r="AR104" s="31"/>
      <c r="AS104" s="3"/>
    </row>
    <row r="105" spans="1:45" s="4" customFormat="1">
      <c r="A105" s="131"/>
      <c r="B105" s="371" t="s">
        <v>114</v>
      </c>
      <c r="C105" s="946">
        <v>2003</v>
      </c>
      <c r="D105" s="647">
        <v>9</v>
      </c>
      <c r="E105" s="171" t="s">
        <v>305</v>
      </c>
      <c r="F105" s="913">
        <v>13600</v>
      </c>
      <c r="G105" s="310">
        <f t="shared" si="76"/>
        <v>122400</v>
      </c>
      <c r="H105" s="470">
        <f t="shared" si="96"/>
        <v>0.05</v>
      </c>
      <c r="I105" s="470">
        <f t="shared" si="96"/>
        <v>0.02</v>
      </c>
      <c r="J105" s="470">
        <f t="shared" si="96"/>
        <v>0.05</v>
      </c>
      <c r="K105" s="968">
        <f t="shared" si="96"/>
        <v>0.122</v>
      </c>
      <c r="L105" s="470">
        <f t="shared" si="96"/>
        <v>0.1</v>
      </c>
      <c r="M105" s="471">
        <f t="shared" si="97"/>
        <v>6120</v>
      </c>
      <c r="N105" s="471">
        <f t="shared" si="98"/>
        <v>2570.4</v>
      </c>
      <c r="O105" s="471">
        <f t="shared" si="99"/>
        <v>6554.52</v>
      </c>
      <c r="P105" s="471">
        <f t="shared" si="100"/>
        <v>16792.680239999998</v>
      </c>
      <c r="Q105" s="471">
        <f t="shared" si="101"/>
        <v>15443.760023999997</v>
      </c>
      <c r="R105" s="472">
        <f t="shared" si="102"/>
        <v>169881.36026399999</v>
      </c>
      <c r="S105" s="968">
        <f t="shared" si="103"/>
        <v>7.6999999999999999E-2</v>
      </c>
      <c r="T105" s="470">
        <f t="shared" si="103"/>
        <v>0.05</v>
      </c>
      <c r="U105" s="470">
        <f t="shared" si="103"/>
        <v>0.05</v>
      </c>
      <c r="V105" s="470">
        <f t="shared" si="103"/>
        <v>0.1</v>
      </c>
      <c r="W105" s="472">
        <f t="shared" si="104"/>
        <v>13080.864740327999</v>
      </c>
      <c r="X105" s="472">
        <f t="shared" si="105"/>
        <v>8494.0680131999998</v>
      </c>
      <c r="Y105" s="472">
        <f t="shared" si="106"/>
        <v>8494.0680131999998</v>
      </c>
      <c r="Z105" s="472">
        <f t="shared" si="107"/>
        <v>2157.4932753528001</v>
      </c>
      <c r="AA105" s="472">
        <f t="shared" si="108"/>
        <v>202107.85430608079</v>
      </c>
      <c r="AB105" s="966">
        <v>40</v>
      </c>
      <c r="AC105" s="268">
        <f>IF(ISERROR(IF('Wainwright Summary'!$E$7-C105&gt;AB105,0,(AB105-('Wainwright Summary'!$E$7-C105))/AB105)*G105)," ",(IF('Wainwright Summary'!$E$7-C105&gt;AB105,0,(AB105-('Wainwright Summary'!$E$7-C105))/AB105)*AA105))</f>
        <v>176844.37251782068</v>
      </c>
      <c r="AD105" s="269">
        <f>VLOOKUP(C105,'Inflation-OLD'!$A$6:$B$126,2)/VLOOKUP('Wainwright Summary'!$E$6,'Inflation-OLD'!$A$6:$B$126,2)</f>
        <v>0.92384662705717424</v>
      </c>
      <c r="AE105" s="264">
        <f t="shared" si="109"/>
        <v>186716.65950243553</v>
      </c>
      <c r="AF105" s="264">
        <f t="shared" si="81"/>
        <v>163377.0770646311</v>
      </c>
      <c r="AG105" s="270">
        <f t="shared" si="77"/>
        <v>2043</v>
      </c>
      <c r="AH105" s="271"/>
      <c r="AI105" s="985"/>
      <c r="AJ105" s="476">
        <f t="shared" si="78"/>
        <v>40</v>
      </c>
      <c r="AK105" s="998"/>
      <c r="AL105" s="998"/>
      <c r="AM105" s="998"/>
      <c r="AN105" s="292"/>
      <c r="AO105" s="31"/>
      <c r="AP105" s="3"/>
      <c r="AQ105" s="983"/>
      <c r="AR105" s="31"/>
      <c r="AS105" s="3"/>
    </row>
    <row r="106" spans="1:45" s="4" customFormat="1">
      <c r="A106" s="131"/>
      <c r="B106" s="371" t="s">
        <v>115</v>
      </c>
      <c r="C106" s="946">
        <v>1986</v>
      </c>
      <c r="D106" s="647">
        <v>2</v>
      </c>
      <c r="E106" s="171" t="s">
        <v>305</v>
      </c>
      <c r="F106" s="913">
        <v>17571</v>
      </c>
      <c r="G106" s="310">
        <f t="shared" si="76"/>
        <v>35142</v>
      </c>
      <c r="H106" s="470">
        <f t="shared" si="96"/>
        <v>0.05</v>
      </c>
      <c r="I106" s="470">
        <f t="shared" si="96"/>
        <v>0.02</v>
      </c>
      <c r="J106" s="470">
        <f t="shared" si="96"/>
        <v>0.05</v>
      </c>
      <c r="K106" s="968">
        <f t="shared" si="96"/>
        <v>0.122</v>
      </c>
      <c r="L106" s="470">
        <f t="shared" si="96"/>
        <v>0.1</v>
      </c>
      <c r="M106" s="471">
        <f t="shared" si="97"/>
        <v>1757.1000000000001</v>
      </c>
      <c r="N106" s="471">
        <f t="shared" si="98"/>
        <v>737.98199999999997</v>
      </c>
      <c r="O106" s="471">
        <f t="shared" si="99"/>
        <v>1881.8540999999998</v>
      </c>
      <c r="P106" s="471">
        <f t="shared" si="100"/>
        <v>4821.3102041999991</v>
      </c>
      <c r="Q106" s="471">
        <f t="shared" si="101"/>
        <v>4434.0246304199991</v>
      </c>
      <c r="R106" s="472">
        <f t="shared" si="102"/>
        <v>48774.270934619999</v>
      </c>
      <c r="S106" s="968">
        <f t="shared" si="103"/>
        <v>7.6999999999999999E-2</v>
      </c>
      <c r="T106" s="470">
        <f t="shared" si="103"/>
        <v>0.05</v>
      </c>
      <c r="U106" s="470">
        <v>0.03</v>
      </c>
      <c r="V106" s="470">
        <f t="shared" si="103"/>
        <v>0.1</v>
      </c>
      <c r="W106" s="472">
        <f t="shared" si="104"/>
        <v>3755.6188619657401</v>
      </c>
      <c r="X106" s="472">
        <f t="shared" si="105"/>
        <v>2438.713546731</v>
      </c>
      <c r="Y106" s="472">
        <f t="shared" si="106"/>
        <v>1463.2281280385998</v>
      </c>
      <c r="Z106" s="472">
        <f t="shared" si="107"/>
        <v>619.43324086967414</v>
      </c>
      <c r="AA106" s="472">
        <f t="shared" si="108"/>
        <v>57051.264712225013</v>
      </c>
      <c r="AB106" s="966">
        <v>40</v>
      </c>
      <c r="AC106" s="268">
        <f>IF(ISERROR(IF('Wainwright Summary'!$E$7-C106&gt;AB106,0,(AB106-('Wainwright Summary'!$E$7-C106))/AB106)*G106)," ",(IF('Wainwright Summary'!$E$7-C106&gt;AB106,0,(AB106-('Wainwright Summary'!$E$7-C106))/AB106)*AA106))</f>
        <v>25673.069120501255</v>
      </c>
      <c r="AD106" s="269">
        <f>VLOOKUP(C106,'Inflation-OLD'!$A$6:$B$126,2)/VLOOKUP('Wainwright Summary'!$E$6,'Inflation-OLD'!$A$6:$B$126,2)</f>
        <v>0.62132343898363784</v>
      </c>
      <c r="AE106" s="264">
        <f t="shared" si="109"/>
        <v>35447.287989365512</v>
      </c>
      <c r="AF106" s="264">
        <f t="shared" si="81"/>
        <v>15951.279595214481</v>
      </c>
      <c r="AG106" s="270">
        <f t="shared" si="77"/>
        <v>2026</v>
      </c>
      <c r="AH106" s="271"/>
      <c r="AI106" s="985"/>
      <c r="AJ106" s="476">
        <f t="shared" si="78"/>
        <v>40</v>
      </c>
      <c r="AK106" s="998"/>
      <c r="AL106" s="998"/>
      <c r="AM106" s="998"/>
      <c r="AN106" s="292"/>
      <c r="AO106" s="31"/>
      <c r="AP106" s="3"/>
      <c r="AQ106" s="983"/>
      <c r="AR106" s="31"/>
      <c r="AS106" s="3"/>
    </row>
    <row r="107" spans="1:45" s="4" customFormat="1">
      <c r="A107" s="131"/>
      <c r="B107" s="371" t="s">
        <v>116</v>
      </c>
      <c r="C107" s="946">
        <v>1982</v>
      </c>
      <c r="D107" s="647">
        <v>1</v>
      </c>
      <c r="E107" s="171" t="s">
        <v>305</v>
      </c>
      <c r="F107" s="913">
        <v>19200</v>
      </c>
      <c r="G107" s="310">
        <f t="shared" si="76"/>
        <v>19200</v>
      </c>
      <c r="H107" s="470">
        <f t="shared" si="96"/>
        <v>0.05</v>
      </c>
      <c r="I107" s="470">
        <f t="shared" si="96"/>
        <v>0.02</v>
      </c>
      <c r="J107" s="470">
        <f t="shared" si="96"/>
        <v>0.05</v>
      </c>
      <c r="K107" s="968">
        <f t="shared" si="96"/>
        <v>0.122</v>
      </c>
      <c r="L107" s="470">
        <f t="shared" si="96"/>
        <v>0.1</v>
      </c>
      <c r="M107" s="471">
        <f t="shared" si="97"/>
        <v>960</v>
      </c>
      <c r="N107" s="471">
        <f t="shared" si="98"/>
        <v>403.2</v>
      </c>
      <c r="O107" s="471">
        <f t="shared" si="99"/>
        <v>1028.1600000000001</v>
      </c>
      <c r="P107" s="471">
        <f t="shared" si="100"/>
        <v>2634.1459199999999</v>
      </c>
      <c r="Q107" s="471">
        <f t="shared" si="101"/>
        <v>2422.5505920000001</v>
      </c>
      <c r="R107" s="472">
        <f t="shared" si="102"/>
        <v>26648.056511999999</v>
      </c>
      <c r="S107" s="968">
        <f t="shared" si="103"/>
        <v>7.6999999999999999E-2</v>
      </c>
      <c r="T107" s="470">
        <f t="shared" si="103"/>
        <v>0.05</v>
      </c>
      <c r="U107" s="470">
        <v>0.03</v>
      </c>
      <c r="V107" s="470">
        <f t="shared" si="103"/>
        <v>0.1</v>
      </c>
      <c r="W107" s="472">
        <f t="shared" si="104"/>
        <v>2051.9003514239998</v>
      </c>
      <c r="X107" s="472">
        <f t="shared" si="105"/>
        <v>1332.4028256000001</v>
      </c>
      <c r="Y107" s="472">
        <f t="shared" si="106"/>
        <v>799.44169535999993</v>
      </c>
      <c r="Z107" s="472">
        <f t="shared" si="107"/>
        <v>338.43031770240003</v>
      </c>
      <c r="AA107" s="472">
        <f t="shared" si="108"/>
        <v>31170.231702086399</v>
      </c>
      <c r="AB107" s="966">
        <v>40</v>
      </c>
      <c r="AC107" s="268">
        <f>IF(ISERROR(IF('Wainwright Summary'!$E$7-C107&gt;AB107,0,(AB107-('Wainwright Summary'!$E$7-C107))/AB107)*G107)," ",(IF('Wainwright Summary'!$E$7-C107&gt;AB107,0,(AB107-('Wainwright Summary'!$E$7-C107))/AB107)*AA107))</f>
        <v>10909.581095730238</v>
      </c>
      <c r="AD107" s="269">
        <f>VLOOKUP(C107,'Inflation-OLD'!$A$6:$B$126,2)/VLOOKUP('Wainwright Summary'!$E$6,'Inflation-OLD'!$A$6:$B$126,2)</f>
        <v>0.54223993166658846</v>
      </c>
      <c r="AE107" s="264">
        <f t="shared" si="109"/>
        <v>16901.744308171059</v>
      </c>
      <c r="AF107" s="264">
        <f t="shared" si="81"/>
        <v>5915.6105078598703</v>
      </c>
      <c r="AG107" s="270">
        <f t="shared" si="77"/>
        <v>2022</v>
      </c>
      <c r="AH107" s="271"/>
      <c r="AI107" s="985"/>
      <c r="AJ107" s="476">
        <f t="shared" si="78"/>
        <v>40</v>
      </c>
      <c r="AK107" s="998"/>
      <c r="AL107" s="998"/>
      <c r="AM107" s="998"/>
      <c r="AN107" s="292"/>
      <c r="AO107" s="31"/>
      <c r="AP107" s="3"/>
      <c r="AQ107" s="983"/>
      <c r="AR107" s="31"/>
      <c r="AS107" s="3"/>
    </row>
    <row r="108" spans="1:45" s="4" customFormat="1">
      <c r="A108" s="131"/>
      <c r="B108" s="371" t="s">
        <v>118</v>
      </c>
      <c r="C108" s="946">
        <v>1978</v>
      </c>
      <c r="D108" s="647">
        <v>1</v>
      </c>
      <c r="E108" s="171" t="s">
        <v>305</v>
      </c>
      <c r="F108" s="913">
        <v>21724</v>
      </c>
      <c r="G108" s="310">
        <f t="shared" si="76"/>
        <v>21724</v>
      </c>
      <c r="H108" s="470">
        <f t="shared" si="96"/>
        <v>0.05</v>
      </c>
      <c r="I108" s="470">
        <f t="shared" si="96"/>
        <v>0.02</v>
      </c>
      <c r="J108" s="470">
        <f t="shared" si="96"/>
        <v>0.05</v>
      </c>
      <c r="K108" s="968">
        <f t="shared" si="96"/>
        <v>0.122</v>
      </c>
      <c r="L108" s="470">
        <f t="shared" si="96"/>
        <v>0.1</v>
      </c>
      <c r="M108" s="471">
        <f t="shared" si="97"/>
        <v>1086.2</v>
      </c>
      <c r="N108" s="471">
        <f t="shared" si="98"/>
        <v>456.20400000000001</v>
      </c>
      <c r="O108" s="471">
        <f t="shared" si="99"/>
        <v>1163.3202000000001</v>
      </c>
      <c r="P108" s="471">
        <f t="shared" si="100"/>
        <v>2980.4263524000003</v>
      </c>
      <c r="Q108" s="471">
        <f t="shared" si="101"/>
        <v>2741.0150552400009</v>
      </c>
      <c r="R108" s="472">
        <f t="shared" si="102"/>
        <v>30151.165607640003</v>
      </c>
      <c r="S108" s="968">
        <f t="shared" si="103"/>
        <v>7.6999999999999999E-2</v>
      </c>
      <c r="T108" s="470">
        <f t="shared" si="103"/>
        <v>0.05</v>
      </c>
      <c r="U108" s="470">
        <v>0.03</v>
      </c>
      <c r="V108" s="470">
        <f t="shared" si="103"/>
        <v>0.1</v>
      </c>
      <c r="W108" s="472">
        <f t="shared" si="104"/>
        <v>2321.6397517882801</v>
      </c>
      <c r="X108" s="472">
        <f t="shared" si="105"/>
        <v>1507.5582803820002</v>
      </c>
      <c r="Y108" s="472">
        <f t="shared" si="106"/>
        <v>904.5349682292001</v>
      </c>
      <c r="Z108" s="472">
        <f t="shared" si="107"/>
        <v>382.91980321702806</v>
      </c>
      <c r="AA108" s="472">
        <f t="shared" si="108"/>
        <v>35267.818411256514</v>
      </c>
      <c r="AB108" s="966">
        <v>40</v>
      </c>
      <c r="AC108" s="268">
        <f>IF(ISERROR(IF('Wainwright Summary'!$E$7-C108&gt;AB108,0,(AB108-('Wainwright Summary'!$E$7-C108))/AB108)*G108)," ",(IF('Wainwright Summary'!$E$7-C108&gt;AB108,0,(AB108-('Wainwright Summary'!$E$7-C108))/AB108)*AA108))</f>
        <v>8816.9546028141285</v>
      </c>
      <c r="AD108" s="269">
        <f>VLOOKUP(C108,'Inflation-OLD'!$A$6:$B$126,2)/VLOOKUP('Wainwright Summary'!$E$6,'Inflation-OLD'!$A$6:$B$126,2)</f>
        <v>0.39549974397331067</v>
      </c>
      <c r="AE108" s="264">
        <f t="shared" si="109"/>
        <v>13948.413152149164</v>
      </c>
      <c r="AF108" s="264">
        <f t="shared" si="81"/>
        <v>3487.1032880372909</v>
      </c>
      <c r="AG108" s="270">
        <f t="shared" si="77"/>
        <v>2018</v>
      </c>
      <c r="AH108" s="271"/>
      <c r="AI108" s="985"/>
      <c r="AJ108" s="476">
        <f t="shared" si="78"/>
        <v>40</v>
      </c>
      <c r="AK108" s="998"/>
      <c r="AL108" s="998"/>
      <c r="AM108" s="998"/>
      <c r="AN108" s="292"/>
      <c r="AO108" s="31"/>
      <c r="AP108" s="3"/>
      <c r="AQ108" s="983"/>
      <c r="AR108" s="31"/>
      <c r="AS108" s="3"/>
    </row>
    <row r="109" spans="1:45" s="4" customFormat="1">
      <c r="A109" s="131"/>
      <c r="B109" s="371"/>
      <c r="C109" s="946" t="s">
        <v>289</v>
      </c>
      <c r="D109" s="647" t="s">
        <v>289</v>
      </c>
      <c r="E109" s="171" t="s">
        <v>289</v>
      </c>
      <c r="F109" s="913" t="s">
        <v>289</v>
      </c>
      <c r="G109" s="310" t="str">
        <f t="shared" si="76"/>
        <v xml:space="preserve"> </v>
      </c>
      <c r="H109" s="310"/>
      <c r="I109" s="310"/>
      <c r="J109" s="310"/>
      <c r="K109" s="310"/>
      <c r="L109" s="310"/>
      <c r="M109" s="310"/>
      <c r="N109" s="310"/>
      <c r="O109" s="310"/>
      <c r="P109" s="310"/>
      <c r="Q109" s="310"/>
      <c r="R109" s="310"/>
      <c r="S109" s="310"/>
      <c r="T109" s="310"/>
      <c r="U109" s="310"/>
      <c r="V109" s="310"/>
      <c r="W109" s="310"/>
      <c r="X109" s="310"/>
      <c r="Y109" s="310"/>
      <c r="Z109" s="310"/>
      <c r="AA109" s="310"/>
      <c r="AB109" s="966" t="s">
        <v>289</v>
      </c>
      <c r="AC109" s="268" t="str">
        <f>IF(ISERROR(IF('Wainwright Summary'!$E$7-C109&gt;AB109,0,(AB109-('Wainwright Summary'!$E$7-C109))/AB109)*G109)," ",(IF('Wainwright Summary'!$E$7-C109&gt;AB109,0,(AB109-('Wainwright Summary'!$E$7-C109))/AB109)*AA109))</f>
        <v xml:space="preserve"> </v>
      </c>
      <c r="AD109" s="269"/>
      <c r="AE109" s="264" t="str">
        <f>IF(ISERROR(D109*F109*AD109), " ",D109*F109*AD109 )</f>
        <v xml:space="preserve"> </v>
      </c>
      <c r="AF109" s="264" t="str">
        <f t="shared" si="81"/>
        <v xml:space="preserve"> </v>
      </c>
      <c r="AG109" s="270" t="str">
        <f t="shared" si="77"/>
        <v xml:space="preserve"> </v>
      </c>
      <c r="AH109" s="271"/>
      <c r="AI109" s="985"/>
      <c r="AJ109" s="476" t="str">
        <f t="shared" si="78"/>
        <v xml:space="preserve"> </v>
      </c>
      <c r="AK109" s="998"/>
      <c r="AL109" s="998"/>
      <c r="AM109" s="998"/>
      <c r="AN109" s="292"/>
      <c r="AO109" s="31"/>
      <c r="AP109" s="3"/>
      <c r="AQ109" s="983"/>
      <c r="AR109" s="31"/>
      <c r="AS109" s="3"/>
    </row>
    <row r="110" spans="1:45" s="4" customFormat="1">
      <c r="A110" s="131"/>
      <c r="B110" s="1000" t="s">
        <v>252</v>
      </c>
      <c r="C110" s="946" t="s">
        <v>289</v>
      </c>
      <c r="D110" s="647" t="s">
        <v>289</v>
      </c>
      <c r="E110" s="171" t="s">
        <v>289</v>
      </c>
      <c r="F110" s="913" t="s">
        <v>289</v>
      </c>
      <c r="G110" s="310" t="str">
        <f t="shared" si="76"/>
        <v xml:space="preserve"> </v>
      </c>
      <c r="H110" s="310"/>
      <c r="I110" s="310"/>
      <c r="J110" s="310"/>
      <c r="K110" s="310"/>
      <c r="L110" s="310"/>
      <c r="M110" s="310"/>
      <c r="N110" s="310"/>
      <c r="O110" s="310"/>
      <c r="P110" s="310"/>
      <c r="Q110" s="310"/>
      <c r="R110" s="310"/>
      <c r="S110" s="310"/>
      <c r="T110" s="310"/>
      <c r="U110" s="310"/>
      <c r="V110" s="310"/>
      <c r="W110" s="310"/>
      <c r="X110" s="310"/>
      <c r="Y110" s="310"/>
      <c r="Z110" s="310"/>
      <c r="AA110" s="310"/>
      <c r="AB110" s="966" t="s">
        <v>289</v>
      </c>
      <c r="AC110" s="268" t="str">
        <f>IF(ISERROR(IF('Wainwright Summary'!$E$7-C110&gt;AB110,0,(AB110-('Wainwright Summary'!$E$7-C110))/AB110)*G110)," ",(IF('Wainwright Summary'!$E$7-C110&gt;AB110,0,(AB110-('Wainwright Summary'!$E$7-C110))/AB110)*AA110))</f>
        <v xml:space="preserve"> </v>
      </c>
      <c r="AD110" s="269"/>
      <c r="AE110" s="264" t="str">
        <f>IF(ISERROR(D110*F110*AD110), " ",D110*F110*AD110 )</f>
        <v xml:space="preserve"> </v>
      </c>
      <c r="AF110" s="264" t="str">
        <f t="shared" si="81"/>
        <v xml:space="preserve"> </v>
      </c>
      <c r="AG110" s="270" t="str">
        <f t="shared" si="77"/>
        <v xml:space="preserve"> </v>
      </c>
      <c r="AH110" s="271"/>
      <c r="AI110" s="985"/>
      <c r="AJ110" s="476" t="str">
        <f t="shared" si="78"/>
        <v xml:space="preserve"> </v>
      </c>
      <c r="AK110" s="998"/>
      <c r="AL110" s="998"/>
      <c r="AM110" s="998"/>
      <c r="AN110" s="988"/>
      <c r="AO110" s="31"/>
      <c r="AP110" s="3"/>
      <c r="AQ110" s="983"/>
      <c r="AR110" s="31"/>
      <c r="AS110" s="3"/>
    </row>
    <row r="111" spans="1:45" s="4" customFormat="1">
      <c r="A111" s="131"/>
      <c r="B111" s="371" t="s">
        <v>836</v>
      </c>
      <c r="C111" s="946">
        <v>1984</v>
      </c>
      <c r="D111" s="647">
        <v>9768</v>
      </c>
      <c r="E111" s="171" t="s">
        <v>307</v>
      </c>
      <c r="F111" s="913">
        <f>16*1.064</f>
        <v>17.024000000000001</v>
      </c>
      <c r="G111" s="310">
        <f t="shared" si="76"/>
        <v>166290.432</v>
      </c>
      <c r="H111" s="470">
        <f t="shared" ref="H111:L114" si="110">H$10</f>
        <v>0.05</v>
      </c>
      <c r="I111" s="470">
        <f t="shared" si="110"/>
        <v>0.02</v>
      </c>
      <c r="J111" s="470">
        <f t="shared" si="110"/>
        <v>0.05</v>
      </c>
      <c r="K111" s="968">
        <f t="shared" si="110"/>
        <v>0.122</v>
      </c>
      <c r="L111" s="470">
        <f t="shared" si="110"/>
        <v>0.1</v>
      </c>
      <c r="M111" s="471">
        <f>G111*H111</f>
        <v>8314.5216</v>
      </c>
      <c r="N111" s="471">
        <f>(G111+M111)*I111</f>
        <v>3492.0990720000004</v>
      </c>
      <c r="O111" s="471">
        <f>(G111+M111+N111)*J111</f>
        <v>8904.8526336000014</v>
      </c>
      <c r="P111" s="471">
        <f>(G111+M111+N111+O111)*K111</f>
        <v>22814.232447283204</v>
      </c>
      <c r="Q111" s="471">
        <f>(G111+M111+N111+O111+P111)*L111</f>
        <v>20981.613775288322</v>
      </c>
      <c r="R111" s="472">
        <f>G111+SUM(M111:Q111)</f>
        <v>230797.75152817153</v>
      </c>
      <c r="S111" s="968">
        <f t="shared" ref="S111:V114" si="111">S$10</f>
        <v>7.6999999999999999E-2</v>
      </c>
      <c r="T111" s="470">
        <f t="shared" si="111"/>
        <v>0.05</v>
      </c>
      <c r="U111" s="470">
        <f t="shared" si="111"/>
        <v>0.05</v>
      </c>
      <c r="V111" s="470">
        <f t="shared" si="111"/>
        <v>0.1</v>
      </c>
      <c r="W111" s="472">
        <f>R111*S111</f>
        <v>17771.426867669208</v>
      </c>
      <c r="X111" s="472">
        <f>R111*T111</f>
        <v>11539.887576408577</v>
      </c>
      <c r="Y111" s="472">
        <f>R111*U111</f>
        <v>11539.887576408577</v>
      </c>
      <c r="Z111" s="472">
        <f>(W111+X111)*V111</f>
        <v>2931.1314444077784</v>
      </c>
      <c r="AA111" s="472">
        <f>R111+SUM(W111:Z111)</f>
        <v>274580.08499306568</v>
      </c>
      <c r="AB111" s="966">
        <v>50</v>
      </c>
      <c r="AC111" s="268">
        <f>IF(ISERROR(IF('Wainwright Summary'!$E$7-C111&gt;AB111,0,(AB111-('Wainwright Summary'!$E$7-C111))/AB111)*G111)," ",(IF('Wainwright Summary'!$E$7-C111&gt;AB111,0,(AB111-('Wainwright Summary'!$E$7-C111))/AB111)*AA111))</f>
        <v>142781.64419639416</v>
      </c>
      <c r="AD111" s="269">
        <f>VLOOKUP(C111,'Inflation-OLD'!$A$6:$B$126,2)/VLOOKUP('Wainwright Summary'!$E$6,'Inflation-OLD'!$A$6:$B$126,2)</f>
        <v>0.58778282465374587</v>
      </c>
      <c r="AE111" s="264">
        <f>IF(ISERROR(AA111*AD111), " ",AA111*AD111 )</f>
        <v>161393.45795088977</v>
      </c>
      <c r="AF111" s="264">
        <f t="shared" si="81"/>
        <v>83924.598134462678</v>
      </c>
      <c r="AG111" s="270">
        <f t="shared" si="77"/>
        <v>2034</v>
      </c>
      <c r="AH111" s="271"/>
      <c r="AI111" s="985"/>
      <c r="AJ111" s="476">
        <f t="shared" si="78"/>
        <v>50</v>
      </c>
      <c r="AK111" s="998"/>
      <c r="AL111" s="998"/>
      <c r="AM111" s="998"/>
      <c r="AN111" s="988"/>
      <c r="AO111" s="31"/>
      <c r="AP111" s="3"/>
      <c r="AQ111" s="983"/>
      <c r="AR111" s="31"/>
      <c r="AS111" s="3"/>
    </row>
    <row r="112" spans="1:45" s="4" customFormat="1">
      <c r="A112" s="131"/>
      <c r="B112" s="371" t="s">
        <v>837</v>
      </c>
      <c r="C112" s="946">
        <v>1980</v>
      </c>
      <c r="D112" s="647">
        <v>65</v>
      </c>
      <c r="E112" s="171" t="s">
        <v>305</v>
      </c>
      <c r="F112" s="913">
        <v>1000</v>
      </c>
      <c r="G112" s="310">
        <f t="shared" si="76"/>
        <v>65000</v>
      </c>
      <c r="H112" s="470">
        <f t="shared" si="110"/>
        <v>0.05</v>
      </c>
      <c r="I112" s="470">
        <f t="shared" si="110"/>
        <v>0.02</v>
      </c>
      <c r="J112" s="470">
        <f t="shared" si="110"/>
        <v>0.05</v>
      </c>
      <c r="K112" s="968">
        <f t="shared" si="110"/>
        <v>0.122</v>
      </c>
      <c r="L112" s="470">
        <f t="shared" si="110"/>
        <v>0.1</v>
      </c>
      <c r="M112" s="471">
        <f>G112*H112</f>
        <v>3250</v>
      </c>
      <c r="N112" s="471">
        <f>(G112+M112)*I112</f>
        <v>1365</v>
      </c>
      <c r="O112" s="471">
        <f>(G112+M112+N112)*J112</f>
        <v>3480.75</v>
      </c>
      <c r="P112" s="471">
        <f>(G112+M112+N112+O112)*K112</f>
        <v>8917.6815000000006</v>
      </c>
      <c r="Q112" s="471">
        <f>(G112+M112+N112+O112+P112)*L112</f>
        <v>8201.3431500000006</v>
      </c>
      <c r="R112" s="472">
        <f>G112+SUM(M112:Q112)</f>
        <v>90214.774650000007</v>
      </c>
      <c r="S112" s="968">
        <f t="shared" si="111"/>
        <v>7.6999999999999999E-2</v>
      </c>
      <c r="T112" s="470">
        <f t="shared" si="111"/>
        <v>0.05</v>
      </c>
      <c r="U112" s="470">
        <v>0.03</v>
      </c>
      <c r="V112" s="470">
        <f t="shared" si="111"/>
        <v>0.1</v>
      </c>
      <c r="W112" s="472">
        <f>R112*S112</f>
        <v>6946.5376480500008</v>
      </c>
      <c r="X112" s="472">
        <f>R112*T112</f>
        <v>4510.7387325000009</v>
      </c>
      <c r="Y112" s="472">
        <f>R112*U112</f>
        <v>2706.4432394999999</v>
      </c>
      <c r="Z112" s="472">
        <f>(W112+X112)*V112</f>
        <v>1145.7276380550002</v>
      </c>
      <c r="AA112" s="472">
        <f>R112+SUM(W112:Z112)</f>
        <v>105524.22190810501</v>
      </c>
      <c r="AB112" s="966">
        <v>50</v>
      </c>
      <c r="AC112" s="268">
        <f>IF(ISERROR(IF('Wainwright Summary'!$E$7-C112&gt;AB112,0,(AB112-('Wainwright Summary'!$E$7-C112))/AB112)*G112)," ",(IF('Wainwright Summary'!$E$7-C112&gt;AB112,0,(AB112-('Wainwright Summary'!$E$7-C112))/AB112)*AA112))</f>
        <v>46430.657639566205</v>
      </c>
      <c r="AD112" s="269">
        <f>VLOOKUP(C112,'Inflation-OLD'!$A$6:$B$126,2)/VLOOKUP('Wainwright Summary'!$E$6,'Inflation-OLD'!$A$6:$B$126,2)</f>
        <v>0.46299200957341208</v>
      </c>
      <c r="AE112" s="264">
        <f>IF(ISERROR(AA112*AD112), " ",AA112*AD112 )</f>
        <v>48856.871559904219</v>
      </c>
      <c r="AF112" s="264">
        <f t="shared" si="81"/>
        <v>21497.023486357855</v>
      </c>
      <c r="AG112" s="270">
        <f t="shared" si="77"/>
        <v>2030</v>
      </c>
      <c r="AH112" s="271"/>
      <c r="AI112" s="985"/>
      <c r="AJ112" s="476">
        <f t="shared" si="78"/>
        <v>50</v>
      </c>
      <c r="AK112" s="998"/>
      <c r="AL112" s="998"/>
      <c r="AM112" s="998"/>
      <c r="AN112" s="292"/>
      <c r="AO112" s="31"/>
      <c r="AP112" s="3"/>
      <c r="AQ112" s="983"/>
      <c r="AR112" s="31"/>
      <c r="AS112" s="3"/>
    </row>
    <row r="113" spans="1:45" s="4" customFormat="1">
      <c r="A113" s="131"/>
      <c r="B113" s="371" t="s">
        <v>838</v>
      </c>
      <c r="C113" s="946">
        <v>1975</v>
      </c>
      <c r="D113" s="647">
        <v>69</v>
      </c>
      <c r="E113" s="171" t="s">
        <v>305</v>
      </c>
      <c r="F113" s="319">
        <v>500</v>
      </c>
      <c r="G113" s="310">
        <f t="shared" si="76"/>
        <v>34500</v>
      </c>
      <c r="H113" s="470">
        <f t="shared" si="110"/>
        <v>0.05</v>
      </c>
      <c r="I113" s="470">
        <f t="shared" si="110"/>
        <v>0.02</v>
      </c>
      <c r="J113" s="470">
        <f t="shared" si="110"/>
        <v>0.05</v>
      </c>
      <c r="K113" s="968">
        <f t="shared" si="110"/>
        <v>0.122</v>
      </c>
      <c r="L113" s="470">
        <f t="shared" si="110"/>
        <v>0.1</v>
      </c>
      <c r="M113" s="471">
        <f>G113*H113</f>
        <v>1725</v>
      </c>
      <c r="N113" s="471">
        <f>(G113+M113)*I113</f>
        <v>724.5</v>
      </c>
      <c r="O113" s="471">
        <f>(G113+M113+N113)*J113</f>
        <v>1847.4750000000001</v>
      </c>
      <c r="P113" s="471">
        <f>(G113+M113+N113+O113)*K113</f>
        <v>4733.2309500000001</v>
      </c>
      <c r="Q113" s="471">
        <f>(G113+M113+N113+O113+P113)*L113</f>
        <v>4353.020595</v>
      </c>
      <c r="R113" s="472">
        <f>G113+SUM(M113:Q113)</f>
        <v>47883.226544999998</v>
      </c>
      <c r="S113" s="968">
        <f t="shared" si="111"/>
        <v>7.6999999999999999E-2</v>
      </c>
      <c r="T113" s="470">
        <f t="shared" si="111"/>
        <v>0.05</v>
      </c>
      <c r="U113" s="470">
        <v>0.03</v>
      </c>
      <c r="V113" s="470">
        <f t="shared" si="111"/>
        <v>0.1</v>
      </c>
      <c r="W113" s="472">
        <f>R113*S113</f>
        <v>3687.008443965</v>
      </c>
      <c r="X113" s="472">
        <f>R113*T113</f>
        <v>2394.1613272499999</v>
      </c>
      <c r="Y113" s="472">
        <f>R113*U113</f>
        <v>1436.4967963499998</v>
      </c>
      <c r="Z113" s="472">
        <f>(W113+X113)*V113</f>
        <v>608.11697712149999</v>
      </c>
      <c r="AA113" s="472">
        <f>R113+SUM(W113:Z113)</f>
        <v>56009.010089686497</v>
      </c>
      <c r="AB113" s="966">
        <v>50</v>
      </c>
      <c r="AC113" s="268">
        <f>IF(ISERROR(IF('Wainwright Summary'!$E$7-C113&gt;AB113,0,(AB113-('Wainwright Summary'!$E$7-C113))/AB113)*G113)," ",(IF('Wainwright Summary'!$E$7-C113&gt;AB113,0,(AB113-('Wainwright Summary'!$E$7-C113))/AB113)*AA113))</f>
        <v>19043.06343049341</v>
      </c>
      <c r="AD113" s="269">
        <f>VLOOKUP(C113,'Inflation-OLD'!$A$6:$B$126,2)/VLOOKUP('Wainwright Summary'!$E$6,'Inflation-OLD'!$A$6:$B$126,2)</f>
        <v>0.32044439867137081</v>
      </c>
      <c r="AE113" s="264">
        <f>IF(ISERROR(AA113*AD113), " ",AA113*AD113 )</f>
        <v>17947.773558368332</v>
      </c>
      <c r="AF113" s="264">
        <f t="shared" si="81"/>
        <v>6102.2430098452332</v>
      </c>
      <c r="AG113" s="270">
        <f t="shared" si="77"/>
        <v>2025</v>
      </c>
      <c r="AH113" s="267"/>
      <c r="AI113" s="267"/>
      <c r="AJ113" s="476">
        <f t="shared" si="78"/>
        <v>50</v>
      </c>
      <c r="AK113" s="478"/>
      <c r="AL113" s="478"/>
      <c r="AM113" s="478"/>
      <c r="AN113" s="292"/>
      <c r="AO113" s="5"/>
      <c r="AP113" s="6"/>
      <c r="AQ113" s="983"/>
      <c r="AR113" s="31"/>
      <c r="AS113" s="3"/>
    </row>
    <row r="114" spans="1:45" s="4" customFormat="1">
      <c r="A114" s="131"/>
      <c r="B114" s="371" t="s">
        <v>839</v>
      </c>
      <c r="C114" s="946">
        <v>1978</v>
      </c>
      <c r="D114" s="647">
        <v>41</v>
      </c>
      <c r="E114" s="171" t="s">
        <v>305</v>
      </c>
      <c r="F114" s="319">
        <v>1000</v>
      </c>
      <c r="G114" s="310">
        <f t="shared" si="76"/>
        <v>41000</v>
      </c>
      <c r="H114" s="470">
        <f t="shared" si="110"/>
        <v>0.05</v>
      </c>
      <c r="I114" s="470">
        <f t="shared" si="110"/>
        <v>0.02</v>
      </c>
      <c r="J114" s="470">
        <f t="shared" si="110"/>
        <v>0.05</v>
      </c>
      <c r="K114" s="968">
        <f t="shared" si="110"/>
        <v>0.122</v>
      </c>
      <c r="L114" s="470">
        <f t="shared" si="110"/>
        <v>0.1</v>
      </c>
      <c r="M114" s="471">
        <f>G114*H114</f>
        <v>2050</v>
      </c>
      <c r="N114" s="471">
        <f>(G114+M114)*I114</f>
        <v>861</v>
      </c>
      <c r="O114" s="471">
        <f>(G114+M114+N114)*J114</f>
        <v>2195.5500000000002</v>
      </c>
      <c r="P114" s="471">
        <f>(G114+M114+N114+O114)*K114</f>
        <v>5624.9991</v>
      </c>
      <c r="Q114" s="471">
        <f>(G114+M114+N114+O114+P114)*L114</f>
        <v>5173.1549100000011</v>
      </c>
      <c r="R114" s="472">
        <f>G114+SUM(M114:Q114)</f>
        <v>56904.704010000001</v>
      </c>
      <c r="S114" s="968">
        <f t="shared" si="111"/>
        <v>7.6999999999999999E-2</v>
      </c>
      <c r="T114" s="470">
        <f t="shared" si="111"/>
        <v>0.05</v>
      </c>
      <c r="U114" s="470">
        <v>0.03</v>
      </c>
      <c r="V114" s="470">
        <f t="shared" si="111"/>
        <v>0.1</v>
      </c>
      <c r="W114" s="472">
        <f>R114*S114</f>
        <v>4381.6622087699998</v>
      </c>
      <c r="X114" s="472">
        <f>R114*T114</f>
        <v>2845.2352005000002</v>
      </c>
      <c r="Y114" s="472">
        <f>R114*U114</f>
        <v>1707.1411203</v>
      </c>
      <c r="Z114" s="472">
        <f>(W114+X114)*V114</f>
        <v>722.689740927</v>
      </c>
      <c r="AA114" s="472">
        <f>R114+SUM(W114:Z114)</f>
        <v>66561.432280497</v>
      </c>
      <c r="AB114" s="966">
        <v>50</v>
      </c>
      <c r="AC114" s="268">
        <f>IF(ISERROR(IF('Wainwright Summary'!$E$7-C114&gt;AB114,0,(AB114-('Wainwright Summary'!$E$7-C114))/AB114)*G114)," ",(IF('Wainwright Summary'!$E$7-C114&gt;AB114,0,(AB114-('Wainwright Summary'!$E$7-C114))/AB114)*AA114))</f>
        <v>26624.572912198801</v>
      </c>
      <c r="AD114" s="269">
        <f>VLOOKUP(C114,'Inflation-OLD'!$A$6:$B$126,2)/VLOOKUP('Wainwright Summary'!$E$6,'Inflation-OLD'!$A$6:$B$126,2)</f>
        <v>0.39549974397331067</v>
      </c>
      <c r="AE114" s="264">
        <f>IF(ISERROR(AA114*AD114), " ",AA114*AD114 )</f>
        <v>26325.029425433419</v>
      </c>
      <c r="AF114" s="264">
        <f t="shared" si="81"/>
        <v>10530.011770173369</v>
      </c>
      <c r="AG114" s="270">
        <f t="shared" si="77"/>
        <v>2028</v>
      </c>
      <c r="AH114" s="267"/>
      <c r="AI114" s="267"/>
      <c r="AJ114" s="476">
        <f t="shared" si="78"/>
        <v>50</v>
      </c>
      <c r="AK114" s="478"/>
      <c r="AL114" s="478"/>
      <c r="AM114" s="478"/>
      <c r="AN114" s="292"/>
      <c r="AO114" s="31"/>
      <c r="AP114" s="31"/>
      <c r="AQ114" s="983"/>
      <c r="AR114" s="31"/>
      <c r="AS114" s="3"/>
    </row>
    <row r="115" spans="1:45" s="4" customFormat="1">
      <c r="A115" s="131"/>
      <c r="B115" s="371"/>
      <c r="C115" s="946"/>
      <c r="D115" s="647"/>
      <c r="E115" s="171"/>
      <c r="F115" s="319"/>
      <c r="G115" s="310"/>
      <c r="H115" s="596"/>
      <c r="I115" s="596"/>
      <c r="J115" s="596"/>
      <c r="K115" s="1004"/>
      <c r="L115" s="596"/>
      <c r="M115" s="597"/>
      <c r="N115" s="597"/>
      <c r="O115" s="597"/>
      <c r="P115" s="597"/>
      <c r="Q115" s="597"/>
      <c r="R115" s="598"/>
      <c r="S115" s="1004"/>
      <c r="T115" s="596"/>
      <c r="U115" s="596"/>
      <c r="V115" s="596"/>
      <c r="W115" s="598"/>
      <c r="X115" s="598"/>
      <c r="Y115" s="598"/>
      <c r="Z115" s="598"/>
      <c r="AA115" s="598"/>
      <c r="AB115" s="966"/>
      <c r="AC115" s="268"/>
      <c r="AD115" s="269"/>
      <c r="AE115" s="264"/>
      <c r="AF115" s="264"/>
      <c r="AG115" s="270"/>
      <c r="AH115" s="267"/>
      <c r="AI115" s="267"/>
      <c r="AJ115" s="476"/>
      <c r="AK115" s="478"/>
      <c r="AL115" s="478"/>
      <c r="AM115" s="478"/>
      <c r="AN115" s="292"/>
      <c r="AO115" s="31"/>
      <c r="AP115" s="31"/>
      <c r="AQ115" s="983"/>
      <c r="AR115" s="31"/>
      <c r="AS115" s="3"/>
    </row>
    <row r="116" spans="1:45" s="4" customFormat="1">
      <c r="A116" s="131"/>
      <c r="B116" s="1000" t="s">
        <v>1025</v>
      </c>
      <c r="C116" s="946">
        <v>1968</v>
      </c>
      <c r="D116" s="647">
        <v>4</v>
      </c>
      <c r="E116" s="171" t="s">
        <v>305</v>
      </c>
      <c r="F116" s="319">
        <v>60</v>
      </c>
      <c r="G116" s="310">
        <f>IF(ISERROR(F116*D116)," ",F116*D116)</f>
        <v>240</v>
      </c>
      <c r="H116" s="470">
        <f>H$10</f>
        <v>0.05</v>
      </c>
      <c r="I116" s="470">
        <f>I$10</f>
        <v>0.02</v>
      </c>
      <c r="J116" s="470">
        <f>J$10</f>
        <v>0.05</v>
      </c>
      <c r="K116" s="968">
        <f>K$10</f>
        <v>0.122</v>
      </c>
      <c r="L116" s="470">
        <f>L$10</f>
        <v>0.1</v>
      </c>
      <c r="M116" s="471">
        <f>G116*H116</f>
        <v>12</v>
      </c>
      <c r="N116" s="471">
        <f>(G116+M116)*I116</f>
        <v>5.04</v>
      </c>
      <c r="O116" s="471">
        <f>(G116+M116+N116)*J116</f>
        <v>12.852000000000002</v>
      </c>
      <c r="P116" s="471">
        <f>(G116+M116+N116+O116)*K116</f>
        <v>32.926823999999996</v>
      </c>
      <c r="Q116" s="471">
        <f>(G116+M116+N116+O116+P116)*L116</f>
        <v>30.281882400000001</v>
      </c>
      <c r="R116" s="472">
        <f>G116+SUM(M116:Q116)</f>
        <v>333.10070640000004</v>
      </c>
      <c r="S116" s="968">
        <f>S$10</f>
        <v>7.6999999999999999E-2</v>
      </c>
      <c r="T116" s="470">
        <f>T$10</f>
        <v>0.05</v>
      </c>
      <c r="U116" s="470">
        <v>0.03</v>
      </c>
      <c r="V116" s="470">
        <f>V$10</f>
        <v>0.1</v>
      </c>
      <c r="W116" s="472">
        <f>R116*S116</f>
        <v>25.648754392800001</v>
      </c>
      <c r="X116" s="472">
        <f>R116*T116</f>
        <v>16.655035320000003</v>
      </c>
      <c r="Y116" s="472">
        <f>R116*U116</f>
        <v>9.9930211920000005</v>
      </c>
      <c r="Z116" s="472">
        <f>(W116+X116)*V116</f>
        <v>4.2303789712800004</v>
      </c>
      <c r="AA116" s="472">
        <f>R116+SUM(W116:Z116)</f>
        <v>389.62789627608004</v>
      </c>
      <c r="AB116" s="966">
        <v>40</v>
      </c>
      <c r="AC116" s="268">
        <f>IF(ISERROR(IF('Wainwright Summary'!$E$7-C116&gt;AB116,0,(AB116-('Wainwright Summary'!$E$7-C116))/AB116)*G116)," ",(IF('Wainwright Summary'!$E$7-C116&gt;AB116,0,(AB116-('Wainwright Summary'!$E$7-C116))/AB116)*AA116))</f>
        <v>0</v>
      </c>
      <c r="AD116" s="269">
        <f>VLOOKUP(C116,'Inflation-OLD'!$A$6:$B$126,2)/VLOOKUP('Wainwright Summary'!$E$6,'Inflation-OLD'!$A$6:$B$126,2)</f>
        <v>0.21439686806950617</v>
      </c>
      <c r="AE116" s="264">
        <f>IF(ISERROR(AA116*AD116), " ",AA116*AD116 )</f>
        <v>83.535000674101966</v>
      </c>
      <c r="AF116" s="264">
        <f>IF(ISERROR((AC116/AA116)*AE116)," ",(AC116/AA116)*AE116)</f>
        <v>0</v>
      </c>
      <c r="AG116" s="270">
        <v>9999</v>
      </c>
      <c r="AH116" s="267"/>
      <c r="AI116" s="267"/>
      <c r="AJ116" s="476">
        <f>AB116</f>
        <v>40</v>
      </c>
      <c r="AK116" s="478"/>
      <c r="AL116" s="478"/>
      <c r="AM116" s="478"/>
      <c r="AN116" s="292" t="s">
        <v>408</v>
      </c>
      <c r="AO116" s="31"/>
      <c r="AP116" s="3"/>
      <c r="AQ116" s="983"/>
      <c r="AR116" s="31"/>
      <c r="AS116" s="3"/>
    </row>
    <row r="117" spans="1:45" s="4" customFormat="1">
      <c r="A117" s="131"/>
      <c r="B117" s="371"/>
      <c r="C117" s="946"/>
      <c r="D117" s="647"/>
      <c r="E117" s="171"/>
      <c r="F117" s="319"/>
      <c r="G117" s="310"/>
      <c r="H117" s="596"/>
      <c r="I117" s="596"/>
      <c r="J117" s="596"/>
      <c r="K117" s="596"/>
      <c r="L117" s="596"/>
      <c r="M117" s="597"/>
      <c r="N117" s="597"/>
      <c r="O117" s="597"/>
      <c r="P117" s="597"/>
      <c r="Q117" s="597"/>
      <c r="R117" s="598"/>
      <c r="S117" s="596"/>
      <c r="T117" s="596"/>
      <c r="U117" s="596"/>
      <c r="V117" s="596"/>
      <c r="W117" s="598"/>
      <c r="X117" s="598"/>
      <c r="Y117" s="598"/>
      <c r="Z117" s="598"/>
      <c r="AA117" s="598"/>
      <c r="AB117" s="966"/>
      <c r="AC117" s="268"/>
      <c r="AD117" s="269"/>
      <c r="AE117" s="264"/>
      <c r="AF117" s="264"/>
      <c r="AG117" s="270"/>
      <c r="AH117" s="267"/>
      <c r="AI117" s="267"/>
      <c r="AJ117" s="476"/>
      <c r="AK117" s="478"/>
      <c r="AL117" s="478"/>
      <c r="AM117" s="478"/>
      <c r="AN117" s="292"/>
      <c r="AO117" s="31"/>
      <c r="AP117" s="31"/>
      <c r="AQ117" s="983"/>
      <c r="AR117" s="31"/>
      <c r="AS117" s="3"/>
    </row>
    <row r="118" spans="1:45" s="4" customFormat="1">
      <c r="A118" s="131"/>
      <c r="B118" s="1000" t="s">
        <v>732</v>
      </c>
      <c r="C118" s="946" t="s">
        <v>289</v>
      </c>
      <c r="D118" s="993"/>
      <c r="E118" s="171" t="s">
        <v>289</v>
      </c>
      <c r="F118" s="319" t="s">
        <v>289</v>
      </c>
      <c r="G118" s="310" t="str">
        <f t="shared" si="76"/>
        <v xml:space="preserve"> </v>
      </c>
      <c r="H118" s="310"/>
      <c r="I118" s="310"/>
      <c r="J118" s="310"/>
      <c r="K118" s="310"/>
      <c r="L118" s="310"/>
      <c r="M118" s="310"/>
      <c r="N118" s="310"/>
      <c r="O118" s="310"/>
      <c r="P118" s="310"/>
      <c r="Q118" s="310"/>
      <c r="R118" s="310"/>
      <c r="S118" s="310"/>
      <c r="T118" s="310"/>
      <c r="U118" s="310"/>
      <c r="V118" s="310"/>
      <c r="W118" s="310"/>
      <c r="X118" s="310"/>
      <c r="Y118" s="310"/>
      <c r="Z118" s="310"/>
      <c r="AA118" s="310"/>
      <c r="AB118" s="966" t="s">
        <v>289</v>
      </c>
      <c r="AC118" s="268" t="str">
        <f>IF(ISERROR(IF('Wainwright Summary'!$E$7-C118&gt;AB118,0,(AB118-('Wainwright Summary'!$E$7-C118))/AB118)*G118)," ",(IF('Wainwright Summary'!$E$7-C118&gt;AB118,0,(AB118-('Wainwright Summary'!$E$7-C118))/AB118)*AA118))</f>
        <v xml:space="preserve"> </v>
      </c>
      <c r="AD118" s="269"/>
      <c r="AE118" s="264" t="str">
        <f>IF(ISERROR(D118*F118*AD118), " ",D118*F118*AD118 )</f>
        <v xml:space="preserve"> </v>
      </c>
      <c r="AF118" s="264" t="str">
        <f t="shared" si="81"/>
        <v xml:space="preserve"> </v>
      </c>
      <c r="AG118" s="270" t="str">
        <f t="shared" si="77"/>
        <v xml:space="preserve"> </v>
      </c>
      <c r="AH118" s="267"/>
      <c r="AI118" s="267"/>
      <c r="AJ118" s="476" t="str">
        <f t="shared" si="78"/>
        <v xml:space="preserve"> </v>
      </c>
      <c r="AK118" s="478"/>
      <c r="AL118" s="478"/>
      <c r="AM118" s="478"/>
      <c r="AN118" s="292"/>
      <c r="AO118" s="31"/>
      <c r="AP118" s="31"/>
      <c r="AQ118" s="983"/>
      <c r="AR118" s="31"/>
      <c r="AS118" s="3"/>
    </row>
    <row r="119" spans="1:45" s="4" customFormat="1">
      <c r="A119" s="131"/>
      <c r="B119" s="371" t="s">
        <v>666</v>
      </c>
      <c r="C119" s="946">
        <v>1980</v>
      </c>
      <c r="D119" s="647">
        <v>1540</v>
      </c>
      <c r="E119" s="171" t="s">
        <v>305</v>
      </c>
      <c r="F119" s="994">
        <v>182</v>
      </c>
      <c r="G119" s="310">
        <f t="shared" si="76"/>
        <v>280280</v>
      </c>
      <c r="H119" s="470">
        <v>0.05</v>
      </c>
      <c r="I119" s="470">
        <v>0.02</v>
      </c>
      <c r="J119" s="470">
        <v>0.05</v>
      </c>
      <c r="K119" s="470">
        <v>0.122</v>
      </c>
      <c r="L119" s="470">
        <v>0.1</v>
      </c>
      <c r="M119" s="471">
        <f>G119*H119</f>
        <v>14014</v>
      </c>
      <c r="N119" s="471">
        <f>(G119+M119)*I119</f>
        <v>5885.88</v>
      </c>
      <c r="O119" s="471">
        <f>(G119+M119+N119)*J119</f>
        <v>15008.994000000001</v>
      </c>
      <c r="P119" s="471">
        <f>(G119+M119+N119+O119)*K119</f>
        <v>38453.042628000003</v>
      </c>
      <c r="Q119" s="471">
        <f>(G119+M119+N119+O119+P119)*L119</f>
        <v>35364.191662800004</v>
      </c>
      <c r="R119" s="472">
        <f>G119+SUM(M119:Q119)</f>
        <v>389006.10829080001</v>
      </c>
      <c r="S119" s="470">
        <v>0.05</v>
      </c>
      <c r="T119" s="470">
        <v>0</v>
      </c>
      <c r="U119" s="470">
        <v>0.05</v>
      </c>
      <c r="V119" s="470">
        <v>0</v>
      </c>
      <c r="W119" s="472">
        <f>R119*S119</f>
        <v>19450.305414540002</v>
      </c>
      <c r="X119" s="472">
        <f>R119*T119</f>
        <v>0</v>
      </c>
      <c r="Y119" s="472">
        <f>R119*U119</f>
        <v>19450.305414540002</v>
      </c>
      <c r="Z119" s="472">
        <f>(W119+X119)*V119</f>
        <v>0</v>
      </c>
      <c r="AA119" s="472">
        <f>R119+SUM(W119:Z119)</f>
        <v>427906.71911988</v>
      </c>
      <c r="AB119" s="966">
        <v>25</v>
      </c>
      <c r="AC119" s="268">
        <f>IF(ISERROR(IF('Wainwright Summary'!$E$7-C119&gt;AB119,0,(AB119-('Wainwright Summary'!$E$7-C119))/AB119)*G119)," ",(IF('Wainwright Summary'!$E$7-C119&gt;AB119,0,(AB119-('Wainwright Summary'!$E$7-C119))/AB119)*AA119))</f>
        <v>0</v>
      </c>
      <c r="AD119" s="269">
        <f>VLOOKUP(C119,'Inflation-OLD'!$A$6:$B$126,2)/VLOOKUP('Wainwright Summary'!$E$6,'Inflation-OLD'!$A$6:$B$126,2)</f>
        <v>0.46299200957341208</v>
      </c>
      <c r="AE119" s="264">
        <f>IF(ISERROR(AA119*AD119), " ",AA119*AD119 )</f>
        <v>198117.39179527885</v>
      </c>
      <c r="AF119" s="264">
        <f t="shared" si="81"/>
        <v>0</v>
      </c>
      <c r="AG119" s="270">
        <v>2008</v>
      </c>
      <c r="AH119" s="267"/>
      <c r="AI119" s="267"/>
      <c r="AJ119" s="476">
        <f t="shared" si="78"/>
        <v>25</v>
      </c>
      <c r="AK119" s="478"/>
      <c r="AL119" s="478"/>
      <c r="AM119" s="478"/>
      <c r="AN119" s="292"/>
      <c r="AO119" s="31"/>
      <c r="AP119" s="31"/>
      <c r="AQ119" s="983"/>
      <c r="AR119" s="31"/>
      <c r="AS119" s="3"/>
    </row>
    <row r="120" spans="1:45" s="4" customFormat="1" ht="38.25">
      <c r="A120" s="131"/>
      <c r="B120" s="371" t="s">
        <v>806</v>
      </c>
      <c r="C120" s="946">
        <v>2008</v>
      </c>
      <c r="D120" s="647">
        <v>498</v>
      </c>
      <c r="E120" s="171" t="s">
        <v>305</v>
      </c>
      <c r="F120" s="1164">
        <v>5955</v>
      </c>
      <c r="G120" s="310">
        <f>IF(ISERROR(F120*D120)," ",F120*D120)</f>
        <v>2965590</v>
      </c>
      <c r="H120" s="470">
        <v>0.05</v>
      </c>
      <c r="I120" s="470">
        <v>0.02</v>
      </c>
      <c r="J120" s="470">
        <v>0.05</v>
      </c>
      <c r="K120" s="470">
        <v>0.122</v>
      </c>
      <c r="L120" s="470">
        <v>0.1</v>
      </c>
      <c r="M120" s="471">
        <f>G120*H120</f>
        <v>148279.5</v>
      </c>
      <c r="N120" s="471">
        <f>(G120+M120)*I120</f>
        <v>62277.39</v>
      </c>
      <c r="O120" s="471">
        <f>(G120+M120+N120)*J120</f>
        <v>158807.34450000001</v>
      </c>
      <c r="P120" s="471">
        <f>(G120+M120+N120+O120)*K120</f>
        <v>406864.41660900001</v>
      </c>
      <c r="Q120" s="471">
        <f>(G120+M120+N120+O120+P120)*L120</f>
        <v>374181.86511090002</v>
      </c>
      <c r="R120" s="472">
        <f>G120+SUM(M120:Q120)</f>
        <v>4116000.5162199</v>
      </c>
      <c r="S120" s="470">
        <v>0.05</v>
      </c>
      <c r="T120" s="470">
        <v>0</v>
      </c>
      <c r="U120" s="470">
        <v>0.05</v>
      </c>
      <c r="V120" s="470">
        <v>0</v>
      </c>
      <c r="W120" s="472">
        <f>R120*S120</f>
        <v>205800.02581099502</v>
      </c>
      <c r="X120" s="472">
        <f>R120*T120</f>
        <v>0</v>
      </c>
      <c r="Y120" s="472">
        <f>R120*U120</f>
        <v>205800.02581099502</v>
      </c>
      <c r="Z120" s="472">
        <f>(W120+X120)*V120</f>
        <v>0</v>
      </c>
      <c r="AA120" s="472">
        <f>R120+SUM(W120:Z120)</f>
        <v>4527600.5678418903</v>
      </c>
      <c r="AB120" s="966">
        <v>25</v>
      </c>
      <c r="AC120" s="268">
        <f>IF(ISERROR(IF('Wainwright Summary'!$E$7-C120&gt;AB120,0,(AB120-('Wainwright Summary'!$E$7-C120))/AB120)*G120)," ",(IF('Wainwright Summary'!$E$7-C120&gt;AB120,0,(AB120-('Wainwright Summary'!$E$7-C120))/AB120)*AA120))</f>
        <v>4527600.5678418903</v>
      </c>
      <c r="AD120" s="269">
        <v>0</v>
      </c>
      <c r="AE120" s="264">
        <f>IF(ISERROR(AA120*AD120), " ",AA120*AD120 )</f>
        <v>0</v>
      </c>
      <c r="AF120" s="264">
        <f>IF(ISERROR((AC120/AA120)*AE120)," ",(AC120/AA120)*AE120)</f>
        <v>0</v>
      </c>
      <c r="AG120" s="270">
        <v>2008</v>
      </c>
      <c r="AH120" s="267"/>
      <c r="AI120" s="267"/>
      <c r="AJ120" s="476">
        <f>AB120</f>
        <v>25</v>
      </c>
      <c r="AK120" s="478"/>
      <c r="AL120" s="478"/>
      <c r="AM120" s="478"/>
      <c r="AN120" s="292"/>
      <c r="AO120" s="31"/>
      <c r="AP120" s="31"/>
      <c r="AQ120" s="983"/>
      <c r="AR120" s="31"/>
      <c r="AS120" s="3"/>
    </row>
    <row r="121" spans="1:45" s="4" customFormat="1">
      <c r="A121" s="131"/>
      <c r="B121" s="371" t="s">
        <v>733</v>
      </c>
      <c r="C121" s="946">
        <v>2008</v>
      </c>
      <c r="D121" s="647">
        <v>498</v>
      </c>
      <c r="E121" s="171" t="s">
        <v>305</v>
      </c>
      <c r="F121" s="1164">
        <v>0</v>
      </c>
      <c r="G121" s="310">
        <f>IF(ISERROR(F121*D121)," ",F121*D121)</f>
        <v>0</v>
      </c>
      <c r="H121" s="470">
        <v>0.05</v>
      </c>
      <c r="I121" s="470">
        <v>0.02</v>
      </c>
      <c r="J121" s="470">
        <v>0.05</v>
      </c>
      <c r="K121" s="470">
        <v>0.122</v>
      </c>
      <c r="L121" s="470">
        <v>0.1</v>
      </c>
      <c r="M121" s="471">
        <f>G121*H121</f>
        <v>0</v>
      </c>
      <c r="N121" s="471">
        <f>(G121+M121)*I121</f>
        <v>0</v>
      </c>
      <c r="O121" s="471">
        <f>(G121+M121+N121)*J121</f>
        <v>0</v>
      </c>
      <c r="P121" s="471">
        <f>(G121+M121+N121+O121)*K121</f>
        <v>0</v>
      </c>
      <c r="Q121" s="471">
        <f>(G121+M121+N121+O121+P121)*L121</f>
        <v>0</v>
      </c>
      <c r="R121" s="472">
        <f>G121+SUM(M121:Q121)</f>
        <v>0</v>
      </c>
      <c r="S121" s="470">
        <v>0.05</v>
      </c>
      <c r="T121" s="470">
        <v>0</v>
      </c>
      <c r="U121" s="470">
        <v>0.05</v>
      </c>
      <c r="V121" s="470">
        <v>0</v>
      </c>
      <c r="W121" s="472">
        <f>R121*S121</f>
        <v>0</v>
      </c>
      <c r="X121" s="472">
        <f>R121*T121</f>
        <v>0</v>
      </c>
      <c r="Y121" s="472">
        <f>R121*U121</f>
        <v>0</v>
      </c>
      <c r="Z121" s="472">
        <f>(W121+X121)*V121</f>
        <v>0</v>
      </c>
      <c r="AA121" s="472">
        <f>R121+SUM(W121:Z121)</f>
        <v>0</v>
      </c>
      <c r="AB121" s="966">
        <v>50</v>
      </c>
      <c r="AC121" s="268">
        <f>IF(ISERROR(IF('Wainwright Summary'!$E$7-C121&gt;AB121,0,(AB121-('Wainwright Summary'!$E$7-C121))/AB121)*G121)," ",(IF('Wainwright Summary'!$E$7-C121&gt;AB121,0,(AB121-('Wainwright Summary'!$E$7-C121))/AB121)*AA121))</f>
        <v>0</v>
      </c>
      <c r="AD121" s="269">
        <v>0</v>
      </c>
      <c r="AE121" s="264">
        <f>IF(ISERROR(AA121*AD121), " ",AA121*AD121 )</f>
        <v>0</v>
      </c>
      <c r="AF121" s="264" t="str">
        <f>IF(ISERROR((AC121/AA121)*AE121)," ",(AC121/AA121)*AE121)</f>
        <v xml:space="preserve"> </v>
      </c>
      <c r="AG121" s="270">
        <v>2008</v>
      </c>
      <c r="AH121" s="267"/>
      <c r="AI121" s="267"/>
      <c r="AJ121" s="476">
        <f>AB121</f>
        <v>50</v>
      </c>
      <c r="AK121" s="478"/>
      <c r="AL121" s="478"/>
      <c r="AM121" s="478"/>
      <c r="AN121" s="292"/>
      <c r="AO121" s="31"/>
      <c r="AP121" s="31"/>
      <c r="AQ121" s="983"/>
      <c r="AR121" s="31"/>
      <c r="AS121" s="3"/>
    </row>
    <row r="122" spans="1:45" s="4" customFormat="1">
      <c r="A122" s="131"/>
      <c r="B122" s="371" t="s">
        <v>734</v>
      </c>
      <c r="C122" s="946">
        <v>2008</v>
      </c>
      <c r="D122" s="647">
        <f>481+1+6+10+1540</f>
        <v>2038</v>
      </c>
      <c r="E122" s="171" t="s">
        <v>305</v>
      </c>
      <c r="F122" s="1164">
        <v>81</v>
      </c>
      <c r="G122" s="310">
        <f>IF(ISERROR(F122*D122)," ",F122*D122)</f>
        <v>165078</v>
      </c>
      <c r="H122" s="470">
        <v>0.05</v>
      </c>
      <c r="I122" s="470">
        <v>0.02</v>
      </c>
      <c r="J122" s="470">
        <v>0.05</v>
      </c>
      <c r="K122" s="470">
        <v>0.122</v>
      </c>
      <c r="L122" s="470">
        <v>0.1</v>
      </c>
      <c r="M122" s="471">
        <f>G122*H122</f>
        <v>8253.9</v>
      </c>
      <c r="N122" s="471">
        <f>(G122+M122)*I122</f>
        <v>3466.6379999999999</v>
      </c>
      <c r="O122" s="471">
        <f>(G122+M122+N122)*J122</f>
        <v>8839.9269000000004</v>
      </c>
      <c r="P122" s="471">
        <f>(G122+M122+N122+O122)*K122</f>
        <v>22647.892717799998</v>
      </c>
      <c r="Q122" s="471">
        <f>(G122+M122+N122+O122+P122)*L122</f>
        <v>20828.635761779999</v>
      </c>
      <c r="R122" s="472">
        <f>G122+SUM(M122:Q122)</f>
        <v>229114.99337957997</v>
      </c>
      <c r="S122" s="470">
        <v>0.05</v>
      </c>
      <c r="T122" s="470">
        <v>0</v>
      </c>
      <c r="U122" s="470">
        <v>0.05</v>
      </c>
      <c r="V122" s="470">
        <v>0</v>
      </c>
      <c r="W122" s="472">
        <f>R122*S122</f>
        <v>11455.749668978999</v>
      </c>
      <c r="X122" s="472">
        <f>R122*T122</f>
        <v>0</v>
      </c>
      <c r="Y122" s="472">
        <f>R122*U122</f>
        <v>11455.749668978999</v>
      </c>
      <c r="Z122" s="472">
        <f>(W122+X122)*V122</f>
        <v>0</v>
      </c>
      <c r="AA122" s="472">
        <f>R122+SUM(W122:Z122)</f>
        <v>252026.49271753797</v>
      </c>
      <c r="AB122" s="966">
        <v>25</v>
      </c>
      <c r="AC122" s="268">
        <f>IF(ISERROR(IF('Wainwright Summary'!$E$7-C122&gt;AB122,0,(AB122-('Wainwright Summary'!$E$7-C122))/AB122)*G122)," ",(IF('Wainwright Summary'!$E$7-C122&gt;AB122,0,(AB122-('Wainwright Summary'!$E$7-C122))/AB122)*AA122))</f>
        <v>252026.49271753797</v>
      </c>
      <c r="AD122" s="269">
        <v>0</v>
      </c>
      <c r="AE122" s="264">
        <f>IF(ISERROR(AA122*AD122), " ",AA122*AD122 )</f>
        <v>0</v>
      </c>
      <c r="AF122" s="264">
        <f>IF(ISERROR((AC122/AA122)*AE122)," ",(AC122/AA122)*AE122)</f>
        <v>0</v>
      </c>
      <c r="AG122" s="270">
        <v>2008</v>
      </c>
      <c r="AH122" s="267"/>
      <c r="AI122" s="267"/>
      <c r="AJ122" s="476">
        <f>AB122</f>
        <v>25</v>
      </c>
      <c r="AK122" s="478"/>
      <c r="AL122" s="478"/>
      <c r="AM122" s="478"/>
      <c r="AN122" s="292"/>
      <c r="AO122" s="31"/>
      <c r="AP122" s="31"/>
      <c r="AQ122" s="983"/>
      <c r="AR122" s="31"/>
      <c r="AS122" s="3"/>
    </row>
    <row r="123" spans="1:45" s="4" customFormat="1">
      <c r="A123" s="131"/>
      <c r="B123" s="371"/>
      <c r="C123" s="946" t="s">
        <v>289</v>
      </c>
      <c r="D123" s="647" t="s">
        <v>289</v>
      </c>
      <c r="E123" s="171" t="s">
        <v>289</v>
      </c>
      <c r="F123" s="319" t="s">
        <v>289</v>
      </c>
      <c r="G123" s="310" t="str">
        <f t="shared" si="76"/>
        <v xml:space="preserve"> </v>
      </c>
      <c r="H123" s="310"/>
      <c r="I123" s="310"/>
      <c r="J123" s="310"/>
      <c r="K123" s="310"/>
      <c r="L123" s="310"/>
      <c r="M123" s="310"/>
      <c r="N123" s="310"/>
      <c r="O123" s="310"/>
      <c r="P123" s="310"/>
      <c r="Q123" s="310"/>
      <c r="R123" s="310"/>
      <c r="S123" s="310"/>
      <c r="T123" s="310"/>
      <c r="U123" s="310"/>
      <c r="V123" s="310"/>
      <c r="W123" s="310"/>
      <c r="X123" s="310"/>
      <c r="Y123" s="310"/>
      <c r="Z123" s="310"/>
      <c r="AA123" s="310"/>
      <c r="AB123" s="966" t="s">
        <v>289</v>
      </c>
      <c r="AC123" s="268" t="str">
        <f>IF(ISERROR(IF('Wainwright Summary'!$E$7-C123&gt;AB123,0,(AB123-('Wainwright Summary'!$E$7-C123))/AB123)*G123)," ",(IF('Wainwright Summary'!$E$7-C123&gt;AB123,0,(AB123-('Wainwright Summary'!$E$7-C123))/AB123)*AA123))</f>
        <v xml:space="preserve"> </v>
      </c>
      <c r="AD123" s="269"/>
      <c r="AE123" s="264" t="str">
        <f>IF(ISERROR(D123*F123*AD123), " ",D123*F123*AD123 )</f>
        <v xml:space="preserve"> </v>
      </c>
      <c r="AF123" s="264" t="str">
        <f t="shared" si="81"/>
        <v xml:space="preserve"> </v>
      </c>
      <c r="AG123" s="270" t="str">
        <f t="shared" si="77"/>
        <v xml:space="preserve"> </v>
      </c>
      <c r="AH123" s="267"/>
      <c r="AI123" s="267"/>
      <c r="AJ123" s="476" t="str">
        <f t="shared" si="78"/>
        <v xml:space="preserve"> </v>
      </c>
      <c r="AK123" s="478"/>
      <c r="AL123" s="478"/>
      <c r="AM123" s="478"/>
      <c r="AN123" s="292"/>
      <c r="AO123" s="31"/>
      <c r="AP123" s="31"/>
      <c r="AQ123" s="983"/>
      <c r="AR123" s="31"/>
      <c r="AS123" s="3"/>
    </row>
    <row r="124" spans="1:45" s="4" customFormat="1">
      <c r="A124" s="131"/>
      <c r="B124" s="1000" t="s">
        <v>1026</v>
      </c>
      <c r="C124" s="946" t="s">
        <v>289</v>
      </c>
      <c r="D124" s="647" t="s">
        <v>289</v>
      </c>
      <c r="E124" s="171" t="s">
        <v>289</v>
      </c>
      <c r="F124" s="319" t="s">
        <v>289</v>
      </c>
      <c r="G124" s="310" t="str">
        <f t="shared" si="76"/>
        <v xml:space="preserve"> </v>
      </c>
      <c r="H124" s="310"/>
      <c r="I124" s="310"/>
      <c r="J124" s="310"/>
      <c r="K124" s="310"/>
      <c r="L124" s="310"/>
      <c r="M124" s="310"/>
      <c r="N124" s="310"/>
      <c r="O124" s="310"/>
      <c r="P124" s="310"/>
      <c r="Q124" s="310"/>
      <c r="R124" s="310"/>
      <c r="S124" s="310"/>
      <c r="T124" s="310"/>
      <c r="U124" s="310"/>
      <c r="V124" s="310"/>
      <c r="W124" s="310"/>
      <c r="X124" s="310"/>
      <c r="Y124" s="310"/>
      <c r="Z124" s="310"/>
      <c r="AA124" s="310"/>
      <c r="AB124" s="966" t="s">
        <v>289</v>
      </c>
      <c r="AC124" s="268" t="str">
        <f>IF(ISERROR(IF('Wainwright Summary'!$E$7-C124&gt;AB124,0,(AB124-('Wainwright Summary'!$E$7-C124))/AB124)*G124)," ",(IF('Wainwright Summary'!$E$7-C124&gt;AB124,0,(AB124-('Wainwright Summary'!$E$7-C124))/AB124)*AA124))</f>
        <v xml:space="preserve"> </v>
      </c>
      <c r="AD124" s="269"/>
      <c r="AE124" s="264" t="str">
        <f>IF(ISERROR(D124*F124*AD124), " ",D124*F124*AD124 )</f>
        <v xml:space="preserve"> </v>
      </c>
      <c r="AF124" s="264" t="str">
        <f t="shared" si="81"/>
        <v xml:space="preserve"> </v>
      </c>
      <c r="AG124" s="270" t="str">
        <f t="shared" si="77"/>
        <v xml:space="preserve"> </v>
      </c>
      <c r="AH124" s="267"/>
      <c r="AI124" s="267"/>
      <c r="AJ124" s="476" t="str">
        <f t="shared" si="78"/>
        <v xml:space="preserve"> </v>
      </c>
      <c r="AK124" s="478"/>
      <c r="AL124" s="478"/>
      <c r="AM124" s="478"/>
      <c r="AN124" s="292"/>
      <c r="AO124" s="31"/>
      <c r="AP124" s="31"/>
      <c r="AQ124" s="983"/>
      <c r="AR124" s="31"/>
      <c r="AS124" s="3"/>
    </row>
    <row r="125" spans="1:45" s="4" customFormat="1">
      <c r="A125" s="131"/>
      <c r="B125" s="371" t="s">
        <v>850</v>
      </c>
      <c r="C125" s="946">
        <v>1970</v>
      </c>
      <c r="D125" s="647">
        <v>136</v>
      </c>
      <c r="E125" s="171" t="s">
        <v>305</v>
      </c>
      <c r="F125" s="995">
        <v>350</v>
      </c>
      <c r="G125" s="310">
        <f t="shared" si="76"/>
        <v>47600</v>
      </c>
      <c r="H125" s="470">
        <f t="shared" ref="H125:L130" si="112">H$10</f>
        <v>0.05</v>
      </c>
      <c r="I125" s="470">
        <f t="shared" si="112"/>
        <v>0.02</v>
      </c>
      <c r="J125" s="470">
        <f t="shared" si="112"/>
        <v>0.05</v>
      </c>
      <c r="K125" s="968">
        <f t="shared" si="112"/>
        <v>0.122</v>
      </c>
      <c r="L125" s="470">
        <f t="shared" si="112"/>
        <v>0.1</v>
      </c>
      <c r="M125" s="471">
        <f t="shared" ref="M125:M130" si="113">G125*H125</f>
        <v>2380</v>
      </c>
      <c r="N125" s="471">
        <f t="shared" ref="N125:N130" si="114">(G125+M125)*I125</f>
        <v>999.6</v>
      </c>
      <c r="O125" s="471">
        <f t="shared" ref="O125:O130" si="115">(G125+M125+N125)*J125</f>
        <v>2548.98</v>
      </c>
      <c r="P125" s="471">
        <f t="shared" ref="P125:P130" si="116">(G125+M125+N125+O125)*K125</f>
        <v>6530.4867599999998</v>
      </c>
      <c r="Q125" s="471">
        <f t="shared" ref="Q125:Q130" si="117">(G125+M125+N125+O125+P125)*L125</f>
        <v>6005.9066760000005</v>
      </c>
      <c r="R125" s="472">
        <f t="shared" ref="R125:R130" si="118">G125+SUM(M125:Q125)</f>
        <v>66064.973436</v>
      </c>
      <c r="S125" s="968">
        <f t="shared" ref="S125:V130" si="119">S$10</f>
        <v>7.6999999999999999E-2</v>
      </c>
      <c r="T125" s="470">
        <f t="shared" si="119"/>
        <v>0.05</v>
      </c>
      <c r="U125" s="470">
        <v>0.03</v>
      </c>
      <c r="V125" s="470">
        <f t="shared" si="119"/>
        <v>0.1</v>
      </c>
      <c r="W125" s="472">
        <f t="shared" ref="W125:W130" si="120">R125*S125</f>
        <v>5087.0029545719999</v>
      </c>
      <c r="X125" s="472">
        <f t="shared" ref="X125:X130" si="121">R125*T125</f>
        <v>3303.2486718</v>
      </c>
      <c r="Y125" s="472">
        <f t="shared" ref="Y125:Y130" si="122">R125*U125</f>
        <v>1981.94920308</v>
      </c>
      <c r="Z125" s="472">
        <f t="shared" ref="Z125:Z130" si="123">(W125+X125)*V125</f>
        <v>839.02516263719997</v>
      </c>
      <c r="AA125" s="472">
        <f t="shared" ref="AA125:AA130" si="124">R125+SUM(W125:Z125)</f>
        <v>77276.199428089196</v>
      </c>
      <c r="AB125" s="966">
        <v>50</v>
      </c>
      <c r="AC125" s="268">
        <f>IF(ISERROR(IF('Wainwright Summary'!$E$7-C125&gt;AB125,0,(AB125-('Wainwright Summary'!$E$7-C125))/AB125)*G125)," ",(IF('Wainwright Summary'!$E$7-C125&gt;AB125,0,(AB125-('Wainwright Summary'!$E$7-C125))/AB125)*AA125))</f>
        <v>18546.287862741407</v>
      </c>
      <c r="AD125" s="269">
        <f>VLOOKUP(C125,'Inflation-OLD'!$A$6:$B$126,2)/VLOOKUP('Wainwright Summary'!$E$6,'Inflation-OLD'!$A$6:$B$126,2)</f>
        <v>0.23593520374213295</v>
      </c>
      <c r="AE125" s="264">
        <f t="shared" ref="AE125:AE130" si="125">IF(ISERROR(AA125*AD125), " ",AA125*AD125 )</f>
        <v>18232.175856483922</v>
      </c>
      <c r="AF125" s="264">
        <f t="shared" si="81"/>
        <v>4375.7222055561415</v>
      </c>
      <c r="AG125" s="270">
        <f t="shared" si="77"/>
        <v>2020</v>
      </c>
      <c r="AH125" s="267"/>
      <c r="AI125" s="267"/>
      <c r="AJ125" s="476">
        <f t="shared" si="78"/>
        <v>50</v>
      </c>
      <c r="AK125" s="478"/>
      <c r="AL125" s="478"/>
      <c r="AM125" s="478"/>
      <c r="AN125" s="292"/>
      <c r="AO125" s="31"/>
      <c r="AP125" s="31"/>
      <c r="AQ125" s="983"/>
      <c r="AR125" s="31"/>
      <c r="AS125" s="3"/>
    </row>
    <row r="126" spans="1:45" s="4" customFormat="1" ht="17.25" customHeight="1">
      <c r="A126" s="131"/>
      <c r="B126" s="371" t="s">
        <v>271</v>
      </c>
      <c r="C126" s="946">
        <v>1970</v>
      </c>
      <c r="D126" s="647">
        <v>4</v>
      </c>
      <c r="E126" s="171" t="s">
        <v>305</v>
      </c>
      <c r="F126" s="995">
        <v>350</v>
      </c>
      <c r="G126" s="310">
        <f>IF(ISERROR(F126*D126)," ",F126*D126)</f>
        <v>1400</v>
      </c>
      <c r="H126" s="470">
        <f t="shared" si="112"/>
        <v>0.05</v>
      </c>
      <c r="I126" s="470">
        <f t="shared" si="112"/>
        <v>0.02</v>
      </c>
      <c r="J126" s="470">
        <f t="shared" si="112"/>
        <v>0.05</v>
      </c>
      <c r="K126" s="968">
        <f t="shared" si="112"/>
        <v>0.122</v>
      </c>
      <c r="L126" s="470">
        <f t="shared" si="112"/>
        <v>0.1</v>
      </c>
      <c r="M126" s="471">
        <f t="shared" si="113"/>
        <v>70</v>
      </c>
      <c r="N126" s="471">
        <f t="shared" si="114"/>
        <v>29.400000000000002</v>
      </c>
      <c r="O126" s="471">
        <f t="shared" si="115"/>
        <v>74.970000000000013</v>
      </c>
      <c r="P126" s="471">
        <f t="shared" si="116"/>
        <v>192.07314000000002</v>
      </c>
      <c r="Q126" s="471">
        <f t="shared" si="117"/>
        <v>176.64431400000001</v>
      </c>
      <c r="R126" s="472">
        <f t="shared" si="118"/>
        <v>1943.087454</v>
      </c>
      <c r="S126" s="968">
        <f t="shared" si="119"/>
        <v>7.6999999999999999E-2</v>
      </c>
      <c r="T126" s="470">
        <f t="shared" si="119"/>
        <v>0.05</v>
      </c>
      <c r="U126" s="470">
        <v>0.03</v>
      </c>
      <c r="V126" s="470">
        <f t="shared" si="119"/>
        <v>0.1</v>
      </c>
      <c r="W126" s="472">
        <f t="shared" si="120"/>
        <v>149.617733958</v>
      </c>
      <c r="X126" s="472">
        <f t="shared" si="121"/>
        <v>97.15437270000001</v>
      </c>
      <c r="Y126" s="472">
        <f t="shared" si="122"/>
        <v>58.292623620000001</v>
      </c>
      <c r="Z126" s="472">
        <f t="shared" si="123"/>
        <v>24.677210665800004</v>
      </c>
      <c r="AA126" s="472">
        <f t="shared" si="124"/>
        <v>2272.8293949438003</v>
      </c>
      <c r="AB126" s="966">
        <v>50</v>
      </c>
      <c r="AC126" s="268">
        <f>IF(ISERROR(IF('Wainwright Summary'!$E$7-C126&gt;AB126,0,(AB126-('Wainwright Summary'!$E$7-C126))/AB126)*G126)," ",(IF('Wainwright Summary'!$E$7-C126&gt;AB126,0,(AB126-('Wainwright Summary'!$E$7-C126))/AB126)*AA126))</f>
        <v>545.47905478651205</v>
      </c>
      <c r="AD126" s="269">
        <f>VLOOKUP(C126,'Inflation-OLD'!$A$6:$B$126,2)/VLOOKUP('Wainwright Summary'!$E$6,'Inflation-OLD'!$A$6:$B$126,2)</f>
        <v>0.23593520374213295</v>
      </c>
      <c r="AE126" s="264">
        <f t="shared" si="125"/>
        <v>536.24046636717424</v>
      </c>
      <c r="AF126" s="264">
        <f>IF(ISERROR((AC126/AA126)*AE126)," ",(AC126/AA126)*AE126)</f>
        <v>128.69771192812181</v>
      </c>
      <c r="AG126" s="270">
        <f>IF(ISERROR(C126+AB126)," ",(C126+AB126))</f>
        <v>2020</v>
      </c>
      <c r="AH126" s="267"/>
      <c r="AI126" s="267"/>
      <c r="AJ126" s="476">
        <f>AB126</f>
        <v>50</v>
      </c>
      <c r="AK126" s="478"/>
      <c r="AL126" s="478"/>
      <c r="AM126" s="478"/>
      <c r="AN126" s="292"/>
      <c r="AO126" s="31"/>
      <c r="AP126" s="3"/>
      <c r="AQ126" s="983"/>
      <c r="AR126" s="31"/>
      <c r="AS126" s="3"/>
    </row>
    <row r="127" spans="1:45" s="4" customFormat="1" ht="17.25" customHeight="1">
      <c r="A127" s="131"/>
      <c r="B127" s="371" t="s">
        <v>272</v>
      </c>
      <c r="C127" s="946">
        <v>1970</v>
      </c>
      <c r="D127" s="647">
        <v>4</v>
      </c>
      <c r="E127" s="171" t="s">
        <v>305</v>
      </c>
      <c r="F127" s="995">
        <v>350</v>
      </c>
      <c r="G127" s="310">
        <f>IF(ISERROR(F127*D127)," ",F127*D127)</f>
        <v>1400</v>
      </c>
      <c r="H127" s="470">
        <f t="shared" si="112"/>
        <v>0.05</v>
      </c>
      <c r="I127" s="470">
        <f t="shared" si="112"/>
        <v>0.02</v>
      </c>
      <c r="J127" s="470">
        <f t="shared" si="112"/>
        <v>0.05</v>
      </c>
      <c r="K127" s="968">
        <f t="shared" si="112"/>
        <v>0.122</v>
      </c>
      <c r="L127" s="470">
        <f t="shared" si="112"/>
        <v>0.1</v>
      </c>
      <c r="M127" s="471">
        <f t="shared" si="113"/>
        <v>70</v>
      </c>
      <c r="N127" s="471">
        <f t="shared" si="114"/>
        <v>29.400000000000002</v>
      </c>
      <c r="O127" s="471">
        <f t="shared" si="115"/>
        <v>74.970000000000013</v>
      </c>
      <c r="P127" s="471">
        <f t="shared" si="116"/>
        <v>192.07314000000002</v>
      </c>
      <c r="Q127" s="471">
        <f t="shared" si="117"/>
        <v>176.64431400000001</v>
      </c>
      <c r="R127" s="472">
        <f t="shared" si="118"/>
        <v>1943.087454</v>
      </c>
      <c r="S127" s="968">
        <f t="shared" si="119"/>
        <v>7.6999999999999999E-2</v>
      </c>
      <c r="T127" s="470">
        <f t="shared" si="119"/>
        <v>0.05</v>
      </c>
      <c r="U127" s="470">
        <v>0.03</v>
      </c>
      <c r="V127" s="470">
        <f t="shared" si="119"/>
        <v>0.1</v>
      </c>
      <c r="W127" s="472">
        <f t="shared" si="120"/>
        <v>149.617733958</v>
      </c>
      <c r="X127" s="472">
        <f t="shared" si="121"/>
        <v>97.15437270000001</v>
      </c>
      <c r="Y127" s="472">
        <f t="shared" si="122"/>
        <v>58.292623620000001</v>
      </c>
      <c r="Z127" s="472">
        <f t="shared" si="123"/>
        <v>24.677210665800004</v>
      </c>
      <c r="AA127" s="472">
        <f t="shared" si="124"/>
        <v>2272.8293949438003</v>
      </c>
      <c r="AB127" s="966">
        <v>50</v>
      </c>
      <c r="AC127" s="268">
        <f>IF(ISERROR(IF('Wainwright Summary'!$E$7-C127&gt;AB127,0,(AB127-('Wainwright Summary'!$E$7-C127))/AB127)*G127)," ",(IF('Wainwright Summary'!$E$7-C127&gt;AB127,0,(AB127-('Wainwright Summary'!$E$7-C127))/AB127)*AA127))</f>
        <v>545.47905478651205</v>
      </c>
      <c r="AD127" s="269">
        <f>VLOOKUP(C127,'Inflation-OLD'!$A$6:$B$126,2)/VLOOKUP('Wainwright Summary'!$E$6,'Inflation-OLD'!$A$6:$B$126,2)</f>
        <v>0.23593520374213295</v>
      </c>
      <c r="AE127" s="264">
        <f t="shared" si="125"/>
        <v>536.24046636717424</v>
      </c>
      <c r="AF127" s="264">
        <f>IF(ISERROR((AC127/AA127)*AE127)," ",(AC127/AA127)*AE127)</f>
        <v>128.69771192812181</v>
      </c>
      <c r="AG127" s="270">
        <f>IF(ISERROR(C127+AB127)," ",(C127+AB127))</f>
        <v>2020</v>
      </c>
      <c r="AH127" s="267"/>
      <c r="AI127" s="267"/>
      <c r="AJ127" s="476">
        <f>AB127</f>
        <v>50</v>
      </c>
      <c r="AK127" s="478"/>
      <c r="AL127" s="478"/>
      <c r="AM127" s="478"/>
      <c r="AN127" s="292"/>
      <c r="AO127" s="31"/>
      <c r="AP127" s="3"/>
      <c r="AQ127" s="983"/>
      <c r="AR127" s="31"/>
      <c r="AS127" s="3"/>
    </row>
    <row r="128" spans="1:45" s="4" customFormat="1" ht="17.25" customHeight="1">
      <c r="A128" s="131"/>
      <c r="B128" s="371" t="s">
        <v>273</v>
      </c>
      <c r="C128" s="946">
        <v>1970</v>
      </c>
      <c r="D128" s="647">
        <v>1</v>
      </c>
      <c r="E128" s="171" t="s">
        <v>305</v>
      </c>
      <c r="F128" s="995">
        <v>350</v>
      </c>
      <c r="G128" s="310">
        <f>IF(ISERROR(F128*D128)," ",F128*D128)</f>
        <v>350</v>
      </c>
      <c r="H128" s="470">
        <f t="shared" si="112"/>
        <v>0.05</v>
      </c>
      <c r="I128" s="470">
        <f t="shared" si="112"/>
        <v>0.02</v>
      </c>
      <c r="J128" s="470">
        <f t="shared" si="112"/>
        <v>0.05</v>
      </c>
      <c r="K128" s="968">
        <f t="shared" si="112"/>
        <v>0.122</v>
      </c>
      <c r="L128" s="470">
        <f t="shared" si="112"/>
        <v>0.1</v>
      </c>
      <c r="M128" s="471">
        <f t="shared" si="113"/>
        <v>17.5</v>
      </c>
      <c r="N128" s="471">
        <f t="shared" si="114"/>
        <v>7.3500000000000005</v>
      </c>
      <c r="O128" s="471">
        <f t="shared" si="115"/>
        <v>18.742500000000003</v>
      </c>
      <c r="P128" s="471">
        <f t="shared" si="116"/>
        <v>48.018285000000006</v>
      </c>
      <c r="Q128" s="471">
        <f t="shared" si="117"/>
        <v>44.161078500000002</v>
      </c>
      <c r="R128" s="472">
        <f t="shared" si="118"/>
        <v>485.77186349999999</v>
      </c>
      <c r="S128" s="968">
        <f t="shared" si="119"/>
        <v>7.6999999999999999E-2</v>
      </c>
      <c r="T128" s="470">
        <f t="shared" si="119"/>
        <v>0.05</v>
      </c>
      <c r="U128" s="470">
        <v>0.03</v>
      </c>
      <c r="V128" s="470">
        <f t="shared" si="119"/>
        <v>0.1</v>
      </c>
      <c r="W128" s="472">
        <f t="shared" si="120"/>
        <v>37.404433489500001</v>
      </c>
      <c r="X128" s="472">
        <f t="shared" si="121"/>
        <v>24.288593175000003</v>
      </c>
      <c r="Y128" s="472">
        <f t="shared" si="122"/>
        <v>14.573155905</v>
      </c>
      <c r="Z128" s="472">
        <f t="shared" si="123"/>
        <v>6.169302666450001</v>
      </c>
      <c r="AA128" s="472">
        <f t="shared" si="124"/>
        <v>568.20734873595006</v>
      </c>
      <c r="AB128" s="966">
        <v>50</v>
      </c>
      <c r="AC128" s="268">
        <f>IF(ISERROR(IF('Wainwright Summary'!$E$7-C128&gt;AB128,0,(AB128-('Wainwright Summary'!$E$7-C128))/AB128)*G128)," ",(IF('Wainwright Summary'!$E$7-C128&gt;AB128,0,(AB128-('Wainwright Summary'!$E$7-C128))/AB128)*AA128))</f>
        <v>136.36976369662801</v>
      </c>
      <c r="AD128" s="269">
        <f>VLOOKUP(C128,'Inflation-OLD'!$A$6:$B$126,2)/VLOOKUP('Wainwright Summary'!$E$6,'Inflation-OLD'!$A$6:$B$126,2)</f>
        <v>0.23593520374213295</v>
      </c>
      <c r="AE128" s="264">
        <f t="shared" si="125"/>
        <v>134.06011659179356</v>
      </c>
      <c r="AF128" s="264">
        <f>IF(ISERROR((AC128/AA128)*AE128)," ",(AC128/AA128)*AE128)</f>
        <v>32.174427982030451</v>
      </c>
      <c r="AG128" s="270">
        <f>IF(ISERROR(C128+AB128)," ",(C128+AB128))</f>
        <v>2020</v>
      </c>
      <c r="AH128" s="267"/>
      <c r="AI128" s="267"/>
      <c r="AJ128" s="476">
        <f>AB128</f>
        <v>50</v>
      </c>
      <c r="AK128" s="478"/>
      <c r="AL128" s="478"/>
      <c r="AM128" s="478"/>
      <c r="AN128" s="292"/>
      <c r="AO128" s="31"/>
      <c r="AP128" s="3"/>
      <c r="AQ128" s="983"/>
      <c r="AR128" s="31"/>
      <c r="AS128" s="3"/>
    </row>
    <row r="129" spans="1:45" s="4" customFormat="1" ht="17.25" customHeight="1">
      <c r="A129" s="131"/>
      <c r="B129" s="371" t="s">
        <v>274</v>
      </c>
      <c r="C129" s="946">
        <v>1970</v>
      </c>
      <c r="D129" s="647">
        <v>3</v>
      </c>
      <c r="E129" s="171" t="s">
        <v>305</v>
      </c>
      <c r="F129" s="995">
        <v>350</v>
      </c>
      <c r="G129" s="310">
        <f>IF(ISERROR(F129*D129)," ",F129*D129)</f>
        <v>1050</v>
      </c>
      <c r="H129" s="470">
        <f t="shared" si="112"/>
        <v>0.05</v>
      </c>
      <c r="I129" s="470">
        <f t="shared" si="112"/>
        <v>0.02</v>
      </c>
      <c r="J129" s="470">
        <f t="shared" si="112"/>
        <v>0.05</v>
      </c>
      <c r="K129" s="968">
        <f t="shared" si="112"/>
        <v>0.122</v>
      </c>
      <c r="L129" s="470">
        <f t="shared" si="112"/>
        <v>0.1</v>
      </c>
      <c r="M129" s="471">
        <f t="shared" si="113"/>
        <v>52.5</v>
      </c>
      <c r="N129" s="471">
        <f t="shared" si="114"/>
        <v>22.05</v>
      </c>
      <c r="O129" s="471">
        <f t="shared" si="115"/>
        <v>56.227499999999999</v>
      </c>
      <c r="P129" s="471">
        <f t="shared" si="116"/>
        <v>144.05485499999998</v>
      </c>
      <c r="Q129" s="471">
        <f t="shared" si="117"/>
        <v>132.48323550000001</v>
      </c>
      <c r="R129" s="472">
        <f t="shared" si="118"/>
        <v>1457.3155904999999</v>
      </c>
      <c r="S129" s="968">
        <f t="shared" si="119"/>
        <v>7.6999999999999999E-2</v>
      </c>
      <c r="T129" s="470">
        <f t="shared" si="119"/>
        <v>0.05</v>
      </c>
      <c r="U129" s="470">
        <v>0.03</v>
      </c>
      <c r="V129" s="470">
        <f t="shared" si="119"/>
        <v>0.1</v>
      </c>
      <c r="W129" s="472">
        <f t="shared" si="120"/>
        <v>112.21330046849999</v>
      </c>
      <c r="X129" s="472">
        <f t="shared" si="121"/>
        <v>72.865779524999994</v>
      </c>
      <c r="Y129" s="472">
        <f t="shared" si="122"/>
        <v>43.719467714999993</v>
      </c>
      <c r="Z129" s="472">
        <f t="shared" si="123"/>
        <v>18.50790799935</v>
      </c>
      <c r="AA129" s="472">
        <f t="shared" si="124"/>
        <v>1704.62204620785</v>
      </c>
      <c r="AB129" s="966">
        <v>50</v>
      </c>
      <c r="AC129" s="268">
        <f>IF(ISERROR(IF('Wainwright Summary'!$E$7-C129&gt;AB129,0,(AB129-('Wainwright Summary'!$E$7-C129))/AB129)*G129)," ",(IF('Wainwright Summary'!$E$7-C129&gt;AB129,0,(AB129-('Wainwright Summary'!$E$7-C129))/AB129)*AA129))</f>
        <v>409.10929108988398</v>
      </c>
      <c r="AD129" s="269">
        <f>VLOOKUP(C129,'Inflation-OLD'!$A$6:$B$126,2)/VLOOKUP('Wainwright Summary'!$E$6,'Inflation-OLD'!$A$6:$B$126,2)</f>
        <v>0.23593520374213295</v>
      </c>
      <c r="AE129" s="264">
        <f t="shared" si="125"/>
        <v>402.18034977538065</v>
      </c>
      <c r="AF129" s="264">
        <f>IF(ISERROR((AC129/AA129)*AE129)," ",(AC129/AA129)*AE129)</f>
        <v>96.523283946091354</v>
      </c>
      <c r="AG129" s="270">
        <f>IF(ISERROR(C129+AB129)," ",(C129+AB129))</f>
        <v>2020</v>
      </c>
      <c r="AH129" s="267"/>
      <c r="AI129" s="267"/>
      <c r="AJ129" s="476">
        <f>AB129</f>
        <v>50</v>
      </c>
      <c r="AK129" s="478"/>
      <c r="AL129" s="478"/>
      <c r="AM129" s="478"/>
      <c r="AN129" s="292"/>
      <c r="AO129" s="31"/>
      <c r="AP129" s="3"/>
      <c r="AQ129" s="983"/>
      <c r="AR129" s="31"/>
      <c r="AS129" s="3"/>
    </row>
    <row r="130" spans="1:45" s="4" customFormat="1">
      <c r="A130" s="131"/>
      <c r="B130" s="371" t="s">
        <v>851</v>
      </c>
      <c r="C130" s="946">
        <v>1970</v>
      </c>
      <c r="D130" s="647">
        <v>4</v>
      </c>
      <c r="E130" s="171" t="s">
        <v>305</v>
      </c>
      <c r="F130" s="995">
        <v>350</v>
      </c>
      <c r="G130" s="310">
        <f t="shared" si="76"/>
        <v>1400</v>
      </c>
      <c r="H130" s="470">
        <f t="shared" si="112"/>
        <v>0.05</v>
      </c>
      <c r="I130" s="470">
        <f t="shared" si="112"/>
        <v>0.02</v>
      </c>
      <c r="J130" s="470">
        <f t="shared" si="112"/>
        <v>0.05</v>
      </c>
      <c r="K130" s="968">
        <f t="shared" si="112"/>
        <v>0.122</v>
      </c>
      <c r="L130" s="470">
        <f t="shared" si="112"/>
        <v>0.1</v>
      </c>
      <c r="M130" s="471">
        <f t="shared" si="113"/>
        <v>70</v>
      </c>
      <c r="N130" s="471">
        <f t="shared" si="114"/>
        <v>29.400000000000002</v>
      </c>
      <c r="O130" s="471">
        <f t="shared" si="115"/>
        <v>74.970000000000013</v>
      </c>
      <c r="P130" s="471">
        <f t="shared" si="116"/>
        <v>192.07314000000002</v>
      </c>
      <c r="Q130" s="471">
        <f t="shared" si="117"/>
        <v>176.64431400000001</v>
      </c>
      <c r="R130" s="472">
        <f t="shared" si="118"/>
        <v>1943.087454</v>
      </c>
      <c r="S130" s="968">
        <f t="shared" si="119"/>
        <v>7.6999999999999999E-2</v>
      </c>
      <c r="T130" s="470">
        <f t="shared" si="119"/>
        <v>0.05</v>
      </c>
      <c r="U130" s="470">
        <v>0.03</v>
      </c>
      <c r="V130" s="470">
        <f t="shared" si="119"/>
        <v>0.1</v>
      </c>
      <c r="W130" s="472">
        <f t="shared" si="120"/>
        <v>149.617733958</v>
      </c>
      <c r="X130" s="472">
        <f t="shared" si="121"/>
        <v>97.15437270000001</v>
      </c>
      <c r="Y130" s="472">
        <f t="shared" si="122"/>
        <v>58.292623620000001</v>
      </c>
      <c r="Z130" s="472">
        <f t="shared" si="123"/>
        <v>24.677210665800004</v>
      </c>
      <c r="AA130" s="472">
        <f t="shared" si="124"/>
        <v>2272.8293949438003</v>
      </c>
      <c r="AB130" s="966">
        <v>50</v>
      </c>
      <c r="AC130" s="268">
        <f>IF(ISERROR(IF('Wainwright Summary'!$E$7-C130&gt;AB130,0,(AB130-('Wainwright Summary'!$E$7-C130))/AB130)*G130)," ",(IF('Wainwright Summary'!$E$7-C130&gt;AB130,0,(AB130-('Wainwright Summary'!$E$7-C130))/AB130)*AA130))</f>
        <v>545.47905478651205</v>
      </c>
      <c r="AD130" s="269">
        <f>VLOOKUP(C130,'Inflation-OLD'!$A$6:$B$126,2)/VLOOKUP('Wainwright Summary'!$E$6,'Inflation-OLD'!$A$6:$B$126,2)</f>
        <v>0.23593520374213295</v>
      </c>
      <c r="AE130" s="264">
        <f t="shared" si="125"/>
        <v>536.24046636717424</v>
      </c>
      <c r="AF130" s="264">
        <f t="shared" si="81"/>
        <v>128.69771192812181</v>
      </c>
      <c r="AG130" s="270">
        <f t="shared" si="77"/>
        <v>2020</v>
      </c>
      <c r="AH130" s="267"/>
      <c r="AI130" s="267"/>
      <c r="AJ130" s="476">
        <f t="shared" si="78"/>
        <v>50</v>
      </c>
      <c r="AK130" s="478"/>
      <c r="AL130" s="478"/>
      <c r="AM130" s="478"/>
      <c r="AN130" s="292"/>
      <c r="AO130" s="31"/>
      <c r="AP130" s="31"/>
      <c r="AQ130" s="983"/>
      <c r="AR130" s="31"/>
      <c r="AS130" s="3"/>
    </row>
    <row r="131" spans="1:45" s="4" customFormat="1">
      <c r="A131" s="131"/>
      <c r="B131" s="371"/>
      <c r="C131" s="946" t="s">
        <v>289</v>
      </c>
      <c r="D131" s="647" t="s">
        <v>289</v>
      </c>
      <c r="E131" s="171" t="s">
        <v>289</v>
      </c>
      <c r="F131" s="319" t="s">
        <v>289</v>
      </c>
      <c r="G131" s="310" t="str">
        <f t="shared" si="76"/>
        <v xml:space="preserve"> </v>
      </c>
      <c r="H131" s="310"/>
      <c r="I131" s="310"/>
      <c r="J131" s="310"/>
      <c r="K131" s="310"/>
      <c r="L131" s="310"/>
      <c r="M131" s="310"/>
      <c r="N131" s="310"/>
      <c r="O131" s="310"/>
      <c r="P131" s="310"/>
      <c r="Q131" s="310"/>
      <c r="R131" s="310"/>
      <c r="S131" s="310"/>
      <c r="T131" s="310"/>
      <c r="U131" s="310"/>
      <c r="V131" s="310"/>
      <c r="W131" s="310"/>
      <c r="X131" s="310"/>
      <c r="Y131" s="310"/>
      <c r="Z131" s="310"/>
      <c r="AA131" s="310"/>
      <c r="AB131" s="966" t="s">
        <v>289</v>
      </c>
      <c r="AC131" s="268" t="str">
        <f>IF(ISERROR(IF('Wainwright Summary'!$E$7-C131&gt;AB131,0,(AB131-('Wainwright Summary'!$E$7-C131))/AB131)*G131)," ",(IF('Wainwright Summary'!$E$7-C131&gt;AB131,0,(AB131-('Wainwright Summary'!$E$7-C131))/AB131)*AA131))</f>
        <v xml:space="preserve"> </v>
      </c>
      <c r="AD131" s="269"/>
      <c r="AE131" s="264" t="str">
        <f>IF(ISERROR(D131*F131*AD131), " ",D131*F131*AD131 )</f>
        <v xml:space="preserve"> </v>
      </c>
      <c r="AF131" s="264" t="str">
        <f t="shared" si="81"/>
        <v xml:space="preserve"> </v>
      </c>
      <c r="AG131" s="270" t="str">
        <f t="shared" si="77"/>
        <v xml:space="preserve"> </v>
      </c>
      <c r="AH131" s="267"/>
      <c r="AI131" s="267"/>
      <c r="AJ131" s="476" t="str">
        <f t="shared" si="78"/>
        <v xml:space="preserve"> </v>
      </c>
      <c r="AK131" s="478"/>
      <c r="AL131" s="478"/>
      <c r="AM131" s="478"/>
      <c r="AN131" s="292"/>
      <c r="AO131" s="31"/>
      <c r="AP131" s="31"/>
      <c r="AQ131" s="983"/>
      <c r="AR131" s="31"/>
      <c r="AS131" s="3"/>
    </row>
    <row r="132" spans="1:45" s="4" customFormat="1" ht="15.75">
      <c r="A132" s="131"/>
      <c r="B132" s="1006" t="s">
        <v>177</v>
      </c>
      <c r="C132" s="946" t="s">
        <v>289</v>
      </c>
      <c r="D132" s="647" t="s">
        <v>289</v>
      </c>
      <c r="E132" s="171" t="s">
        <v>289</v>
      </c>
      <c r="F132" s="319" t="s">
        <v>289</v>
      </c>
      <c r="G132" s="310" t="str">
        <f t="shared" si="76"/>
        <v xml:space="preserve"> </v>
      </c>
      <c r="H132" s="310"/>
      <c r="I132" s="310"/>
      <c r="J132" s="310"/>
      <c r="K132" s="310"/>
      <c r="L132" s="310"/>
      <c r="M132" s="310"/>
      <c r="N132" s="310"/>
      <c r="O132" s="310"/>
      <c r="P132" s="310"/>
      <c r="Q132" s="310"/>
      <c r="R132" s="310"/>
      <c r="S132" s="310"/>
      <c r="T132" s="310"/>
      <c r="U132" s="310"/>
      <c r="V132" s="310"/>
      <c r="W132" s="310"/>
      <c r="X132" s="310"/>
      <c r="Y132" s="310"/>
      <c r="Z132" s="310"/>
      <c r="AA132" s="310"/>
      <c r="AB132" s="966" t="s">
        <v>289</v>
      </c>
      <c r="AC132" s="268" t="str">
        <f>IF(ISERROR(IF('Wainwright Summary'!$E$7-C132&gt;AB132,0,(AB132-('Wainwright Summary'!$E$7-C132))/AB132)*G132)," ",(IF('Wainwright Summary'!$E$7-C132&gt;AB132,0,(AB132-('Wainwright Summary'!$E$7-C132))/AB132)*AA132))</f>
        <v xml:space="preserve"> </v>
      </c>
      <c r="AD132" s="269"/>
      <c r="AE132" s="264" t="str">
        <f>IF(ISERROR(D132*F132*AD132), " ",D132*F132*AD132 )</f>
        <v xml:space="preserve"> </v>
      </c>
      <c r="AF132" s="264" t="str">
        <f t="shared" si="81"/>
        <v xml:space="preserve"> </v>
      </c>
      <c r="AG132" s="270" t="str">
        <f t="shared" si="77"/>
        <v xml:space="preserve"> </v>
      </c>
      <c r="AH132" s="267"/>
      <c r="AI132" s="267"/>
      <c r="AJ132" s="476" t="str">
        <f t="shared" si="78"/>
        <v xml:space="preserve"> </v>
      </c>
      <c r="AK132" s="478"/>
      <c r="AL132" s="478"/>
      <c r="AM132" s="478"/>
      <c r="AN132" s="292"/>
      <c r="AO132" s="31"/>
      <c r="AP132" s="31"/>
      <c r="AQ132" s="983"/>
      <c r="AR132" s="31"/>
      <c r="AS132" s="3"/>
    </row>
    <row r="133" spans="1:45" s="4" customFormat="1">
      <c r="A133" s="131"/>
      <c r="B133" s="1000" t="s">
        <v>178</v>
      </c>
      <c r="C133" s="946" t="s">
        <v>289</v>
      </c>
      <c r="D133" s="647" t="s">
        <v>289</v>
      </c>
      <c r="E133" s="171" t="s">
        <v>289</v>
      </c>
      <c r="F133" s="319" t="s">
        <v>289</v>
      </c>
      <c r="G133" s="310" t="str">
        <f t="shared" si="76"/>
        <v xml:space="preserve"> </v>
      </c>
      <c r="H133" s="310"/>
      <c r="I133" s="310"/>
      <c r="J133" s="310"/>
      <c r="K133" s="310"/>
      <c r="L133" s="310"/>
      <c r="M133" s="310"/>
      <c r="N133" s="310"/>
      <c r="O133" s="310"/>
      <c r="P133" s="310"/>
      <c r="Q133" s="310"/>
      <c r="R133" s="310"/>
      <c r="S133" s="310"/>
      <c r="T133" s="310"/>
      <c r="U133" s="310"/>
      <c r="V133" s="310"/>
      <c r="W133" s="310"/>
      <c r="X133" s="310"/>
      <c r="Y133" s="310"/>
      <c r="Z133" s="310"/>
      <c r="AA133" s="310"/>
      <c r="AB133" s="966" t="s">
        <v>289</v>
      </c>
      <c r="AC133" s="268" t="str">
        <f>IF(ISERROR(IF('Wainwright Summary'!$E$7-C133&gt;AB133,0,(AB133-('Wainwright Summary'!$E$7-C133))/AB133)*G133)," ",(IF('Wainwright Summary'!$E$7-C133&gt;AB133,0,(AB133-('Wainwright Summary'!$E$7-C133))/AB133)*AA133))</f>
        <v xml:space="preserve"> </v>
      </c>
      <c r="AD133" s="269"/>
      <c r="AE133" s="264" t="str">
        <f>IF(ISERROR(D133*F133*AD133), " ",D133*F133*AD133 )</f>
        <v xml:space="preserve"> </v>
      </c>
      <c r="AF133" s="264" t="str">
        <f t="shared" si="81"/>
        <v xml:space="preserve"> </v>
      </c>
      <c r="AG133" s="270" t="str">
        <f t="shared" si="77"/>
        <v xml:space="preserve"> </v>
      </c>
      <c r="AH133" s="267"/>
      <c r="AI133" s="267"/>
      <c r="AJ133" s="476" t="str">
        <f t="shared" si="78"/>
        <v xml:space="preserve"> </v>
      </c>
      <c r="AK133" s="478"/>
      <c r="AL133" s="478"/>
      <c r="AM133" s="478"/>
      <c r="AN133" s="292"/>
      <c r="AO133" s="31"/>
      <c r="AP133" s="31"/>
      <c r="AQ133" s="983"/>
      <c r="AR133" s="31"/>
      <c r="AS133" s="3"/>
    </row>
    <row r="134" spans="1:45" s="4" customFormat="1" ht="43.5" customHeight="1">
      <c r="A134" s="131"/>
      <c r="B134" s="371" t="s">
        <v>1009</v>
      </c>
      <c r="C134" s="946">
        <v>1954</v>
      </c>
      <c r="D134" s="647">
        <v>1</v>
      </c>
      <c r="E134" s="171" t="s">
        <v>305</v>
      </c>
      <c r="F134" s="319">
        <f>(12000000*1.064)/3</f>
        <v>4256000</v>
      </c>
      <c r="G134" s="310">
        <f t="shared" si="76"/>
        <v>4256000</v>
      </c>
      <c r="H134" s="1009">
        <v>0</v>
      </c>
      <c r="I134" s="1009">
        <v>0</v>
      </c>
      <c r="J134" s="1009">
        <v>0</v>
      </c>
      <c r="K134" s="1009">
        <v>0</v>
      </c>
      <c r="L134" s="1009">
        <v>0</v>
      </c>
      <c r="M134" s="471">
        <f>G134*H134</f>
        <v>0</v>
      </c>
      <c r="N134" s="471">
        <f>(G134+M134)*I134</f>
        <v>0</v>
      </c>
      <c r="O134" s="471">
        <f>(G134+M134+N134)*J134</f>
        <v>0</v>
      </c>
      <c r="P134" s="471">
        <f>(G134+M134+N134+O134)*K134</f>
        <v>0</v>
      </c>
      <c r="Q134" s="471">
        <f>(G134+M134+N134+O134+P134)*L134</f>
        <v>0</v>
      </c>
      <c r="R134" s="472">
        <f>G134+SUM(M134:Q134)</f>
        <v>4256000</v>
      </c>
      <c r="S134" s="1009">
        <v>0</v>
      </c>
      <c r="T134" s="1009">
        <v>0</v>
      </c>
      <c r="U134" s="1009">
        <v>0.05</v>
      </c>
      <c r="V134" s="1009">
        <v>0</v>
      </c>
      <c r="W134" s="472">
        <f>R134*S134</f>
        <v>0</v>
      </c>
      <c r="X134" s="472">
        <f>R134*T134</f>
        <v>0</v>
      </c>
      <c r="Y134" s="472">
        <f>R134*U134</f>
        <v>212800</v>
      </c>
      <c r="Z134" s="472">
        <f>(W134+X134)*V134</f>
        <v>0</v>
      </c>
      <c r="AA134" s="472">
        <f>R134+SUM(W134:Z134)</f>
        <v>4468800</v>
      </c>
      <c r="AB134" s="966">
        <v>50</v>
      </c>
      <c r="AC134" s="268">
        <f>IF(ISERROR(IF('Wainwright Summary'!$E$7-C134&gt;AB134,0,(AB134-('Wainwright Summary'!$E$7-C134))/AB134)*G134)," ",(IF('Wainwright Summary'!$E$7-C134&gt;AB134,0,(AB134-('Wainwright Summary'!$E$7-C134))/AB134)*AA134))</f>
        <v>0</v>
      </c>
      <c r="AD134" s="269">
        <f>VLOOKUP(C134,'Inflation-OLD'!$A$6:$B$126,2)/VLOOKUP('Wainwright Summary'!$E$6,'Inflation-OLD'!$A$6:$B$126,2)</f>
        <v>0.16120868799244695</v>
      </c>
      <c r="AE134" s="264">
        <f t="shared" ref="AE134:AE157" si="126">IF(ISERROR(AA134*AD134), " ",AA134*AD134 )</f>
        <v>720409.38490064687</v>
      </c>
      <c r="AF134" s="264">
        <f t="shared" si="81"/>
        <v>0</v>
      </c>
      <c r="AG134" s="270">
        <v>2008</v>
      </c>
      <c r="AH134" s="267"/>
      <c r="AI134" s="267"/>
      <c r="AJ134" s="476">
        <f t="shared" si="78"/>
        <v>50</v>
      </c>
      <c r="AK134" s="478"/>
      <c r="AL134" s="478"/>
      <c r="AM134" s="478"/>
      <c r="AN134" s="292" t="s">
        <v>548</v>
      </c>
      <c r="AO134" s="31"/>
      <c r="AP134" s="31"/>
      <c r="AQ134" s="983"/>
      <c r="AR134" s="31"/>
      <c r="AS134" s="3"/>
    </row>
    <row r="135" spans="1:45" s="4" customFormat="1" ht="47.25" customHeight="1">
      <c r="A135" s="131"/>
      <c r="B135" s="371" t="s">
        <v>1010</v>
      </c>
      <c r="C135" s="946">
        <v>1954</v>
      </c>
      <c r="D135" s="647">
        <v>1</v>
      </c>
      <c r="E135" s="171" t="s">
        <v>305</v>
      </c>
      <c r="F135" s="319">
        <f>(12000000*1.064)/3</f>
        <v>4256000</v>
      </c>
      <c r="G135" s="310">
        <f>IF(ISERROR(F135*D135)," ",F135*D135)</f>
        <v>4256000</v>
      </c>
      <c r="H135" s="1009">
        <v>0</v>
      </c>
      <c r="I135" s="1009">
        <v>0</v>
      </c>
      <c r="J135" s="1009">
        <v>0</v>
      </c>
      <c r="K135" s="1009">
        <v>0</v>
      </c>
      <c r="L135" s="1009">
        <v>0</v>
      </c>
      <c r="M135" s="471">
        <f>G135*H135</f>
        <v>0</v>
      </c>
      <c r="N135" s="471">
        <f>(G135+M135)*I135</f>
        <v>0</v>
      </c>
      <c r="O135" s="471">
        <f>(G135+M135+N135)*J135</f>
        <v>0</v>
      </c>
      <c r="P135" s="471">
        <f>(G135+M135+N135+O135)*K135</f>
        <v>0</v>
      </c>
      <c r="Q135" s="471">
        <f>(G135+M135+N135+O135+P135)*L135</f>
        <v>0</v>
      </c>
      <c r="R135" s="472">
        <f>G135+SUM(M135:Q135)</f>
        <v>4256000</v>
      </c>
      <c r="S135" s="1009">
        <v>0</v>
      </c>
      <c r="T135" s="1009">
        <v>0</v>
      </c>
      <c r="U135" s="1009">
        <v>0.05</v>
      </c>
      <c r="V135" s="1009">
        <v>0</v>
      </c>
      <c r="W135" s="472">
        <f>R135*S135</f>
        <v>0</v>
      </c>
      <c r="X135" s="472">
        <f>R135*T135</f>
        <v>0</v>
      </c>
      <c r="Y135" s="472">
        <f>R135*U135</f>
        <v>212800</v>
      </c>
      <c r="Z135" s="472">
        <f>(W135+X135)*V135</f>
        <v>0</v>
      </c>
      <c r="AA135" s="472">
        <f>R135+SUM(W135:Z135)</f>
        <v>4468800</v>
      </c>
      <c r="AB135" s="966">
        <v>50</v>
      </c>
      <c r="AC135" s="268">
        <f>IF(ISERROR(IF('Wainwright Summary'!$E$7-C135&gt;AB135,0,(AB135-('Wainwright Summary'!$E$7-C135))/AB135)*G135)," ",(IF('Wainwright Summary'!$E$7-C135&gt;AB135,0,(AB135-('Wainwright Summary'!$E$7-C135))/AB135)*AA135))</f>
        <v>0</v>
      </c>
      <c r="AD135" s="269">
        <f>VLOOKUP(C135,'Inflation-OLD'!$A$6:$B$126,2)/VLOOKUP('Wainwright Summary'!$E$6,'Inflation-OLD'!$A$6:$B$126,2)</f>
        <v>0.16120868799244695</v>
      </c>
      <c r="AE135" s="264">
        <f>IF(ISERROR(AA135*AD135), " ",AA135*AD135 )</f>
        <v>720409.38490064687</v>
      </c>
      <c r="AF135" s="264">
        <f>IF(ISERROR((AC135/AA135)*AE135)," ",(AC135/AA135)*AE135)</f>
        <v>0</v>
      </c>
      <c r="AG135" s="270">
        <v>2009</v>
      </c>
      <c r="AH135" s="267"/>
      <c r="AI135" s="267"/>
      <c r="AJ135" s="476">
        <f>AB135</f>
        <v>50</v>
      </c>
      <c r="AK135" s="478"/>
      <c r="AL135" s="478"/>
      <c r="AM135" s="478"/>
      <c r="AN135" s="292" t="s">
        <v>548</v>
      </c>
      <c r="AO135" s="31"/>
      <c r="AP135" s="31"/>
      <c r="AQ135" s="983"/>
      <c r="AR135" s="31"/>
      <c r="AS135" s="3"/>
    </row>
    <row r="136" spans="1:45" s="4" customFormat="1" ht="47.25" customHeight="1">
      <c r="A136" s="131"/>
      <c r="B136" s="371" t="s">
        <v>1011</v>
      </c>
      <c r="C136" s="946">
        <v>1954</v>
      </c>
      <c r="D136" s="647">
        <v>1</v>
      </c>
      <c r="E136" s="171" t="s">
        <v>305</v>
      </c>
      <c r="F136" s="319">
        <f>(12000000*1.064)/3</f>
        <v>4256000</v>
      </c>
      <c r="G136" s="310">
        <f>IF(ISERROR(F136*D136)," ",F136*D136)</f>
        <v>4256000</v>
      </c>
      <c r="H136" s="1009">
        <v>0</v>
      </c>
      <c r="I136" s="1009">
        <v>0</v>
      </c>
      <c r="J136" s="1009">
        <v>0</v>
      </c>
      <c r="K136" s="1009">
        <v>0</v>
      </c>
      <c r="L136" s="1009">
        <v>0</v>
      </c>
      <c r="M136" s="471">
        <f>G136*H136</f>
        <v>0</v>
      </c>
      <c r="N136" s="471">
        <f>(G136+M136)*I136</f>
        <v>0</v>
      </c>
      <c r="O136" s="471">
        <f>(G136+M136+N136)*J136</f>
        <v>0</v>
      </c>
      <c r="P136" s="471">
        <f>(G136+M136+N136+O136)*K136</f>
        <v>0</v>
      </c>
      <c r="Q136" s="471">
        <f>(G136+M136+N136+O136+P136)*L136</f>
        <v>0</v>
      </c>
      <c r="R136" s="472">
        <f>G136+SUM(M136:Q136)</f>
        <v>4256000</v>
      </c>
      <c r="S136" s="1009">
        <v>0</v>
      </c>
      <c r="T136" s="1009">
        <v>0</v>
      </c>
      <c r="U136" s="1009">
        <v>0.05</v>
      </c>
      <c r="V136" s="1009">
        <v>0</v>
      </c>
      <c r="W136" s="472">
        <f>R136*S136</f>
        <v>0</v>
      </c>
      <c r="X136" s="472">
        <f>R136*T136</f>
        <v>0</v>
      </c>
      <c r="Y136" s="472">
        <f>R136*U136</f>
        <v>212800</v>
      </c>
      <c r="Z136" s="472">
        <f>(W136+X136)*V136</f>
        <v>0</v>
      </c>
      <c r="AA136" s="472">
        <f>R136+SUM(W136:Z136)</f>
        <v>4468800</v>
      </c>
      <c r="AB136" s="966">
        <v>50</v>
      </c>
      <c r="AC136" s="268">
        <f>IF(ISERROR(IF('Wainwright Summary'!$E$7-C136&gt;AB136,0,(AB136-('Wainwright Summary'!$E$7-C136))/AB136)*G136)," ",(IF('Wainwright Summary'!$E$7-C136&gt;AB136,0,(AB136-('Wainwright Summary'!$E$7-C136))/AB136)*AA136))</f>
        <v>0</v>
      </c>
      <c r="AD136" s="269">
        <f>VLOOKUP(C136,'Inflation-OLD'!$A$6:$B$126,2)/VLOOKUP('Wainwright Summary'!$E$6,'Inflation-OLD'!$A$6:$B$126,2)</f>
        <v>0.16120868799244695</v>
      </c>
      <c r="AE136" s="264">
        <f>IF(ISERROR(AA136*AD136), " ",AA136*AD136 )</f>
        <v>720409.38490064687</v>
      </c>
      <c r="AF136" s="264">
        <f>IF(ISERROR((AC136/AA136)*AE136)," ",(AC136/AA136)*AE136)</f>
        <v>0</v>
      </c>
      <c r="AG136" s="270">
        <v>2010</v>
      </c>
      <c r="AH136" s="267"/>
      <c r="AI136" s="267"/>
      <c r="AJ136" s="476">
        <f>AB136</f>
        <v>50</v>
      </c>
      <c r="AK136" s="478"/>
      <c r="AL136" s="478"/>
      <c r="AM136" s="478"/>
      <c r="AN136" s="292" t="s">
        <v>548</v>
      </c>
      <c r="AO136" s="31"/>
      <c r="AP136" s="31"/>
      <c r="AQ136" s="983"/>
      <c r="AR136" s="31"/>
      <c r="AS136" s="3"/>
    </row>
    <row r="137" spans="1:45" s="4" customFormat="1">
      <c r="A137" s="131"/>
      <c r="B137" s="371" t="s">
        <v>183</v>
      </c>
      <c r="C137" s="946">
        <v>1954</v>
      </c>
      <c r="D137" s="647">
        <v>3</v>
      </c>
      <c r="E137" s="171" t="s">
        <v>305</v>
      </c>
      <c r="F137" s="913" t="s">
        <v>17</v>
      </c>
      <c r="G137" s="310" t="str">
        <f t="shared" si="76"/>
        <v xml:space="preserve"> </v>
      </c>
      <c r="H137" s="310"/>
      <c r="I137" s="310"/>
      <c r="J137" s="310"/>
      <c r="K137" s="310"/>
      <c r="L137" s="310"/>
      <c r="M137" s="310"/>
      <c r="N137" s="310"/>
      <c r="O137" s="310"/>
      <c r="P137" s="310"/>
      <c r="Q137" s="310"/>
      <c r="R137" s="310"/>
      <c r="S137" s="310"/>
      <c r="T137" s="310"/>
      <c r="U137" s="310"/>
      <c r="V137" s="310"/>
      <c r="W137" s="310"/>
      <c r="X137" s="310"/>
      <c r="Y137" s="310"/>
      <c r="Z137" s="310"/>
      <c r="AA137" s="310"/>
      <c r="AB137" s="966">
        <v>50</v>
      </c>
      <c r="AC137" s="268" t="str">
        <f>IF(ISERROR(IF('Wainwright Summary'!$E$7-C137&gt;AB137,0,(AB137-('Wainwright Summary'!$E$7-C137))/AB137)*G137)," ",(IF('Wainwright Summary'!$E$7-C137&gt;AB137,0,(AB137-('Wainwright Summary'!$E$7-C137))/AB137)*AA137))</f>
        <v xml:space="preserve"> </v>
      </c>
      <c r="AD137" s="269">
        <f>VLOOKUP(C137,'Inflation-OLD'!$A$6:$B$126,2)/VLOOKUP('Wainwright Summary'!$E$6,'Inflation-OLD'!$A$6:$B$126,2)</f>
        <v>0.16120868799244695</v>
      </c>
      <c r="AE137" s="264">
        <f t="shared" si="126"/>
        <v>0</v>
      </c>
      <c r="AF137" s="264" t="str">
        <f t="shared" si="81"/>
        <v xml:space="preserve"> </v>
      </c>
      <c r="AG137" s="270">
        <v>9999</v>
      </c>
      <c r="AH137" s="267"/>
      <c r="AI137" s="267"/>
      <c r="AJ137" s="476">
        <f t="shared" si="78"/>
        <v>50</v>
      </c>
      <c r="AK137" s="478"/>
      <c r="AL137" s="478"/>
      <c r="AM137" s="478"/>
      <c r="AN137" s="292" t="s">
        <v>548</v>
      </c>
      <c r="AO137" s="31"/>
      <c r="AP137" s="31"/>
      <c r="AQ137" s="983"/>
      <c r="AR137" s="31"/>
      <c r="AS137" s="3"/>
    </row>
    <row r="138" spans="1:45" s="4" customFormat="1">
      <c r="A138" s="131"/>
      <c r="B138" s="371" t="s">
        <v>179</v>
      </c>
      <c r="C138" s="946">
        <v>1954</v>
      </c>
      <c r="D138" s="647">
        <v>170</v>
      </c>
      <c r="E138" s="171" t="s">
        <v>305</v>
      </c>
      <c r="F138" s="913" t="s">
        <v>17</v>
      </c>
      <c r="G138" s="310" t="str">
        <f t="shared" si="76"/>
        <v xml:space="preserve"> </v>
      </c>
      <c r="H138" s="310"/>
      <c r="I138" s="310"/>
      <c r="J138" s="310"/>
      <c r="K138" s="310"/>
      <c r="L138" s="310"/>
      <c r="M138" s="310"/>
      <c r="N138" s="310"/>
      <c r="O138" s="310"/>
      <c r="P138" s="310"/>
      <c r="Q138" s="310"/>
      <c r="R138" s="310"/>
      <c r="S138" s="310"/>
      <c r="T138" s="310"/>
      <c r="U138" s="310"/>
      <c r="V138" s="310"/>
      <c r="W138" s="310"/>
      <c r="X138" s="310"/>
      <c r="Y138" s="310"/>
      <c r="Z138" s="310"/>
      <c r="AA138" s="310"/>
      <c r="AB138" s="966">
        <v>50</v>
      </c>
      <c r="AC138" s="268" t="str">
        <f>IF(ISERROR(IF('Wainwright Summary'!$E$7-C138&gt;AB138,0,(AB138-('Wainwright Summary'!$E$7-C138))/AB138)*G138)," ",(IF('Wainwright Summary'!$E$7-C138&gt;AB138,0,(AB138-('Wainwright Summary'!$E$7-C138))/AB138)*AA138))</f>
        <v xml:space="preserve"> </v>
      </c>
      <c r="AD138" s="269">
        <f>VLOOKUP(C138,'Inflation-OLD'!$A$6:$B$126,2)/VLOOKUP('Wainwright Summary'!$E$6,'Inflation-OLD'!$A$6:$B$126,2)</f>
        <v>0.16120868799244695</v>
      </c>
      <c r="AE138" s="264">
        <f t="shared" si="126"/>
        <v>0</v>
      </c>
      <c r="AF138" s="264" t="str">
        <f t="shared" si="81"/>
        <v xml:space="preserve"> </v>
      </c>
      <c r="AG138" s="270">
        <v>9999</v>
      </c>
      <c r="AH138" s="267"/>
      <c r="AI138" s="267"/>
      <c r="AJ138" s="476">
        <f t="shared" si="78"/>
        <v>50</v>
      </c>
      <c r="AK138" s="478"/>
      <c r="AL138" s="478"/>
      <c r="AM138" s="478"/>
      <c r="AN138" s="292" t="s">
        <v>548</v>
      </c>
      <c r="AO138" s="31"/>
      <c r="AP138" s="31"/>
      <c r="AQ138" s="983"/>
      <c r="AR138" s="31"/>
      <c r="AS138" s="3"/>
    </row>
    <row r="139" spans="1:45" s="4" customFormat="1">
      <c r="A139" s="131"/>
      <c r="B139" s="371" t="s">
        <v>180</v>
      </c>
      <c r="C139" s="946">
        <v>1954</v>
      </c>
      <c r="D139" s="647">
        <v>415</v>
      </c>
      <c r="E139" s="171" t="s">
        <v>305</v>
      </c>
      <c r="F139" s="913" t="s">
        <v>17</v>
      </c>
      <c r="G139" s="310" t="str">
        <f t="shared" si="76"/>
        <v xml:space="preserve"> </v>
      </c>
      <c r="H139" s="310"/>
      <c r="I139" s="310"/>
      <c r="J139" s="310"/>
      <c r="K139" s="310"/>
      <c r="L139" s="310"/>
      <c r="M139" s="310"/>
      <c r="N139" s="310"/>
      <c r="O139" s="310"/>
      <c r="P139" s="310"/>
      <c r="Q139" s="310"/>
      <c r="R139" s="310"/>
      <c r="S139" s="310"/>
      <c r="T139" s="310"/>
      <c r="U139" s="310"/>
      <c r="V139" s="310"/>
      <c r="W139" s="310"/>
      <c r="X139" s="310"/>
      <c r="Y139" s="310"/>
      <c r="Z139" s="310"/>
      <c r="AA139" s="310"/>
      <c r="AB139" s="966">
        <v>50</v>
      </c>
      <c r="AC139" s="268" t="str">
        <f>IF(ISERROR(IF('Wainwright Summary'!$E$7-C139&gt;AB139,0,(AB139-('Wainwright Summary'!$E$7-C139))/AB139)*G139)," ",(IF('Wainwright Summary'!$E$7-C139&gt;AB139,0,(AB139-('Wainwright Summary'!$E$7-C139))/AB139)*AA139))</f>
        <v xml:space="preserve"> </v>
      </c>
      <c r="AD139" s="269">
        <f>VLOOKUP(C139,'Inflation-OLD'!$A$6:$B$126,2)/VLOOKUP('Wainwright Summary'!$E$6,'Inflation-OLD'!$A$6:$B$126,2)</f>
        <v>0.16120868799244695</v>
      </c>
      <c r="AE139" s="264">
        <f t="shared" si="126"/>
        <v>0</v>
      </c>
      <c r="AF139" s="264" t="str">
        <f t="shared" si="81"/>
        <v xml:space="preserve"> </v>
      </c>
      <c r="AG139" s="270">
        <v>9999</v>
      </c>
      <c r="AH139" s="267"/>
      <c r="AI139" s="267"/>
      <c r="AJ139" s="476">
        <f t="shared" si="78"/>
        <v>50</v>
      </c>
      <c r="AK139" s="478"/>
      <c r="AL139" s="478"/>
      <c r="AM139" s="478"/>
      <c r="AN139" s="292" t="s">
        <v>548</v>
      </c>
      <c r="AO139" s="31"/>
      <c r="AP139" s="31"/>
      <c r="AQ139" s="983"/>
      <c r="AR139" s="31"/>
      <c r="AS139" s="3"/>
    </row>
    <row r="140" spans="1:45" s="4" customFormat="1">
      <c r="A140" s="131"/>
      <c r="B140" s="371" t="s">
        <v>181</v>
      </c>
      <c r="C140" s="946">
        <v>1954</v>
      </c>
      <c r="D140" s="647">
        <v>1</v>
      </c>
      <c r="E140" s="171" t="s">
        <v>305</v>
      </c>
      <c r="F140" s="913" t="s">
        <v>17</v>
      </c>
      <c r="G140" s="310" t="str">
        <f t="shared" si="76"/>
        <v xml:space="preserve"> </v>
      </c>
      <c r="H140" s="310"/>
      <c r="I140" s="310"/>
      <c r="J140" s="310"/>
      <c r="K140" s="310"/>
      <c r="L140" s="310"/>
      <c r="M140" s="310"/>
      <c r="N140" s="310"/>
      <c r="O140" s="310"/>
      <c r="P140" s="310"/>
      <c r="Q140" s="310"/>
      <c r="R140" s="310"/>
      <c r="S140" s="310"/>
      <c r="T140" s="310"/>
      <c r="U140" s="310"/>
      <c r="V140" s="310"/>
      <c r="W140" s="310"/>
      <c r="X140" s="310"/>
      <c r="Y140" s="310"/>
      <c r="Z140" s="310"/>
      <c r="AA140" s="310"/>
      <c r="AB140" s="966">
        <v>50</v>
      </c>
      <c r="AC140" s="268" t="str">
        <f>IF(ISERROR(IF('Wainwright Summary'!$E$7-C140&gt;AB140,0,(AB140-('Wainwright Summary'!$E$7-C140))/AB140)*G140)," ",(IF('Wainwright Summary'!$E$7-C140&gt;AB140,0,(AB140-('Wainwright Summary'!$E$7-C140))/AB140)*AA140))</f>
        <v xml:space="preserve"> </v>
      </c>
      <c r="AD140" s="269">
        <f>VLOOKUP(C140,'Inflation-OLD'!$A$6:$B$126,2)/VLOOKUP('Wainwright Summary'!$E$6,'Inflation-OLD'!$A$6:$B$126,2)</f>
        <v>0.16120868799244695</v>
      </c>
      <c r="AE140" s="264">
        <f t="shared" si="126"/>
        <v>0</v>
      </c>
      <c r="AF140" s="264" t="str">
        <f t="shared" si="81"/>
        <v xml:space="preserve"> </v>
      </c>
      <c r="AG140" s="270">
        <v>9999</v>
      </c>
      <c r="AH140" s="267"/>
      <c r="AI140" s="267"/>
      <c r="AJ140" s="476">
        <f t="shared" si="78"/>
        <v>50</v>
      </c>
      <c r="AK140" s="478"/>
      <c r="AL140" s="478"/>
      <c r="AM140" s="478"/>
      <c r="AN140" s="292" t="s">
        <v>548</v>
      </c>
      <c r="AO140" s="31"/>
      <c r="AP140" s="31"/>
      <c r="AQ140" s="983"/>
      <c r="AR140" s="31"/>
      <c r="AS140" s="3"/>
    </row>
    <row r="141" spans="1:45" s="4" customFormat="1">
      <c r="A141" s="131"/>
      <c r="B141" s="383" t="s">
        <v>199</v>
      </c>
      <c r="C141" s="651">
        <v>1954</v>
      </c>
      <c r="D141" s="647">
        <v>1</v>
      </c>
      <c r="E141" s="171" t="s">
        <v>305</v>
      </c>
      <c r="F141" s="913" t="s">
        <v>17</v>
      </c>
      <c r="G141" s="310" t="str">
        <f t="shared" si="76"/>
        <v xml:space="preserve"> </v>
      </c>
      <c r="H141" s="310"/>
      <c r="I141" s="310"/>
      <c r="J141" s="310"/>
      <c r="K141" s="310"/>
      <c r="L141" s="310"/>
      <c r="M141" s="310"/>
      <c r="N141" s="310"/>
      <c r="O141" s="310"/>
      <c r="P141" s="310"/>
      <c r="Q141" s="310"/>
      <c r="R141" s="310"/>
      <c r="S141" s="310"/>
      <c r="T141" s="310"/>
      <c r="U141" s="310"/>
      <c r="V141" s="310"/>
      <c r="W141" s="310"/>
      <c r="X141" s="310"/>
      <c r="Y141" s="310"/>
      <c r="Z141" s="310"/>
      <c r="AA141" s="310"/>
      <c r="AB141" s="966">
        <v>50</v>
      </c>
      <c r="AC141" s="268" t="str">
        <f>IF(ISERROR(IF('Wainwright Summary'!$E$7-C141&gt;AB141,0,(AB141-('Wainwright Summary'!$E$7-C141))/AB141)*G141)," ",(IF('Wainwright Summary'!$E$7-C141&gt;AB141,0,(AB141-('Wainwright Summary'!$E$7-C141))/AB141)*AA141))</f>
        <v xml:space="preserve"> </v>
      </c>
      <c r="AD141" s="269">
        <f>VLOOKUP(C141,'Inflation-OLD'!$A$6:$B$126,2)/VLOOKUP('Wainwright Summary'!$E$6,'Inflation-OLD'!$A$6:$B$126,2)</f>
        <v>0.16120868799244695</v>
      </c>
      <c r="AE141" s="264">
        <f t="shared" si="126"/>
        <v>0</v>
      </c>
      <c r="AF141" s="264" t="str">
        <f t="shared" si="81"/>
        <v xml:space="preserve"> </v>
      </c>
      <c r="AG141" s="270">
        <v>9999</v>
      </c>
      <c r="AH141" s="267"/>
      <c r="AI141" s="267"/>
      <c r="AJ141" s="476">
        <f t="shared" si="78"/>
        <v>50</v>
      </c>
      <c r="AK141" s="478"/>
      <c r="AL141" s="478"/>
      <c r="AM141" s="478"/>
      <c r="AN141" s="292" t="s">
        <v>548</v>
      </c>
      <c r="AO141" s="31"/>
      <c r="AP141" s="31"/>
      <c r="AQ141" s="983"/>
      <c r="AR141" s="31"/>
      <c r="AS141" s="3"/>
    </row>
    <row r="142" spans="1:45" s="4" customFormat="1">
      <c r="A142" s="131"/>
      <c r="B142" s="371" t="s">
        <v>182</v>
      </c>
      <c r="C142" s="946">
        <v>1954</v>
      </c>
      <c r="D142" s="647">
        <v>585</v>
      </c>
      <c r="E142" s="171" t="s">
        <v>305</v>
      </c>
      <c r="F142" s="913" t="s">
        <v>17</v>
      </c>
      <c r="G142" s="310" t="str">
        <f t="shared" si="76"/>
        <v xml:space="preserve"> </v>
      </c>
      <c r="H142" s="310"/>
      <c r="I142" s="310"/>
      <c r="J142" s="310"/>
      <c r="K142" s="310"/>
      <c r="L142" s="310"/>
      <c r="M142" s="310"/>
      <c r="N142" s="310"/>
      <c r="O142" s="310"/>
      <c r="P142" s="310"/>
      <c r="Q142" s="310"/>
      <c r="R142" s="310"/>
      <c r="S142" s="310"/>
      <c r="T142" s="310"/>
      <c r="U142" s="310"/>
      <c r="V142" s="310"/>
      <c r="W142" s="310"/>
      <c r="X142" s="310"/>
      <c r="Y142" s="310"/>
      <c r="Z142" s="310"/>
      <c r="AA142" s="310"/>
      <c r="AB142" s="966">
        <v>40</v>
      </c>
      <c r="AC142" s="268" t="str">
        <f>IF(ISERROR(IF('Wainwright Summary'!$E$7-C142&gt;AB142,0,(AB142-('Wainwright Summary'!$E$7-C142))/AB142)*G142)," ",(IF('Wainwright Summary'!$E$7-C142&gt;AB142,0,(AB142-('Wainwright Summary'!$E$7-C142))/AB142)*AA142))</f>
        <v xml:space="preserve"> </v>
      </c>
      <c r="AD142" s="269">
        <f>VLOOKUP(C142,'Inflation-OLD'!$A$6:$B$126,2)/VLOOKUP('Wainwright Summary'!$E$6,'Inflation-OLD'!$A$6:$B$126,2)</f>
        <v>0.16120868799244695</v>
      </c>
      <c r="AE142" s="264">
        <f t="shared" si="126"/>
        <v>0</v>
      </c>
      <c r="AF142" s="264" t="str">
        <f t="shared" si="81"/>
        <v xml:space="preserve"> </v>
      </c>
      <c r="AG142" s="270">
        <v>9999</v>
      </c>
      <c r="AH142" s="267"/>
      <c r="AI142" s="267"/>
      <c r="AJ142" s="476">
        <f t="shared" si="78"/>
        <v>40</v>
      </c>
      <c r="AK142" s="478"/>
      <c r="AL142" s="478"/>
      <c r="AM142" s="478"/>
      <c r="AN142" s="292" t="s">
        <v>548</v>
      </c>
      <c r="AO142" s="31"/>
      <c r="AP142" s="31"/>
      <c r="AQ142" s="983"/>
      <c r="AR142" s="31"/>
      <c r="AS142" s="3"/>
    </row>
    <row r="143" spans="1:45" s="4" customFormat="1">
      <c r="A143" s="131"/>
      <c r="B143" s="371" t="s">
        <v>184</v>
      </c>
      <c r="C143" s="946">
        <v>1954</v>
      </c>
      <c r="D143" s="647">
        <v>1</v>
      </c>
      <c r="E143" s="171" t="s">
        <v>305</v>
      </c>
      <c r="F143" s="913" t="s">
        <v>17</v>
      </c>
      <c r="G143" s="310" t="str">
        <f t="shared" si="76"/>
        <v xml:space="preserve"> </v>
      </c>
      <c r="H143" s="310"/>
      <c r="I143" s="310"/>
      <c r="J143" s="310"/>
      <c r="K143" s="310"/>
      <c r="L143" s="310"/>
      <c r="M143" s="310"/>
      <c r="N143" s="310"/>
      <c r="O143" s="310"/>
      <c r="P143" s="310"/>
      <c r="Q143" s="310"/>
      <c r="R143" s="310"/>
      <c r="S143" s="310"/>
      <c r="T143" s="310"/>
      <c r="U143" s="310"/>
      <c r="V143" s="310"/>
      <c r="W143" s="310"/>
      <c r="X143" s="310"/>
      <c r="Y143" s="310"/>
      <c r="Z143" s="310"/>
      <c r="AA143" s="310"/>
      <c r="AB143" s="966">
        <v>40</v>
      </c>
      <c r="AC143" s="268" t="str">
        <f>IF(ISERROR(IF('Wainwright Summary'!$E$7-C143&gt;AB143,0,(AB143-('Wainwright Summary'!$E$7-C143))/AB143)*G143)," ",(IF('Wainwright Summary'!$E$7-C143&gt;AB143,0,(AB143-('Wainwright Summary'!$E$7-C143))/AB143)*AA143))</f>
        <v xml:space="preserve"> </v>
      </c>
      <c r="AD143" s="269">
        <f>VLOOKUP(C143,'Inflation-OLD'!$A$6:$B$126,2)/VLOOKUP('Wainwright Summary'!$E$6,'Inflation-OLD'!$A$6:$B$126,2)</f>
        <v>0.16120868799244695</v>
      </c>
      <c r="AE143" s="264">
        <f t="shared" si="126"/>
        <v>0</v>
      </c>
      <c r="AF143" s="264" t="str">
        <f t="shared" si="81"/>
        <v xml:space="preserve"> </v>
      </c>
      <c r="AG143" s="270">
        <v>9999</v>
      </c>
      <c r="AH143" s="267"/>
      <c r="AI143" s="267"/>
      <c r="AJ143" s="476">
        <f t="shared" si="78"/>
        <v>40</v>
      </c>
      <c r="AK143" s="478"/>
      <c r="AL143" s="478"/>
      <c r="AM143" s="478"/>
      <c r="AN143" s="292" t="s">
        <v>548</v>
      </c>
      <c r="AO143" s="31"/>
      <c r="AP143" s="31"/>
      <c r="AQ143" s="983"/>
      <c r="AR143" s="31"/>
      <c r="AS143" s="3"/>
    </row>
    <row r="144" spans="1:45" s="4" customFormat="1">
      <c r="A144" s="131"/>
      <c r="B144" s="371" t="s">
        <v>185</v>
      </c>
      <c r="C144" s="946">
        <v>1984</v>
      </c>
      <c r="D144" s="647">
        <v>6</v>
      </c>
      <c r="E144" s="171" t="s">
        <v>305</v>
      </c>
      <c r="F144" s="913" t="s">
        <v>17</v>
      </c>
      <c r="G144" s="310" t="str">
        <f t="shared" si="76"/>
        <v xml:space="preserve"> </v>
      </c>
      <c r="H144" s="310"/>
      <c r="I144" s="310"/>
      <c r="J144" s="310"/>
      <c r="K144" s="310"/>
      <c r="L144" s="310"/>
      <c r="M144" s="310"/>
      <c r="N144" s="310"/>
      <c r="O144" s="310"/>
      <c r="P144" s="310"/>
      <c r="Q144" s="310"/>
      <c r="R144" s="310"/>
      <c r="S144" s="310"/>
      <c r="T144" s="310"/>
      <c r="U144" s="310"/>
      <c r="V144" s="310"/>
      <c r="W144" s="310"/>
      <c r="X144" s="310"/>
      <c r="Y144" s="310"/>
      <c r="Z144" s="310"/>
      <c r="AA144" s="310"/>
      <c r="AB144" s="966">
        <v>40</v>
      </c>
      <c r="AC144" s="268" t="str">
        <f>IF(ISERROR(IF('Wainwright Summary'!$E$7-C144&gt;AB144,0,(AB144-('Wainwright Summary'!$E$7-C144))/AB144)*G144)," ",(IF('Wainwright Summary'!$E$7-C144&gt;AB144,0,(AB144-('Wainwright Summary'!$E$7-C144))/AB144)*AA144))</f>
        <v xml:space="preserve"> </v>
      </c>
      <c r="AD144" s="269">
        <f>VLOOKUP(C144,'Inflation-OLD'!$A$6:$B$126,2)/VLOOKUP('Wainwright Summary'!$E$6,'Inflation-OLD'!$A$6:$B$126,2)</f>
        <v>0.58778282465374587</v>
      </c>
      <c r="AE144" s="264">
        <f t="shared" si="126"/>
        <v>0</v>
      </c>
      <c r="AF144" s="264" t="str">
        <f t="shared" si="81"/>
        <v xml:space="preserve"> </v>
      </c>
      <c r="AG144" s="270">
        <v>9999</v>
      </c>
      <c r="AH144" s="267"/>
      <c r="AI144" s="267"/>
      <c r="AJ144" s="476">
        <f t="shared" si="78"/>
        <v>40</v>
      </c>
      <c r="AK144" s="478"/>
      <c r="AL144" s="478"/>
      <c r="AM144" s="478"/>
      <c r="AN144" s="292"/>
      <c r="AO144" s="31"/>
      <c r="AP144" s="31"/>
      <c r="AQ144" s="983"/>
      <c r="AR144" s="31"/>
      <c r="AS144" s="3"/>
    </row>
    <row r="145" spans="1:45" s="4" customFormat="1">
      <c r="A145" s="131"/>
      <c r="B145" s="371" t="s">
        <v>186</v>
      </c>
      <c r="C145" s="946">
        <v>1954</v>
      </c>
      <c r="D145" s="647">
        <v>6</v>
      </c>
      <c r="E145" s="171" t="s">
        <v>305</v>
      </c>
      <c r="F145" s="913" t="s">
        <v>17</v>
      </c>
      <c r="G145" s="310" t="str">
        <f t="shared" si="76"/>
        <v xml:space="preserve"> </v>
      </c>
      <c r="H145" s="310"/>
      <c r="I145" s="310"/>
      <c r="J145" s="310"/>
      <c r="K145" s="310"/>
      <c r="L145" s="310"/>
      <c r="M145" s="310"/>
      <c r="N145" s="310"/>
      <c r="O145" s="310"/>
      <c r="P145" s="310"/>
      <c r="Q145" s="310"/>
      <c r="R145" s="310"/>
      <c r="S145" s="310"/>
      <c r="T145" s="310"/>
      <c r="U145" s="310"/>
      <c r="V145" s="310"/>
      <c r="W145" s="310"/>
      <c r="X145" s="310"/>
      <c r="Y145" s="310"/>
      <c r="Z145" s="310"/>
      <c r="AA145" s="310"/>
      <c r="AB145" s="966">
        <v>40</v>
      </c>
      <c r="AC145" s="268" t="str">
        <f>IF(ISERROR(IF('Wainwright Summary'!$E$7-C145&gt;AB145,0,(AB145-('Wainwright Summary'!$E$7-C145))/AB145)*G145)," ",(IF('Wainwright Summary'!$E$7-C145&gt;AB145,0,(AB145-('Wainwright Summary'!$E$7-C145))/AB145)*AA145))</f>
        <v xml:space="preserve"> </v>
      </c>
      <c r="AD145" s="269">
        <f>VLOOKUP(C145,'Inflation-OLD'!$A$6:$B$126,2)/VLOOKUP('Wainwright Summary'!$E$6,'Inflation-OLD'!$A$6:$B$126,2)</f>
        <v>0.16120868799244695</v>
      </c>
      <c r="AE145" s="264">
        <f t="shared" si="126"/>
        <v>0</v>
      </c>
      <c r="AF145" s="264" t="str">
        <f t="shared" si="81"/>
        <v xml:space="preserve"> </v>
      </c>
      <c r="AG145" s="270">
        <v>9999</v>
      </c>
      <c r="AH145" s="267"/>
      <c r="AI145" s="267"/>
      <c r="AJ145" s="476">
        <f t="shared" si="78"/>
        <v>40</v>
      </c>
      <c r="AK145" s="478"/>
      <c r="AL145" s="478"/>
      <c r="AM145" s="478"/>
      <c r="AN145" s="292" t="s">
        <v>548</v>
      </c>
      <c r="AO145" s="31"/>
      <c r="AP145" s="31"/>
      <c r="AQ145" s="983"/>
      <c r="AR145" s="31"/>
      <c r="AS145" s="3"/>
    </row>
    <row r="146" spans="1:45" s="4" customFormat="1">
      <c r="A146" s="131"/>
      <c r="B146" s="371" t="s">
        <v>187</v>
      </c>
      <c r="C146" s="946">
        <v>1954</v>
      </c>
      <c r="D146" s="647">
        <v>8</v>
      </c>
      <c r="E146" s="171" t="s">
        <v>305</v>
      </c>
      <c r="F146" s="913" t="s">
        <v>17</v>
      </c>
      <c r="G146" s="310" t="str">
        <f t="shared" si="76"/>
        <v xml:space="preserve"> </v>
      </c>
      <c r="H146" s="310"/>
      <c r="I146" s="310"/>
      <c r="J146" s="310"/>
      <c r="K146" s="310"/>
      <c r="L146" s="310"/>
      <c r="M146" s="310"/>
      <c r="N146" s="310"/>
      <c r="O146" s="310"/>
      <c r="P146" s="310"/>
      <c r="Q146" s="310"/>
      <c r="R146" s="310"/>
      <c r="S146" s="310"/>
      <c r="T146" s="310"/>
      <c r="U146" s="310"/>
      <c r="V146" s="310"/>
      <c r="W146" s="310"/>
      <c r="X146" s="310"/>
      <c r="Y146" s="310"/>
      <c r="Z146" s="310"/>
      <c r="AA146" s="310"/>
      <c r="AB146" s="966">
        <v>40</v>
      </c>
      <c r="AC146" s="268" t="str">
        <f>IF(ISERROR(IF('Wainwright Summary'!$E$7-C146&gt;AB146,0,(AB146-('Wainwright Summary'!$E$7-C146))/AB146)*G146)," ",(IF('Wainwright Summary'!$E$7-C146&gt;AB146,0,(AB146-('Wainwright Summary'!$E$7-C146))/AB146)*AA146))</f>
        <v xml:space="preserve"> </v>
      </c>
      <c r="AD146" s="269">
        <f>VLOOKUP(C146,'Inflation-OLD'!$A$6:$B$126,2)/VLOOKUP('Wainwright Summary'!$E$6,'Inflation-OLD'!$A$6:$B$126,2)</f>
        <v>0.16120868799244695</v>
      </c>
      <c r="AE146" s="264">
        <f t="shared" si="126"/>
        <v>0</v>
      </c>
      <c r="AF146" s="264" t="str">
        <f t="shared" si="81"/>
        <v xml:space="preserve"> </v>
      </c>
      <c r="AG146" s="270">
        <v>9999</v>
      </c>
      <c r="AH146" s="267"/>
      <c r="AI146" s="267"/>
      <c r="AJ146" s="476">
        <f t="shared" si="78"/>
        <v>40</v>
      </c>
      <c r="AK146" s="478"/>
      <c r="AL146" s="478"/>
      <c r="AM146" s="478"/>
      <c r="AN146" s="292" t="s">
        <v>548</v>
      </c>
      <c r="AO146" s="31"/>
      <c r="AP146" s="31"/>
      <c r="AQ146" s="983"/>
      <c r="AR146" s="31"/>
      <c r="AS146" s="3"/>
    </row>
    <row r="147" spans="1:45" s="4" customFormat="1">
      <c r="A147" s="131"/>
      <c r="B147" s="371" t="s">
        <v>188</v>
      </c>
      <c r="C147" s="946">
        <v>1954</v>
      </c>
      <c r="D147" s="647">
        <v>74008</v>
      </c>
      <c r="E147" s="171" t="s">
        <v>307</v>
      </c>
      <c r="F147" s="913" t="s">
        <v>17</v>
      </c>
      <c r="G147" s="310" t="str">
        <f t="shared" ref="G147:G157" si="127">IF(ISERROR(F147*D147)," ",F147*D147)</f>
        <v xml:space="preserve"> </v>
      </c>
      <c r="H147" s="310"/>
      <c r="I147" s="310"/>
      <c r="J147" s="310"/>
      <c r="K147" s="310"/>
      <c r="L147" s="310"/>
      <c r="M147" s="310"/>
      <c r="N147" s="310"/>
      <c r="O147" s="310"/>
      <c r="P147" s="310"/>
      <c r="Q147" s="310"/>
      <c r="R147" s="310"/>
      <c r="S147" s="310"/>
      <c r="T147" s="310"/>
      <c r="U147" s="310"/>
      <c r="V147" s="310"/>
      <c r="W147" s="310"/>
      <c r="X147" s="310"/>
      <c r="Y147" s="310"/>
      <c r="Z147" s="310"/>
      <c r="AA147" s="310"/>
      <c r="AB147" s="966">
        <v>40</v>
      </c>
      <c r="AC147" s="268" t="str">
        <f>IF(ISERROR(IF('Wainwright Summary'!$E$7-C147&gt;AB147,0,(AB147-('Wainwright Summary'!$E$7-C147))/AB147)*G147)," ",(IF('Wainwright Summary'!$E$7-C147&gt;AB147,0,(AB147-('Wainwright Summary'!$E$7-C147))/AB147)*AA147))</f>
        <v xml:space="preserve"> </v>
      </c>
      <c r="AD147" s="269">
        <f>VLOOKUP(C147,'Inflation-OLD'!$A$6:$B$126,2)/VLOOKUP('Wainwright Summary'!$E$6,'Inflation-OLD'!$A$6:$B$126,2)</f>
        <v>0.16120868799244695</v>
      </c>
      <c r="AE147" s="264">
        <f t="shared" si="126"/>
        <v>0</v>
      </c>
      <c r="AF147" s="264" t="str">
        <f t="shared" si="81"/>
        <v xml:space="preserve"> </v>
      </c>
      <c r="AG147" s="270">
        <v>9999</v>
      </c>
      <c r="AH147" s="267"/>
      <c r="AI147" s="267"/>
      <c r="AJ147" s="476">
        <f t="shared" si="78"/>
        <v>40</v>
      </c>
      <c r="AK147" s="478"/>
      <c r="AL147" s="478"/>
      <c r="AM147" s="478"/>
      <c r="AN147" s="292" t="s">
        <v>548</v>
      </c>
      <c r="AO147" s="31"/>
      <c r="AP147" s="31"/>
      <c r="AQ147" s="983"/>
      <c r="AR147" s="31"/>
      <c r="AS147" s="3"/>
    </row>
    <row r="148" spans="1:45" s="4" customFormat="1">
      <c r="A148" s="131"/>
      <c r="B148" s="371" t="s">
        <v>189</v>
      </c>
      <c r="C148" s="946">
        <v>1954</v>
      </c>
      <c r="D148" s="647">
        <v>2</v>
      </c>
      <c r="E148" s="171" t="s">
        <v>305</v>
      </c>
      <c r="F148" s="913" t="s">
        <v>17</v>
      </c>
      <c r="G148" s="310" t="str">
        <f t="shared" si="127"/>
        <v xml:space="preserve"> </v>
      </c>
      <c r="H148" s="310"/>
      <c r="I148" s="310"/>
      <c r="J148" s="310"/>
      <c r="K148" s="310"/>
      <c r="L148" s="310"/>
      <c r="M148" s="310"/>
      <c r="N148" s="310"/>
      <c r="O148" s="310"/>
      <c r="P148" s="310"/>
      <c r="Q148" s="310"/>
      <c r="R148" s="310"/>
      <c r="S148" s="310"/>
      <c r="T148" s="310"/>
      <c r="U148" s="310"/>
      <c r="V148" s="310"/>
      <c r="W148" s="310"/>
      <c r="X148" s="310"/>
      <c r="Y148" s="310"/>
      <c r="Z148" s="310"/>
      <c r="AA148" s="310"/>
      <c r="AB148" s="966">
        <v>40</v>
      </c>
      <c r="AC148" s="268" t="str">
        <f>IF(ISERROR(IF('Wainwright Summary'!$E$7-C148&gt;AB148,0,(AB148-('Wainwright Summary'!$E$7-C148))/AB148)*G148)," ",(IF('Wainwright Summary'!$E$7-C148&gt;AB148,0,(AB148-('Wainwright Summary'!$E$7-C148))/AB148)*AA148))</f>
        <v xml:space="preserve"> </v>
      </c>
      <c r="AD148" s="269">
        <f>VLOOKUP(C148,'Inflation-OLD'!$A$6:$B$126,2)/VLOOKUP('Wainwright Summary'!$E$6,'Inflation-OLD'!$A$6:$B$126,2)</f>
        <v>0.16120868799244695</v>
      </c>
      <c r="AE148" s="264">
        <f t="shared" si="126"/>
        <v>0</v>
      </c>
      <c r="AF148" s="264" t="str">
        <f t="shared" si="81"/>
        <v xml:space="preserve"> </v>
      </c>
      <c r="AG148" s="270">
        <v>9999</v>
      </c>
      <c r="AH148" s="267"/>
      <c r="AI148" s="267"/>
      <c r="AJ148" s="476">
        <f t="shared" si="78"/>
        <v>40</v>
      </c>
      <c r="AK148" s="478"/>
      <c r="AL148" s="478"/>
      <c r="AM148" s="478"/>
      <c r="AN148" s="292" t="s">
        <v>548</v>
      </c>
      <c r="AO148" s="31"/>
      <c r="AP148" s="31"/>
      <c r="AQ148" s="983"/>
      <c r="AR148" s="31"/>
      <c r="AS148" s="3"/>
    </row>
    <row r="149" spans="1:45" s="4" customFormat="1">
      <c r="A149" s="131"/>
      <c r="B149" s="371" t="s">
        <v>190</v>
      </c>
      <c r="C149" s="946">
        <v>1954</v>
      </c>
      <c r="D149" s="647">
        <v>2</v>
      </c>
      <c r="E149" s="171" t="s">
        <v>305</v>
      </c>
      <c r="F149" s="913" t="s">
        <v>17</v>
      </c>
      <c r="G149" s="310" t="str">
        <f t="shared" si="127"/>
        <v xml:space="preserve"> </v>
      </c>
      <c r="H149" s="310"/>
      <c r="I149" s="310"/>
      <c r="J149" s="310"/>
      <c r="K149" s="310"/>
      <c r="L149" s="310"/>
      <c r="M149" s="310"/>
      <c r="N149" s="310"/>
      <c r="O149" s="310"/>
      <c r="P149" s="310"/>
      <c r="Q149" s="310"/>
      <c r="R149" s="310"/>
      <c r="S149" s="310"/>
      <c r="T149" s="310"/>
      <c r="U149" s="310"/>
      <c r="V149" s="310"/>
      <c r="W149" s="310"/>
      <c r="X149" s="310"/>
      <c r="Y149" s="310"/>
      <c r="Z149" s="310"/>
      <c r="AA149" s="310"/>
      <c r="AB149" s="966">
        <v>40</v>
      </c>
      <c r="AC149" s="268" t="str">
        <f>IF(ISERROR(IF('Wainwright Summary'!$E$7-C149&gt;AB149,0,(AB149-('Wainwright Summary'!$E$7-C149))/AB149)*G149)," ",(IF('Wainwright Summary'!$E$7-C149&gt;AB149,0,(AB149-('Wainwright Summary'!$E$7-C149))/AB149)*AA149))</f>
        <v xml:space="preserve"> </v>
      </c>
      <c r="AD149" s="269">
        <f>VLOOKUP(C149,'Inflation-OLD'!$A$6:$B$126,2)/VLOOKUP('Wainwright Summary'!$E$6,'Inflation-OLD'!$A$6:$B$126,2)</f>
        <v>0.16120868799244695</v>
      </c>
      <c r="AE149" s="264">
        <f t="shared" si="126"/>
        <v>0</v>
      </c>
      <c r="AF149" s="264" t="str">
        <f t="shared" si="81"/>
        <v xml:space="preserve"> </v>
      </c>
      <c r="AG149" s="270">
        <v>9999</v>
      </c>
      <c r="AH149" s="267"/>
      <c r="AI149" s="267"/>
      <c r="AJ149" s="476">
        <f t="shared" si="78"/>
        <v>40</v>
      </c>
      <c r="AK149" s="478"/>
      <c r="AL149" s="478"/>
      <c r="AM149" s="478"/>
      <c r="AN149" s="292" t="s">
        <v>548</v>
      </c>
      <c r="AO149" s="31"/>
      <c r="AP149" s="31"/>
      <c r="AQ149" s="983"/>
      <c r="AR149" s="31"/>
      <c r="AS149" s="3"/>
    </row>
    <row r="150" spans="1:45" s="4" customFormat="1">
      <c r="A150" s="131"/>
      <c r="B150" s="371" t="s">
        <v>191</v>
      </c>
      <c r="C150" s="946">
        <v>1954</v>
      </c>
      <c r="D150" s="647">
        <v>26</v>
      </c>
      <c r="E150" s="171" t="s">
        <v>305</v>
      </c>
      <c r="F150" s="913" t="s">
        <v>17</v>
      </c>
      <c r="G150" s="310" t="str">
        <f t="shared" si="127"/>
        <v xml:space="preserve"> </v>
      </c>
      <c r="H150" s="310"/>
      <c r="I150" s="310"/>
      <c r="J150" s="310"/>
      <c r="K150" s="310"/>
      <c r="L150" s="310"/>
      <c r="M150" s="310"/>
      <c r="N150" s="310"/>
      <c r="O150" s="310"/>
      <c r="P150" s="310"/>
      <c r="Q150" s="310"/>
      <c r="R150" s="310"/>
      <c r="S150" s="310"/>
      <c r="T150" s="310"/>
      <c r="U150" s="310"/>
      <c r="V150" s="310"/>
      <c r="W150" s="310"/>
      <c r="X150" s="310"/>
      <c r="Y150" s="310"/>
      <c r="Z150" s="310"/>
      <c r="AA150" s="310"/>
      <c r="AB150" s="966">
        <v>85</v>
      </c>
      <c r="AC150" s="268" t="str">
        <f>IF(ISERROR(IF('Wainwright Summary'!$E$7-C150&gt;AB150,0,(AB150-('Wainwright Summary'!$E$7-C150))/AB150)*G150)," ",(IF('Wainwright Summary'!$E$7-C150&gt;AB150,0,(AB150-('Wainwright Summary'!$E$7-C150))/AB150)*AA150))</f>
        <v xml:space="preserve"> </v>
      </c>
      <c r="AD150" s="269">
        <f>VLOOKUP(C150,'Inflation-OLD'!$A$6:$B$126,2)/VLOOKUP('Wainwright Summary'!$E$6,'Inflation-OLD'!$A$6:$B$126,2)</f>
        <v>0.16120868799244695</v>
      </c>
      <c r="AE150" s="264">
        <f t="shared" si="126"/>
        <v>0</v>
      </c>
      <c r="AF150" s="264" t="str">
        <f t="shared" si="81"/>
        <v xml:space="preserve"> </v>
      </c>
      <c r="AG150" s="270">
        <f t="shared" ref="AG150:AG157" si="128">IF(ISERROR(C150+AB150)," ",(C150+AB150))</f>
        <v>2039</v>
      </c>
      <c r="AH150" s="267"/>
      <c r="AI150" s="267"/>
      <c r="AJ150" s="476">
        <f t="shared" si="78"/>
        <v>85</v>
      </c>
      <c r="AK150" s="478"/>
      <c r="AL150" s="478"/>
      <c r="AM150" s="478"/>
      <c r="AN150" s="292"/>
      <c r="AO150" s="31"/>
      <c r="AP150" s="31"/>
      <c r="AQ150" s="983"/>
      <c r="AR150" s="31"/>
      <c r="AS150" s="3"/>
    </row>
    <row r="151" spans="1:45" s="4" customFormat="1">
      <c r="A151" s="131"/>
      <c r="B151" s="371" t="s">
        <v>192</v>
      </c>
      <c r="C151" s="946">
        <v>1954</v>
      </c>
      <c r="D151" s="647">
        <v>525</v>
      </c>
      <c r="E151" s="171" t="s">
        <v>305</v>
      </c>
      <c r="F151" s="913" t="s">
        <v>17</v>
      </c>
      <c r="G151" s="310" t="str">
        <f t="shared" si="127"/>
        <v xml:space="preserve"> </v>
      </c>
      <c r="H151" s="310"/>
      <c r="I151" s="310"/>
      <c r="J151" s="310"/>
      <c r="K151" s="310"/>
      <c r="L151" s="310"/>
      <c r="M151" s="310"/>
      <c r="N151" s="310"/>
      <c r="O151" s="310"/>
      <c r="P151" s="310"/>
      <c r="Q151" s="310"/>
      <c r="R151" s="310"/>
      <c r="S151" s="310"/>
      <c r="T151" s="310"/>
      <c r="U151" s="310"/>
      <c r="V151" s="310"/>
      <c r="W151" s="310"/>
      <c r="X151" s="310"/>
      <c r="Y151" s="310"/>
      <c r="Z151" s="310"/>
      <c r="AA151" s="310"/>
      <c r="AB151" s="966">
        <v>85</v>
      </c>
      <c r="AC151" s="268" t="str">
        <f>IF(ISERROR(IF('Wainwright Summary'!$E$7-C151&gt;AB151,0,(AB151-('Wainwright Summary'!$E$7-C151))/AB151)*G151)," ",(IF('Wainwright Summary'!$E$7-C151&gt;AB151,0,(AB151-('Wainwright Summary'!$E$7-C151))/AB151)*AA151))</f>
        <v xml:space="preserve"> </v>
      </c>
      <c r="AD151" s="269">
        <f>VLOOKUP(C151,'Inflation-OLD'!$A$6:$B$126,2)/VLOOKUP('Wainwright Summary'!$E$6,'Inflation-OLD'!$A$6:$B$126,2)</f>
        <v>0.16120868799244695</v>
      </c>
      <c r="AE151" s="264">
        <f t="shared" si="126"/>
        <v>0</v>
      </c>
      <c r="AF151" s="264" t="str">
        <f t="shared" si="81"/>
        <v xml:space="preserve"> </v>
      </c>
      <c r="AG151" s="270">
        <f t="shared" si="128"/>
        <v>2039</v>
      </c>
      <c r="AH151" s="267"/>
      <c r="AI151" s="267"/>
      <c r="AJ151" s="476">
        <f t="shared" ref="AJ151:AJ157" si="129">AB151</f>
        <v>85</v>
      </c>
      <c r="AK151" s="478"/>
      <c r="AL151" s="478"/>
      <c r="AM151" s="478"/>
      <c r="AN151" s="292"/>
      <c r="AO151" s="31"/>
      <c r="AP151" s="31"/>
      <c r="AQ151" s="983"/>
      <c r="AR151" s="31"/>
      <c r="AS151" s="3"/>
    </row>
    <row r="152" spans="1:45" s="4" customFormat="1">
      <c r="A152" s="131"/>
      <c r="B152" s="371" t="s">
        <v>193</v>
      </c>
      <c r="C152" s="946">
        <v>1954</v>
      </c>
      <c r="D152" s="647">
        <v>1250</v>
      </c>
      <c r="E152" s="171" t="s">
        <v>87</v>
      </c>
      <c r="F152" s="913" t="s">
        <v>17</v>
      </c>
      <c r="G152" s="310" t="str">
        <f t="shared" si="127"/>
        <v xml:space="preserve"> </v>
      </c>
      <c r="H152" s="310"/>
      <c r="I152" s="310"/>
      <c r="J152" s="310"/>
      <c r="K152" s="310"/>
      <c r="L152" s="310"/>
      <c r="M152" s="310"/>
      <c r="N152" s="310"/>
      <c r="O152" s="310"/>
      <c r="P152" s="310"/>
      <c r="Q152" s="310"/>
      <c r="R152" s="310"/>
      <c r="S152" s="310"/>
      <c r="T152" s="310"/>
      <c r="U152" s="310"/>
      <c r="V152" s="310"/>
      <c r="W152" s="310"/>
      <c r="X152" s="310"/>
      <c r="Y152" s="310"/>
      <c r="Z152" s="310"/>
      <c r="AA152" s="310"/>
      <c r="AB152" s="966">
        <v>105</v>
      </c>
      <c r="AC152" s="268" t="str">
        <f>IF(ISERROR(IF('Wainwright Summary'!$E$7-C152&gt;AB152,0,(AB152-('Wainwright Summary'!$E$7-C152))/AB152)*G152)," ",(IF('Wainwright Summary'!$E$7-C152&gt;AB152,0,(AB152-('Wainwright Summary'!$E$7-C152))/AB152)*AA152))</f>
        <v xml:space="preserve"> </v>
      </c>
      <c r="AD152" s="269">
        <f>VLOOKUP(C152,'Inflation-OLD'!$A$6:$B$126,2)/VLOOKUP('Wainwright Summary'!$E$6,'Inflation-OLD'!$A$6:$B$126,2)</f>
        <v>0.16120868799244695</v>
      </c>
      <c r="AE152" s="264">
        <f t="shared" si="126"/>
        <v>0</v>
      </c>
      <c r="AF152" s="264" t="str">
        <f t="shared" si="81"/>
        <v xml:space="preserve"> </v>
      </c>
      <c r="AG152" s="270">
        <f t="shared" si="128"/>
        <v>2059</v>
      </c>
      <c r="AH152" s="267"/>
      <c r="AI152" s="267"/>
      <c r="AJ152" s="476">
        <f t="shared" si="129"/>
        <v>105</v>
      </c>
      <c r="AK152" s="478"/>
      <c r="AL152" s="478"/>
      <c r="AM152" s="478"/>
      <c r="AN152" s="292"/>
      <c r="AO152" s="31"/>
      <c r="AP152" s="31"/>
      <c r="AQ152" s="983"/>
      <c r="AR152" s="31"/>
      <c r="AS152" s="3"/>
    </row>
    <row r="153" spans="1:45" s="4" customFormat="1">
      <c r="A153" s="131"/>
      <c r="B153" s="371" t="s">
        <v>194</v>
      </c>
      <c r="C153" s="946">
        <v>1954</v>
      </c>
      <c r="D153" s="647">
        <v>33852</v>
      </c>
      <c r="E153" s="171" t="s">
        <v>307</v>
      </c>
      <c r="F153" s="913" t="s">
        <v>17</v>
      </c>
      <c r="G153" s="310" t="str">
        <f t="shared" si="127"/>
        <v xml:space="preserve"> </v>
      </c>
      <c r="H153" s="310"/>
      <c r="I153" s="310"/>
      <c r="J153" s="310"/>
      <c r="K153" s="310"/>
      <c r="L153" s="310"/>
      <c r="M153" s="310"/>
      <c r="N153" s="310"/>
      <c r="O153" s="310"/>
      <c r="P153" s="310"/>
      <c r="Q153" s="310"/>
      <c r="R153" s="310"/>
      <c r="S153" s="310"/>
      <c r="T153" s="310"/>
      <c r="U153" s="310"/>
      <c r="V153" s="310"/>
      <c r="W153" s="310"/>
      <c r="X153" s="310"/>
      <c r="Y153" s="310"/>
      <c r="Z153" s="310"/>
      <c r="AA153" s="310"/>
      <c r="AB153" s="966">
        <v>105</v>
      </c>
      <c r="AC153" s="268" t="str">
        <f>IF(ISERROR(IF('Wainwright Summary'!$E$7-C153&gt;AB153,0,(AB153-('Wainwright Summary'!$E$7-C153))/AB153)*G153)," ",(IF('Wainwright Summary'!$E$7-C153&gt;AB153,0,(AB153-('Wainwright Summary'!$E$7-C153))/AB153)*AA153))</f>
        <v xml:space="preserve"> </v>
      </c>
      <c r="AD153" s="269">
        <f>VLOOKUP(C153,'Inflation-OLD'!$A$6:$B$126,2)/VLOOKUP('Wainwright Summary'!$E$6,'Inflation-OLD'!$A$6:$B$126,2)</f>
        <v>0.16120868799244695</v>
      </c>
      <c r="AE153" s="264">
        <f t="shared" si="126"/>
        <v>0</v>
      </c>
      <c r="AF153" s="264" t="str">
        <f t="shared" si="81"/>
        <v xml:space="preserve"> </v>
      </c>
      <c r="AG153" s="270">
        <f t="shared" si="128"/>
        <v>2059</v>
      </c>
      <c r="AH153" s="267"/>
      <c r="AI153" s="267"/>
      <c r="AJ153" s="476">
        <f t="shared" si="129"/>
        <v>105</v>
      </c>
      <c r="AK153" s="478"/>
      <c r="AL153" s="478"/>
      <c r="AM153" s="478"/>
      <c r="AN153" s="292"/>
      <c r="AO153" s="31"/>
      <c r="AP153" s="31"/>
      <c r="AQ153" s="983"/>
      <c r="AR153" s="31"/>
      <c r="AS153" s="3"/>
    </row>
    <row r="154" spans="1:45" s="4" customFormat="1">
      <c r="A154" s="131"/>
      <c r="B154" s="371" t="s">
        <v>195</v>
      </c>
      <c r="C154" s="946">
        <v>1954</v>
      </c>
      <c r="D154" s="647">
        <v>22110</v>
      </c>
      <c r="E154" s="171" t="s">
        <v>307</v>
      </c>
      <c r="F154" s="913" t="s">
        <v>17</v>
      </c>
      <c r="G154" s="310" t="str">
        <f t="shared" si="127"/>
        <v xml:space="preserve"> </v>
      </c>
      <c r="H154" s="310"/>
      <c r="I154" s="310"/>
      <c r="J154" s="310"/>
      <c r="K154" s="310"/>
      <c r="L154" s="310"/>
      <c r="M154" s="310"/>
      <c r="N154" s="310"/>
      <c r="O154" s="310"/>
      <c r="P154" s="310"/>
      <c r="Q154" s="310"/>
      <c r="R154" s="310"/>
      <c r="S154" s="310"/>
      <c r="T154" s="310"/>
      <c r="U154" s="310"/>
      <c r="V154" s="310"/>
      <c r="W154" s="310"/>
      <c r="X154" s="310"/>
      <c r="Y154" s="310"/>
      <c r="Z154" s="310"/>
      <c r="AA154" s="310"/>
      <c r="AB154" s="966">
        <v>105</v>
      </c>
      <c r="AC154" s="268" t="str">
        <f>IF(ISERROR(IF('Wainwright Summary'!$E$7-C154&gt;AB154,0,(AB154-('Wainwright Summary'!$E$7-C154))/AB154)*G154)," ",(IF('Wainwright Summary'!$E$7-C154&gt;AB154,0,(AB154-('Wainwright Summary'!$E$7-C154))/AB154)*AA154))</f>
        <v xml:space="preserve"> </v>
      </c>
      <c r="AD154" s="269">
        <f>VLOOKUP(C154,'Inflation-OLD'!$A$6:$B$126,2)/VLOOKUP('Wainwright Summary'!$E$6,'Inflation-OLD'!$A$6:$B$126,2)</f>
        <v>0.16120868799244695</v>
      </c>
      <c r="AE154" s="264">
        <f t="shared" si="126"/>
        <v>0</v>
      </c>
      <c r="AF154" s="264" t="str">
        <f t="shared" si="81"/>
        <v xml:space="preserve"> </v>
      </c>
      <c r="AG154" s="270">
        <f t="shared" si="128"/>
        <v>2059</v>
      </c>
      <c r="AH154" s="267"/>
      <c r="AI154" s="267"/>
      <c r="AJ154" s="476">
        <f t="shared" si="129"/>
        <v>105</v>
      </c>
      <c r="AK154" s="478"/>
      <c r="AL154" s="478"/>
      <c r="AM154" s="478"/>
      <c r="AN154" s="292"/>
      <c r="AO154" s="31"/>
      <c r="AP154" s="31"/>
      <c r="AQ154" s="983"/>
      <c r="AR154" s="31"/>
      <c r="AS154" s="3"/>
    </row>
    <row r="155" spans="1:45" s="4" customFormat="1">
      <c r="A155" s="131"/>
      <c r="B155" s="371" t="s">
        <v>196</v>
      </c>
      <c r="C155" s="946">
        <v>1954</v>
      </c>
      <c r="D155" s="647">
        <v>990</v>
      </c>
      <c r="E155" s="171" t="s">
        <v>307</v>
      </c>
      <c r="F155" s="913" t="s">
        <v>17</v>
      </c>
      <c r="G155" s="310" t="str">
        <f t="shared" si="127"/>
        <v xml:space="preserve"> </v>
      </c>
      <c r="H155" s="310"/>
      <c r="I155" s="310"/>
      <c r="J155" s="310"/>
      <c r="K155" s="310"/>
      <c r="L155" s="310"/>
      <c r="M155" s="310"/>
      <c r="N155" s="310"/>
      <c r="O155" s="310"/>
      <c r="P155" s="310"/>
      <c r="Q155" s="310"/>
      <c r="R155" s="310"/>
      <c r="S155" s="310"/>
      <c r="T155" s="310"/>
      <c r="U155" s="310"/>
      <c r="V155" s="310"/>
      <c r="W155" s="310"/>
      <c r="X155" s="310"/>
      <c r="Y155" s="310"/>
      <c r="Z155" s="310"/>
      <c r="AA155" s="310"/>
      <c r="AB155" s="966">
        <v>105</v>
      </c>
      <c r="AC155" s="268" t="str">
        <f>IF(ISERROR(IF('Wainwright Summary'!$E$7-C155&gt;AB155,0,(AB155-('Wainwright Summary'!$E$7-C155))/AB155)*G155)," ",(IF('Wainwright Summary'!$E$7-C155&gt;AB155,0,(AB155-('Wainwright Summary'!$E$7-C155))/AB155)*AA155))</f>
        <v xml:space="preserve"> </v>
      </c>
      <c r="AD155" s="269">
        <f>VLOOKUP(C155,'Inflation-OLD'!$A$6:$B$126,2)/VLOOKUP('Wainwright Summary'!$E$6,'Inflation-OLD'!$A$6:$B$126,2)</f>
        <v>0.16120868799244695</v>
      </c>
      <c r="AE155" s="264">
        <f t="shared" si="126"/>
        <v>0</v>
      </c>
      <c r="AF155" s="264" t="str">
        <f t="shared" si="81"/>
        <v xml:space="preserve"> </v>
      </c>
      <c r="AG155" s="270">
        <f t="shared" si="128"/>
        <v>2059</v>
      </c>
      <c r="AH155" s="267"/>
      <c r="AI155" s="267"/>
      <c r="AJ155" s="476">
        <f t="shared" si="129"/>
        <v>105</v>
      </c>
      <c r="AK155" s="478"/>
      <c r="AL155" s="478"/>
      <c r="AM155" s="478"/>
      <c r="AN155" s="292"/>
      <c r="AO155" s="31"/>
      <c r="AP155" s="31"/>
      <c r="AQ155" s="983"/>
      <c r="AR155" s="31"/>
      <c r="AS155" s="3"/>
    </row>
    <row r="156" spans="1:45" s="4" customFormat="1">
      <c r="A156" s="131"/>
      <c r="B156" s="371" t="s">
        <v>197</v>
      </c>
      <c r="C156" s="946">
        <v>1954</v>
      </c>
      <c r="D156" s="647">
        <v>278</v>
      </c>
      <c r="E156" s="171" t="s">
        <v>307</v>
      </c>
      <c r="F156" s="913" t="s">
        <v>17</v>
      </c>
      <c r="G156" s="310" t="str">
        <f t="shared" si="127"/>
        <v xml:space="preserve"> </v>
      </c>
      <c r="H156" s="310"/>
      <c r="I156" s="310"/>
      <c r="J156" s="310"/>
      <c r="K156" s="310"/>
      <c r="L156" s="310"/>
      <c r="M156" s="310"/>
      <c r="N156" s="310"/>
      <c r="O156" s="310"/>
      <c r="P156" s="310"/>
      <c r="Q156" s="310"/>
      <c r="R156" s="310"/>
      <c r="S156" s="310"/>
      <c r="T156" s="310"/>
      <c r="U156" s="310"/>
      <c r="V156" s="310"/>
      <c r="W156" s="310"/>
      <c r="X156" s="310"/>
      <c r="Y156" s="310"/>
      <c r="Z156" s="310"/>
      <c r="AA156" s="310"/>
      <c r="AB156" s="966">
        <v>105</v>
      </c>
      <c r="AC156" s="268" t="str">
        <f>IF(ISERROR(IF('Wainwright Summary'!$E$7-C156&gt;AB156,0,(AB156-('Wainwright Summary'!$E$7-C156))/AB156)*G156)," ",(IF('Wainwright Summary'!$E$7-C156&gt;AB156,0,(AB156-('Wainwright Summary'!$E$7-C156))/AB156)*AA156))</f>
        <v xml:space="preserve"> </v>
      </c>
      <c r="AD156" s="269">
        <f>VLOOKUP(C156,'Inflation-OLD'!$A$6:$B$126,2)/VLOOKUP('Wainwright Summary'!$E$6,'Inflation-OLD'!$A$6:$B$126,2)</f>
        <v>0.16120868799244695</v>
      </c>
      <c r="AE156" s="264">
        <f t="shared" si="126"/>
        <v>0</v>
      </c>
      <c r="AF156" s="264" t="str">
        <f t="shared" si="81"/>
        <v xml:space="preserve"> </v>
      </c>
      <c r="AG156" s="270">
        <f t="shared" si="128"/>
        <v>2059</v>
      </c>
      <c r="AH156" s="267"/>
      <c r="AI156" s="267"/>
      <c r="AJ156" s="476">
        <f t="shared" si="129"/>
        <v>105</v>
      </c>
      <c r="AK156" s="478"/>
      <c r="AL156" s="478"/>
      <c r="AM156" s="478"/>
      <c r="AN156" s="292"/>
      <c r="AO156" s="31"/>
      <c r="AP156" s="31"/>
      <c r="AQ156" s="983"/>
      <c r="AR156" s="31"/>
      <c r="AS156" s="3"/>
    </row>
    <row r="157" spans="1:45" s="4" customFormat="1">
      <c r="A157" s="131"/>
      <c r="B157" s="371" t="s">
        <v>198</v>
      </c>
      <c r="C157" s="946">
        <v>1954</v>
      </c>
      <c r="D157" s="647">
        <v>708</v>
      </c>
      <c r="E157" s="171" t="s">
        <v>307</v>
      </c>
      <c r="F157" s="913" t="s">
        <v>17</v>
      </c>
      <c r="G157" s="310" t="str">
        <f t="shared" si="127"/>
        <v xml:space="preserve"> </v>
      </c>
      <c r="H157" s="310"/>
      <c r="I157" s="310"/>
      <c r="J157" s="310"/>
      <c r="K157" s="310"/>
      <c r="L157" s="310"/>
      <c r="M157" s="310"/>
      <c r="N157" s="310"/>
      <c r="O157" s="310"/>
      <c r="P157" s="310"/>
      <c r="Q157" s="310"/>
      <c r="R157" s="310"/>
      <c r="S157" s="310"/>
      <c r="T157" s="310"/>
      <c r="U157" s="310"/>
      <c r="V157" s="310"/>
      <c r="W157" s="310"/>
      <c r="X157" s="310"/>
      <c r="Y157" s="310"/>
      <c r="Z157" s="310"/>
      <c r="AA157" s="310"/>
      <c r="AB157" s="966">
        <v>105</v>
      </c>
      <c r="AC157" s="268" t="str">
        <f>IF(ISERROR(IF('Wainwright Summary'!$E$7-C157&gt;AB157,0,(AB157-('Wainwright Summary'!$E$7-C157))/AB157)*G157)," ",(IF('Wainwright Summary'!$E$7-C157&gt;AB157,0,(AB157-('Wainwright Summary'!$E$7-C157))/AB157)*AA157))</f>
        <v xml:space="preserve"> </v>
      </c>
      <c r="AD157" s="269">
        <f>VLOOKUP(C157,'Inflation-OLD'!$A$6:$B$126,2)/VLOOKUP('Wainwright Summary'!$E$6,'Inflation-OLD'!$A$6:$B$126,2)</f>
        <v>0.16120868799244695</v>
      </c>
      <c r="AE157" s="264">
        <f t="shared" si="126"/>
        <v>0</v>
      </c>
      <c r="AF157" s="264" t="str">
        <f>IF(ISERROR((AC157/AA157)*AE157)," ",(AC157/AA157)*AE157)</f>
        <v xml:space="preserve"> </v>
      </c>
      <c r="AG157" s="270">
        <f t="shared" si="128"/>
        <v>2059</v>
      </c>
      <c r="AH157" s="267"/>
      <c r="AI157" s="267"/>
      <c r="AJ157" s="476">
        <f t="shared" si="129"/>
        <v>105</v>
      </c>
      <c r="AK157" s="478"/>
      <c r="AL157" s="478"/>
      <c r="AM157" s="478"/>
      <c r="AN157" s="292"/>
      <c r="AO157" s="31"/>
      <c r="AP157" s="31"/>
      <c r="AQ157" s="983"/>
      <c r="AR157" s="31"/>
      <c r="AS157" s="3"/>
    </row>
    <row r="158" spans="1:45" s="4" customFormat="1">
      <c r="A158" s="131"/>
      <c r="B158" s="905"/>
      <c r="C158" s="996"/>
      <c r="D158" s="997"/>
      <c r="E158" s="906"/>
      <c r="F158" s="907"/>
      <c r="G158" s="908"/>
      <c r="H158" s="310"/>
      <c r="I158" s="310"/>
      <c r="J158" s="310"/>
      <c r="K158" s="310"/>
      <c r="L158" s="310"/>
      <c r="M158" s="310"/>
      <c r="N158" s="310"/>
      <c r="O158" s="310"/>
      <c r="P158" s="310"/>
      <c r="Q158" s="310"/>
      <c r="R158" s="310"/>
      <c r="S158" s="310"/>
      <c r="T158" s="310"/>
      <c r="U158" s="310"/>
      <c r="V158" s="310"/>
      <c r="W158" s="310"/>
      <c r="X158" s="310"/>
      <c r="Y158" s="310"/>
      <c r="Z158" s="310"/>
      <c r="AA158" s="310"/>
      <c r="AB158" s="966"/>
      <c r="AC158" s="909"/>
      <c r="AD158" s="594"/>
      <c r="AE158" s="595"/>
      <c r="AF158" s="595"/>
      <c r="AG158" s="270"/>
      <c r="AH158" s="267"/>
      <c r="AI158" s="267"/>
      <c r="AJ158" s="476"/>
      <c r="AK158" s="910"/>
      <c r="AL158" s="910"/>
      <c r="AM158" s="910"/>
      <c r="AN158" s="292"/>
      <c r="AO158" s="31"/>
      <c r="AP158" s="31"/>
      <c r="AQ158" s="983"/>
      <c r="AR158" s="31"/>
      <c r="AS158" s="3"/>
    </row>
    <row r="159" spans="1:45" s="4" customFormat="1" ht="20.25" customHeight="1">
      <c r="A159" s="131"/>
      <c r="B159" s="1006" t="s">
        <v>817</v>
      </c>
      <c r="C159" s="996"/>
      <c r="D159" s="997"/>
      <c r="E159" s="906"/>
      <c r="F159" s="907"/>
      <c r="G159" s="908"/>
      <c r="H159" s="310"/>
      <c r="I159" s="310"/>
      <c r="J159" s="310"/>
      <c r="K159" s="310"/>
      <c r="L159" s="310"/>
      <c r="M159" s="310"/>
      <c r="N159" s="310"/>
      <c r="O159" s="310"/>
      <c r="P159" s="310"/>
      <c r="Q159" s="310"/>
      <c r="R159" s="310"/>
      <c r="S159" s="310"/>
      <c r="T159" s="310"/>
      <c r="U159" s="310"/>
      <c r="V159" s="310"/>
      <c r="W159" s="310"/>
      <c r="X159" s="310"/>
      <c r="Y159" s="310"/>
      <c r="Z159" s="310"/>
      <c r="AA159" s="310"/>
      <c r="AB159" s="966"/>
      <c r="AC159" s="909"/>
      <c r="AD159" s="594"/>
      <c r="AE159" s="595"/>
      <c r="AF159" s="595"/>
      <c r="AG159" s="270"/>
      <c r="AH159" s="267"/>
      <c r="AI159" s="267"/>
      <c r="AJ159" s="476"/>
      <c r="AK159" s="910"/>
      <c r="AL159" s="910"/>
      <c r="AM159" s="910"/>
      <c r="AN159" s="292"/>
      <c r="AO159" s="31"/>
      <c r="AP159" s="31"/>
      <c r="AQ159" s="983"/>
      <c r="AR159" s="31"/>
      <c r="AS159" s="3"/>
    </row>
    <row r="160" spans="1:45" s="687" customFormat="1">
      <c r="A160" s="653"/>
      <c r="B160" s="1156" t="s">
        <v>457</v>
      </c>
      <c r="C160" s="946">
        <v>2008</v>
      </c>
      <c r="D160" s="1157">
        <v>0.15</v>
      </c>
      <c r="E160" s="171" t="s">
        <v>305</v>
      </c>
      <c r="F160" s="1158">
        <v>1387328</v>
      </c>
      <c r="G160" s="312">
        <f>IF(ISERROR(F160*D160)," ",F160*D160)</f>
        <v>208099.19999999998</v>
      </c>
      <c r="H160" s="470">
        <v>0</v>
      </c>
      <c r="I160" s="470">
        <v>0</v>
      </c>
      <c r="J160" s="470">
        <v>0</v>
      </c>
      <c r="K160" s="470">
        <v>0</v>
      </c>
      <c r="L160" s="470">
        <v>0</v>
      </c>
      <c r="M160" s="471">
        <f>G160*H160</f>
        <v>0</v>
      </c>
      <c r="N160" s="471">
        <f>(G160+M160)*I160</f>
        <v>0</v>
      </c>
      <c r="O160" s="471">
        <f>(G160+M160+N160)*J160</f>
        <v>0</v>
      </c>
      <c r="P160" s="471">
        <f>(G160+M160+N160+O160)*K160</f>
        <v>0</v>
      </c>
      <c r="Q160" s="471">
        <f>(G160+M160+N160+O160+P160)*L160</f>
        <v>0</v>
      </c>
      <c r="R160" s="472">
        <f>G160+SUM(M160:Q160)</f>
        <v>208099.19999999998</v>
      </c>
      <c r="S160" s="470">
        <v>0</v>
      </c>
      <c r="T160" s="470">
        <v>0</v>
      </c>
      <c r="U160" s="470">
        <v>0</v>
      </c>
      <c r="V160" s="470">
        <v>0</v>
      </c>
      <c r="W160" s="472">
        <f>R160*S160</f>
        <v>0</v>
      </c>
      <c r="X160" s="472">
        <f>R160*T160</f>
        <v>0</v>
      </c>
      <c r="Y160" s="472">
        <f>R160*U160</f>
        <v>0</v>
      </c>
      <c r="Z160" s="472">
        <f>(W160+X160)*V160</f>
        <v>0</v>
      </c>
      <c r="AA160" s="472">
        <f>R160+SUM(W160:Z160)</f>
        <v>208099.19999999998</v>
      </c>
      <c r="AB160" s="581">
        <v>75</v>
      </c>
      <c r="AC160" s="313">
        <f>IF(ISERROR(IF('Wainwright Summary'!$E$7-C160&gt;AB160,0,(AB160-('Wainwright Summary'!$E$7-C160))/AB160)*G160)," ",(IF('Wainwright Summary'!$E$7-C160&gt;AB160,0,(AB160-('Wainwright Summary'!$E$7-C160))/AB160)*AA160))</f>
        <v>208099.19999999998</v>
      </c>
      <c r="AD160" s="269">
        <f>VLOOKUP(C160,'Inflation-OLD'!$A$6:$B$126,2)/VLOOKUP('Wainwright Summary'!$E$6,'Inflation-OLD'!$A$6:$B$126,2)</f>
        <v>1.02</v>
      </c>
      <c r="AE160" s="264">
        <v>0</v>
      </c>
      <c r="AF160" s="264">
        <f>IF(ISERROR((AC160/AA160)*AE160)," ",(AC160/AA160)*AE160)</f>
        <v>0</v>
      </c>
      <c r="AG160" s="270">
        <v>2008</v>
      </c>
      <c r="AH160" s="267"/>
      <c r="AI160" s="267"/>
      <c r="AJ160" s="476">
        <f>AB160</f>
        <v>75</v>
      </c>
      <c r="AK160" s="584"/>
      <c r="AL160" s="586"/>
      <c r="AM160" s="586"/>
      <c r="AN160" s="702"/>
      <c r="AO160" s="686"/>
      <c r="AP160" s="143"/>
      <c r="AQ160" s="141"/>
      <c r="AR160" s="143"/>
    </row>
    <row r="161" spans="1:45" s="4" customFormat="1">
      <c r="A161" s="131"/>
      <c r="B161" s="371" t="s">
        <v>816</v>
      </c>
      <c r="C161" s="996"/>
      <c r="D161" s="997"/>
      <c r="E161" s="906"/>
      <c r="F161" s="907"/>
      <c r="G161" s="908"/>
      <c r="H161" s="310"/>
      <c r="I161" s="310"/>
      <c r="J161" s="310"/>
      <c r="K161" s="310"/>
      <c r="L161" s="310"/>
      <c r="M161" s="310"/>
      <c r="N161" s="310"/>
      <c r="O161" s="310"/>
      <c r="P161" s="310"/>
      <c r="Q161" s="310"/>
      <c r="R161" s="310"/>
      <c r="S161" s="310"/>
      <c r="T161" s="310"/>
      <c r="U161" s="310"/>
      <c r="V161" s="310"/>
      <c r="W161" s="310"/>
      <c r="X161" s="310"/>
      <c r="Y161" s="310"/>
      <c r="Z161" s="310"/>
      <c r="AA161" s="310"/>
      <c r="AB161" s="966"/>
      <c r="AC161" s="909"/>
      <c r="AD161" s="594"/>
      <c r="AE161" s="595"/>
      <c r="AF161" s="595"/>
      <c r="AG161" s="270"/>
      <c r="AH161" s="267"/>
      <c r="AI161" s="267"/>
      <c r="AJ161" s="476"/>
      <c r="AK161" s="910"/>
      <c r="AL161" s="910"/>
      <c r="AM161" s="910"/>
      <c r="AN161" s="292"/>
      <c r="AO161" s="31"/>
      <c r="AP161" s="31"/>
      <c r="AQ161" s="983"/>
      <c r="AR161" s="31"/>
      <c r="AS161" s="3"/>
    </row>
    <row r="162" spans="1:45" s="4" customFormat="1">
      <c r="A162" s="131"/>
      <c r="B162" s="1008" t="s">
        <v>818</v>
      </c>
      <c r="C162" s="946">
        <v>2008</v>
      </c>
      <c r="D162" s="647">
        <v>1</v>
      </c>
      <c r="E162" s="171" t="s">
        <v>305</v>
      </c>
      <c r="F162" s="319">
        <v>45000</v>
      </c>
      <c r="G162" s="310">
        <f>IF(ISERROR(F162*D162)," ",F162*D162)</f>
        <v>45000</v>
      </c>
      <c r="H162" s="470">
        <v>0</v>
      </c>
      <c r="I162" s="470">
        <v>0</v>
      </c>
      <c r="J162" s="470">
        <v>0</v>
      </c>
      <c r="K162" s="968">
        <v>0</v>
      </c>
      <c r="L162" s="470">
        <v>0</v>
      </c>
      <c r="M162" s="471">
        <f>G162*H162</f>
        <v>0</v>
      </c>
      <c r="N162" s="471">
        <f>(G162+M162)*I162</f>
        <v>0</v>
      </c>
      <c r="O162" s="471">
        <f>(G162+M162+N162)*J162</f>
        <v>0</v>
      </c>
      <c r="P162" s="471">
        <f>(G162+M162+N162+O162)*K162</f>
        <v>0</v>
      </c>
      <c r="Q162" s="471">
        <f>(G162+M162+N162+O162+P162)*L162</f>
        <v>0</v>
      </c>
      <c r="R162" s="472">
        <f>G162+SUM(M162:Q162)</f>
        <v>45000</v>
      </c>
      <c r="S162" s="968">
        <v>0</v>
      </c>
      <c r="T162" s="470">
        <v>0</v>
      </c>
      <c r="U162" s="470">
        <v>0</v>
      </c>
      <c r="V162" s="470">
        <v>0</v>
      </c>
      <c r="W162" s="472">
        <f>R162*S162</f>
        <v>0</v>
      </c>
      <c r="X162" s="472">
        <f>R162*T162</f>
        <v>0</v>
      </c>
      <c r="Y162" s="472">
        <f>R162*U162</f>
        <v>0</v>
      </c>
      <c r="Z162" s="472">
        <f>(W162+X162)*V162</f>
        <v>0</v>
      </c>
      <c r="AA162" s="472">
        <f>R162+SUM(W162:Z162)</f>
        <v>45000</v>
      </c>
      <c r="AB162" s="966">
        <v>10</v>
      </c>
      <c r="AC162" s="268">
        <f>IF(ISERROR(IF('Wainwright Summary'!$E$7-C162&gt;AB162,0,(AB162-('Wainwright Summary'!$E$7-C162))/AB162)*G162)," ",(IF('Wainwright Summary'!$E$7-C162&gt;AB162,0,(AB162-('Wainwright Summary'!$E$7-C162))/AB162)*AA162))</f>
        <v>45000</v>
      </c>
      <c r="AD162" s="269">
        <v>0</v>
      </c>
      <c r="AE162" s="264">
        <v>0</v>
      </c>
      <c r="AF162" s="264">
        <f>IF(ISERROR((AC162/AA162)*AE162)," ",(AC162/AA162)*AE162)</f>
        <v>0</v>
      </c>
      <c r="AG162" s="270">
        <v>2008</v>
      </c>
      <c r="AH162" s="267"/>
      <c r="AI162" s="267"/>
      <c r="AJ162" s="476">
        <f>AB162</f>
        <v>10</v>
      </c>
      <c r="AK162" s="910"/>
      <c r="AL162" s="910"/>
      <c r="AM162" s="910"/>
      <c r="AN162" s="292"/>
      <c r="AO162" s="31"/>
      <c r="AP162" s="31"/>
      <c r="AQ162" s="983"/>
      <c r="AR162" s="31"/>
      <c r="AS162" s="3"/>
    </row>
    <row r="163" spans="1:45" s="4" customFormat="1">
      <c r="A163" s="131"/>
      <c r="B163" s="1008" t="s">
        <v>819</v>
      </c>
      <c r="C163" s="946">
        <v>2008</v>
      </c>
      <c r="D163" s="647">
        <v>1</v>
      </c>
      <c r="E163" s="171" t="s">
        <v>305</v>
      </c>
      <c r="F163" s="319">
        <v>55000</v>
      </c>
      <c r="G163" s="310">
        <f>IF(ISERROR(F163*D163)," ",F163*D163)</f>
        <v>55000</v>
      </c>
      <c r="H163" s="470">
        <v>0</v>
      </c>
      <c r="I163" s="470">
        <v>0</v>
      </c>
      <c r="J163" s="470">
        <v>0</v>
      </c>
      <c r="K163" s="968">
        <v>0</v>
      </c>
      <c r="L163" s="470">
        <v>0</v>
      </c>
      <c r="M163" s="471">
        <f>G163*H163</f>
        <v>0</v>
      </c>
      <c r="N163" s="471">
        <f>(G163+M163)*I163</f>
        <v>0</v>
      </c>
      <c r="O163" s="471">
        <f>(G163+M163+N163)*J163</f>
        <v>0</v>
      </c>
      <c r="P163" s="471">
        <f>(G163+M163+N163+O163)*K163</f>
        <v>0</v>
      </c>
      <c r="Q163" s="471">
        <f>(G163+M163+N163+O163+P163)*L163</f>
        <v>0</v>
      </c>
      <c r="R163" s="472">
        <f>G163+SUM(M163:Q163)</f>
        <v>55000</v>
      </c>
      <c r="S163" s="968">
        <v>0</v>
      </c>
      <c r="T163" s="470">
        <v>0</v>
      </c>
      <c r="U163" s="470">
        <v>0</v>
      </c>
      <c r="V163" s="470">
        <v>0</v>
      </c>
      <c r="W163" s="472">
        <f>R163*S163</f>
        <v>0</v>
      </c>
      <c r="X163" s="472">
        <f>R163*T163</f>
        <v>0</v>
      </c>
      <c r="Y163" s="472">
        <f>R163*U163</f>
        <v>0</v>
      </c>
      <c r="Z163" s="472">
        <f>(W163+X163)*V163</f>
        <v>0</v>
      </c>
      <c r="AA163" s="472">
        <f>R163+SUM(W163:Z163)</f>
        <v>55000</v>
      </c>
      <c r="AB163" s="966">
        <v>10</v>
      </c>
      <c r="AC163" s="268">
        <f>IF(ISERROR(IF('Wainwright Summary'!$E$7-C163&gt;AB163,0,(AB163-('Wainwright Summary'!$E$7-C163))/AB163)*G163)," ",(IF('Wainwright Summary'!$E$7-C163&gt;AB163,0,(AB163-('Wainwright Summary'!$E$7-C163))/AB163)*AA163))</f>
        <v>55000</v>
      </c>
      <c r="AD163" s="269">
        <v>0</v>
      </c>
      <c r="AE163" s="264">
        <v>0</v>
      </c>
      <c r="AF163" s="264">
        <f>IF(ISERROR((AC163/AA163)*AE163)," ",(AC163/AA163)*AE163)</f>
        <v>0</v>
      </c>
      <c r="AG163" s="270">
        <v>2008</v>
      </c>
      <c r="AH163" s="267"/>
      <c r="AI163" s="267"/>
      <c r="AJ163" s="476">
        <f>AB163</f>
        <v>10</v>
      </c>
      <c r="AK163" s="910"/>
      <c r="AL163" s="910"/>
      <c r="AM163" s="910"/>
      <c r="AN163" s="292"/>
      <c r="AO163" s="31"/>
      <c r="AP163" s="31"/>
      <c r="AQ163" s="983"/>
      <c r="AR163" s="31"/>
      <c r="AS163" s="3"/>
    </row>
    <row r="164" spans="1:45" s="4" customFormat="1">
      <c r="A164" s="131"/>
      <c r="B164" s="1008" t="s">
        <v>1028</v>
      </c>
      <c r="C164" s="946">
        <v>2008</v>
      </c>
      <c r="D164" s="647">
        <v>1</v>
      </c>
      <c r="E164" s="171" t="s">
        <v>305</v>
      </c>
      <c r="F164" s="319">
        <v>80000</v>
      </c>
      <c r="G164" s="310">
        <f>IF(ISERROR(F164*D164)," ",F164*D164)</f>
        <v>80000</v>
      </c>
      <c r="H164" s="470">
        <v>0</v>
      </c>
      <c r="I164" s="470">
        <v>0</v>
      </c>
      <c r="J164" s="470">
        <v>0</v>
      </c>
      <c r="K164" s="968">
        <v>0</v>
      </c>
      <c r="L164" s="470">
        <v>0</v>
      </c>
      <c r="M164" s="471">
        <f>G164*H164</f>
        <v>0</v>
      </c>
      <c r="N164" s="471">
        <f>(G164+M164)*I164</f>
        <v>0</v>
      </c>
      <c r="O164" s="471">
        <f>(G164+M164+N164)*J164</f>
        <v>0</v>
      </c>
      <c r="P164" s="471">
        <f>(G164+M164+N164+O164)*K164</f>
        <v>0</v>
      </c>
      <c r="Q164" s="471">
        <f>(G164+M164+N164+O164+P164)*L164</f>
        <v>0</v>
      </c>
      <c r="R164" s="472">
        <f>G164+SUM(M164:Q164)</f>
        <v>80000</v>
      </c>
      <c r="S164" s="968">
        <v>0</v>
      </c>
      <c r="T164" s="470">
        <v>0</v>
      </c>
      <c r="U164" s="470">
        <v>0</v>
      </c>
      <c r="V164" s="470">
        <v>0</v>
      </c>
      <c r="W164" s="472">
        <f>R164*S164</f>
        <v>0</v>
      </c>
      <c r="X164" s="472">
        <f>R164*T164</f>
        <v>0</v>
      </c>
      <c r="Y164" s="472">
        <f>R164*U164</f>
        <v>0</v>
      </c>
      <c r="Z164" s="472">
        <f>(W164+X164)*V164</f>
        <v>0</v>
      </c>
      <c r="AA164" s="472">
        <f>R164+SUM(W164:Z164)</f>
        <v>80000</v>
      </c>
      <c r="AB164" s="966">
        <v>10</v>
      </c>
      <c r="AC164" s="268">
        <f>IF(ISERROR(IF('Wainwright Summary'!$E$7-C164&gt;AB164,0,(AB164-('Wainwright Summary'!$E$7-C164))/AB164)*G164)," ",(IF('Wainwright Summary'!$E$7-C164&gt;AB164,0,(AB164-('Wainwright Summary'!$E$7-C164))/AB164)*AA164))</f>
        <v>80000</v>
      </c>
      <c r="AD164" s="269">
        <v>0</v>
      </c>
      <c r="AE164" s="264">
        <v>0</v>
      </c>
      <c r="AF164" s="264">
        <f>IF(ISERROR((AC164/AA164)*AE164)," ",(AC164/AA164)*AE164)</f>
        <v>0</v>
      </c>
      <c r="AG164" s="270">
        <v>2008</v>
      </c>
      <c r="AH164" s="267"/>
      <c r="AI164" s="267"/>
      <c r="AJ164" s="476">
        <f>AB164</f>
        <v>10</v>
      </c>
      <c r="AK164" s="910"/>
      <c r="AL164" s="910"/>
      <c r="AM164" s="910"/>
      <c r="AN164" s="292"/>
      <c r="AO164" s="31"/>
      <c r="AP164" s="31"/>
      <c r="AQ164" s="983"/>
      <c r="AR164" s="31"/>
      <c r="AS164" s="3"/>
    </row>
    <row r="165" spans="1:45" s="4" customFormat="1">
      <c r="A165" s="131"/>
      <c r="B165" s="1008"/>
      <c r="C165" s="946"/>
      <c r="D165" s="647"/>
      <c r="E165" s="171"/>
      <c r="F165" s="319"/>
      <c r="G165" s="310"/>
      <c r="H165" s="470"/>
      <c r="I165" s="470"/>
      <c r="J165" s="470"/>
      <c r="K165" s="968"/>
      <c r="L165" s="470"/>
      <c r="M165" s="471"/>
      <c r="N165" s="471"/>
      <c r="O165" s="471"/>
      <c r="P165" s="471"/>
      <c r="Q165" s="471"/>
      <c r="R165" s="472"/>
      <c r="S165" s="968"/>
      <c r="T165" s="470"/>
      <c r="U165" s="470"/>
      <c r="V165" s="470"/>
      <c r="W165" s="472"/>
      <c r="X165" s="472"/>
      <c r="Y165" s="472"/>
      <c r="Z165" s="472"/>
      <c r="AA165" s="472"/>
      <c r="AB165" s="966"/>
      <c r="AC165" s="268"/>
      <c r="AD165" s="269">
        <v>0</v>
      </c>
      <c r="AE165" s="264"/>
      <c r="AF165" s="264"/>
      <c r="AG165" s="270"/>
      <c r="AH165" s="267"/>
      <c r="AI165" s="267"/>
      <c r="AJ165" s="476"/>
      <c r="AK165" s="910"/>
      <c r="AL165" s="910"/>
      <c r="AM165" s="910"/>
      <c r="AN165" s="292"/>
      <c r="AO165" s="31"/>
      <c r="AP165" s="31"/>
      <c r="AQ165" s="983"/>
      <c r="AR165" s="31"/>
      <c r="AS165" s="3"/>
    </row>
    <row r="166" spans="1:45" s="695" customFormat="1">
      <c r="A166" s="701"/>
      <c r="B166" s="371" t="s">
        <v>820</v>
      </c>
      <c r="C166" s="946">
        <v>2008</v>
      </c>
      <c r="D166" s="647">
        <v>1</v>
      </c>
      <c r="E166" s="171" t="s">
        <v>305</v>
      </c>
      <c r="F166" s="319">
        <v>304079</v>
      </c>
      <c r="G166" s="310">
        <f>IF(ISERROR(F166*D166)," ",F166*D166)</f>
        <v>304079</v>
      </c>
      <c r="H166" s="470">
        <v>0</v>
      </c>
      <c r="I166" s="470">
        <v>0</v>
      </c>
      <c r="J166" s="470">
        <v>0</v>
      </c>
      <c r="K166" s="968">
        <v>0</v>
      </c>
      <c r="L166" s="470">
        <v>0</v>
      </c>
      <c r="M166" s="471">
        <f>G166*H166</f>
        <v>0</v>
      </c>
      <c r="N166" s="471">
        <f>(G166+M166)*I166</f>
        <v>0</v>
      </c>
      <c r="O166" s="471">
        <f>(G166+M166+N166)*J166</f>
        <v>0</v>
      </c>
      <c r="P166" s="471">
        <f>(G166+M166+N166+O166)*K166</f>
        <v>0</v>
      </c>
      <c r="Q166" s="471">
        <f>(G166+M166+N166+O166+P166)*L166</f>
        <v>0</v>
      </c>
      <c r="R166" s="472">
        <f>G166+SUM(M166:Q166)</f>
        <v>304079</v>
      </c>
      <c r="S166" s="968">
        <v>0</v>
      </c>
      <c r="T166" s="470">
        <v>0</v>
      </c>
      <c r="U166" s="470">
        <v>0</v>
      </c>
      <c r="V166" s="470">
        <v>0</v>
      </c>
      <c r="W166" s="472">
        <f>R166*S166</f>
        <v>0</v>
      </c>
      <c r="X166" s="472">
        <f>R166*T166</f>
        <v>0</v>
      </c>
      <c r="Y166" s="472">
        <f>R166*U166</f>
        <v>0</v>
      </c>
      <c r="Z166" s="472">
        <f>(W166+X166)*V166</f>
        <v>0</v>
      </c>
      <c r="AA166" s="472">
        <f>R166+SUM(W166:Z166)</f>
        <v>304079</v>
      </c>
      <c r="AB166" s="966">
        <v>50</v>
      </c>
      <c r="AC166" s="268">
        <f>IF(ISERROR(IF('Wainwright Summary'!$E$7-C166&gt;AB166,0,(AB166-('Wainwright Summary'!$E$7-C166))/AB166)*G166)," ",(IF('Wainwright Summary'!$E$7-C166&gt;AB166,0,(AB166-('Wainwright Summary'!$E$7-C166))/AB166)*AA166))</f>
        <v>304079</v>
      </c>
      <c r="AD166" s="269">
        <v>0</v>
      </c>
      <c r="AE166" s="264">
        <v>0</v>
      </c>
      <c r="AF166" s="264">
        <f>IF(ISERROR((AC166/AA166)*AE166)," ",(AC166/AA166)*AE166)</f>
        <v>0</v>
      </c>
      <c r="AG166" s="270">
        <v>2008</v>
      </c>
      <c r="AH166" s="267"/>
      <c r="AI166" s="267"/>
      <c r="AJ166" s="476">
        <f>AB166</f>
        <v>50</v>
      </c>
      <c r="AK166" s="692"/>
      <c r="AL166" s="692"/>
      <c r="AM166" s="692"/>
      <c r="AN166" s="972"/>
      <c r="AO166" s="693"/>
      <c r="AP166" s="693"/>
      <c r="AQ166" s="989"/>
      <c r="AR166" s="693"/>
      <c r="AS166" s="694"/>
    </row>
    <row r="167" spans="1:45" s="158" customFormat="1" ht="13.5" thickBot="1">
      <c r="A167" s="132"/>
      <c r="B167" s="973" t="s">
        <v>897</v>
      </c>
      <c r="C167" s="974" t="s">
        <v>289</v>
      </c>
      <c r="D167" s="975" t="s">
        <v>289</v>
      </c>
      <c r="E167" s="976" t="s">
        <v>289</v>
      </c>
      <c r="F167" s="977" t="s">
        <v>289</v>
      </c>
      <c r="G167" s="316">
        <f>SUM(G12:G166)</f>
        <v>39873866.056639999</v>
      </c>
      <c r="H167" s="316"/>
      <c r="I167" s="316"/>
      <c r="J167" s="316"/>
      <c r="K167" s="316"/>
      <c r="L167" s="316"/>
      <c r="M167" s="316"/>
      <c r="N167" s="316"/>
      <c r="O167" s="316"/>
      <c r="P167" s="316"/>
      <c r="Q167" s="316"/>
      <c r="R167" s="316"/>
      <c r="S167" s="316"/>
      <c r="T167" s="316"/>
      <c r="U167" s="316"/>
      <c r="V167" s="316"/>
      <c r="W167" s="316"/>
      <c r="X167" s="316"/>
      <c r="Y167" s="316"/>
      <c r="Z167" s="316"/>
      <c r="AA167" s="316">
        <f>SUM(AA15:AA166)</f>
        <v>55603508.098210953</v>
      </c>
      <c r="AB167" s="978" t="s">
        <v>289</v>
      </c>
      <c r="AC167" s="314">
        <f>SUM(AC12:AC166)</f>
        <v>14411690.544063432</v>
      </c>
      <c r="AD167" s="314"/>
      <c r="AE167" s="314">
        <f>SUM(AE12:AE166)</f>
        <v>16384699.760597695</v>
      </c>
      <c r="AF167" s="314">
        <f>SUM(AF15:AF166)</f>
        <v>4605102.5830061352</v>
      </c>
      <c r="AG167" s="979"/>
      <c r="AH167" s="980"/>
      <c r="AI167" s="980"/>
      <c r="AJ167" s="981"/>
      <c r="AK167" s="981"/>
      <c r="AL167" s="981"/>
      <c r="AM167" s="981"/>
      <c r="AN167" s="982"/>
      <c r="AO167" s="686"/>
      <c r="AP167" s="143"/>
      <c r="AQ167" s="146"/>
      <c r="AR167" s="684"/>
      <c r="AS167" s="164"/>
    </row>
    <row r="168" spans="1:45" s="4" customFormat="1" ht="14.25" customHeight="1">
      <c r="A168" s="3"/>
      <c r="B168" s="499" t="s">
        <v>682</v>
      </c>
      <c r="C168" s="500"/>
      <c r="D168" s="501"/>
      <c r="E168" s="502"/>
      <c r="F168" s="503"/>
      <c r="G168" s="503"/>
      <c r="H168" s="503"/>
      <c r="I168" s="503"/>
      <c r="J168" s="503"/>
      <c r="K168" s="503"/>
      <c r="L168" s="503"/>
      <c r="M168" s="503"/>
      <c r="N168" s="503"/>
      <c r="O168" s="503"/>
      <c r="P168" s="503"/>
      <c r="Q168" s="503"/>
      <c r="R168" s="503">
        <f>SUM(R12:R167)</f>
        <v>49049272.157673381</v>
      </c>
      <c r="S168" s="503"/>
      <c r="T168" s="503"/>
      <c r="U168" s="503"/>
      <c r="V168" s="503"/>
      <c r="W168" s="503"/>
      <c r="X168" s="503"/>
      <c r="Y168" s="503"/>
      <c r="Z168" s="503"/>
      <c r="AA168" s="504">
        <f>SUMIF($AG$15:$AG$166,"&lt;2013",$AA$15:$AA$166)</f>
        <v>33925661.658315003</v>
      </c>
      <c r="AB168" s="505"/>
      <c r="AC168" s="504"/>
      <c r="AD168" s="480"/>
      <c r="AE168" s="506"/>
      <c r="AF168" s="506"/>
      <c r="AG168" s="481"/>
      <c r="AH168" s="507"/>
      <c r="AI168" s="507"/>
      <c r="AJ168" s="507"/>
      <c r="AK168" s="507"/>
      <c r="AL168" s="507"/>
      <c r="AM168" s="507"/>
      <c r="AN168" s="508"/>
      <c r="AO168" s="5"/>
      <c r="AP168" s="6"/>
      <c r="AQ168" s="146"/>
      <c r="AR168" s="31"/>
      <c r="AS168" s="3"/>
    </row>
    <row r="169" spans="1:45" s="4" customFormat="1" ht="14.25" customHeight="1">
      <c r="A169" s="3"/>
      <c r="B169" s="550" t="s">
        <v>683</v>
      </c>
      <c r="C169" s="144"/>
      <c r="D169" s="148"/>
      <c r="E169" s="139"/>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545">
        <f>SUMIF($AG$15:$AG$166,"&lt;2019",$AA$15:$AA$166)-AA168</f>
        <v>2704087.7181322798</v>
      </c>
      <c r="AB169" s="151"/>
      <c r="AC169" s="545"/>
      <c r="AD169" s="2"/>
      <c r="AE169" s="177"/>
      <c r="AF169" s="177"/>
      <c r="AG169" s="175"/>
      <c r="AH169" s="3"/>
      <c r="AI169" s="3"/>
      <c r="AJ169" s="3"/>
      <c r="AK169" s="3"/>
      <c r="AL169" s="3"/>
      <c r="AM169" s="3"/>
      <c r="AN169" s="551"/>
      <c r="AO169" s="5"/>
      <c r="AP169" s="6"/>
      <c r="AQ169" s="146"/>
      <c r="AR169" s="31"/>
      <c r="AS169" s="3"/>
    </row>
    <row r="170" spans="1:45" s="4" customFormat="1" ht="14.25" customHeight="1">
      <c r="A170" s="3"/>
      <c r="B170" s="550" t="s">
        <v>684</v>
      </c>
      <c r="C170" s="144"/>
      <c r="D170" s="148"/>
      <c r="E170" s="139"/>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545">
        <f>SUMIF($AG$15:$AG$166,"&lt;2059",$AA$15:$AA$166)-AA169-AA168</f>
        <v>18795289.093867391</v>
      </c>
      <c r="AB170" s="151"/>
      <c r="AC170" s="545"/>
      <c r="AD170" s="2"/>
      <c r="AE170" s="177"/>
      <c r="AF170" s="177"/>
      <c r="AG170" s="175"/>
      <c r="AH170" s="3"/>
      <c r="AI170" s="3"/>
      <c r="AJ170" s="3"/>
      <c r="AK170" s="3"/>
      <c r="AL170" s="3"/>
      <c r="AM170" s="3"/>
      <c r="AN170" s="551"/>
      <c r="AO170" s="5"/>
      <c r="AP170" s="6"/>
      <c r="AQ170" s="146"/>
      <c r="AR170" s="31"/>
      <c r="AS170" s="3"/>
    </row>
    <row r="171" spans="1:45" s="4" customFormat="1" ht="13.5" thickBot="1">
      <c r="A171" s="3"/>
      <c r="B171" s="509" t="s">
        <v>903</v>
      </c>
      <c r="C171" s="552">
        <f>AVERAGE(C15:C166)</f>
        <v>1976.9741379310344</v>
      </c>
      <c r="D171" s="510"/>
      <c r="E171" s="482"/>
      <c r="F171" s="483"/>
      <c r="G171" s="483"/>
      <c r="H171" s="483"/>
      <c r="I171" s="483"/>
      <c r="J171" s="483"/>
      <c r="K171" s="483"/>
      <c r="L171" s="483"/>
      <c r="M171" s="483"/>
      <c r="N171" s="483"/>
      <c r="O171" s="483"/>
      <c r="P171" s="483"/>
      <c r="Q171" s="483"/>
      <c r="R171" s="483"/>
      <c r="S171" s="483"/>
      <c r="T171" s="483"/>
      <c r="U171" s="483"/>
      <c r="V171" s="483"/>
      <c r="W171" s="483"/>
      <c r="X171" s="483"/>
      <c r="Y171" s="483"/>
      <c r="Z171" s="483"/>
      <c r="AA171" s="484">
        <f>SUMIF($AG$15:$AG$166,"&lt;2059",$AA$15:$AA$166)</f>
        <v>55425038.470314674</v>
      </c>
      <c r="AB171" s="552">
        <f>AVERAGE(AB15:AB157)</f>
        <v>47.882882882882882</v>
      </c>
      <c r="AC171" s="484"/>
      <c r="AD171" s="485"/>
      <c r="AE171" s="486"/>
      <c r="AF171" s="486"/>
      <c r="AG171" s="553">
        <f>AB171+C171</f>
        <v>2024.8570208139172</v>
      </c>
      <c r="AH171" s="511"/>
      <c r="AI171" s="511"/>
      <c r="AJ171" s="511"/>
      <c r="AK171" s="511"/>
      <c r="AL171" s="511"/>
      <c r="AM171" s="511"/>
      <c r="AN171" s="512"/>
      <c r="AO171" s="5"/>
      <c r="AP171" s="6"/>
      <c r="AQ171" s="146"/>
      <c r="AR171" s="31"/>
      <c r="AS171" s="3"/>
    </row>
    <row r="172" spans="1:45" s="4" customFormat="1">
      <c r="A172" s="3"/>
      <c r="B172" s="3"/>
      <c r="C172" s="144"/>
      <c r="D172" s="148"/>
      <c r="E172" s="139"/>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51"/>
      <c r="AC172" s="176"/>
      <c r="AD172" s="2"/>
      <c r="AE172" s="177"/>
      <c r="AF172" s="177"/>
      <c r="AG172" s="175"/>
      <c r="AH172" s="3"/>
      <c r="AI172" s="3"/>
      <c r="AJ172" s="3"/>
      <c r="AK172" s="3"/>
      <c r="AL172" s="3"/>
      <c r="AM172" s="3"/>
      <c r="AN172" s="145"/>
      <c r="AO172" s="5"/>
      <c r="AP172" s="6"/>
      <c r="AQ172" s="146"/>
      <c r="AR172" s="31"/>
      <c r="AS172" s="3"/>
    </row>
    <row r="173" spans="1:45" s="4" customFormat="1">
      <c r="A173" s="3"/>
      <c r="B173" s="3"/>
      <c r="C173" s="144"/>
      <c r="D173" s="148"/>
      <c r="E173" s="139"/>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51"/>
      <c r="AC173" s="176"/>
      <c r="AD173" s="2"/>
      <c r="AE173" s="177"/>
      <c r="AF173" s="177"/>
      <c r="AG173" s="175"/>
      <c r="AH173" s="3"/>
      <c r="AI173" s="3"/>
      <c r="AJ173" s="3"/>
      <c r="AK173" s="3"/>
      <c r="AL173" s="3"/>
      <c r="AM173" s="3"/>
      <c r="AN173" s="145"/>
      <c r="AO173" s="5"/>
      <c r="AP173" s="6"/>
      <c r="AQ173" s="146"/>
      <c r="AR173" s="31"/>
      <c r="AS173" s="3"/>
    </row>
    <row r="174" spans="1:45" s="4" customFormat="1">
      <c r="A174" s="3"/>
      <c r="B174" s="3"/>
      <c r="C174" s="144"/>
      <c r="D174" s="148"/>
      <c r="E174" s="139"/>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51"/>
      <c r="AC174" s="176"/>
      <c r="AD174" s="2"/>
      <c r="AE174" s="177"/>
      <c r="AF174" s="177"/>
      <c r="AG174" s="175"/>
      <c r="AH174" s="3"/>
      <c r="AI174" s="3"/>
      <c r="AJ174" s="3"/>
      <c r="AK174" s="3"/>
      <c r="AL174" s="3"/>
      <c r="AM174" s="3"/>
      <c r="AN174" s="145"/>
      <c r="AO174" s="5"/>
      <c r="AP174" s="6"/>
      <c r="AQ174" s="146"/>
      <c r="AR174" s="31"/>
      <c r="AS174" s="3"/>
    </row>
    <row r="175" spans="1:45" s="4" customFormat="1">
      <c r="A175" s="3"/>
      <c r="B175" s="3"/>
      <c r="C175" s="144"/>
      <c r="D175" s="148"/>
      <c r="E175" s="139"/>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51"/>
      <c r="AC175" s="176"/>
      <c r="AD175" s="2"/>
      <c r="AE175" s="177"/>
      <c r="AF175" s="177"/>
      <c r="AG175" s="175"/>
      <c r="AH175" s="3"/>
      <c r="AI175" s="3"/>
      <c r="AJ175" s="3"/>
      <c r="AK175" s="3"/>
      <c r="AL175" s="3"/>
      <c r="AM175" s="3"/>
      <c r="AN175" s="145"/>
      <c r="AO175" s="5"/>
      <c r="AP175" s="6"/>
      <c r="AQ175" s="146"/>
      <c r="AR175" s="31"/>
      <c r="AS175" s="3"/>
    </row>
    <row r="176" spans="1:45" s="4" customFormat="1">
      <c r="A176" s="3"/>
      <c r="B176" s="3"/>
      <c r="C176" s="144"/>
      <c r="D176" s="148"/>
      <c r="E176" s="139"/>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51"/>
      <c r="AC176" s="176"/>
      <c r="AD176" s="2"/>
      <c r="AE176" s="177"/>
      <c r="AF176" s="177"/>
      <c r="AG176" s="175"/>
      <c r="AH176" s="3"/>
      <c r="AI176" s="3"/>
      <c r="AJ176" s="3"/>
      <c r="AK176" s="3"/>
      <c r="AL176" s="3"/>
      <c r="AM176" s="3"/>
      <c r="AN176" s="145"/>
      <c r="AO176" s="5"/>
      <c r="AP176" s="6"/>
      <c r="AQ176" s="146"/>
      <c r="AR176" s="31"/>
      <c r="AS176" s="3"/>
    </row>
    <row r="177" spans="1:45" s="4" customFormat="1">
      <c r="A177" s="3"/>
      <c r="B177" s="3"/>
      <c r="C177" s="144"/>
      <c r="D177" s="148"/>
      <c r="E177" s="139"/>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51"/>
      <c r="AC177" s="176"/>
      <c r="AD177" s="2"/>
      <c r="AE177" s="177"/>
      <c r="AF177" s="177"/>
      <c r="AG177" s="175"/>
      <c r="AH177" s="3"/>
      <c r="AI177" s="3"/>
      <c r="AJ177" s="3"/>
      <c r="AK177" s="3"/>
      <c r="AL177" s="3"/>
      <c r="AM177" s="3"/>
      <c r="AN177" s="145"/>
      <c r="AO177" s="5"/>
      <c r="AP177" s="6"/>
      <c r="AQ177" s="146"/>
      <c r="AR177" s="31"/>
      <c r="AS177" s="3"/>
    </row>
    <row r="178" spans="1:45" s="4" customFormat="1">
      <c r="A178" s="3"/>
      <c r="B178" s="3"/>
      <c r="C178" s="144"/>
      <c r="D178" s="148"/>
      <c r="E178" s="139"/>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51"/>
      <c r="AC178" s="176"/>
      <c r="AD178" s="2"/>
      <c r="AE178" s="177"/>
      <c r="AF178" s="177"/>
      <c r="AG178" s="175"/>
      <c r="AH178" s="3"/>
      <c r="AI178" s="3"/>
      <c r="AJ178" s="3"/>
      <c r="AK178" s="3"/>
      <c r="AL178" s="3"/>
      <c r="AM178" s="3"/>
      <c r="AN178" s="145"/>
      <c r="AO178" s="5"/>
      <c r="AP178" s="6"/>
      <c r="AQ178" s="146"/>
      <c r="AR178" s="31"/>
      <c r="AS178" s="3"/>
    </row>
    <row r="179" spans="1:45" s="4" customFormat="1">
      <c r="A179" s="3"/>
      <c r="B179" s="3"/>
      <c r="C179" s="144"/>
      <c r="D179" s="148"/>
      <c r="E179" s="139"/>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51"/>
      <c r="AC179" s="176"/>
      <c r="AD179" s="2"/>
      <c r="AE179" s="177"/>
      <c r="AF179" s="177"/>
      <c r="AG179" s="175"/>
      <c r="AH179" s="3"/>
      <c r="AI179" s="3"/>
      <c r="AJ179" s="3"/>
      <c r="AK179" s="3"/>
      <c r="AL179" s="3"/>
      <c r="AM179" s="3"/>
      <c r="AN179" s="145"/>
      <c r="AO179" s="5"/>
      <c r="AP179" s="6"/>
      <c r="AQ179" s="146"/>
      <c r="AR179" s="31"/>
      <c r="AS179" s="3"/>
    </row>
    <row r="180" spans="1:45" s="4" customFormat="1">
      <c r="A180" s="3"/>
      <c r="B180" s="3"/>
      <c r="C180" s="144"/>
      <c r="D180" s="148"/>
      <c r="E180" s="139"/>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51"/>
      <c r="AC180" s="176"/>
      <c r="AD180" s="2"/>
      <c r="AE180" s="177"/>
      <c r="AF180" s="177"/>
      <c r="AG180" s="175"/>
      <c r="AH180" s="3"/>
      <c r="AI180" s="3"/>
      <c r="AJ180" s="3"/>
      <c r="AK180" s="3"/>
      <c r="AL180" s="3"/>
      <c r="AM180" s="3"/>
      <c r="AN180" s="145"/>
      <c r="AO180" s="6"/>
      <c r="AP180" s="6"/>
      <c r="AQ180" s="146"/>
      <c r="AR180" s="31"/>
      <c r="AS180" s="3"/>
    </row>
    <row r="181" spans="1:45" s="4" customFormat="1">
      <c r="A181" s="3"/>
      <c r="B181" s="3"/>
      <c r="C181" s="144"/>
      <c r="D181" s="148"/>
      <c r="E181" s="139"/>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51"/>
      <c r="AC181" s="176"/>
      <c r="AD181" s="2"/>
      <c r="AE181" s="177"/>
      <c r="AF181" s="177"/>
      <c r="AG181" s="175"/>
      <c r="AH181" s="3"/>
      <c r="AI181" s="3"/>
      <c r="AJ181" s="3"/>
      <c r="AK181" s="3"/>
      <c r="AL181" s="3"/>
      <c r="AM181" s="3"/>
      <c r="AN181" s="145"/>
      <c r="AO181" s="6"/>
      <c r="AP181" s="6"/>
      <c r="AQ181" s="146"/>
      <c r="AR181" s="31"/>
      <c r="AS181" s="3"/>
    </row>
    <row r="182" spans="1:45" s="4" customFormat="1">
      <c r="A182" s="3"/>
      <c r="B182" s="3"/>
      <c r="C182" s="144"/>
      <c r="D182" s="148"/>
      <c r="E182" s="139"/>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51"/>
      <c r="AC182" s="176"/>
      <c r="AD182" s="2"/>
      <c r="AE182" s="177"/>
      <c r="AF182" s="177"/>
      <c r="AG182" s="175"/>
      <c r="AH182" s="3"/>
      <c r="AI182" s="3"/>
      <c r="AJ182" s="3"/>
      <c r="AK182" s="3"/>
      <c r="AL182" s="3"/>
      <c r="AM182" s="3"/>
      <c r="AN182" s="145"/>
      <c r="AO182" s="6"/>
      <c r="AP182" s="6"/>
      <c r="AQ182" s="146"/>
      <c r="AR182" s="31"/>
      <c r="AS182" s="3"/>
    </row>
    <row r="183" spans="1:45" s="4" customFormat="1">
      <c r="A183" s="3"/>
      <c r="B183" s="3"/>
      <c r="C183" s="144"/>
      <c r="D183" s="148"/>
      <c r="E183" s="139"/>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51"/>
      <c r="AC183" s="176"/>
      <c r="AD183" s="2"/>
      <c r="AE183" s="177"/>
      <c r="AF183" s="177"/>
      <c r="AG183" s="175"/>
      <c r="AH183" s="3"/>
      <c r="AI183" s="3"/>
      <c r="AJ183" s="3"/>
      <c r="AK183" s="3"/>
      <c r="AL183" s="3"/>
      <c r="AM183" s="3"/>
      <c r="AN183" s="145"/>
      <c r="AO183" s="6"/>
      <c r="AP183" s="6"/>
      <c r="AQ183" s="146"/>
      <c r="AR183" s="31"/>
      <c r="AS183" s="3"/>
    </row>
    <row r="184" spans="1:45" s="4" customFormat="1">
      <c r="A184" s="3"/>
      <c r="B184" s="3"/>
      <c r="C184" s="144"/>
      <c r="D184" s="148"/>
      <c r="E184" s="139"/>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51"/>
      <c r="AC184" s="176"/>
      <c r="AD184" s="2"/>
      <c r="AE184" s="177"/>
      <c r="AF184" s="177"/>
      <c r="AG184" s="175"/>
      <c r="AH184" s="3"/>
      <c r="AI184" s="3"/>
      <c r="AJ184" s="3"/>
      <c r="AK184" s="3"/>
      <c r="AL184" s="3"/>
      <c r="AM184" s="3"/>
      <c r="AN184" s="145"/>
      <c r="AO184" s="6"/>
      <c r="AP184" s="6"/>
      <c r="AQ184" s="146"/>
      <c r="AR184" s="31"/>
      <c r="AS184" s="3"/>
    </row>
    <row r="185" spans="1:45" s="4" customFormat="1">
      <c r="A185" s="3"/>
      <c r="B185" s="3"/>
      <c r="C185" s="144"/>
      <c r="D185" s="148"/>
      <c r="E185" s="139"/>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51"/>
      <c r="AC185" s="176"/>
      <c r="AD185" s="2"/>
      <c r="AE185" s="177"/>
      <c r="AF185" s="177"/>
      <c r="AG185" s="175"/>
      <c r="AH185" s="3"/>
      <c r="AI185" s="3"/>
      <c r="AJ185" s="3"/>
      <c r="AK185" s="3"/>
      <c r="AL185" s="3"/>
      <c r="AM185" s="3"/>
      <c r="AN185" s="145"/>
      <c r="AO185" s="6"/>
      <c r="AP185" s="6"/>
      <c r="AQ185" s="146"/>
      <c r="AR185" s="31"/>
      <c r="AS185" s="3"/>
    </row>
    <row r="186" spans="1:45" s="4" customFormat="1">
      <c r="A186" s="3"/>
      <c r="B186" s="3"/>
      <c r="C186" s="144"/>
      <c r="D186" s="148"/>
      <c r="E186" s="139"/>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51"/>
      <c r="AC186" s="176"/>
      <c r="AD186" s="2"/>
      <c r="AE186" s="177"/>
      <c r="AF186" s="177"/>
      <c r="AG186" s="175"/>
      <c r="AH186" s="3"/>
      <c r="AI186" s="3"/>
      <c r="AJ186" s="3"/>
      <c r="AK186" s="3"/>
      <c r="AL186" s="3"/>
      <c r="AM186" s="3"/>
      <c r="AN186" s="3"/>
      <c r="AO186" s="5"/>
      <c r="AP186" s="6"/>
      <c r="AQ186" s="146"/>
      <c r="AR186" s="31"/>
      <c r="AS186" s="3"/>
    </row>
    <row r="187" spans="1:45" s="4" customFormat="1">
      <c r="A187" s="3"/>
      <c r="B187" s="3"/>
      <c r="C187" s="144"/>
      <c r="D187" s="148"/>
      <c r="E187" s="139"/>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51"/>
      <c r="AC187" s="176"/>
      <c r="AD187" s="2"/>
      <c r="AE187" s="177"/>
      <c r="AF187" s="177"/>
      <c r="AG187" s="175"/>
      <c r="AH187" s="3"/>
      <c r="AI187" s="3"/>
      <c r="AJ187" s="3"/>
      <c r="AK187" s="3"/>
      <c r="AL187" s="3"/>
      <c r="AM187" s="3"/>
      <c r="AN187" s="3"/>
      <c r="AO187" s="5"/>
      <c r="AP187" s="6"/>
      <c r="AQ187" s="146"/>
      <c r="AR187" s="31"/>
      <c r="AS187" s="3"/>
    </row>
    <row r="188" spans="1:45" s="4" customFormat="1">
      <c r="A188" s="3"/>
      <c r="B188" s="3"/>
      <c r="C188" s="144"/>
      <c r="D188" s="148"/>
      <c r="E188" s="139"/>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51"/>
      <c r="AC188" s="176"/>
      <c r="AD188" s="2"/>
      <c r="AE188" s="177"/>
      <c r="AF188" s="177"/>
      <c r="AG188" s="175"/>
      <c r="AH188" s="3"/>
      <c r="AI188" s="3"/>
      <c r="AJ188" s="3"/>
      <c r="AK188" s="3"/>
      <c r="AL188" s="3"/>
      <c r="AM188" s="3"/>
      <c r="AN188" s="3"/>
      <c r="AO188" s="5"/>
      <c r="AP188" s="6"/>
      <c r="AQ188" s="146"/>
      <c r="AR188" s="31"/>
      <c r="AS188" s="3"/>
    </row>
    <row r="189" spans="1:45" s="4" customFormat="1">
      <c r="A189" s="3"/>
      <c r="B189" s="3"/>
      <c r="C189" s="144"/>
      <c r="D189" s="148"/>
      <c r="E189" s="139"/>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51"/>
      <c r="AC189" s="176"/>
      <c r="AD189" s="2"/>
      <c r="AE189" s="177"/>
      <c r="AF189" s="177"/>
      <c r="AG189" s="175"/>
      <c r="AH189" s="3"/>
      <c r="AI189" s="3"/>
      <c r="AJ189" s="3"/>
      <c r="AK189" s="3"/>
      <c r="AL189" s="3"/>
      <c r="AM189" s="3"/>
      <c r="AN189" s="3"/>
      <c r="AO189" s="5"/>
      <c r="AP189" s="6"/>
      <c r="AQ189" s="146"/>
      <c r="AR189" s="31"/>
      <c r="AS189" s="3"/>
    </row>
    <row r="190" spans="1:45" s="4" customFormat="1">
      <c r="A190" s="3"/>
      <c r="B190" s="3"/>
      <c r="C190" s="144"/>
      <c r="D190" s="148"/>
      <c r="E190" s="139"/>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51"/>
      <c r="AC190" s="176"/>
      <c r="AD190" s="2"/>
      <c r="AE190" s="177"/>
      <c r="AF190" s="177"/>
      <c r="AG190" s="175"/>
      <c r="AH190" s="3"/>
      <c r="AI190" s="3"/>
      <c r="AJ190" s="3"/>
      <c r="AK190" s="3"/>
      <c r="AL190" s="3"/>
      <c r="AM190" s="3"/>
      <c r="AN190" s="3"/>
      <c r="AO190" s="5"/>
      <c r="AP190" s="6"/>
      <c r="AQ190" s="146"/>
      <c r="AR190" s="31"/>
      <c r="AS190" s="3"/>
    </row>
    <row r="191" spans="1:45" s="4" customFormat="1">
      <c r="A191" s="3"/>
      <c r="B191" s="3"/>
      <c r="C191" s="144"/>
      <c r="D191" s="148"/>
      <c r="E191" s="139"/>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51"/>
      <c r="AC191" s="176"/>
      <c r="AD191" s="2"/>
      <c r="AE191" s="177"/>
      <c r="AF191" s="177"/>
      <c r="AG191" s="175"/>
      <c r="AH191" s="3"/>
      <c r="AI191" s="3"/>
      <c r="AJ191" s="3"/>
      <c r="AK191" s="3"/>
      <c r="AL191" s="3"/>
      <c r="AM191" s="3"/>
      <c r="AN191" s="145"/>
      <c r="AO191" s="5"/>
      <c r="AP191" s="6"/>
      <c r="AQ191" s="146"/>
      <c r="AR191" s="31"/>
      <c r="AS191" s="3"/>
    </row>
    <row r="192" spans="1:45" s="4" customFormat="1">
      <c r="A192" s="3"/>
      <c r="B192" s="3"/>
      <c r="C192" s="144"/>
      <c r="D192" s="148"/>
      <c r="E192" s="139"/>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78"/>
      <c r="AC192" s="176"/>
      <c r="AD192" s="2"/>
      <c r="AE192" s="177"/>
      <c r="AF192" s="177"/>
      <c r="AG192" s="175"/>
      <c r="AH192" s="3"/>
      <c r="AI192" s="3"/>
      <c r="AJ192" s="3"/>
      <c r="AK192" s="3"/>
      <c r="AL192" s="3"/>
      <c r="AM192" s="3"/>
      <c r="AN192" s="145"/>
      <c r="AO192" s="5"/>
      <c r="AP192" s="6"/>
      <c r="AQ192" s="146"/>
      <c r="AR192" s="31"/>
      <c r="AS192" s="3"/>
    </row>
    <row r="193" spans="1:45" s="4" customFormat="1">
      <c r="A193" s="3"/>
      <c r="B193" s="3"/>
      <c r="C193" s="144"/>
      <c r="D193" s="148"/>
      <c r="E193" s="139"/>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78"/>
      <c r="AC193" s="176"/>
      <c r="AD193" s="2"/>
      <c r="AE193" s="177"/>
      <c r="AF193" s="177"/>
      <c r="AG193" s="175"/>
      <c r="AH193" s="3"/>
      <c r="AI193" s="3"/>
      <c r="AJ193" s="3"/>
      <c r="AK193" s="3"/>
      <c r="AL193" s="3"/>
      <c r="AM193" s="3"/>
      <c r="AN193" s="145"/>
      <c r="AO193" s="5"/>
      <c r="AP193" s="6"/>
      <c r="AQ193" s="146"/>
      <c r="AR193" s="31"/>
      <c r="AS193" s="3"/>
    </row>
    <row r="194" spans="1:45" s="4" customFormat="1">
      <c r="A194" s="3"/>
      <c r="B194" s="164"/>
      <c r="C194" s="144"/>
      <c r="D194" s="148"/>
      <c r="E194" s="139"/>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78"/>
      <c r="AC194" s="176"/>
      <c r="AD194" s="2"/>
      <c r="AE194" s="177"/>
      <c r="AF194" s="177"/>
      <c r="AG194" s="175"/>
      <c r="AH194" s="3"/>
      <c r="AI194" s="3"/>
      <c r="AJ194" s="3"/>
      <c r="AK194" s="3"/>
      <c r="AL194" s="3"/>
      <c r="AM194" s="3"/>
      <c r="AN194" s="145"/>
      <c r="AO194" s="5"/>
      <c r="AP194" s="6"/>
      <c r="AQ194" s="146"/>
      <c r="AR194" s="31"/>
      <c r="AS194" s="3"/>
    </row>
    <row r="195" spans="1:45" s="4" customFormat="1">
      <c r="A195" s="3"/>
      <c r="B195" s="3"/>
      <c r="C195" s="144"/>
      <c r="D195" s="148"/>
      <c r="E195" s="139"/>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78"/>
      <c r="AC195" s="176"/>
      <c r="AD195" s="2"/>
      <c r="AE195" s="177"/>
      <c r="AF195" s="177"/>
      <c r="AG195" s="175"/>
      <c r="AH195" s="3"/>
      <c r="AI195" s="3"/>
      <c r="AJ195" s="3"/>
      <c r="AK195" s="3"/>
      <c r="AL195" s="3"/>
      <c r="AM195" s="3"/>
      <c r="AN195" s="145"/>
      <c r="AO195" s="5"/>
      <c r="AP195" s="6"/>
      <c r="AQ195" s="146"/>
      <c r="AR195" s="31"/>
      <c r="AS195" s="3"/>
    </row>
    <row r="196" spans="1:45" s="4" customFormat="1">
      <c r="A196" s="3"/>
      <c r="B196" s="3"/>
      <c r="C196" s="144"/>
      <c r="D196" s="148"/>
      <c r="E196" s="139"/>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78"/>
      <c r="AC196" s="176"/>
      <c r="AD196" s="2"/>
      <c r="AE196" s="177"/>
      <c r="AF196" s="177"/>
      <c r="AG196" s="175"/>
      <c r="AH196" s="3"/>
      <c r="AI196" s="3"/>
      <c r="AJ196" s="3"/>
      <c r="AK196" s="3"/>
      <c r="AL196" s="3"/>
      <c r="AM196" s="3"/>
      <c r="AN196" s="145"/>
      <c r="AO196" s="5"/>
      <c r="AP196" s="6"/>
      <c r="AQ196" s="146"/>
      <c r="AR196" s="31"/>
      <c r="AS196" s="3"/>
    </row>
    <row r="197" spans="1:45" s="4" customFormat="1">
      <c r="A197" s="3"/>
      <c r="B197" s="3"/>
      <c r="C197" s="144"/>
      <c r="D197" s="148"/>
      <c r="E197" s="139"/>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78"/>
      <c r="AC197" s="176"/>
      <c r="AD197" s="2"/>
      <c r="AE197" s="177"/>
      <c r="AF197" s="177"/>
      <c r="AG197" s="175"/>
      <c r="AH197" s="3"/>
      <c r="AI197" s="3"/>
      <c r="AJ197" s="3"/>
      <c r="AK197" s="3"/>
      <c r="AL197" s="3"/>
      <c r="AM197" s="3"/>
      <c r="AN197" s="145"/>
      <c r="AO197" s="5"/>
      <c r="AP197" s="6"/>
      <c r="AQ197" s="146"/>
      <c r="AR197" s="31"/>
      <c r="AS197" s="3"/>
    </row>
    <row r="198" spans="1:45" s="124" customFormat="1">
      <c r="A198" s="179"/>
      <c r="B198" s="3"/>
      <c r="C198" s="144"/>
      <c r="D198" s="148"/>
      <c r="E198" s="139"/>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51"/>
      <c r="AC198" s="176"/>
      <c r="AD198" s="2"/>
      <c r="AE198" s="177"/>
      <c r="AF198" s="177"/>
      <c r="AG198" s="175"/>
      <c r="AH198" s="3"/>
      <c r="AI198" s="3"/>
      <c r="AJ198" s="3"/>
      <c r="AK198" s="3"/>
      <c r="AL198" s="3"/>
      <c r="AM198" s="3"/>
      <c r="AN198" s="145"/>
      <c r="AO198" s="5"/>
      <c r="AP198" s="6"/>
      <c r="AQ198" s="146"/>
      <c r="AR198" s="31"/>
      <c r="AS198" s="137"/>
    </row>
    <row r="199" spans="1:45" s="124" customFormat="1">
      <c r="A199" s="179"/>
      <c r="B199" s="3"/>
      <c r="C199" s="144"/>
      <c r="D199" s="148"/>
      <c r="E199" s="139"/>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51"/>
      <c r="AC199" s="176"/>
      <c r="AD199" s="2"/>
      <c r="AE199" s="177"/>
      <c r="AF199" s="177"/>
      <c r="AG199" s="175"/>
      <c r="AH199" s="3"/>
      <c r="AI199" s="3"/>
      <c r="AJ199" s="3"/>
      <c r="AK199" s="3"/>
      <c r="AL199" s="3"/>
      <c r="AM199" s="3"/>
      <c r="AN199" s="145"/>
      <c r="AO199" s="5"/>
      <c r="AP199" s="6"/>
      <c r="AQ199" s="146"/>
      <c r="AR199" s="31"/>
      <c r="AS199" s="137"/>
    </row>
    <row r="200" spans="1:45" s="124" customFormat="1">
      <c r="A200" s="179"/>
      <c r="B200" s="3"/>
      <c r="C200" s="144"/>
      <c r="D200" s="148"/>
      <c r="E200" s="139"/>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51"/>
      <c r="AC200" s="176"/>
      <c r="AD200" s="2"/>
      <c r="AE200" s="177"/>
      <c r="AF200" s="177"/>
      <c r="AG200" s="175"/>
      <c r="AH200" s="3"/>
      <c r="AI200" s="3"/>
      <c r="AJ200" s="3"/>
      <c r="AK200" s="3"/>
      <c r="AL200" s="3"/>
      <c r="AM200" s="3"/>
      <c r="AN200" s="145"/>
      <c r="AO200" s="5"/>
      <c r="AP200" s="6"/>
      <c r="AQ200" s="146"/>
      <c r="AR200" s="31"/>
      <c r="AS200" s="137"/>
    </row>
    <row r="201" spans="1:45" s="124" customFormat="1">
      <c r="A201" s="179"/>
      <c r="B201" s="3"/>
      <c r="C201" s="144"/>
      <c r="D201" s="148"/>
      <c r="E201" s="139"/>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51"/>
      <c r="AC201" s="176"/>
      <c r="AD201" s="2"/>
      <c r="AE201" s="177"/>
      <c r="AF201" s="177"/>
      <c r="AG201" s="175"/>
      <c r="AH201" s="3"/>
      <c r="AI201" s="3"/>
      <c r="AJ201" s="3"/>
      <c r="AK201" s="3"/>
      <c r="AL201" s="3"/>
      <c r="AM201" s="3"/>
      <c r="AN201" s="145"/>
      <c r="AO201" s="5"/>
      <c r="AP201" s="6"/>
      <c r="AQ201" s="146"/>
      <c r="AR201" s="31"/>
      <c r="AS201" s="137"/>
    </row>
    <row r="202" spans="1:45" s="124" customFormat="1">
      <c r="A202" s="179"/>
      <c r="B202" s="3"/>
      <c r="C202" s="144"/>
      <c r="D202" s="148"/>
      <c r="E202" s="139"/>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51"/>
      <c r="AC202" s="176"/>
      <c r="AD202" s="2"/>
      <c r="AE202" s="177"/>
      <c r="AF202" s="177"/>
      <c r="AG202" s="175"/>
      <c r="AH202" s="3"/>
      <c r="AI202" s="3"/>
      <c r="AJ202" s="3"/>
      <c r="AK202" s="3"/>
      <c r="AL202" s="3"/>
      <c r="AM202" s="3"/>
      <c r="AN202" s="145"/>
      <c r="AO202" s="5"/>
      <c r="AP202" s="6"/>
      <c r="AQ202" s="146"/>
      <c r="AR202" s="31"/>
      <c r="AS202" s="137"/>
    </row>
    <row r="203" spans="1:45" s="124" customFormat="1">
      <c r="A203" s="179"/>
      <c r="B203" s="3"/>
      <c r="C203" s="144"/>
      <c r="D203" s="148"/>
      <c r="E203" s="139"/>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51"/>
      <c r="AC203" s="176"/>
      <c r="AD203" s="2"/>
      <c r="AE203" s="177"/>
      <c r="AF203" s="177"/>
      <c r="AG203" s="175"/>
      <c r="AH203" s="3"/>
      <c r="AI203" s="3"/>
      <c r="AJ203" s="3"/>
      <c r="AK203" s="3"/>
      <c r="AL203" s="3"/>
      <c r="AM203" s="3"/>
      <c r="AN203" s="145"/>
      <c r="AO203" s="5"/>
      <c r="AP203" s="6"/>
      <c r="AQ203" s="146"/>
      <c r="AR203" s="31"/>
      <c r="AS203" s="137"/>
    </row>
    <row r="204" spans="1:45" s="124" customFormat="1" ht="12.75" customHeight="1">
      <c r="A204" s="179"/>
      <c r="B204" s="137"/>
      <c r="C204" s="144"/>
      <c r="D204" s="148"/>
      <c r="E204" s="139"/>
      <c r="F204" s="174"/>
      <c r="G204" s="174"/>
      <c r="H204" s="174"/>
      <c r="I204" s="174"/>
      <c r="J204" s="174"/>
      <c r="K204" s="174"/>
      <c r="L204" s="174"/>
      <c r="M204" s="174"/>
      <c r="N204" s="174"/>
      <c r="O204" s="174"/>
      <c r="P204" s="174"/>
      <c r="Q204" s="174"/>
      <c r="R204" s="174"/>
      <c r="S204" s="174"/>
      <c r="T204" s="174"/>
      <c r="U204" s="174"/>
      <c r="V204" s="174"/>
      <c r="W204" s="174"/>
      <c r="X204" s="174"/>
      <c r="Y204" s="174"/>
      <c r="Z204" s="174"/>
      <c r="AA204" s="174"/>
      <c r="AB204" s="180"/>
      <c r="AC204" s="134"/>
      <c r="AD204" s="7"/>
      <c r="AE204" s="181"/>
      <c r="AF204" s="181"/>
      <c r="AG204" s="138"/>
      <c r="AH204" s="137"/>
      <c r="AI204" s="137"/>
      <c r="AJ204" s="137"/>
      <c r="AK204" s="137"/>
      <c r="AL204" s="137"/>
      <c r="AM204" s="137"/>
      <c r="AN204" s="145"/>
      <c r="AO204" s="142"/>
      <c r="AP204" s="6"/>
      <c r="AQ204" s="146"/>
      <c r="AR204" s="31"/>
      <c r="AS204" s="137"/>
    </row>
    <row r="205" spans="1:45" s="124" customFormat="1" ht="12.75" customHeight="1">
      <c r="A205" s="179"/>
      <c r="B205" s="137"/>
      <c r="C205" s="144"/>
      <c r="D205" s="148"/>
      <c r="E205" s="139"/>
      <c r="F205" s="174"/>
      <c r="G205" s="174"/>
      <c r="H205" s="174"/>
      <c r="I205" s="174"/>
      <c r="J205" s="174"/>
      <c r="K205" s="174"/>
      <c r="L205" s="174"/>
      <c r="M205" s="174"/>
      <c r="N205" s="174"/>
      <c r="O205" s="174"/>
      <c r="P205" s="174"/>
      <c r="Q205" s="174"/>
      <c r="R205" s="174"/>
      <c r="S205" s="174"/>
      <c r="T205" s="174"/>
      <c r="U205" s="174"/>
      <c r="V205" s="174"/>
      <c r="W205" s="174"/>
      <c r="X205" s="174"/>
      <c r="Y205" s="174"/>
      <c r="Z205" s="174"/>
      <c r="AA205" s="174"/>
      <c r="AB205" s="180"/>
      <c r="AC205" s="134"/>
      <c r="AD205" s="7"/>
      <c r="AE205" s="181"/>
      <c r="AF205" s="181"/>
      <c r="AG205" s="138"/>
      <c r="AH205" s="137"/>
      <c r="AI205" s="137"/>
      <c r="AJ205" s="137"/>
      <c r="AK205" s="137"/>
      <c r="AL205" s="137"/>
      <c r="AM205" s="137"/>
      <c r="AN205" s="145"/>
      <c r="AO205" s="142"/>
      <c r="AP205" s="6"/>
      <c r="AQ205" s="146"/>
      <c r="AR205" s="31"/>
      <c r="AS205" s="137"/>
    </row>
    <row r="206" spans="1:45" s="124" customFormat="1">
      <c r="A206" s="179"/>
      <c r="B206" s="137"/>
      <c r="C206" s="144"/>
      <c r="D206" s="148"/>
      <c r="E206" s="139"/>
      <c r="F206" s="174"/>
      <c r="G206" s="174"/>
      <c r="H206" s="174"/>
      <c r="I206" s="174"/>
      <c r="J206" s="174"/>
      <c r="K206" s="174"/>
      <c r="L206" s="174"/>
      <c r="M206" s="174"/>
      <c r="N206" s="174"/>
      <c r="O206" s="174"/>
      <c r="P206" s="174"/>
      <c r="Q206" s="174"/>
      <c r="R206" s="174"/>
      <c r="S206" s="174"/>
      <c r="T206" s="174"/>
      <c r="U206" s="174"/>
      <c r="V206" s="174"/>
      <c r="W206" s="174"/>
      <c r="X206" s="174"/>
      <c r="Y206" s="174"/>
      <c r="Z206" s="174"/>
      <c r="AA206" s="174"/>
      <c r="AB206" s="180"/>
      <c r="AC206" s="134"/>
      <c r="AD206" s="7"/>
      <c r="AE206" s="181"/>
      <c r="AF206" s="181"/>
      <c r="AG206" s="138"/>
      <c r="AH206" s="137"/>
      <c r="AI206" s="137"/>
      <c r="AJ206" s="137"/>
      <c r="AK206" s="137"/>
      <c r="AL206" s="137"/>
      <c r="AM206" s="137"/>
      <c r="AN206" s="145"/>
      <c r="AO206" s="142"/>
      <c r="AP206" s="6"/>
      <c r="AQ206" s="146"/>
      <c r="AR206" s="31"/>
      <c r="AS206" s="137"/>
    </row>
    <row r="207" spans="1:45" s="124" customFormat="1" ht="12.75" customHeight="1">
      <c r="A207" s="179"/>
      <c r="B207" s="137"/>
      <c r="C207" s="144"/>
      <c r="D207" s="148"/>
      <c r="E207" s="139"/>
      <c r="F207" s="174"/>
      <c r="G207" s="174"/>
      <c r="H207" s="174"/>
      <c r="I207" s="174"/>
      <c r="J207" s="174"/>
      <c r="K207" s="174"/>
      <c r="L207" s="174"/>
      <c r="M207" s="174"/>
      <c r="N207" s="174"/>
      <c r="O207" s="174"/>
      <c r="P207" s="174"/>
      <c r="Q207" s="174"/>
      <c r="R207" s="174"/>
      <c r="S207" s="174"/>
      <c r="T207" s="174"/>
      <c r="U207" s="174"/>
      <c r="V207" s="174"/>
      <c r="W207" s="174"/>
      <c r="X207" s="174"/>
      <c r="Y207" s="174"/>
      <c r="Z207" s="174"/>
      <c r="AA207" s="174"/>
      <c r="AB207" s="180"/>
      <c r="AC207" s="134"/>
      <c r="AD207" s="7"/>
      <c r="AE207" s="181"/>
      <c r="AF207" s="181"/>
      <c r="AG207" s="138"/>
      <c r="AH207" s="137"/>
      <c r="AI207" s="137"/>
      <c r="AJ207" s="137"/>
      <c r="AK207" s="137"/>
      <c r="AL207" s="137"/>
      <c r="AM207" s="137"/>
      <c r="AN207" s="145"/>
      <c r="AO207" s="142"/>
      <c r="AP207" s="6"/>
      <c r="AQ207" s="146"/>
      <c r="AR207" s="31"/>
      <c r="AS207" s="137"/>
    </row>
    <row r="208" spans="1:45" s="124" customFormat="1" ht="12.75" customHeight="1">
      <c r="A208" s="179"/>
      <c r="B208" s="137"/>
      <c r="C208" s="144"/>
      <c r="D208" s="148"/>
      <c r="E208" s="139"/>
      <c r="F208" s="174"/>
      <c r="G208" s="174"/>
      <c r="H208" s="174"/>
      <c r="I208" s="174"/>
      <c r="J208" s="174"/>
      <c r="K208" s="174"/>
      <c r="L208" s="174"/>
      <c r="M208" s="174"/>
      <c r="N208" s="174"/>
      <c r="O208" s="174"/>
      <c r="P208" s="174"/>
      <c r="Q208" s="174"/>
      <c r="R208" s="174"/>
      <c r="S208" s="174"/>
      <c r="T208" s="174"/>
      <c r="U208" s="174"/>
      <c r="V208" s="174"/>
      <c r="W208" s="174"/>
      <c r="X208" s="174"/>
      <c r="Y208" s="174"/>
      <c r="Z208" s="174"/>
      <c r="AA208" s="174"/>
      <c r="AB208" s="180"/>
      <c r="AC208" s="134"/>
      <c r="AD208" s="7"/>
      <c r="AE208" s="181"/>
      <c r="AF208" s="181"/>
      <c r="AG208" s="138"/>
      <c r="AH208" s="137"/>
      <c r="AI208" s="137"/>
      <c r="AJ208" s="137"/>
      <c r="AK208" s="137"/>
      <c r="AL208" s="137"/>
      <c r="AM208" s="137"/>
      <c r="AN208" s="145"/>
      <c r="AO208" s="142"/>
      <c r="AP208" s="6"/>
      <c r="AQ208" s="146"/>
      <c r="AR208" s="31"/>
      <c r="AS208" s="137"/>
    </row>
    <row r="209" spans="1:45" s="124" customFormat="1" ht="12.75" customHeight="1">
      <c r="A209" s="179"/>
      <c r="B209" s="137"/>
      <c r="C209" s="144"/>
      <c r="D209" s="148"/>
      <c r="E209" s="139"/>
      <c r="F209" s="174"/>
      <c r="G209" s="174"/>
      <c r="H209" s="174"/>
      <c r="I209" s="174"/>
      <c r="J209" s="174"/>
      <c r="K209" s="174"/>
      <c r="L209" s="174"/>
      <c r="M209" s="174"/>
      <c r="N209" s="174"/>
      <c r="O209" s="174"/>
      <c r="P209" s="174"/>
      <c r="Q209" s="174"/>
      <c r="R209" s="174"/>
      <c r="S209" s="174"/>
      <c r="T209" s="174"/>
      <c r="U209" s="174"/>
      <c r="V209" s="174"/>
      <c r="W209" s="174"/>
      <c r="X209" s="174"/>
      <c r="Y209" s="174"/>
      <c r="Z209" s="174"/>
      <c r="AA209" s="174"/>
      <c r="AB209" s="182"/>
      <c r="AC209" s="134"/>
      <c r="AD209" s="7"/>
      <c r="AE209" s="181"/>
      <c r="AF209" s="181"/>
      <c r="AG209" s="138"/>
      <c r="AH209" s="137"/>
      <c r="AI209" s="137"/>
      <c r="AJ209" s="137"/>
      <c r="AK209" s="137"/>
      <c r="AL209" s="137"/>
      <c r="AM209" s="137"/>
      <c r="AN209" s="145"/>
      <c r="AO209" s="142"/>
      <c r="AP209" s="6"/>
      <c r="AQ209" s="146"/>
      <c r="AR209" s="31"/>
      <c r="AS209" s="137"/>
    </row>
    <row r="210" spans="1:45" s="124" customFormat="1" ht="12.75" customHeight="1">
      <c r="A210" s="179"/>
      <c r="B210" s="137"/>
      <c r="C210" s="144"/>
      <c r="D210" s="148"/>
      <c r="E210" s="139"/>
      <c r="F210" s="174"/>
      <c r="G210" s="174"/>
      <c r="H210" s="174"/>
      <c r="I210" s="174"/>
      <c r="J210" s="174"/>
      <c r="K210" s="174"/>
      <c r="L210" s="174"/>
      <c r="M210" s="174"/>
      <c r="N210" s="174"/>
      <c r="O210" s="174"/>
      <c r="P210" s="174"/>
      <c r="Q210" s="174"/>
      <c r="R210" s="174"/>
      <c r="S210" s="174"/>
      <c r="T210" s="174"/>
      <c r="U210" s="174"/>
      <c r="V210" s="174"/>
      <c r="W210" s="174"/>
      <c r="X210" s="174"/>
      <c r="Y210" s="174"/>
      <c r="Z210" s="174"/>
      <c r="AA210" s="174"/>
      <c r="AB210" s="182"/>
      <c r="AC210" s="134"/>
      <c r="AD210" s="7"/>
      <c r="AE210" s="181"/>
      <c r="AF210" s="181"/>
      <c r="AG210" s="138"/>
      <c r="AH210" s="137"/>
      <c r="AI210" s="137"/>
      <c r="AJ210" s="137"/>
      <c r="AK210" s="137"/>
      <c r="AL210" s="137"/>
      <c r="AM210" s="137"/>
      <c r="AN210" s="145"/>
      <c r="AO210" s="142"/>
      <c r="AP210" s="6"/>
      <c r="AQ210" s="146"/>
      <c r="AR210" s="31"/>
      <c r="AS210" s="137"/>
    </row>
    <row r="211" spans="1:45" s="124" customFormat="1" ht="12.75" customHeight="1">
      <c r="A211" s="179"/>
      <c r="B211" s="137"/>
      <c r="C211" s="144"/>
      <c r="D211" s="148"/>
      <c r="E211" s="139"/>
      <c r="F211" s="174"/>
      <c r="G211" s="174"/>
      <c r="H211" s="174"/>
      <c r="I211" s="174"/>
      <c r="J211" s="174"/>
      <c r="K211" s="174"/>
      <c r="L211" s="174"/>
      <c r="M211" s="174"/>
      <c r="N211" s="174"/>
      <c r="O211" s="174"/>
      <c r="P211" s="174"/>
      <c r="Q211" s="174"/>
      <c r="R211" s="174"/>
      <c r="S211" s="174"/>
      <c r="T211" s="174"/>
      <c r="U211" s="174"/>
      <c r="V211" s="174"/>
      <c r="W211" s="174"/>
      <c r="X211" s="174"/>
      <c r="Y211" s="174"/>
      <c r="Z211" s="174"/>
      <c r="AA211" s="174"/>
      <c r="AB211" s="182"/>
      <c r="AC211" s="134"/>
      <c r="AD211" s="7"/>
      <c r="AE211" s="181"/>
      <c r="AF211" s="181"/>
      <c r="AG211" s="138"/>
      <c r="AH211" s="137"/>
      <c r="AI211" s="137"/>
      <c r="AJ211" s="137"/>
      <c r="AK211" s="137"/>
      <c r="AL211" s="137"/>
      <c r="AM211" s="137"/>
      <c r="AN211" s="145"/>
      <c r="AO211" s="142"/>
      <c r="AP211" s="6"/>
      <c r="AQ211" s="146"/>
      <c r="AR211" s="31"/>
      <c r="AS211" s="137"/>
    </row>
    <row r="212" spans="1:45" s="124" customFormat="1" ht="12.75" customHeight="1">
      <c r="A212" s="179"/>
      <c r="B212" s="137"/>
      <c r="C212" s="144"/>
      <c r="D212" s="148"/>
      <c r="E212" s="139"/>
      <c r="F212" s="174"/>
      <c r="G212" s="174"/>
      <c r="H212" s="174"/>
      <c r="I212" s="174"/>
      <c r="J212" s="174"/>
      <c r="K212" s="174"/>
      <c r="L212" s="174"/>
      <c r="M212" s="174"/>
      <c r="N212" s="174"/>
      <c r="O212" s="174"/>
      <c r="P212" s="174"/>
      <c r="Q212" s="174"/>
      <c r="R212" s="174"/>
      <c r="S212" s="174"/>
      <c r="T212" s="174"/>
      <c r="U212" s="174"/>
      <c r="V212" s="174"/>
      <c r="W212" s="174"/>
      <c r="X212" s="174"/>
      <c r="Y212" s="174"/>
      <c r="Z212" s="174"/>
      <c r="AA212" s="174"/>
      <c r="AB212" s="182"/>
      <c r="AC212" s="134"/>
      <c r="AD212" s="7"/>
      <c r="AE212" s="181"/>
      <c r="AF212" s="181"/>
      <c r="AG212" s="138"/>
      <c r="AH212" s="137"/>
      <c r="AI212" s="137"/>
      <c r="AJ212" s="137"/>
      <c r="AK212" s="137"/>
      <c r="AL212" s="137"/>
      <c r="AM212" s="137"/>
      <c r="AN212" s="145"/>
      <c r="AO212" s="142"/>
      <c r="AP212" s="6"/>
      <c r="AQ212" s="146"/>
      <c r="AR212" s="31"/>
      <c r="AS212" s="137"/>
    </row>
    <row r="213" spans="1:45" s="124" customFormat="1" ht="12.75" customHeight="1">
      <c r="A213" s="179"/>
      <c r="B213" s="137"/>
      <c r="C213" s="144"/>
      <c r="D213" s="148"/>
      <c r="E213" s="139"/>
      <c r="F213" s="174"/>
      <c r="G213" s="174"/>
      <c r="H213" s="174"/>
      <c r="I213" s="174"/>
      <c r="J213" s="174"/>
      <c r="K213" s="174"/>
      <c r="L213" s="174"/>
      <c r="M213" s="174"/>
      <c r="N213" s="174"/>
      <c r="O213" s="174"/>
      <c r="P213" s="174"/>
      <c r="Q213" s="174"/>
      <c r="R213" s="174"/>
      <c r="S213" s="174"/>
      <c r="T213" s="174"/>
      <c r="U213" s="174"/>
      <c r="V213" s="174"/>
      <c r="W213" s="174"/>
      <c r="X213" s="174"/>
      <c r="Y213" s="174"/>
      <c r="Z213" s="174"/>
      <c r="AA213" s="174"/>
      <c r="AB213" s="182"/>
      <c r="AC213" s="134"/>
      <c r="AD213" s="7"/>
      <c r="AE213" s="181"/>
      <c r="AF213" s="181"/>
      <c r="AG213" s="138"/>
      <c r="AH213" s="137"/>
      <c r="AI213" s="137"/>
      <c r="AJ213" s="137"/>
      <c r="AK213" s="137"/>
      <c r="AL213" s="137"/>
      <c r="AM213" s="137"/>
      <c r="AN213" s="145"/>
      <c r="AO213" s="142"/>
      <c r="AP213" s="6"/>
      <c r="AQ213" s="146"/>
      <c r="AR213" s="31"/>
      <c r="AS213" s="137"/>
    </row>
    <row r="214" spans="1:45" s="124" customFormat="1" ht="12.75" customHeight="1">
      <c r="A214" s="179"/>
      <c r="B214" s="137"/>
      <c r="C214" s="144"/>
      <c r="D214" s="148"/>
      <c r="E214" s="139"/>
      <c r="F214" s="174"/>
      <c r="G214" s="174"/>
      <c r="H214" s="174"/>
      <c r="I214" s="174"/>
      <c r="J214" s="174"/>
      <c r="K214" s="174"/>
      <c r="L214" s="174"/>
      <c r="M214" s="174"/>
      <c r="N214" s="174"/>
      <c r="O214" s="174"/>
      <c r="P214" s="174"/>
      <c r="Q214" s="174"/>
      <c r="R214" s="174"/>
      <c r="S214" s="174"/>
      <c r="T214" s="174"/>
      <c r="U214" s="174"/>
      <c r="V214" s="174"/>
      <c r="W214" s="174"/>
      <c r="X214" s="174"/>
      <c r="Y214" s="174"/>
      <c r="Z214" s="174"/>
      <c r="AA214" s="174"/>
      <c r="AB214" s="180"/>
      <c r="AC214" s="134"/>
      <c r="AD214" s="7"/>
      <c r="AE214" s="181"/>
      <c r="AF214" s="181"/>
      <c r="AG214" s="138"/>
      <c r="AH214" s="137"/>
      <c r="AI214" s="137"/>
      <c r="AJ214" s="137"/>
      <c r="AK214" s="137"/>
      <c r="AL214" s="137"/>
      <c r="AM214" s="137"/>
      <c r="AN214" s="145"/>
      <c r="AO214" s="142"/>
      <c r="AP214" s="6"/>
      <c r="AQ214" s="146"/>
      <c r="AR214" s="31"/>
      <c r="AS214" s="137"/>
    </row>
    <row r="215" spans="1:45" s="124" customFormat="1" ht="12.75" customHeight="1">
      <c r="A215" s="179"/>
      <c r="B215" s="137"/>
      <c r="C215" s="144"/>
      <c r="D215" s="148"/>
      <c r="E215" s="139"/>
      <c r="F215" s="174"/>
      <c r="G215" s="174"/>
      <c r="H215" s="174"/>
      <c r="I215" s="174"/>
      <c r="J215" s="174"/>
      <c r="K215" s="174"/>
      <c r="L215" s="174"/>
      <c r="M215" s="174"/>
      <c r="N215" s="174"/>
      <c r="O215" s="174"/>
      <c r="P215" s="174"/>
      <c r="Q215" s="174"/>
      <c r="R215" s="174"/>
      <c r="S215" s="174"/>
      <c r="T215" s="174"/>
      <c r="U215" s="174"/>
      <c r="V215" s="174"/>
      <c r="W215" s="174"/>
      <c r="X215" s="174"/>
      <c r="Y215" s="174"/>
      <c r="Z215" s="174"/>
      <c r="AA215" s="174"/>
      <c r="AB215" s="180"/>
      <c r="AC215" s="134"/>
      <c r="AD215" s="7"/>
      <c r="AE215" s="181"/>
      <c r="AF215" s="181"/>
      <c r="AG215" s="138"/>
      <c r="AH215" s="137"/>
      <c r="AI215" s="137"/>
      <c r="AJ215" s="137"/>
      <c r="AK215" s="137"/>
      <c r="AL215" s="137"/>
      <c r="AM215" s="137"/>
      <c r="AN215" s="145"/>
      <c r="AO215" s="142"/>
      <c r="AP215" s="6"/>
      <c r="AQ215" s="146"/>
      <c r="AR215" s="31"/>
      <c r="AS215" s="137"/>
    </row>
    <row r="216" spans="1:45" s="124" customFormat="1" ht="12.75" customHeight="1">
      <c r="A216" s="179"/>
      <c r="B216" s="137"/>
      <c r="C216" s="144"/>
      <c r="D216" s="148"/>
      <c r="E216" s="139"/>
      <c r="F216" s="174"/>
      <c r="G216" s="174"/>
      <c r="H216" s="174"/>
      <c r="I216" s="174"/>
      <c r="J216" s="174"/>
      <c r="K216" s="174"/>
      <c r="L216" s="174"/>
      <c r="M216" s="174"/>
      <c r="N216" s="174"/>
      <c r="O216" s="174"/>
      <c r="P216" s="174"/>
      <c r="Q216" s="174"/>
      <c r="R216" s="174"/>
      <c r="S216" s="174"/>
      <c r="T216" s="174"/>
      <c r="U216" s="174"/>
      <c r="V216" s="174"/>
      <c r="W216" s="174"/>
      <c r="X216" s="174"/>
      <c r="Y216" s="174"/>
      <c r="Z216" s="174"/>
      <c r="AA216" s="174"/>
      <c r="AB216" s="180"/>
      <c r="AC216" s="134"/>
      <c r="AD216" s="7"/>
      <c r="AE216" s="181"/>
      <c r="AF216" s="181"/>
      <c r="AG216" s="138"/>
      <c r="AH216" s="137"/>
      <c r="AI216" s="137"/>
      <c r="AJ216" s="137"/>
      <c r="AK216" s="137"/>
      <c r="AL216" s="137"/>
      <c r="AM216" s="137"/>
      <c r="AN216" s="145"/>
      <c r="AO216" s="142"/>
      <c r="AP216" s="6"/>
      <c r="AQ216" s="146"/>
      <c r="AR216" s="31"/>
      <c r="AS216" s="137"/>
    </row>
    <row r="217" spans="1:45" s="124" customFormat="1" ht="12.75" customHeight="1">
      <c r="A217" s="179"/>
      <c r="B217" s="137"/>
      <c r="C217" s="144"/>
      <c r="D217" s="148"/>
      <c r="E217" s="139"/>
      <c r="F217" s="174"/>
      <c r="G217" s="174"/>
      <c r="H217" s="174"/>
      <c r="I217" s="174"/>
      <c r="J217" s="174"/>
      <c r="K217" s="174"/>
      <c r="L217" s="174"/>
      <c r="M217" s="174"/>
      <c r="N217" s="174"/>
      <c r="O217" s="174"/>
      <c r="P217" s="174"/>
      <c r="Q217" s="174"/>
      <c r="R217" s="174"/>
      <c r="S217" s="174"/>
      <c r="T217" s="174"/>
      <c r="U217" s="174"/>
      <c r="V217" s="174"/>
      <c r="W217" s="174"/>
      <c r="X217" s="174"/>
      <c r="Y217" s="174"/>
      <c r="Z217" s="174"/>
      <c r="AA217" s="174"/>
      <c r="AB217" s="180"/>
      <c r="AC217" s="134"/>
      <c r="AD217" s="7"/>
      <c r="AE217" s="181"/>
      <c r="AF217" s="181"/>
      <c r="AG217" s="138"/>
      <c r="AH217" s="137"/>
      <c r="AI217" s="137"/>
      <c r="AJ217" s="137"/>
      <c r="AK217" s="137"/>
      <c r="AL217" s="137"/>
      <c r="AM217" s="137"/>
      <c r="AN217" s="145"/>
      <c r="AO217" s="142"/>
      <c r="AP217" s="6"/>
      <c r="AQ217" s="146"/>
      <c r="AR217" s="31"/>
      <c r="AS217" s="137"/>
    </row>
    <row r="218" spans="1:45" s="124" customFormat="1" ht="12.75" customHeight="1">
      <c r="A218" s="179"/>
      <c r="B218" s="137"/>
      <c r="C218" s="144"/>
      <c r="D218" s="148"/>
      <c r="E218" s="139"/>
      <c r="F218" s="174"/>
      <c r="G218" s="174"/>
      <c r="H218" s="174"/>
      <c r="I218" s="174"/>
      <c r="J218" s="174"/>
      <c r="K218" s="174"/>
      <c r="L218" s="174"/>
      <c r="M218" s="174"/>
      <c r="N218" s="174"/>
      <c r="O218" s="174"/>
      <c r="P218" s="174"/>
      <c r="Q218" s="174"/>
      <c r="R218" s="174"/>
      <c r="S218" s="174"/>
      <c r="T218" s="174"/>
      <c r="U218" s="174"/>
      <c r="V218" s="174"/>
      <c r="W218" s="174"/>
      <c r="X218" s="174"/>
      <c r="Y218" s="174"/>
      <c r="Z218" s="174"/>
      <c r="AA218" s="174"/>
      <c r="AB218" s="180"/>
      <c r="AC218" s="134"/>
      <c r="AD218" s="7"/>
      <c r="AE218" s="181"/>
      <c r="AF218" s="181"/>
      <c r="AG218" s="138"/>
      <c r="AH218" s="137"/>
      <c r="AI218" s="137"/>
      <c r="AJ218" s="137"/>
      <c r="AK218" s="137"/>
      <c r="AL218" s="137"/>
      <c r="AM218" s="137"/>
      <c r="AN218" s="145"/>
      <c r="AO218" s="142"/>
      <c r="AP218" s="6"/>
      <c r="AQ218" s="146"/>
      <c r="AR218" s="31"/>
      <c r="AS218" s="137"/>
    </row>
    <row r="219" spans="1:45" s="124" customFormat="1" ht="12.75" customHeight="1">
      <c r="A219" s="179"/>
      <c r="B219" s="137"/>
      <c r="C219" s="144"/>
      <c r="D219" s="148"/>
      <c r="E219" s="139"/>
      <c r="F219" s="174"/>
      <c r="G219" s="174"/>
      <c r="H219" s="174"/>
      <c r="I219" s="174"/>
      <c r="J219" s="174"/>
      <c r="K219" s="174"/>
      <c r="L219" s="174"/>
      <c r="M219" s="174"/>
      <c r="N219" s="174"/>
      <c r="O219" s="174"/>
      <c r="P219" s="174"/>
      <c r="Q219" s="174"/>
      <c r="R219" s="174"/>
      <c r="S219" s="174"/>
      <c r="T219" s="174"/>
      <c r="U219" s="174"/>
      <c r="V219" s="174"/>
      <c r="W219" s="174"/>
      <c r="X219" s="174"/>
      <c r="Y219" s="174"/>
      <c r="Z219" s="174"/>
      <c r="AA219" s="174"/>
      <c r="AB219" s="180"/>
      <c r="AC219" s="134"/>
      <c r="AD219" s="7"/>
      <c r="AE219" s="181"/>
      <c r="AF219" s="181"/>
      <c r="AG219" s="138"/>
      <c r="AH219" s="137"/>
      <c r="AI219" s="137"/>
      <c r="AJ219" s="137"/>
      <c r="AK219" s="137"/>
      <c r="AL219" s="137"/>
      <c r="AM219" s="137"/>
      <c r="AN219" s="145"/>
      <c r="AO219" s="142"/>
      <c r="AP219" s="6"/>
      <c r="AQ219" s="146"/>
      <c r="AR219" s="31"/>
      <c r="AS219" s="137"/>
    </row>
    <row r="220" spans="1:45" s="124" customFormat="1" ht="12.75" customHeight="1">
      <c r="A220" s="179"/>
      <c r="B220" s="137"/>
      <c r="C220" s="144"/>
      <c r="D220" s="148"/>
      <c r="E220" s="139"/>
      <c r="F220" s="174"/>
      <c r="G220" s="174"/>
      <c r="H220" s="174"/>
      <c r="I220" s="174"/>
      <c r="J220" s="174"/>
      <c r="K220" s="174"/>
      <c r="L220" s="174"/>
      <c r="M220" s="174"/>
      <c r="N220" s="174"/>
      <c r="O220" s="174"/>
      <c r="P220" s="174"/>
      <c r="Q220" s="174"/>
      <c r="R220" s="174"/>
      <c r="S220" s="174"/>
      <c r="T220" s="174"/>
      <c r="U220" s="174"/>
      <c r="V220" s="174"/>
      <c r="W220" s="174"/>
      <c r="X220" s="174"/>
      <c r="Y220" s="174"/>
      <c r="Z220" s="174"/>
      <c r="AA220" s="174"/>
      <c r="AB220" s="180"/>
      <c r="AC220" s="134"/>
      <c r="AD220" s="7"/>
      <c r="AE220" s="181"/>
      <c r="AF220" s="181"/>
      <c r="AG220" s="138"/>
      <c r="AH220" s="137"/>
      <c r="AI220" s="137"/>
      <c r="AJ220" s="137"/>
      <c r="AK220" s="137"/>
      <c r="AL220" s="137"/>
      <c r="AM220" s="137"/>
      <c r="AN220" s="145"/>
      <c r="AO220" s="142"/>
      <c r="AP220" s="6"/>
      <c r="AQ220" s="146"/>
      <c r="AR220" s="31"/>
      <c r="AS220" s="137"/>
    </row>
    <row r="221" spans="1:45" s="124" customFormat="1" ht="12.75" customHeight="1">
      <c r="A221" s="179"/>
      <c r="B221" s="137"/>
      <c r="C221" s="144"/>
      <c r="D221" s="148"/>
      <c r="E221" s="139"/>
      <c r="F221" s="174"/>
      <c r="G221" s="174"/>
      <c r="H221" s="174"/>
      <c r="I221" s="174"/>
      <c r="J221" s="174"/>
      <c r="K221" s="174"/>
      <c r="L221" s="174"/>
      <c r="M221" s="174"/>
      <c r="N221" s="174"/>
      <c r="O221" s="174"/>
      <c r="P221" s="174"/>
      <c r="Q221" s="174"/>
      <c r="R221" s="174"/>
      <c r="S221" s="174"/>
      <c r="T221" s="174"/>
      <c r="U221" s="174"/>
      <c r="V221" s="174"/>
      <c r="W221" s="174"/>
      <c r="X221" s="174"/>
      <c r="Y221" s="174"/>
      <c r="Z221" s="174"/>
      <c r="AA221" s="174"/>
      <c r="AB221" s="180"/>
      <c r="AC221" s="134"/>
      <c r="AD221" s="7"/>
      <c r="AE221" s="181"/>
      <c r="AF221" s="181"/>
      <c r="AG221" s="138"/>
      <c r="AH221" s="137"/>
      <c r="AI221" s="137"/>
      <c r="AJ221" s="137"/>
      <c r="AK221" s="137"/>
      <c r="AL221" s="137"/>
      <c r="AM221" s="137"/>
      <c r="AN221" s="145"/>
      <c r="AO221" s="142"/>
      <c r="AP221" s="6"/>
      <c r="AQ221" s="146"/>
      <c r="AR221" s="31"/>
      <c r="AS221" s="137"/>
    </row>
    <row r="222" spans="1:45" s="124" customFormat="1" ht="12.75" customHeight="1">
      <c r="A222" s="179"/>
      <c r="B222" s="137"/>
      <c r="C222" s="144"/>
      <c r="D222" s="148"/>
      <c r="E222" s="139"/>
      <c r="F222" s="174"/>
      <c r="G222" s="174"/>
      <c r="H222" s="174"/>
      <c r="I222" s="174"/>
      <c r="J222" s="174"/>
      <c r="K222" s="174"/>
      <c r="L222" s="174"/>
      <c r="M222" s="174"/>
      <c r="N222" s="174"/>
      <c r="O222" s="174"/>
      <c r="P222" s="174"/>
      <c r="Q222" s="174"/>
      <c r="R222" s="174"/>
      <c r="S222" s="174"/>
      <c r="T222" s="174"/>
      <c r="U222" s="174"/>
      <c r="V222" s="174"/>
      <c r="W222" s="174"/>
      <c r="X222" s="174"/>
      <c r="Y222" s="174"/>
      <c r="Z222" s="174"/>
      <c r="AA222" s="174"/>
      <c r="AB222" s="180"/>
      <c r="AC222" s="134"/>
      <c r="AD222" s="7"/>
      <c r="AE222" s="181"/>
      <c r="AF222" s="181"/>
      <c r="AG222" s="138"/>
      <c r="AH222" s="137"/>
      <c r="AI222" s="137"/>
      <c r="AJ222" s="137"/>
      <c r="AK222" s="137"/>
      <c r="AL222" s="137"/>
      <c r="AM222" s="137"/>
      <c r="AN222" s="145"/>
      <c r="AO222" s="142"/>
      <c r="AP222" s="6"/>
      <c r="AQ222" s="146"/>
      <c r="AR222" s="31"/>
      <c r="AS222" s="137"/>
    </row>
    <row r="223" spans="1:45" s="124" customFormat="1" ht="12.75" customHeight="1">
      <c r="A223" s="179"/>
      <c r="B223" s="137"/>
      <c r="C223" s="144"/>
      <c r="D223" s="148"/>
      <c r="E223" s="139"/>
      <c r="F223" s="174"/>
      <c r="G223" s="174"/>
      <c r="H223" s="174"/>
      <c r="I223" s="174"/>
      <c r="J223" s="174"/>
      <c r="K223" s="174"/>
      <c r="L223" s="174"/>
      <c r="M223" s="174"/>
      <c r="N223" s="174"/>
      <c r="O223" s="174"/>
      <c r="P223" s="174"/>
      <c r="Q223" s="174"/>
      <c r="R223" s="174"/>
      <c r="S223" s="174"/>
      <c r="T223" s="174"/>
      <c r="U223" s="174"/>
      <c r="V223" s="174"/>
      <c r="W223" s="174"/>
      <c r="X223" s="174"/>
      <c r="Y223" s="174"/>
      <c r="Z223" s="174"/>
      <c r="AA223" s="174"/>
      <c r="AB223" s="180"/>
      <c r="AC223" s="134"/>
      <c r="AD223" s="7"/>
      <c r="AE223" s="181"/>
      <c r="AF223" s="181"/>
      <c r="AG223" s="138"/>
      <c r="AH223" s="137"/>
      <c r="AI223" s="137"/>
      <c r="AJ223" s="137"/>
      <c r="AK223" s="137"/>
      <c r="AL223" s="137"/>
      <c r="AM223" s="137"/>
      <c r="AN223" s="145"/>
      <c r="AO223" s="142"/>
      <c r="AP223" s="6"/>
      <c r="AQ223" s="146"/>
      <c r="AR223" s="31"/>
      <c r="AS223" s="137"/>
    </row>
    <row r="224" spans="1:45" s="124" customFormat="1" ht="12.75" customHeight="1">
      <c r="A224" s="179"/>
      <c r="B224" s="137"/>
      <c r="C224" s="144"/>
      <c r="D224" s="148"/>
      <c r="E224" s="139"/>
      <c r="F224" s="174"/>
      <c r="G224" s="174"/>
      <c r="H224" s="174"/>
      <c r="I224" s="174"/>
      <c r="J224" s="174"/>
      <c r="K224" s="174"/>
      <c r="L224" s="174"/>
      <c r="M224" s="174"/>
      <c r="N224" s="174"/>
      <c r="O224" s="174"/>
      <c r="P224" s="174"/>
      <c r="Q224" s="174"/>
      <c r="R224" s="174"/>
      <c r="S224" s="174"/>
      <c r="T224" s="174"/>
      <c r="U224" s="174"/>
      <c r="V224" s="174"/>
      <c r="W224" s="174"/>
      <c r="X224" s="174"/>
      <c r="Y224" s="174"/>
      <c r="Z224" s="174"/>
      <c r="AA224" s="174"/>
      <c r="AB224" s="180"/>
      <c r="AC224" s="134"/>
      <c r="AD224" s="7"/>
      <c r="AE224" s="181"/>
      <c r="AF224" s="181"/>
      <c r="AG224" s="138"/>
      <c r="AH224" s="137"/>
      <c r="AI224" s="137"/>
      <c r="AJ224" s="137"/>
      <c r="AK224" s="137"/>
      <c r="AL224" s="137"/>
      <c r="AM224" s="137"/>
      <c r="AN224" s="145"/>
      <c r="AO224" s="142"/>
      <c r="AP224" s="6"/>
      <c r="AQ224" s="146"/>
      <c r="AR224" s="31"/>
      <c r="AS224" s="137"/>
    </row>
    <row r="225" spans="1:45" s="124" customFormat="1" ht="12.75" customHeight="1">
      <c r="A225" s="179"/>
      <c r="B225" s="137"/>
      <c r="C225" s="144"/>
      <c r="D225" s="148"/>
      <c r="E225" s="139"/>
      <c r="F225" s="174"/>
      <c r="G225" s="174"/>
      <c r="H225" s="174"/>
      <c r="I225" s="174"/>
      <c r="J225" s="174"/>
      <c r="K225" s="174"/>
      <c r="L225" s="174"/>
      <c r="M225" s="174"/>
      <c r="N225" s="174"/>
      <c r="O225" s="174"/>
      <c r="P225" s="174"/>
      <c r="Q225" s="174"/>
      <c r="R225" s="174"/>
      <c r="S225" s="174"/>
      <c r="T225" s="174"/>
      <c r="U225" s="174"/>
      <c r="V225" s="174"/>
      <c r="W225" s="174"/>
      <c r="X225" s="174"/>
      <c r="Y225" s="174"/>
      <c r="Z225" s="174"/>
      <c r="AA225" s="174"/>
      <c r="AB225" s="180"/>
      <c r="AC225" s="134"/>
      <c r="AD225" s="7"/>
      <c r="AE225" s="181"/>
      <c r="AF225" s="181"/>
      <c r="AG225" s="138"/>
      <c r="AH225" s="137"/>
      <c r="AI225" s="137"/>
      <c r="AJ225" s="137"/>
      <c r="AK225" s="137"/>
      <c r="AL225" s="137"/>
      <c r="AM225" s="137"/>
      <c r="AN225" s="145"/>
      <c r="AO225" s="142"/>
      <c r="AP225" s="6"/>
      <c r="AQ225" s="146"/>
      <c r="AR225" s="31"/>
      <c r="AS225" s="137"/>
    </row>
    <row r="226" spans="1:45" s="124" customFormat="1" ht="12.75" customHeight="1">
      <c r="A226" s="179"/>
      <c r="B226" s="183"/>
      <c r="C226" s="144"/>
      <c r="D226" s="148"/>
      <c r="E226" s="139"/>
      <c r="F226" s="174"/>
      <c r="G226" s="174"/>
      <c r="H226" s="174"/>
      <c r="I226" s="174"/>
      <c r="J226" s="174"/>
      <c r="K226" s="174"/>
      <c r="L226" s="174"/>
      <c r="M226" s="174"/>
      <c r="N226" s="174"/>
      <c r="O226" s="174"/>
      <c r="P226" s="174"/>
      <c r="Q226" s="174"/>
      <c r="R226" s="174"/>
      <c r="S226" s="174"/>
      <c r="T226" s="174"/>
      <c r="U226" s="174"/>
      <c r="V226" s="174"/>
      <c r="W226" s="174"/>
      <c r="X226" s="174"/>
      <c r="Y226" s="174"/>
      <c r="Z226" s="174"/>
      <c r="AA226" s="174"/>
      <c r="AB226" s="180"/>
      <c r="AC226" s="134"/>
      <c r="AD226" s="7"/>
      <c r="AE226" s="181"/>
      <c r="AF226" s="181"/>
      <c r="AG226" s="138"/>
      <c r="AH226" s="137"/>
      <c r="AI226" s="137"/>
      <c r="AJ226" s="137"/>
      <c r="AK226" s="137"/>
      <c r="AL226" s="137"/>
      <c r="AM226" s="137"/>
      <c r="AN226" s="145"/>
      <c r="AO226" s="131"/>
      <c r="AP226" s="6"/>
      <c r="AQ226" s="146"/>
      <c r="AR226" s="31"/>
      <c r="AS226" s="137"/>
    </row>
    <row r="227" spans="1:45" s="124" customFormat="1" ht="12.75" customHeight="1">
      <c r="A227" s="179"/>
      <c r="B227" s="183"/>
      <c r="C227" s="144"/>
      <c r="D227" s="148"/>
      <c r="E227" s="139"/>
      <c r="F227" s="174"/>
      <c r="G227" s="174"/>
      <c r="H227" s="174"/>
      <c r="I227" s="174"/>
      <c r="J227" s="174"/>
      <c r="K227" s="174"/>
      <c r="L227" s="174"/>
      <c r="M227" s="174"/>
      <c r="N227" s="174"/>
      <c r="O227" s="174"/>
      <c r="P227" s="174"/>
      <c r="Q227" s="174"/>
      <c r="R227" s="174"/>
      <c r="S227" s="174"/>
      <c r="T227" s="174"/>
      <c r="U227" s="174"/>
      <c r="V227" s="174"/>
      <c r="W227" s="174"/>
      <c r="X227" s="174"/>
      <c r="Y227" s="174"/>
      <c r="Z227" s="174"/>
      <c r="AA227" s="174"/>
      <c r="AB227" s="180"/>
      <c r="AC227" s="134"/>
      <c r="AD227" s="7"/>
      <c r="AE227" s="181"/>
      <c r="AF227" s="181"/>
      <c r="AG227" s="138"/>
      <c r="AH227" s="137"/>
      <c r="AI227" s="137"/>
      <c r="AJ227" s="137"/>
      <c r="AK227" s="137"/>
      <c r="AL227" s="137"/>
      <c r="AM227" s="137"/>
      <c r="AN227" s="145"/>
      <c r="AO227" s="131"/>
      <c r="AP227" s="6"/>
      <c r="AQ227" s="146"/>
      <c r="AR227" s="31"/>
      <c r="AS227" s="137"/>
    </row>
    <row r="228" spans="1:45" s="124" customFormat="1" ht="12.75" customHeight="1">
      <c r="A228" s="179"/>
      <c r="B228" s="183"/>
      <c r="C228" s="144"/>
      <c r="D228" s="148"/>
      <c r="E228" s="139"/>
      <c r="F228" s="174"/>
      <c r="G228" s="174"/>
      <c r="H228" s="174"/>
      <c r="I228" s="174"/>
      <c r="J228" s="174"/>
      <c r="K228" s="174"/>
      <c r="L228" s="174"/>
      <c r="M228" s="174"/>
      <c r="N228" s="174"/>
      <c r="O228" s="174"/>
      <c r="P228" s="174"/>
      <c r="Q228" s="174"/>
      <c r="R228" s="174"/>
      <c r="S228" s="174"/>
      <c r="T228" s="174"/>
      <c r="U228" s="174"/>
      <c r="V228" s="174"/>
      <c r="W228" s="174"/>
      <c r="X228" s="174"/>
      <c r="Y228" s="174"/>
      <c r="Z228" s="174"/>
      <c r="AA228" s="174"/>
      <c r="AB228" s="180"/>
      <c r="AC228" s="134"/>
      <c r="AD228" s="7"/>
      <c r="AE228" s="181"/>
      <c r="AF228" s="181"/>
      <c r="AG228" s="138"/>
      <c r="AH228" s="137"/>
      <c r="AI228" s="137"/>
      <c r="AJ228" s="137"/>
      <c r="AK228" s="137"/>
      <c r="AL228" s="137"/>
      <c r="AM228" s="137"/>
      <c r="AN228" s="145"/>
      <c r="AO228" s="131"/>
      <c r="AP228" s="6"/>
      <c r="AQ228" s="146"/>
      <c r="AR228" s="31"/>
      <c r="AS228" s="137"/>
    </row>
    <row r="229" spans="1:45" s="124" customFormat="1" ht="12.75" customHeight="1">
      <c r="A229" s="179"/>
      <c r="B229" s="183"/>
      <c r="C229" s="144"/>
      <c r="D229" s="148"/>
      <c r="E229" s="139"/>
      <c r="F229" s="174"/>
      <c r="G229" s="174"/>
      <c r="H229" s="174"/>
      <c r="I229" s="174"/>
      <c r="J229" s="174"/>
      <c r="K229" s="174"/>
      <c r="L229" s="174"/>
      <c r="M229" s="174"/>
      <c r="N229" s="174"/>
      <c r="O229" s="174"/>
      <c r="P229" s="174"/>
      <c r="Q229" s="174"/>
      <c r="R229" s="174"/>
      <c r="S229" s="174"/>
      <c r="T229" s="174"/>
      <c r="U229" s="174"/>
      <c r="V229" s="174"/>
      <c r="W229" s="174"/>
      <c r="X229" s="174"/>
      <c r="Y229" s="174"/>
      <c r="Z229" s="174"/>
      <c r="AA229" s="174"/>
      <c r="AB229" s="180"/>
      <c r="AC229" s="134"/>
      <c r="AD229" s="7"/>
      <c r="AE229" s="181"/>
      <c r="AF229" s="181"/>
      <c r="AG229" s="138"/>
      <c r="AH229" s="137"/>
      <c r="AI229" s="137"/>
      <c r="AJ229" s="137"/>
      <c r="AK229" s="137"/>
      <c r="AL229" s="137"/>
      <c r="AM229" s="137"/>
      <c r="AN229" s="145"/>
      <c r="AO229" s="131"/>
      <c r="AP229" s="6"/>
      <c r="AQ229" s="146"/>
      <c r="AR229" s="31"/>
      <c r="AS229" s="137"/>
    </row>
    <row r="230" spans="1:45" s="124" customFormat="1" ht="12.75" customHeight="1">
      <c r="A230" s="179"/>
      <c r="B230" s="183"/>
      <c r="C230" s="144"/>
      <c r="D230" s="148"/>
      <c r="E230" s="139"/>
      <c r="F230" s="174"/>
      <c r="G230" s="174"/>
      <c r="H230" s="174"/>
      <c r="I230" s="174"/>
      <c r="J230" s="174"/>
      <c r="K230" s="174"/>
      <c r="L230" s="174"/>
      <c r="M230" s="174"/>
      <c r="N230" s="174"/>
      <c r="O230" s="174"/>
      <c r="P230" s="174"/>
      <c r="Q230" s="174"/>
      <c r="R230" s="174"/>
      <c r="S230" s="174"/>
      <c r="T230" s="174"/>
      <c r="U230" s="174"/>
      <c r="V230" s="174"/>
      <c r="W230" s="174"/>
      <c r="X230" s="174"/>
      <c r="Y230" s="174"/>
      <c r="Z230" s="174"/>
      <c r="AA230" s="174"/>
      <c r="AB230" s="180"/>
      <c r="AC230" s="134"/>
      <c r="AD230" s="7"/>
      <c r="AE230" s="181"/>
      <c r="AF230" s="181"/>
      <c r="AG230" s="138"/>
      <c r="AH230" s="137"/>
      <c r="AI230" s="137"/>
      <c r="AJ230" s="137"/>
      <c r="AK230" s="137"/>
      <c r="AL230" s="137"/>
      <c r="AM230" s="137"/>
      <c r="AN230" s="145"/>
      <c r="AO230" s="131"/>
      <c r="AP230" s="6"/>
      <c r="AQ230" s="146"/>
      <c r="AR230" s="31"/>
      <c r="AS230" s="137"/>
    </row>
    <row r="231" spans="1:45" s="124" customFormat="1" ht="12.75" customHeight="1">
      <c r="A231" s="179"/>
      <c r="B231" s="183"/>
      <c r="C231" s="144"/>
      <c r="D231" s="148"/>
      <c r="E231" s="139"/>
      <c r="F231" s="174"/>
      <c r="G231" s="174"/>
      <c r="H231" s="174"/>
      <c r="I231" s="174"/>
      <c r="J231" s="174"/>
      <c r="K231" s="174"/>
      <c r="L231" s="174"/>
      <c r="M231" s="174"/>
      <c r="N231" s="174"/>
      <c r="O231" s="174"/>
      <c r="P231" s="174"/>
      <c r="Q231" s="174"/>
      <c r="R231" s="174"/>
      <c r="S231" s="174"/>
      <c r="T231" s="174"/>
      <c r="U231" s="174"/>
      <c r="V231" s="174"/>
      <c r="W231" s="174"/>
      <c r="X231" s="174"/>
      <c r="Y231" s="174"/>
      <c r="Z231" s="174"/>
      <c r="AA231" s="174"/>
      <c r="AB231" s="180"/>
      <c r="AC231" s="134"/>
      <c r="AD231" s="134"/>
      <c r="AE231" s="181"/>
      <c r="AF231" s="181"/>
      <c r="AG231" s="138"/>
      <c r="AH231" s="137"/>
      <c r="AI231" s="137"/>
      <c r="AJ231" s="137"/>
      <c r="AK231" s="137"/>
      <c r="AL231" s="137"/>
      <c r="AM231" s="137"/>
      <c r="AN231" s="145"/>
      <c r="AO231" s="142"/>
      <c r="AP231" s="6"/>
      <c r="AQ231" s="146"/>
      <c r="AR231" s="31"/>
      <c r="AS231" s="137"/>
    </row>
    <row r="232" spans="1:45" s="124" customFormat="1" ht="12.75" customHeight="1">
      <c r="A232" s="179"/>
      <c r="B232" s="183"/>
      <c r="C232" s="144"/>
      <c r="D232" s="148"/>
      <c r="E232" s="139"/>
      <c r="F232" s="174"/>
      <c r="G232" s="174"/>
      <c r="H232" s="174"/>
      <c r="I232" s="174"/>
      <c r="J232" s="174"/>
      <c r="K232" s="174"/>
      <c r="L232" s="174"/>
      <c r="M232" s="174"/>
      <c r="N232" s="174"/>
      <c r="O232" s="174"/>
      <c r="P232" s="174"/>
      <c r="Q232" s="174"/>
      <c r="R232" s="174"/>
      <c r="S232" s="174"/>
      <c r="T232" s="174"/>
      <c r="U232" s="174"/>
      <c r="V232" s="174"/>
      <c r="W232" s="174"/>
      <c r="X232" s="174"/>
      <c r="Y232" s="174"/>
      <c r="Z232" s="174"/>
      <c r="AA232" s="174"/>
      <c r="AB232" s="180"/>
      <c r="AC232" s="134"/>
      <c r="AD232" s="134"/>
      <c r="AE232" s="181"/>
      <c r="AF232" s="181"/>
      <c r="AG232" s="138"/>
      <c r="AH232" s="137"/>
      <c r="AI232" s="137"/>
      <c r="AJ232" s="137"/>
      <c r="AK232" s="137"/>
      <c r="AL232" s="137"/>
      <c r="AM232" s="137"/>
      <c r="AN232" s="145"/>
      <c r="AO232" s="142"/>
      <c r="AP232" s="6"/>
      <c r="AQ232" s="146"/>
      <c r="AR232" s="31"/>
      <c r="AS232" s="137"/>
    </row>
    <row r="233" spans="1:45" s="124" customFormat="1" ht="12.75" customHeight="1">
      <c r="A233" s="179"/>
      <c r="B233" s="183"/>
      <c r="C233" s="144"/>
      <c r="D233" s="148"/>
      <c r="E233" s="139"/>
      <c r="F233" s="174"/>
      <c r="G233" s="174"/>
      <c r="H233" s="174"/>
      <c r="I233" s="174"/>
      <c r="J233" s="174"/>
      <c r="K233" s="174"/>
      <c r="L233" s="174"/>
      <c r="M233" s="174"/>
      <c r="N233" s="174"/>
      <c r="O233" s="174"/>
      <c r="P233" s="174"/>
      <c r="Q233" s="174"/>
      <c r="R233" s="174"/>
      <c r="S233" s="174"/>
      <c r="T233" s="174"/>
      <c r="U233" s="174"/>
      <c r="V233" s="174"/>
      <c r="W233" s="174"/>
      <c r="X233" s="174"/>
      <c r="Y233" s="174"/>
      <c r="Z233" s="174"/>
      <c r="AA233" s="174"/>
      <c r="AB233" s="180"/>
      <c r="AC233" s="134"/>
      <c r="AD233" s="134"/>
      <c r="AE233" s="181"/>
      <c r="AF233" s="181"/>
      <c r="AG233" s="138"/>
      <c r="AH233" s="137"/>
      <c r="AI233" s="137"/>
      <c r="AJ233" s="137"/>
      <c r="AK233" s="137"/>
      <c r="AL233" s="137"/>
      <c r="AM233" s="137"/>
      <c r="AN233" s="145"/>
      <c r="AO233" s="142"/>
      <c r="AP233" s="6"/>
      <c r="AQ233" s="146"/>
      <c r="AR233" s="31"/>
      <c r="AS233" s="137"/>
    </row>
    <row r="234" spans="1:45" s="124" customFormat="1" ht="12.75" customHeight="1">
      <c r="A234" s="179"/>
      <c r="B234" s="183"/>
      <c r="C234" s="144"/>
      <c r="D234" s="148"/>
      <c r="E234" s="139"/>
      <c r="F234" s="174"/>
      <c r="G234" s="174"/>
      <c r="H234" s="174"/>
      <c r="I234" s="174"/>
      <c r="J234" s="174"/>
      <c r="K234" s="174"/>
      <c r="L234" s="174"/>
      <c r="M234" s="174"/>
      <c r="N234" s="174"/>
      <c r="O234" s="174"/>
      <c r="P234" s="174"/>
      <c r="Q234" s="174"/>
      <c r="R234" s="174"/>
      <c r="S234" s="174"/>
      <c r="T234" s="174"/>
      <c r="U234" s="174"/>
      <c r="V234" s="174"/>
      <c r="W234" s="174"/>
      <c r="X234" s="174"/>
      <c r="Y234" s="174"/>
      <c r="Z234" s="174"/>
      <c r="AA234" s="174"/>
      <c r="AB234" s="180"/>
      <c r="AC234" s="134"/>
      <c r="AD234" s="134"/>
      <c r="AE234" s="181"/>
      <c r="AF234" s="181"/>
      <c r="AG234" s="138"/>
      <c r="AH234" s="137"/>
      <c r="AI234" s="137"/>
      <c r="AJ234" s="137"/>
      <c r="AK234" s="137"/>
      <c r="AL234" s="137"/>
      <c r="AM234" s="137"/>
      <c r="AN234" s="145"/>
      <c r="AO234" s="142"/>
      <c r="AP234" s="6"/>
      <c r="AQ234" s="146"/>
      <c r="AR234" s="31"/>
      <c r="AS234" s="137"/>
    </row>
    <row r="235" spans="1:45" s="124" customFormat="1" ht="12.75" customHeight="1">
      <c r="A235" s="179"/>
      <c r="B235" s="183"/>
      <c r="C235" s="144"/>
      <c r="D235" s="148"/>
      <c r="E235" s="139"/>
      <c r="F235" s="174"/>
      <c r="G235" s="174"/>
      <c r="H235" s="174"/>
      <c r="I235" s="174"/>
      <c r="J235" s="174"/>
      <c r="K235" s="174"/>
      <c r="L235" s="174"/>
      <c r="M235" s="174"/>
      <c r="N235" s="174"/>
      <c r="O235" s="174"/>
      <c r="P235" s="174"/>
      <c r="Q235" s="174"/>
      <c r="R235" s="174"/>
      <c r="S235" s="174"/>
      <c r="T235" s="174"/>
      <c r="U235" s="174"/>
      <c r="V235" s="174"/>
      <c r="W235" s="174"/>
      <c r="X235" s="174"/>
      <c r="Y235" s="174"/>
      <c r="Z235" s="174"/>
      <c r="AA235" s="174"/>
      <c r="AB235" s="180"/>
      <c r="AC235" s="134"/>
      <c r="AD235" s="134"/>
      <c r="AE235" s="181"/>
      <c r="AF235" s="181"/>
      <c r="AG235" s="138"/>
      <c r="AH235" s="137"/>
      <c r="AI235" s="137"/>
      <c r="AJ235" s="137"/>
      <c r="AK235" s="137"/>
      <c r="AL235" s="137"/>
      <c r="AM235" s="137"/>
      <c r="AN235" s="145"/>
      <c r="AO235" s="142"/>
      <c r="AP235" s="6"/>
      <c r="AQ235" s="146"/>
      <c r="AR235" s="31"/>
      <c r="AS235" s="137"/>
    </row>
    <row r="236" spans="1:45" s="124" customFormat="1" ht="12.75" customHeight="1">
      <c r="A236" s="179"/>
      <c r="B236" s="183"/>
      <c r="C236" s="144"/>
      <c r="D236" s="148"/>
      <c r="E236" s="139"/>
      <c r="F236" s="174"/>
      <c r="G236" s="174"/>
      <c r="H236" s="174"/>
      <c r="I236" s="174"/>
      <c r="J236" s="174"/>
      <c r="K236" s="174"/>
      <c r="L236" s="174"/>
      <c r="M236" s="174"/>
      <c r="N236" s="174"/>
      <c r="O236" s="174"/>
      <c r="P236" s="174"/>
      <c r="Q236" s="174"/>
      <c r="R236" s="174"/>
      <c r="S236" s="174"/>
      <c r="T236" s="174"/>
      <c r="U236" s="174"/>
      <c r="V236" s="174"/>
      <c r="W236" s="174"/>
      <c r="X236" s="174"/>
      <c r="Y236" s="174"/>
      <c r="Z236" s="174"/>
      <c r="AA236" s="174"/>
      <c r="AB236" s="180"/>
      <c r="AC236" s="134"/>
      <c r="AD236" s="134"/>
      <c r="AE236" s="181"/>
      <c r="AF236" s="181"/>
      <c r="AG236" s="138"/>
      <c r="AH236" s="137"/>
      <c r="AI236" s="137"/>
      <c r="AJ236" s="137"/>
      <c r="AK236" s="137"/>
      <c r="AL236" s="137"/>
      <c r="AM236" s="137"/>
      <c r="AN236" s="145"/>
      <c r="AO236" s="142"/>
      <c r="AP236" s="6"/>
      <c r="AQ236" s="146"/>
      <c r="AR236" s="31"/>
      <c r="AS236" s="137"/>
    </row>
    <row r="237" spans="1:45" s="124" customFormat="1" ht="12.75" customHeight="1">
      <c r="A237" s="179"/>
      <c r="B237" s="183"/>
      <c r="C237" s="144"/>
      <c r="D237" s="148"/>
      <c r="E237" s="139"/>
      <c r="F237" s="174"/>
      <c r="G237" s="174"/>
      <c r="H237" s="174"/>
      <c r="I237" s="174"/>
      <c r="J237" s="174"/>
      <c r="K237" s="174"/>
      <c r="L237" s="174"/>
      <c r="M237" s="174"/>
      <c r="N237" s="174"/>
      <c r="O237" s="174"/>
      <c r="P237" s="174"/>
      <c r="Q237" s="174"/>
      <c r="R237" s="174"/>
      <c r="S237" s="174"/>
      <c r="T237" s="174"/>
      <c r="U237" s="174"/>
      <c r="V237" s="174"/>
      <c r="W237" s="174"/>
      <c r="X237" s="174"/>
      <c r="Y237" s="174"/>
      <c r="Z237" s="174"/>
      <c r="AA237" s="174"/>
      <c r="AB237" s="180"/>
      <c r="AC237" s="134"/>
      <c r="AD237" s="7"/>
      <c r="AE237" s="181"/>
      <c r="AF237" s="181"/>
      <c r="AG237" s="138"/>
      <c r="AH237" s="137"/>
      <c r="AI237" s="137"/>
      <c r="AJ237" s="137"/>
      <c r="AK237" s="137"/>
      <c r="AL237" s="137"/>
      <c r="AM237" s="137"/>
      <c r="AN237" s="145"/>
      <c r="AO237" s="142"/>
      <c r="AP237" s="6"/>
      <c r="AQ237" s="146"/>
      <c r="AR237" s="31"/>
      <c r="AS237" s="137"/>
    </row>
    <row r="238" spans="1:45" s="124" customFormat="1" ht="12.75" customHeight="1">
      <c r="A238" s="179"/>
      <c r="B238" s="183"/>
      <c r="C238" s="144"/>
      <c r="D238" s="148"/>
      <c r="E238" s="139"/>
      <c r="F238" s="174"/>
      <c r="G238" s="174"/>
      <c r="H238" s="174"/>
      <c r="I238" s="174"/>
      <c r="J238" s="174"/>
      <c r="K238" s="174"/>
      <c r="L238" s="174"/>
      <c r="M238" s="174"/>
      <c r="N238" s="174"/>
      <c r="O238" s="174"/>
      <c r="P238" s="174"/>
      <c r="Q238" s="174"/>
      <c r="R238" s="174"/>
      <c r="S238" s="174"/>
      <c r="T238" s="174"/>
      <c r="U238" s="174"/>
      <c r="V238" s="174"/>
      <c r="W238" s="174"/>
      <c r="X238" s="174"/>
      <c r="Y238" s="174"/>
      <c r="Z238" s="174"/>
      <c r="AA238" s="174"/>
      <c r="AB238" s="180"/>
      <c r="AC238" s="134"/>
      <c r="AD238" s="7"/>
      <c r="AE238" s="181"/>
      <c r="AF238" s="181"/>
      <c r="AG238" s="138"/>
      <c r="AH238" s="137"/>
      <c r="AI238" s="137"/>
      <c r="AJ238" s="137"/>
      <c r="AK238" s="137"/>
      <c r="AL238" s="137"/>
      <c r="AM238" s="137"/>
      <c r="AN238" s="145"/>
      <c r="AO238" s="142"/>
      <c r="AP238" s="6"/>
      <c r="AQ238" s="146"/>
      <c r="AR238" s="31"/>
      <c r="AS238" s="137"/>
    </row>
    <row r="239" spans="1:45" s="124" customFormat="1" ht="12.75" customHeight="1">
      <c r="A239" s="179"/>
      <c r="B239" s="183"/>
      <c r="C239" s="144"/>
      <c r="D239" s="148"/>
      <c r="E239" s="139"/>
      <c r="F239" s="174"/>
      <c r="G239" s="174"/>
      <c r="H239" s="174"/>
      <c r="I239" s="174"/>
      <c r="J239" s="174"/>
      <c r="K239" s="174"/>
      <c r="L239" s="174"/>
      <c r="M239" s="174"/>
      <c r="N239" s="174"/>
      <c r="O239" s="174"/>
      <c r="P239" s="174"/>
      <c r="Q239" s="174"/>
      <c r="R239" s="174"/>
      <c r="S239" s="174"/>
      <c r="T239" s="174"/>
      <c r="U239" s="174"/>
      <c r="V239" s="174"/>
      <c r="W239" s="174"/>
      <c r="X239" s="174"/>
      <c r="Y239" s="174"/>
      <c r="Z239" s="174"/>
      <c r="AA239" s="174"/>
      <c r="AB239" s="180"/>
      <c r="AC239" s="134"/>
      <c r="AD239" s="7"/>
      <c r="AE239" s="181"/>
      <c r="AF239" s="181"/>
      <c r="AG239" s="138"/>
      <c r="AH239" s="137"/>
      <c r="AI239" s="137"/>
      <c r="AJ239" s="137"/>
      <c r="AK239" s="137"/>
      <c r="AL239" s="137"/>
      <c r="AM239" s="137"/>
      <c r="AN239" s="145"/>
      <c r="AO239" s="142"/>
      <c r="AP239" s="6"/>
      <c r="AQ239" s="146"/>
      <c r="AR239" s="31"/>
      <c r="AS239" s="137"/>
    </row>
    <row r="240" spans="1:45" s="124" customFormat="1" ht="12.75" customHeight="1">
      <c r="A240" s="179"/>
      <c r="B240" s="183"/>
      <c r="C240" s="144"/>
      <c r="D240" s="148"/>
      <c r="E240" s="139"/>
      <c r="F240" s="174"/>
      <c r="G240" s="174"/>
      <c r="H240" s="174"/>
      <c r="I240" s="174"/>
      <c r="J240" s="174"/>
      <c r="K240" s="174"/>
      <c r="L240" s="174"/>
      <c r="M240" s="174"/>
      <c r="N240" s="174"/>
      <c r="O240" s="174"/>
      <c r="P240" s="174"/>
      <c r="Q240" s="174"/>
      <c r="R240" s="174"/>
      <c r="S240" s="174"/>
      <c r="T240" s="174"/>
      <c r="U240" s="174"/>
      <c r="V240" s="174"/>
      <c r="W240" s="174"/>
      <c r="X240" s="174"/>
      <c r="Y240" s="174"/>
      <c r="Z240" s="174"/>
      <c r="AA240" s="174"/>
      <c r="AB240" s="180"/>
      <c r="AC240" s="134"/>
      <c r="AD240" s="7"/>
      <c r="AE240" s="181"/>
      <c r="AF240" s="181"/>
      <c r="AG240" s="138"/>
      <c r="AH240" s="137"/>
      <c r="AI240" s="137"/>
      <c r="AJ240" s="137"/>
      <c r="AK240" s="137"/>
      <c r="AL240" s="137"/>
      <c r="AM240" s="137"/>
      <c r="AN240" s="145"/>
      <c r="AO240" s="142"/>
      <c r="AP240" s="6"/>
      <c r="AQ240" s="146"/>
      <c r="AR240" s="31"/>
      <c r="AS240" s="137"/>
    </row>
    <row r="241" spans="1:45" s="124" customFormat="1" ht="12.75" customHeight="1">
      <c r="A241" s="179"/>
      <c r="B241" s="183"/>
      <c r="C241" s="144"/>
      <c r="D241" s="148"/>
      <c r="E241" s="139"/>
      <c r="F241" s="174"/>
      <c r="G241" s="174"/>
      <c r="H241" s="174"/>
      <c r="I241" s="174"/>
      <c r="J241" s="174"/>
      <c r="K241" s="174"/>
      <c r="L241" s="174"/>
      <c r="M241" s="174"/>
      <c r="N241" s="174"/>
      <c r="O241" s="174"/>
      <c r="P241" s="174"/>
      <c r="Q241" s="174"/>
      <c r="R241" s="174"/>
      <c r="S241" s="174"/>
      <c r="T241" s="174"/>
      <c r="U241" s="174"/>
      <c r="V241" s="174"/>
      <c r="W241" s="174"/>
      <c r="X241" s="174"/>
      <c r="Y241" s="174"/>
      <c r="Z241" s="174"/>
      <c r="AA241" s="174"/>
      <c r="AB241" s="180"/>
      <c r="AC241" s="134"/>
      <c r="AD241" s="7"/>
      <c r="AE241" s="181"/>
      <c r="AF241" s="181"/>
      <c r="AG241" s="138"/>
      <c r="AH241" s="137"/>
      <c r="AI241" s="137"/>
      <c r="AJ241" s="137"/>
      <c r="AK241" s="137"/>
      <c r="AL241" s="137"/>
      <c r="AM241" s="137"/>
      <c r="AN241" s="145"/>
      <c r="AO241" s="142"/>
      <c r="AP241" s="6"/>
      <c r="AQ241" s="146"/>
      <c r="AR241" s="31"/>
      <c r="AS241" s="137"/>
    </row>
    <row r="242" spans="1:45" s="124" customFormat="1" ht="12.75" customHeight="1">
      <c r="A242" s="179"/>
      <c r="B242" s="183"/>
      <c r="C242" s="144"/>
      <c r="D242" s="148"/>
      <c r="E242" s="139"/>
      <c r="F242" s="174"/>
      <c r="G242" s="174"/>
      <c r="H242" s="174"/>
      <c r="I242" s="174"/>
      <c r="J242" s="174"/>
      <c r="K242" s="174"/>
      <c r="L242" s="174"/>
      <c r="M242" s="174"/>
      <c r="N242" s="174"/>
      <c r="O242" s="174"/>
      <c r="P242" s="174"/>
      <c r="Q242" s="174"/>
      <c r="R242" s="174"/>
      <c r="S242" s="174"/>
      <c r="T242" s="174"/>
      <c r="U242" s="174"/>
      <c r="V242" s="174"/>
      <c r="W242" s="174"/>
      <c r="X242" s="174"/>
      <c r="Y242" s="174"/>
      <c r="Z242" s="174"/>
      <c r="AA242" s="174"/>
      <c r="AB242" s="180"/>
      <c r="AC242" s="134"/>
      <c r="AD242" s="7"/>
      <c r="AE242" s="181"/>
      <c r="AF242" s="181"/>
      <c r="AG242" s="138"/>
      <c r="AH242" s="137"/>
      <c r="AI242" s="137"/>
      <c r="AJ242" s="137"/>
      <c r="AK242" s="137"/>
      <c r="AL242" s="137"/>
      <c r="AM242" s="137"/>
      <c r="AN242" s="145"/>
      <c r="AO242" s="142"/>
      <c r="AP242" s="6"/>
      <c r="AQ242" s="146"/>
      <c r="AR242" s="31"/>
      <c r="AS242" s="137"/>
    </row>
    <row r="243" spans="1:45" s="124" customFormat="1" ht="12.75" customHeight="1">
      <c r="A243" s="179"/>
      <c r="B243" s="183"/>
      <c r="C243" s="144"/>
      <c r="D243" s="148"/>
      <c r="E243" s="139"/>
      <c r="F243" s="174"/>
      <c r="G243" s="174"/>
      <c r="H243" s="174"/>
      <c r="I243" s="174"/>
      <c r="J243" s="174"/>
      <c r="K243" s="174"/>
      <c r="L243" s="174"/>
      <c r="M243" s="174"/>
      <c r="N243" s="174"/>
      <c r="O243" s="174"/>
      <c r="P243" s="174"/>
      <c r="Q243" s="174"/>
      <c r="R243" s="174"/>
      <c r="S243" s="174"/>
      <c r="T243" s="174"/>
      <c r="U243" s="174"/>
      <c r="V243" s="174"/>
      <c r="W243" s="174"/>
      <c r="X243" s="174"/>
      <c r="Y243" s="174"/>
      <c r="Z243" s="174"/>
      <c r="AA243" s="174"/>
      <c r="AB243" s="180"/>
      <c r="AC243" s="134"/>
      <c r="AD243" s="7"/>
      <c r="AE243" s="181"/>
      <c r="AF243" s="181"/>
      <c r="AG243" s="138"/>
      <c r="AH243" s="137"/>
      <c r="AI243" s="137"/>
      <c r="AJ243" s="137"/>
      <c r="AK243" s="137"/>
      <c r="AL243" s="137"/>
      <c r="AM243" s="137"/>
      <c r="AN243" s="145"/>
      <c r="AO243" s="142"/>
      <c r="AP243" s="6"/>
      <c r="AQ243" s="146"/>
      <c r="AR243" s="31"/>
      <c r="AS243" s="137"/>
    </row>
    <row r="244" spans="1:45" s="124" customFormat="1" ht="12.75" customHeight="1">
      <c r="A244" s="179"/>
      <c r="B244" s="183"/>
      <c r="C244" s="144"/>
      <c r="D244" s="148"/>
      <c r="E244" s="139"/>
      <c r="F244" s="174"/>
      <c r="G244" s="174"/>
      <c r="H244" s="174"/>
      <c r="I244" s="174"/>
      <c r="J244" s="174"/>
      <c r="K244" s="174"/>
      <c r="L244" s="174"/>
      <c r="M244" s="174"/>
      <c r="N244" s="174"/>
      <c r="O244" s="174"/>
      <c r="P244" s="174"/>
      <c r="Q244" s="174"/>
      <c r="R244" s="174"/>
      <c r="S244" s="174"/>
      <c r="T244" s="174"/>
      <c r="U244" s="174"/>
      <c r="V244" s="174"/>
      <c r="W244" s="174"/>
      <c r="X244" s="174"/>
      <c r="Y244" s="174"/>
      <c r="Z244" s="174"/>
      <c r="AA244" s="174"/>
      <c r="AB244" s="180"/>
      <c r="AC244" s="134"/>
      <c r="AD244" s="7"/>
      <c r="AE244" s="181"/>
      <c r="AF244" s="181"/>
      <c r="AG244" s="138"/>
      <c r="AH244" s="137"/>
      <c r="AI244" s="137"/>
      <c r="AJ244" s="137"/>
      <c r="AK244" s="137"/>
      <c r="AL244" s="137"/>
      <c r="AM244" s="137"/>
      <c r="AN244" s="145"/>
      <c r="AO244" s="142"/>
      <c r="AP244" s="6"/>
      <c r="AQ244" s="146"/>
      <c r="AR244" s="31"/>
      <c r="AS244" s="137"/>
    </row>
    <row r="245" spans="1:45" s="124" customFormat="1" ht="12.75" customHeight="1">
      <c r="A245" s="179"/>
      <c r="B245" s="183"/>
      <c r="C245" s="144"/>
      <c r="D245" s="148"/>
      <c r="E245" s="139"/>
      <c r="F245" s="174"/>
      <c r="G245" s="174"/>
      <c r="H245" s="174"/>
      <c r="I245" s="174"/>
      <c r="J245" s="174"/>
      <c r="K245" s="174"/>
      <c r="L245" s="174"/>
      <c r="M245" s="174"/>
      <c r="N245" s="174"/>
      <c r="O245" s="174"/>
      <c r="P245" s="174"/>
      <c r="Q245" s="174"/>
      <c r="R245" s="174"/>
      <c r="S245" s="174"/>
      <c r="T245" s="174"/>
      <c r="U245" s="174"/>
      <c r="V245" s="174"/>
      <c r="W245" s="174"/>
      <c r="X245" s="174"/>
      <c r="Y245" s="174"/>
      <c r="Z245" s="174"/>
      <c r="AA245" s="174"/>
      <c r="AB245" s="180"/>
      <c r="AC245" s="134"/>
      <c r="AD245" s="7"/>
      <c r="AE245" s="181"/>
      <c r="AF245" s="181"/>
      <c r="AG245" s="138"/>
      <c r="AH245" s="137"/>
      <c r="AI245" s="137"/>
      <c r="AJ245" s="137"/>
      <c r="AK245" s="137"/>
      <c r="AL245" s="137"/>
      <c r="AM245" s="137"/>
      <c r="AN245" s="145"/>
      <c r="AO245" s="142"/>
      <c r="AP245" s="6"/>
      <c r="AQ245" s="146"/>
      <c r="AR245" s="31"/>
      <c r="AS245" s="137"/>
    </row>
    <row r="246" spans="1:45" s="124" customFormat="1" ht="12.75" customHeight="1">
      <c r="A246" s="179"/>
      <c r="B246" s="183"/>
      <c r="C246" s="144"/>
      <c r="D246" s="148"/>
      <c r="E246" s="139"/>
      <c r="F246" s="174"/>
      <c r="G246" s="174"/>
      <c r="H246" s="174"/>
      <c r="I246" s="174"/>
      <c r="J246" s="174"/>
      <c r="K246" s="174"/>
      <c r="L246" s="174"/>
      <c r="M246" s="174"/>
      <c r="N246" s="174"/>
      <c r="O246" s="174"/>
      <c r="P246" s="174"/>
      <c r="Q246" s="174"/>
      <c r="R246" s="174"/>
      <c r="S246" s="174"/>
      <c r="T246" s="174"/>
      <c r="U246" s="174"/>
      <c r="V246" s="174"/>
      <c r="W246" s="174"/>
      <c r="X246" s="174"/>
      <c r="Y246" s="174"/>
      <c r="Z246" s="174"/>
      <c r="AA246" s="174"/>
      <c r="AB246" s="180"/>
      <c r="AC246" s="134"/>
      <c r="AD246" s="7"/>
      <c r="AE246" s="181"/>
      <c r="AF246" s="181"/>
      <c r="AG246" s="138"/>
      <c r="AH246" s="137"/>
      <c r="AI246" s="137"/>
      <c r="AJ246" s="137"/>
      <c r="AK246" s="137"/>
      <c r="AL246" s="137"/>
      <c r="AM246" s="137"/>
      <c r="AN246" s="145"/>
      <c r="AO246" s="142"/>
      <c r="AP246" s="6"/>
      <c r="AQ246" s="146"/>
      <c r="AR246" s="31"/>
      <c r="AS246" s="137"/>
    </row>
    <row r="247" spans="1:45" s="124" customFormat="1" ht="12.75" customHeight="1">
      <c r="A247" s="179"/>
      <c r="B247" s="183"/>
      <c r="C247" s="144"/>
      <c r="D247" s="148"/>
      <c r="E247" s="139"/>
      <c r="F247" s="174"/>
      <c r="G247" s="174"/>
      <c r="H247" s="174"/>
      <c r="I247" s="174"/>
      <c r="J247" s="174"/>
      <c r="K247" s="174"/>
      <c r="L247" s="174"/>
      <c r="M247" s="174"/>
      <c r="N247" s="174"/>
      <c r="O247" s="174"/>
      <c r="P247" s="174"/>
      <c r="Q247" s="174"/>
      <c r="R247" s="174"/>
      <c r="S247" s="174"/>
      <c r="T247" s="174"/>
      <c r="U247" s="174"/>
      <c r="V247" s="174"/>
      <c r="W247" s="174"/>
      <c r="X247" s="174"/>
      <c r="Y247" s="174"/>
      <c r="Z247" s="174"/>
      <c r="AA247" s="174"/>
      <c r="AB247" s="180"/>
      <c r="AC247" s="134"/>
      <c r="AD247" s="7"/>
      <c r="AE247" s="181"/>
      <c r="AF247" s="181"/>
      <c r="AG247" s="138"/>
      <c r="AH247" s="137"/>
      <c r="AI247" s="137"/>
      <c r="AJ247" s="137"/>
      <c r="AK247" s="137"/>
      <c r="AL247" s="137"/>
      <c r="AM247" s="137"/>
      <c r="AN247" s="145"/>
      <c r="AO247" s="142"/>
      <c r="AP247" s="6"/>
      <c r="AQ247" s="146"/>
      <c r="AR247" s="31"/>
      <c r="AS247" s="137"/>
    </row>
    <row r="248" spans="1:45" s="124" customFormat="1" ht="12.75" customHeight="1">
      <c r="A248" s="179"/>
      <c r="B248" s="183"/>
      <c r="C248" s="144"/>
      <c r="D248" s="148"/>
      <c r="E248" s="139"/>
      <c r="F248" s="174"/>
      <c r="G248" s="174"/>
      <c r="H248" s="174"/>
      <c r="I248" s="174"/>
      <c r="J248" s="174"/>
      <c r="K248" s="174"/>
      <c r="L248" s="174"/>
      <c r="M248" s="174"/>
      <c r="N248" s="174"/>
      <c r="O248" s="174"/>
      <c r="P248" s="174"/>
      <c r="Q248" s="174"/>
      <c r="R248" s="174"/>
      <c r="S248" s="174"/>
      <c r="T248" s="174"/>
      <c r="U248" s="174"/>
      <c r="V248" s="174"/>
      <c r="W248" s="174"/>
      <c r="X248" s="174"/>
      <c r="Y248" s="174"/>
      <c r="Z248" s="174"/>
      <c r="AA248" s="174"/>
      <c r="AB248" s="180"/>
      <c r="AC248" s="134"/>
      <c r="AD248" s="7"/>
      <c r="AE248" s="181"/>
      <c r="AF248" s="181"/>
      <c r="AG248" s="138"/>
      <c r="AH248" s="137"/>
      <c r="AI248" s="137"/>
      <c r="AJ248" s="137"/>
      <c r="AK248" s="137"/>
      <c r="AL248" s="137"/>
      <c r="AM248" s="137"/>
      <c r="AN248" s="145"/>
      <c r="AO248" s="142"/>
      <c r="AP248" s="6"/>
      <c r="AQ248" s="146"/>
      <c r="AR248" s="31"/>
      <c r="AS248" s="137"/>
    </row>
    <row r="249" spans="1:45" s="124" customFormat="1" ht="12.75" customHeight="1">
      <c r="A249" s="179"/>
      <c r="B249" s="183"/>
      <c r="C249" s="144"/>
      <c r="D249" s="148"/>
      <c r="E249" s="139"/>
      <c r="F249" s="174"/>
      <c r="G249" s="174"/>
      <c r="H249" s="174"/>
      <c r="I249" s="174"/>
      <c r="J249" s="174"/>
      <c r="K249" s="174"/>
      <c r="L249" s="174"/>
      <c r="M249" s="174"/>
      <c r="N249" s="174"/>
      <c r="O249" s="174"/>
      <c r="P249" s="174"/>
      <c r="Q249" s="174"/>
      <c r="R249" s="174"/>
      <c r="S249" s="174"/>
      <c r="T249" s="174"/>
      <c r="U249" s="174"/>
      <c r="V249" s="174"/>
      <c r="W249" s="174"/>
      <c r="X249" s="174"/>
      <c r="Y249" s="174"/>
      <c r="Z249" s="174"/>
      <c r="AA249" s="174"/>
      <c r="AB249" s="180"/>
      <c r="AC249" s="134"/>
      <c r="AD249" s="7"/>
      <c r="AE249" s="181"/>
      <c r="AF249" s="181"/>
      <c r="AG249" s="138"/>
      <c r="AH249" s="137"/>
      <c r="AI249" s="137"/>
      <c r="AJ249" s="137"/>
      <c r="AK249" s="137"/>
      <c r="AL249" s="137"/>
      <c r="AM249" s="137"/>
      <c r="AN249" s="145"/>
      <c r="AO249" s="142"/>
      <c r="AP249" s="6"/>
      <c r="AQ249" s="146"/>
      <c r="AR249" s="31"/>
      <c r="AS249" s="137"/>
    </row>
    <row r="250" spans="1:45" s="124" customFormat="1" ht="12.75" customHeight="1">
      <c r="A250" s="179"/>
      <c r="B250" s="183"/>
      <c r="C250" s="144"/>
      <c r="D250" s="148"/>
      <c r="E250" s="139"/>
      <c r="F250" s="174"/>
      <c r="G250" s="174"/>
      <c r="H250" s="174"/>
      <c r="I250" s="174"/>
      <c r="J250" s="174"/>
      <c r="K250" s="174"/>
      <c r="L250" s="174"/>
      <c r="M250" s="174"/>
      <c r="N250" s="174"/>
      <c r="O250" s="174"/>
      <c r="P250" s="174"/>
      <c r="Q250" s="174"/>
      <c r="R250" s="174"/>
      <c r="S250" s="174"/>
      <c r="T250" s="174"/>
      <c r="U250" s="174"/>
      <c r="V250" s="174"/>
      <c r="W250" s="174"/>
      <c r="X250" s="174"/>
      <c r="Y250" s="174"/>
      <c r="Z250" s="174"/>
      <c r="AA250" s="174"/>
      <c r="AB250" s="180"/>
      <c r="AC250" s="134"/>
      <c r="AD250" s="7"/>
      <c r="AE250" s="181"/>
      <c r="AF250" s="181"/>
      <c r="AG250" s="138"/>
      <c r="AH250" s="137"/>
      <c r="AI250" s="137"/>
      <c r="AJ250" s="137"/>
      <c r="AK250" s="137"/>
      <c r="AL250" s="137"/>
      <c r="AM250" s="137"/>
      <c r="AN250" s="145"/>
      <c r="AO250" s="142"/>
      <c r="AP250" s="6"/>
      <c r="AQ250" s="146"/>
      <c r="AR250" s="31"/>
      <c r="AS250" s="137"/>
    </row>
    <row r="251" spans="1:45" s="124" customFormat="1" ht="12.75" customHeight="1">
      <c r="A251" s="179"/>
      <c r="B251" s="183"/>
      <c r="C251" s="144"/>
      <c r="D251" s="148"/>
      <c r="E251" s="139"/>
      <c r="F251" s="174"/>
      <c r="G251" s="174"/>
      <c r="H251" s="174"/>
      <c r="I251" s="174"/>
      <c r="J251" s="174"/>
      <c r="K251" s="174"/>
      <c r="L251" s="174"/>
      <c r="M251" s="174"/>
      <c r="N251" s="174"/>
      <c r="O251" s="174"/>
      <c r="P251" s="174"/>
      <c r="Q251" s="174"/>
      <c r="R251" s="174"/>
      <c r="S251" s="174"/>
      <c r="T251" s="174"/>
      <c r="U251" s="174"/>
      <c r="V251" s="174"/>
      <c r="W251" s="174"/>
      <c r="X251" s="174"/>
      <c r="Y251" s="174"/>
      <c r="Z251" s="174"/>
      <c r="AA251" s="174"/>
      <c r="AB251" s="180"/>
      <c r="AC251" s="134"/>
      <c r="AD251" s="7"/>
      <c r="AE251" s="181"/>
      <c r="AF251" s="181"/>
      <c r="AG251" s="138"/>
      <c r="AH251" s="137"/>
      <c r="AI251" s="137"/>
      <c r="AJ251" s="137"/>
      <c r="AK251" s="137"/>
      <c r="AL251" s="137"/>
      <c r="AM251" s="137"/>
      <c r="AN251" s="145"/>
      <c r="AO251" s="142"/>
      <c r="AP251" s="6"/>
      <c r="AQ251" s="146"/>
      <c r="AR251" s="31"/>
      <c r="AS251" s="137"/>
    </row>
    <row r="252" spans="1:45" s="124" customFormat="1" ht="12.75" customHeight="1">
      <c r="A252" s="179"/>
      <c r="B252" s="183"/>
      <c r="C252" s="144"/>
      <c r="D252" s="148"/>
      <c r="E252" s="139"/>
      <c r="F252" s="174"/>
      <c r="G252" s="174"/>
      <c r="H252" s="174"/>
      <c r="I252" s="174"/>
      <c r="J252" s="174"/>
      <c r="K252" s="174"/>
      <c r="L252" s="174"/>
      <c r="M252" s="174"/>
      <c r="N252" s="174"/>
      <c r="O252" s="174"/>
      <c r="P252" s="174"/>
      <c r="Q252" s="174"/>
      <c r="R252" s="174"/>
      <c r="S252" s="174"/>
      <c r="T252" s="174"/>
      <c r="U252" s="174"/>
      <c r="V252" s="174"/>
      <c r="W252" s="174"/>
      <c r="X252" s="174"/>
      <c r="Y252" s="174"/>
      <c r="Z252" s="174"/>
      <c r="AA252" s="174"/>
      <c r="AB252" s="180"/>
      <c r="AC252" s="134"/>
      <c r="AD252" s="7"/>
      <c r="AE252" s="181"/>
      <c r="AF252" s="181"/>
      <c r="AG252" s="138"/>
      <c r="AH252" s="137"/>
      <c r="AI252" s="137"/>
      <c r="AJ252" s="137"/>
      <c r="AK252" s="137"/>
      <c r="AL252" s="137"/>
      <c r="AM252" s="137"/>
      <c r="AN252" s="145"/>
      <c r="AO252" s="142"/>
      <c r="AP252" s="6"/>
      <c r="AQ252" s="146"/>
      <c r="AR252" s="31"/>
      <c r="AS252" s="137"/>
    </row>
    <row r="253" spans="1:45" s="124" customFormat="1" ht="12.75" customHeight="1">
      <c r="A253" s="179"/>
      <c r="B253" s="183"/>
      <c r="C253" s="144"/>
      <c r="D253" s="148"/>
      <c r="E253" s="139"/>
      <c r="F253" s="174"/>
      <c r="G253" s="174"/>
      <c r="H253" s="174"/>
      <c r="I253" s="174"/>
      <c r="J253" s="174"/>
      <c r="K253" s="174"/>
      <c r="L253" s="174"/>
      <c r="M253" s="174"/>
      <c r="N253" s="174"/>
      <c r="O253" s="174"/>
      <c r="P253" s="174"/>
      <c r="Q253" s="174"/>
      <c r="R253" s="174"/>
      <c r="S253" s="174"/>
      <c r="T253" s="174"/>
      <c r="U253" s="174"/>
      <c r="V253" s="174"/>
      <c r="W253" s="174"/>
      <c r="X253" s="174"/>
      <c r="Y253" s="174"/>
      <c r="Z253" s="174"/>
      <c r="AA253" s="174"/>
      <c r="AB253" s="182"/>
      <c r="AC253" s="134"/>
      <c r="AD253" s="7"/>
      <c r="AE253" s="181"/>
      <c r="AF253" s="181"/>
      <c r="AG253" s="138"/>
      <c r="AH253" s="137"/>
      <c r="AI253" s="137"/>
      <c r="AJ253" s="137"/>
      <c r="AK253" s="137"/>
      <c r="AL253" s="137"/>
      <c r="AM253" s="137"/>
      <c r="AN253" s="145"/>
      <c r="AO253" s="131"/>
      <c r="AP253" s="5"/>
      <c r="AQ253" s="146"/>
      <c r="AR253" s="31"/>
      <c r="AS253" s="137"/>
    </row>
    <row r="254" spans="1:45" s="124" customFormat="1" ht="12.75" customHeight="1">
      <c r="A254" s="179"/>
      <c r="B254" s="137"/>
      <c r="C254" s="144"/>
      <c r="D254" s="148"/>
      <c r="E254" s="139"/>
      <c r="F254" s="174"/>
      <c r="G254" s="174"/>
      <c r="H254" s="174"/>
      <c r="I254" s="174"/>
      <c r="J254" s="174"/>
      <c r="K254" s="174"/>
      <c r="L254" s="174"/>
      <c r="M254" s="174"/>
      <c r="N254" s="174"/>
      <c r="O254" s="174"/>
      <c r="P254" s="174"/>
      <c r="Q254" s="174"/>
      <c r="R254" s="174"/>
      <c r="S254" s="174"/>
      <c r="T254" s="174"/>
      <c r="U254" s="174"/>
      <c r="V254" s="174"/>
      <c r="W254" s="174"/>
      <c r="X254" s="174"/>
      <c r="Y254" s="174"/>
      <c r="Z254" s="174"/>
      <c r="AA254" s="174"/>
      <c r="AB254" s="180"/>
      <c r="AC254" s="134"/>
      <c r="AD254" s="7"/>
      <c r="AE254" s="181"/>
      <c r="AF254" s="181"/>
      <c r="AG254" s="138"/>
      <c r="AH254" s="137"/>
      <c r="AI254" s="137"/>
      <c r="AJ254" s="137"/>
      <c r="AK254" s="137"/>
      <c r="AL254" s="137"/>
      <c r="AM254" s="137"/>
      <c r="AN254" s="145"/>
      <c r="AO254" s="142"/>
      <c r="AP254" s="6"/>
      <c r="AQ254" s="146"/>
      <c r="AR254" s="31"/>
      <c r="AS254" s="137"/>
    </row>
    <row r="255" spans="1:45" s="124" customFormat="1" ht="12.75" customHeight="1">
      <c r="A255" s="179"/>
      <c r="B255" s="183"/>
      <c r="C255" s="144"/>
      <c r="D255" s="148"/>
      <c r="E255" s="139"/>
      <c r="F255" s="174"/>
      <c r="G255" s="174"/>
      <c r="H255" s="174"/>
      <c r="I255" s="174"/>
      <c r="J255" s="174"/>
      <c r="K255" s="174"/>
      <c r="L255" s="174"/>
      <c r="M255" s="174"/>
      <c r="N255" s="174"/>
      <c r="O255" s="174"/>
      <c r="P255" s="174"/>
      <c r="Q255" s="174"/>
      <c r="R255" s="174"/>
      <c r="S255" s="174"/>
      <c r="T255" s="174"/>
      <c r="U255" s="174"/>
      <c r="V255" s="174"/>
      <c r="W255" s="174"/>
      <c r="X255" s="174"/>
      <c r="Y255" s="174"/>
      <c r="Z255" s="174"/>
      <c r="AA255" s="174"/>
      <c r="AB255" s="180"/>
      <c r="AC255" s="134"/>
      <c r="AD255" s="7"/>
      <c r="AE255" s="181"/>
      <c r="AF255" s="181"/>
      <c r="AG255" s="138"/>
      <c r="AH255" s="137"/>
      <c r="AI255" s="137"/>
      <c r="AJ255" s="137"/>
      <c r="AK255" s="137"/>
      <c r="AL255" s="137"/>
      <c r="AM255" s="137"/>
      <c r="AN255" s="145"/>
      <c r="AO255" s="142"/>
      <c r="AP255" s="6"/>
      <c r="AQ255" s="146"/>
      <c r="AR255" s="31"/>
      <c r="AS255" s="137"/>
    </row>
    <row r="256" spans="1:45" s="124" customFormat="1" ht="12.75" customHeight="1">
      <c r="A256" s="179"/>
      <c r="B256" s="145"/>
      <c r="C256" s="144"/>
      <c r="D256" s="148"/>
      <c r="E256" s="139"/>
      <c r="F256" s="174"/>
      <c r="G256" s="174"/>
      <c r="H256" s="174"/>
      <c r="I256" s="174"/>
      <c r="J256" s="174"/>
      <c r="K256" s="174"/>
      <c r="L256" s="174"/>
      <c r="M256" s="174"/>
      <c r="N256" s="174"/>
      <c r="O256" s="174"/>
      <c r="P256" s="174"/>
      <c r="Q256" s="174"/>
      <c r="R256" s="174"/>
      <c r="S256" s="174"/>
      <c r="T256" s="174"/>
      <c r="U256" s="174"/>
      <c r="V256" s="174"/>
      <c r="W256" s="174"/>
      <c r="X256" s="174"/>
      <c r="Y256" s="174"/>
      <c r="Z256" s="174"/>
      <c r="AA256" s="174"/>
      <c r="AB256" s="180"/>
      <c r="AC256" s="134"/>
      <c r="AD256" s="7"/>
      <c r="AE256" s="181"/>
      <c r="AF256" s="181"/>
      <c r="AG256" s="138"/>
      <c r="AH256" s="137"/>
      <c r="AI256" s="137"/>
      <c r="AJ256" s="137"/>
      <c r="AK256" s="137"/>
      <c r="AL256" s="137"/>
      <c r="AM256" s="137"/>
      <c r="AN256" s="145"/>
      <c r="AO256" s="131"/>
      <c r="AP256" s="5"/>
      <c r="AQ256" s="146"/>
      <c r="AR256" s="31"/>
      <c r="AS256" s="137"/>
    </row>
    <row r="257" spans="1:45" s="124" customFormat="1" ht="12.75" customHeight="1">
      <c r="A257" s="179"/>
      <c r="B257" s="145"/>
      <c r="C257" s="144"/>
      <c r="D257" s="148"/>
      <c r="E257" s="139"/>
      <c r="F257" s="174"/>
      <c r="G257" s="174"/>
      <c r="H257" s="174"/>
      <c r="I257" s="174"/>
      <c r="J257" s="174"/>
      <c r="K257" s="174"/>
      <c r="L257" s="174"/>
      <c r="M257" s="174"/>
      <c r="N257" s="174"/>
      <c r="O257" s="174"/>
      <c r="P257" s="174"/>
      <c r="Q257" s="174"/>
      <c r="R257" s="174"/>
      <c r="S257" s="174"/>
      <c r="T257" s="174"/>
      <c r="U257" s="174"/>
      <c r="V257" s="174"/>
      <c r="W257" s="174"/>
      <c r="X257" s="174"/>
      <c r="Y257" s="174"/>
      <c r="Z257" s="174"/>
      <c r="AA257" s="174"/>
      <c r="AB257" s="182"/>
      <c r="AC257" s="134"/>
      <c r="AD257" s="7"/>
      <c r="AE257" s="181"/>
      <c r="AF257" s="181"/>
      <c r="AG257" s="138"/>
      <c r="AH257" s="137"/>
      <c r="AI257" s="137"/>
      <c r="AJ257" s="137"/>
      <c r="AK257" s="137"/>
      <c r="AL257" s="137"/>
      <c r="AM257" s="137"/>
      <c r="AN257" s="145"/>
      <c r="AO257" s="142"/>
      <c r="AP257" s="5"/>
      <c r="AQ257" s="146"/>
      <c r="AR257" s="31"/>
      <c r="AS257" s="137"/>
    </row>
    <row r="258" spans="1:45" s="124" customFormat="1" ht="12.75" customHeight="1">
      <c r="A258" s="179"/>
      <c r="B258" s="145"/>
      <c r="C258" s="144"/>
      <c r="D258" s="148"/>
      <c r="E258" s="139"/>
      <c r="F258" s="174"/>
      <c r="G258" s="174"/>
      <c r="H258" s="174"/>
      <c r="I258" s="174"/>
      <c r="J258" s="174"/>
      <c r="K258" s="174"/>
      <c r="L258" s="174"/>
      <c r="M258" s="174"/>
      <c r="N258" s="174"/>
      <c r="O258" s="174"/>
      <c r="P258" s="174"/>
      <c r="Q258" s="174"/>
      <c r="R258" s="174"/>
      <c r="S258" s="174"/>
      <c r="T258" s="174"/>
      <c r="U258" s="174"/>
      <c r="V258" s="174"/>
      <c r="W258" s="174"/>
      <c r="X258" s="174"/>
      <c r="Y258" s="174"/>
      <c r="Z258" s="174"/>
      <c r="AA258" s="174"/>
      <c r="AB258" s="180"/>
      <c r="AC258" s="134"/>
      <c r="AD258" s="7"/>
      <c r="AE258" s="181"/>
      <c r="AF258" s="181"/>
      <c r="AG258" s="138"/>
      <c r="AH258" s="137"/>
      <c r="AI258" s="137"/>
      <c r="AJ258" s="137"/>
      <c r="AK258" s="137"/>
      <c r="AL258" s="137"/>
      <c r="AM258" s="137"/>
      <c r="AN258" s="145"/>
      <c r="AO258" s="142"/>
      <c r="AP258" s="6"/>
      <c r="AQ258" s="146"/>
      <c r="AR258" s="31"/>
      <c r="AS258" s="137"/>
    </row>
    <row r="259" spans="1:45" s="124" customFormat="1" ht="12.75" customHeight="1">
      <c r="A259" s="179"/>
      <c r="B259" s="145"/>
      <c r="C259" s="144"/>
      <c r="D259" s="184"/>
      <c r="E259" s="185"/>
      <c r="F259" s="174"/>
      <c r="G259" s="174"/>
      <c r="H259" s="174"/>
      <c r="I259" s="174"/>
      <c r="J259" s="174"/>
      <c r="K259" s="174"/>
      <c r="L259" s="174"/>
      <c r="M259" s="174"/>
      <c r="N259" s="174"/>
      <c r="O259" s="174"/>
      <c r="P259" s="174"/>
      <c r="Q259" s="174"/>
      <c r="R259" s="174"/>
      <c r="S259" s="174"/>
      <c r="T259" s="174"/>
      <c r="U259" s="174"/>
      <c r="V259" s="174"/>
      <c r="W259" s="174"/>
      <c r="X259" s="174"/>
      <c r="Y259" s="174"/>
      <c r="Z259" s="174"/>
      <c r="AA259" s="174"/>
      <c r="AB259" s="180"/>
      <c r="AC259" s="134"/>
      <c r="AD259" s="7"/>
      <c r="AE259" s="181"/>
      <c r="AF259" s="181"/>
      <c r="AG259" s="138"/>
      <c r="AH259" s="137"/>
      <c r="AI259" s="137"/>
      <c r="AJ259" s="137"/>
      <c r="AK259" s="137"/>
      <c r="AL259" s="137"/>
      <c r="AM259" s="137"/>
      <c r="AN259" s="145"/>
      <c r="AO259" s="131"/>
      <c r="AP259" s="5"/>
      <c r="AQ259" s="147"/>
      <c r="AR259" s="31"/>
      <c r="AS259" s="137"/>
    </row>
    <row r="260" spans="1:45" s="124" customFormat="1" ht="12.75" customHeight="1">
      <c r="A260" s="179"/>
      <c r="B260" s="145"/>
      <c r="C260" s="144"/>
      <c r="D260" s="184"/>
      <c r="E260" s="185"/>
      <c r="F260" s="174"/>
      <c r="G260" s="174"/>
      <c r="H260" s="174"/>
      <c r="I260" s="174"/>
      <c r="J260" s="174"/>
      <c r="K260" s="174"/>
      <c r="L260" s="174"/>
      <c r="M260" s="174"/>
      <c r="N260" s="174"/>
      <c r="O260" s="174"/>
      <c r="P260" s="174"/>
      <c r="Q260" s="174"/>
      <c r="R260" s="174"/>
      <c r="S260" s="174"/>
      <c r="T260" s="174"/>
      <c r="U260" s="174"/>
      <c r="V260" s="174"/>
      <c r="W260" s="174"/>
      <c r="X260" s="174"/>
      <c r="Y260" s="174"/>
      <c r="Z260" s="174"/>
      <c r="AA260" s="174"/>
      <c r="AB260" s="180"/>
      <c r="AC260" s="134"/>
      <c r="AD260" s="7"/>
      <c r="AE260" s="181"/>
      <c r="AF260" s="181"/>
      <c r="AG260" s="138"/>
      <c r="AH260" s="137"/>
      <c r="AI260" s="137"/>
      <c r="AJ260" s="137"/>
      <c r="AK260" s="137"/>
      <c r="AL260" s="137"/>
      <c r="AM260" s="137"/>
      <c r="AN260" s="145"/>
      <c r="AO260" s="142"/>
      <c r="AP260" s="5"/>
      <c r="AQ260" s="147"/>
      <c r="AR260" s="31"/>
      <c r="AS260" s="137"/>
    </row>
    <row r="261" spans="1:45" s="124" customFormat="1" ht="12.75" customHeight="1">
      <c r="A261" s="179"/>
      <c r="B261" s="145"/>
      <c r="C261" s="144"/>
      <c r="D261" s="184"/>
      <c r="E261" s="185"/>
      <c r="F261" s="174"/>
      <c r="G261" s="174"/>
      <c r="H261" s="174"/>
      <c r="I261" s="174"/>
      <c r="J261" s="174"/>
      <c r="K261" s="174"/>
      <c r="L261" s="174"/>
      <c r="M261" s="174"/>
      <c r="N261" s="174"/>
      <c r="O261" s="174"/>
      <c r="P261" s="174"/>
      <c r="Q261" s="174"/>
      <c r="R261" s="174"/>
      <c r="S261" s="174"/>
      <c r="T261" s="174"/>
      <c r="U261" s="174"/>
      <c r="V261" s="174"/>
      <c r="W261" s="174"/>
      <c r="X261" s="174"/>
      <c r="Y261" s="174"/>
      <c r="Z261" s="174"/>
      <c r="AA261" s="174"/>
      <c r="AB261" s="180"/>
      <c r="AC261" s="134"/>
      <c r="AD261" s="7"/>
      <c r="AE261" s="181"/>
      <c r="AF261" s="181"/>
      <c r="AG261" s="138"/>
      <c r="AH261" s="137"/>
      <c r="AI261" s="137"/>
      <c r="AJ261" s="137"/>
      <c r="AK261" s="137"/>
      <c r="AL261" s="137"/>
      <c r="AM261" s="137"/>
      <c r="AN261" s="145"/>
      <c r="AO261" s="142"/>
      <c r="AP261" s="5"/>
      <c r="AQ261" s="147"/>
      <c r="AR261" s="31"/>
      <c r="AS261" s="137"/>
    </row>
    <row r="262" spans="1:45" s="124" customFormat="1" ht="12.75" customHeight="1">
      <c r="A262" s="179"/>
      <c r="B262" s="145"/>
      <c r="C262" s="144"/>
      <c r="D262" s="184"/>
      <c r="E262" s="185"/>
      <c r="F262" s="174"/>
      <c r="G262" s="174"/>
      <c r="H262" s="174"/>
      <c r="I262" s="174"/>
      <c r="J262" s="174"/>
      <c r="K262" s="174"/>
      <c r="L262" s="174"/>
      <c r="M262" s="174"/>
      <c r="N262" s="174"/>
      <c r="O262" s="174"/>
      <c r="P262" s="174"/>
      <c r="Q262" s="174"/>
      <c r="R262" s="174"/>
      <c r="S262" s="174"/>
      <c r="T262" s="174"/>
      <c r="U262" s="174"/>
      <c r="V262" s="174"/>
      <c r="W262" s="174"/>
      <c r="X262" s="174"/>
      <c r="Y262" s="174"/>
      <c r="Z262" s="174"/>
      <c r="AA262" s="174"/>
      <c r="AB262" s="180"/>
      <c r="AC262" s="134"/>
      <c r="AD262" s="7"/>
      <c r="AE262" s="181"/>
      <c r="AF262" s="181"/>
      <c r="AG262" s="138"/>
      <c r="AH262" s="137"/>
      <c r="AI262" s="137"/>
      <c r="AJ262" s="137"/>
      <c r="AK262" s="137"/>
      <c r="AL262" s="137"/>
      <c r="AM262" s="137"/>
      <c r="AN262" s="145"/>
      <c r="AO262" s="142"/>
      <c r="AP262" s="5"/>
      <c r="AQ262" s="147"/>
      <c r="AR262" s="31"/>
      <c r="AS262" s="137"/>
    </row>
    <row r="263" spans="1:45" s="124" customFormat="1" ht="12.75" customHeight="1">
      <c r="A263" s="179"/>
      <c r="B263" s="145"/>
      <c r="C263" s="144"/>
      <c r="D263" s="184"/>
      <c r="E263" s="185"/>
      <c r="F263" s="174"/>
      <c r="G263" s="174"/>
      <c r="H263" s="174"/>
      <c r="I263" s="174"/>
      <c r="J263" s="174"/>
      <c r="K263" s="174"/>
      <c r="L263" s="174"/>
      <c r="M263" s="174"/>
      <c r="N263" s="174"/>
      <c r="O263" s="174"/>
      <c r="P263" s="174"/>
      <c r="Q263" s="174"/>
      <c r="R263" s="174"/>
      <c r="S263" s="174"/>
      <c r="T263" s="174"/>
      <c r="U263" s="174"/>
      <c r="V263" s="174"/>
      <c r="W263" s="174"/>
      <c r="X263" s="174"/>
      <c r="Y263" s="174"/>
      <c r="Z263" s="174"/>
      <c r="AA263" s="174"/>
      <c r="AB263" s="182"/>
      <c r="AC263" s="134"/>
      <c r="AD263" s="7"/>
      <c r="AE263" s="181"/>
      <c r="AF263" s="181"/>
      <c r="AG263" s="138"/>
      <c r="AH263" s="137"/>
      <c r="AI263" s="137"/>
      <c r="AJ263" s="137"/>
      <c r="AK263" s="137"/>
      <c r="AL263" s="137"/>
      <c r="AM263" s="137"/>
      <c r="AN263" s="145"/>
      <c r="AO263" s="142"/>
      <c r="AP263" s="5"/>
      <c r="AQ263" s="147"/>
      <c r="AR263" s="31"/>
      <c r="AS263" s="137"/>
    </row>
    <row r="264" spans="1:45" s="124" customFormat="1" ht="12.75" customHeight="1">
      <c r="A264" s="179"/>
      <c r="B264" s="145"/>
      <c r="C264" s="144"/>
      <c r="D264" s="184"/>
      <c r="E264" s="185"/>
      <c r="F264" s="174"/>
      <c r="G264" s="174"/>
      <c r="H264" s="174"/>
      <c r="I264" s="174"/>
      <c r="J264" s="174"/>
      <c r="K264" s="174"/>
      <c r="L264" s="174"/>
      <c r="M264" s="174"/>
      <c r="N264" s="174"/>
      <c r="O264" s="174"/>
      <c r="P264" s="174"/>
      <c r="Q264" s="174"/>
      <c r="R264" s="174"/>
      <c r="S264" s="174"/>
      <c r="T264" s="174"/>
      <c r="U264" s="174"/>
      <c r="V264" s="174"/>
      <c r="W264" s="174"/>
      <c r="X264" s="174"/>
      <c r="Y264" s="174"/>
      <c r="Z264" s="174"/>
      <c r="AA264" s="174"/>
      <c r="AB264" s="180"/>
      <c r="AC264" s="134"/>
      <c r="AD264" s="7"/>
      <c r="AE264" s="181"/>
      <c r="AF264" s="181"/>
      <c r="AG264" s="138"/>
      <c r="AH264" s="137"/>
      <c r="AI264" s="137"/>
      <c r="AJ264" s="137"/>
      <c r="AK264" s="137"/>
      <c r="AL264" s="137"/>
      <c r="AM264" s="137"/>
      <c r="AN264" s="145"/>
      <c r="AO264" s="142"/>
      <c r="AP264" s="6"/>
      <c r="AQ264" s="147"/>
      <c r="AR264" s="31"/>
      <c r="AS264" s="137"/>
    </row>
    <row r="265" spans="1:45" s="124" customFormat="1" ht="12.75" customHeight="1">
      <c r="A265" s="179"/>
      <c r="B265" s="145"/>
      <c r="C265" s="144"/>
      <c r="D265" s="184"/>
      <c r="E265" s="185"/>
      <c r="F265" s="174"/>
      <c r="G265" s="174"/>
      <c r="H265" s="174"/>
      <c r="I265" s="174"/>
      <c r="J265" s="174"/>
      <c r="K265" s="174"/>
      <c r="L265" s="174"/>
      <c r="M265" s="174"/>
      <c r="N265" s="174"/>
      <c r="O265" s="174"/>
      <c r="P265" s="174"/>
      <c r="Q265" s="174"/>
      <c r="R265" s="174"/>
      <c r="S265" s="174"/>
      <c r="T265" s="174"/>
      <c r="U265" s="174"/>
      <c r="V265" s="174"/>
      <c r="W265" s="174"/>
      <c r="X265" s="174"/>
      <c r="Y265" s="174"/>
      <c r="Z265" s="174"/>
      <c r="AA265" s="174"/>
      <c r="AB265" s="180"/>
      <c r="AC265" s="134"/>
      <c r="AD265" s="7"/>
      <c r="AE265" s="181"/>
      <c r="AF265" s="181"/>
      <c r="AG265" s="138"/>
      <c r="AH265" s="137"/>
      <c r="AI265" s="137"/>
      <c r="AJ265" s="137"/>
      <c r="AK265" s="137"/>
      <c r="AL265" s="137"/>
      <c r="AM265" s="137"/>
      <c r="AN265" s="145"/>
      <c r="AO265" s="142"/>
      <c r="AP265" s="6"/>
      <c r="AQ265" s="147"/>
      <c r="AR265" s="31"/>
      <c r="AS265" s="137"/>
    </row>
    <row r="266" spans="1:45" s="124" customFormat="1" ht="12.75" customHeight="1">
      <c r="A266" s="179"/>
      <c r="B266" s="145"/>
      <c r="C266" s="144"/>
      <c r="D266" s="184"/>
      <c r="E266" s="185"/>
      <c r="F266" s="174"/>
      <c r="G266" s="174"/>
      <c r="H266" s="174"/>
      <c r="I266" s="174"/>
      <c r="J266" s="174"/>
      <c r="K266" s="174"/>
      <c r="L266" s="174"/>
      <c r="M266" s="174"/>
      <c r="N266" s="174"/>
      <c r="O266" s="174"/>
      <c r="P266" s="174"/>
      <c r="Q266" s="174"/>
      <c r="R266" s="174"/>
      <c r="S266" s="174"/>
      <c r="T266" s="174"/>
      <c r="U266" s="174"/>
      <c r="V266" s="174"/>
      <c r="W266" s="174"/>
      <c r="X266" s="174"/>
      <c r="Y266" s="174"/>
      <c r="Z266" s="174"/>
      <c r="AA266" s="174"/>
      <c r="AB266" s="182"/>
      <c r="AC266" s="134"/>
      <c r="AD266" s="7"/>
      <c r="AE266" s="181"/>
      <c r="AF266" s="181"/>
      <c r="AG266" s="138"/>
      <c r="AH266" s="137"/>
      <c r="AI266" s="137"/>
      <c r="AJ266" s="137"/>
      <c r="AK266" s="137"/>
      <c r="AL266" s="137"/>
      <c r="AM266" s="137"/>
      <c r="AN266" s="145"/>
      <c r="AO266" s="142"/>
      <c r="AP266" s="6"/>
      <c r="AQ266" s="147"/>
      <c r="AR266" s="31"/>
      <c r="AS266" s="137"/>
    </row>
    <row r="267" spans="1:45" s="124" customFormat="1" ht="12.75" customHeight="1">
      <c r="A267" s="179"/>
      <c r="B267" s="145"/>
      <c r="C267" s="144"/>
      <c r="D267" s="184"/>
      <c r="E267" s="185"/>
      <c r="F267" s="174"/>
      <c r="G267" s="174"/>
      <c r="H267" s="174"/>
      <c r="I267" s="174"/>
      <c r="J267" s="174"/>
      <c r="K267" s="174"/>
      <c r="L267" s="174"/>
      <c r="M267" s="174"/>
      <c r="N267" s="174"/>
      <c r="O267" s="174"/>
      <c r="P267" s="174"/>
      <c r="Q267" s="174"/>
      <c r="R267" s="174"/>
      <c r="S267" s="174"/>
      <c r="T267" s="174"/>
      <c r="U267" s="174"/>
      <c r="V267" s="174"/>
      <c r="W267" s="174"/>
      <c r="X267" s="174"/>
      <c r="Y267" s="174"/>
      <c r="Z267" s="174"/>
      <c r="AA267" s="174"/>
      <c r="AB267" s="182"/>
      <c r="AC267" s="134"/>
      <c r="AD267" s="7"/>
      <c r="AE267" s="181"/>
      <c r="AF267" s="181"/>
      <c r="AG267" s="138"/>
      <c r="AH267" s="137"/>
      <c r="AI267" s="137"/>
      <c r="AJ267" s="137"/>
      <c r="AK267" s="137"/>
      <c r="AL267" s="137"/>
      <c r="AM267" s="137"/>
      <c r="AN267" s="145"/>
      <c r="AO267" s="142"/>
      <c r="AP267" s="5"/>
      <c r="AQ267" s="147"/>
      <c r="AR267" s="31"/>
      <c r="AS267" s="137"/>
    </row>
    <row r="268" spans="1:45" s="124" customFormat="1" ht="12.75" customHeight="1">
      <c r="A268" s="179"/>
      <c r="B268" s="145"/>
      <c r="C268" s="144"/>
      <c r="D268" s="184"/>
      <c r="E268" s="185"/>
      <c r="F268" s="174"/>
      <c r="G268" s="174"/>
      <c r="H268" s="174"/>
      <c r="I268" s="174"/>
      <c r="J268" s="174"/>
      <c r="K268" s="174"/>
      <c r="L268" s="174"/>
      <c r="M268" s="174"/>
      <c r="N268" s="174"/>
      <c r="O268" s="174"/>
      <c r="P268" s="174"/>
      <c r="Q268" s="174"/>
      <c r="R268" s="174"/>
      <c r="S268" s="174"/>
      <c r="T268" s="174"/>
      <c r="U268" s="174"/>
      <c r="V268" s="174"/>
      <c r="W268" s="174"/>
      <c r="X268" s="174"/>
      <c r="Y268" s="174"/>
      <c r="Z268" s="174"/>
      <c r="AA268" s="174"/>
      <c r="AB268" s="182"/>
      <c r="AC268" s="134"/>
      <c r="AD268" s="7"/>
      <c r="AE268" s="181"/>
      <c r="AF268" s="181"/>
      <c r="AG268" s="138"/>
      <c r="AH268" s="137"/>
      <c r="AI268" s="137"/>
      <c r="AJ268" s="137"/>
      <c r="AK268" s="137"/>
      <c r="AL268" s="137"/>
      <c r="AM268" s="137"/>
      <c r="AN268" s="145"/>
      <c r="AO268" s="142"/>
      <c r="AP268" s="6"/>
      <c r="AQ268" s="147"/>
      <c r="AR268" s="31"/>
      <c r="AS268" s="137"/>
    </row>
    <row r="269" spans="1:45" s="124" customFormat="1" ht="12.75" customHeight="1">
      <c r="A269" s="179"/>
      <c r="B269" s="145"/>
      <c r="C269" s="144"/>
      <c r="D269" s="184"/>
      <c r="E269" s="185"/>
      <c r="F269" s="174"/>
      <c r="G269" s="174"/>
      <c r="H269" s="174"/>
      <c r="I269" s="174"/>
      <c r="J269" s="174"/>
      <c r="K269" s="174"/>
      <c r="L269" s="174"/>
      <c r="M269" s="174"/>
      <c r="N269" s="174"/>
      <c r="O269" s="174"/>
      <c r="P269" s="174"/>
      <c r="Q269" s="174"/>
      <c r="R269" s="174"/>
      <c r="S269" s="174"/>
      <c r="T269" s="174"/>
      <c r="U269" s="174"/>
      <c r="V269" s="174"/>
      <c r="W269" s="174"/>
      <c r="X269" s="174"/>
      <c r="Y269" s="174"/>
      <c r="Z269" s="174"/>
      <c r="AA269" s="174"/>
      <c r="AB269" s="182"/>
      <c r="AC269" s="134"/>
      <c r="AD269" s="7"/>
      <c r="AE269" s="181"/>
      <c r="AF269" s="181"/>
      <c r="AG269" s="138"/>
      <c r="AH269" s="137"/>
      <c r="AI269" s="137"/>
      <c r="AJ269" s="137"/>
      <c r="AK269" s="137"/>
      <c r="AL269" s="137"/>
      <c r="AM269" s="137"/>
      <c r="AN269" s="145"/>
      <c r="AO269" s="131"/>
      <c r="AP269" s="6"/>
      <c r="AQ269" s="147"/>
      <c r="AR269" s="31"/>
      <c r="AS269" s="137"/>
    </row>
    <row r="270" spans="1:45" s="124" customFormat="1" ht="12.75" customHeight="1">
      <c r="A270" s="179"/>
      <c r="B270" s="145"/>
      <c r="C270" s="144"/>
      <c r="D270" s="184"/>
      <c r="E270" s="185"/>
      <c r="F270" s="174"/>
      <c r="G270" s="174"/>
      <c r="H270" s="174"/>
      <c r="I270" s="174"/>
      <c r="J270" s="174"/>
      <c r="K270" s="174"/>
      <c r="L270" s="174"/>
      <c r="M270" s="174"/>
      <c r="N270" s="174"/>
      <c r="O270" s="174"/>
      <c r="P270" s="174"/>
      <c r="Q270" s="174"/>
      <c r="R270" s="174"/>
      <c r="S270" s="174"/>
      <c r="T270" s="174"/>
      <c r="U270" s="174"/>
      <c r="V270" s="174"/>
      <c r="W270" s="174"/>
      <c r="X270" s="174"/>
      <c r="Y270" s="174"/>
      <c r="Z270" s="174"/>
      <c r="AA270" s="174"/>
      <c r="AB270" s="182"/>
      <c r="AC270" s="134"/>
      <c r="AD270" s="7"/>
      <c r="AE270" s="181"/>
      <c r="AF270" s="181"/>
      <c r="AG270" s="138"/>
      <c r="AH270" s="137"/>
      <c r="AI270" s="137"/>
      <c r="AJ270" s="137"/>
      <c r="AK270" s="137"/>
      <c r="AL270" s="137"/>
      <c r="AM270" s="137"/>
      <c r="AN270" s="145"/>
      <c r="AO270" s="142"/>
      <c r="AP270" s="5"/>
      <c r="AQ270" s="147"/>
      <c r="AR270" s="31"/>
      <c r="AS270" s="137"/>
    </row>
    <row r="271" spans="1:45" s="124" customFormat="1" ht="12.75" customHeight="1">
      <c r="A271" s="132"/>
      <c r="B271" s="183"/>
      <c r="C271" s="144"/>
      <c r="D271" s="184"/>
      <c r="E271" s="185"/>
      <c r="F271" s="174"/>
      <c r="G271" s="174"/>
      <c r="H271" s="174"/>
      <c r="I271" s="174"/>
      <c r="J271" s="174"/>
      <c r="K271" s="174"/>
      <c r="L271" s="174"/>
      <c r="M271" s="174"/>
      <c r="N271" s="174"/>
      <c r="O271" s="174"/>
      <c r="P271" s="174"/>
      <c r="Q271" s="174"/>
      <c r="R271" s="174"/>
      <c r="S271" s="174"/>
      <c r="T271" s="174"/>
      <c r="U271" s="174"/>
      <c r="V271" s="174"/>
      <c r="W271" s="174"/>
      <c r="X271" s="174"/>
      <c r="Y271" s="174"/>
      <c r="Z271" s="174"/>
      <c r="AA271" s="174"/>
      <c r="AB271" s="182"/>
      <c r="AC271" s="134"/>
      <c r="AD271" s="7"/>
      <c r="AE271" s="181"/>
      <c r="AF271" s="181"/>
      <c r="AG271" s="138"/>
      <c r="AH271" s="137"/>
      <c r="AI271" s="137"/>
      <c r="AJ271" s="137"/>
      <c r="AK271" s="137"/>
      <c r="AL271" s="137"/>
      <c r="AM271" s="137"/>
      <c r="AN271" s="145"/>
      <c r="AO271" s="142"/>
      <c r="AP271" s="5"/>
      <c r="AQ271" s="147"/>
      <c r="AR271" s="31"/>
      <c r="AS271" s="137"/>
    </row>
    <row r="272" spans="1:45" s="124" customFormat="1" ht="12.75" customHeight="1">
      <c r="A272" s="132"/>
      <c r="B272" s="145"/>
      <c r="C272" s="144"/>
      <c r="D272" s="184"/>
      <c r="E272" s="185"/>
      <c r="F272" s="174"/>
      <c r="G272" s="174"/>
      <c r="H272" s="174"/>
      <c r="I272" s="174"/>
      <c r="J272" s="174"/>
      <c r="K272" s="174"/>
      <c r="L272" s="174"/>
      <c r="M272" s="174"/>
      <c r="N272" s="174"/>
      <c r="O272" s="174"/>
      <c r="P272" s="174"/>
      <c r="Q272" s="174"/>
      <c r="R272" s="174"/>
      <c r="S272" s="174"/>
      <c r="T272" s="174"/>
      <c r="U272" s="174"/>
      <c r="V272" s="174"/>
      <c r="W272" s="174"/>
      <c r="X272" s="174"/>
      <c r="Y272" s="174"/>
      <c r="Z272" s="174"/>
      <c r="AA272" s="174"/>
      <c r="AB272" s="180"/>
      <c r="AC272" s="134"/>
      <c r="AD272" s="7"/>
      <c r="AE272" s="181"/>
      <c r="AF272" s="181"/>
      <c r="AG272" s="138"/>
      <c r="AH272" s="137"/>
      <c r="AI272" s="137"/>
      <c r="AJ272" s="137"/>
      <c r="AK272" s="137"/>
      <c r="AL272" s="137"/>
      <c r="AM272" s="137"/>
      <c r="AN272" s="145"/>
      <c r="AO272" s="142"/>
      <c r="AP272" s="5"/>
      <c r="AQ272" s="147"/>
      <c r="AR272" s="31"/>
      <c r="AS272" s="137"/>
    </row>
    <row r="273" spans="1:45" s="124" customFormat="1" ht="12.75" customHeight="1">
      <c r="A273" s="179"/>
      <c r="B273" s="145"/>
      <c r="C273" s="144"/>
      <c r="D273" s="184"/>
      <c r="E273" s="185"/>
      <c r="F273" s="174"/>
      <c r="G273" s="174"/>
      <c r="H273" s="174"/>
      <c r="I273" s="174"/>
      <c r="J273" s="174"/>
      <c r="K273" s="174"/>
      <c r="L273" s="174"/>
      <c r="M273" s="174"/>
      <c r="N273" s="174"/>
      <c r="O273" s="174"/>
      <c r="P273" s="174"/>
      <c r="Q273" s="174"/>
      <c r="R273" s="174"/>
      <c r="S273" s="174"/>
      <c r="T273" s="174"/>
      <c r="U273" s="174"/>
      <c r="V273" s="174"/>
      <c r="W273" s="174"/>
      <c r="X273" s="174"/>
      <c r="Y273" s="174"/>
      <c r="Z273" s="174"/>
      <c r="AA273" s="174"/>
      <c r="AB273" s="182"/>
      <c r="AC273" s="134"/>
      <c r="AD273" s="7"/>
      <c r="AE273" s="181"/>
      <c r="AF273" s="181"/>
      <c r="AG273" s="138"/>
      <c r="AH273" s="131"/>
      <c r="AI273" s="186"/>
      <c r="AJ273" s="186"/>
      <c r="AK273" s="186"/>
      <c r="AL273" s="186"/>
      <c r="AM273" s="186"/>
      <c r="AN273" s="145"/>
      <c r="AO273" s="142"/>
      <c r="AP273" s="6"/>
      <c r="AQ273" s="147"/>
      <c r="AR273" s="31"/>
      <c r="AS273" s="137"/>
    </row>
    <row r="274" spans="1:45" s="124" customFormat="1" ht="12.75" customHeight="1">
      <c r="A274" s="179"/>
      <c r="B274" s="145"/>
      <c r="C274" s="144"/>
      <c r="D274" s="184"/>
      <c r="E274" s="185"/>
      <c r="F274" s="174"/>
      <c r="G274" s="174"/>
      <c r="H274" s="174"/>
      <c r="I274" s="174"/>
      <c r="J274" s="174"/>
      <c r="K274" s="174"/>
      <c r="L274" s="174"/>
      <c r="M274" s="174"/>
      <c r="N274" s="174"/>
      <c r="O274" s="174"/>
      <c r="P274" s="174"/>
      <c r="Q274" s="174"/>
      <c r="R274" s="174"/>
      <c r="S274" s="174"/>
      <c r="T274" s="174"/>
      <c r="U274" s="174"/>
      <c r="V274" s="174"/>
      <c r="W274" s="174"/>
      <c r="X274" s="174"/>
      <c r="Y274" s="174"/>
      <c r="Z274" s="174"/>
      <c r="AA274" s="174"/>
      <c r="AB274" s="182"/>
      <c r="AC274" s="134"/>
      <c r="AD274" s="7"/>
      <c r="AE274" s="181"/>
      <c r="AF274" s="181"/>
      <c r="AG274" s="138"/>
      <c r="AH274" s="131"/>
      <c r="AI274" s="186"/>
      <c r="AJ274" s="186"/>
      <c r="AK274" s="186"/>
      <c r="AL274" s="186"/>
      <c r="AM274" s="186"/>
      <c r="AN274" s="145"/>
      <c r="AO274" s="142"/>
      <c r="AP274" s="6"/>
      <c r="AQ274" s="147"/>
      <c r="AR274" s="31"/>
      <c r="AS274" s="137"/>
    </row>
    <row r="275" spans="1:45" s="124" customFormat="1" ht="12.75" customHeight="1">
      <c r="A275" s="179"/>
      <c r="B275" s="145"/>
      <c r="C275" s="144"/>
      <c r="D275" s="184"/>
      <c r="E275" s="185"/>
      <c r="F275" s="174"/>
      <c r="G275" s="174"/>
      <c r="H275" s="174"/>
      <c r="I275" s="174"/>
      <c r="J275" s="174"/>
      <c r="K275" s="174"/>
      <c r="L275" s="174"/>
      <c r="M275" s="174"/>
      <c r="N275" s="174"/>
      <c r="O275" s="174"/>
      <c r="P275" s="174"/>
      <c r="Q275" s="174"/>
      <c r="R275" s="174"/>
      <c r="S275" s="174"/>
      <c r="T275" s="174"/>
      <c r="U275" s="174"/>
      <c r="V275" s="174"/>
      <c r="W275" s="174"/>
      <c r="X275" s="174"/>
      <c r="Y275" s="174"/>
      <c r="Z275" s="174"/>
      <c r="AA275" s="174"/>
      <c r="AB275" s="182"/>
      <c r="AC275" s="134"/>
      <c r="AD275" s="7"/>
      <c r="AE275" s="181"/>
      <c r="AF275" s="181"/>
      <c r="AG275" s="138"/>
      <c r="AH275" s="137"/>
      <c r="AI275" s="137"/>
      <c r="AJ275" s="137"/>
      <c r="AK275" s="137"/>
      <c r="AL275" s="137"/>
      <c r="AM275" s="137"/>
      <c r="AN275" s="145"/>
      <c r="AO275" s="142"/>
      <c r="AP275" s="6"/>
      <c r="AQ275" s="147"/>
      <c r="AR275" s="31"/>
      <c r="AS275" s="137"/>
    </row>
    <row r="276" spans="1:45" s="124" customFormat="1" ht="12.75" customHeight="1">
      <c r="A276" s="179"/>
      <c r="B276" s="145"/>
      <c r="C276" s="144"/>
      <c r="D276" s="184"/>
      <c r="E276" s="185"/>
      <c r="F276" s="174"/>
      <c r="G276" s="174"/>
      <c r="H276" s="174"/>
      <c r="I276" s="174"/>
      <c r="J276" s="174"/>
      <c r="K276" s="174"/>
      <c r="L276" s="174"/>
      <c r="M276" s="174"/>
      <c r="N276" s="174"/>
      <c r="O276" s="174"/>
      <c r="P276" s="174"/>
      <c r="Q276" s="174"/>
      <c r="R276" s="174"/>
      <c r="S276" s="174"/>
      <c r="T276" s="174"/>
      <c r="U276" s="174"/>
      <c r="V276" s="174"/>
      <c r="W276" s="174"/>
      <c r="X276" s="174"/>
      <c r="Y276" s="174"/>
      <c r="Z276" s="174"/>
      <c r="AA276" s="174"/>
      <c r="AB276" s="182"/>
      <c r="AC276" s="134"/>
      <c r="AD276" s="7"/>
      <c r="AE276" s="181"/>
      <c r="AF276" s="181"/>
      <c r="AG276" s="138"/>
      <c r="AH276" s="137"/>
      <c r="AI276" s="137"/>
      <c r="AJ276" s="137"/>
      <c r="AK276" s="137"/>
      <c r="AL276" s="137"/>
      <c r="AM276" s="137"/>
      <c r="AN276" s="145"/>
      <c r="AO276" s="142"/>
      <c r="AP276" s="6"/>
      <c r="AQ276" s="147"/>
      <c r="AR276" s="31"/>
      <c r="AS276" s="137"/>
    </row>
    <row r="277" spans="1:45" s="124" customFormat="1" ht="12.75" customHeight="1">
      <c r="A277" s="179"/>
      <c r="B277" s="145"/>
      <c r="C277" s="144"/>
      <c r="D277" s="184"/>
      <c r="E277" s="185"/>
      <c r="F277" s="174"/>
      <c r="G277" s="174"/>
      <c r="H277" s="174"/>
      <c r="I277" s="174"/>
      <c r="J277" s="174"/>
      <c r="K277" s="174"/>
      <c r="L277" s="174"/>
      <c r="M277" s="174"/>
      <c r="N277" s="174"/>
      <c r="O277" s="174"/>
      <c r="P277" s="174"/>
      <c r="Q277" s="174"/>
      <c r="R277" s="174"/>
      <c r="S277" s="174"/>
      <c r="T277" s="174"/>
      <c r="U277" s="174"/>
      <c r="V277" s="174"/>
      <c r="W277" s="174"/>
      <c r="X277" s="174"/>
      <c r="Y277" s="174"/>
      <c r="Z277" s="174"/>
      <c r="AA277" s="174"/>
      <c r="AB277" s="182"/>
      <c r="AC277" s="134"/>
      <c r="AD277" s="7"/>
      <c r="AE277" s="181"/>
      <c r="AF277" s="181"/>
      <c r="AG277" s="138"/>
      <c r="AH277" s="137"/>
      <c r="AI277" s="137"/>
      <c r="AJ277" s="137"/>
      <c r="AK277" s="137"/>
      <c r="AL277" s="137"/>
      <c r="AM277" s="137"/>
      <c r="AN277" s="145"/>
      <c r="AO277" s="142"/>
      <c r="AP277" s="6"/>
      <c r="AQ277" s="147"/>
      <c r="AR277" s="31"/>
      <c r="AS277" s="137"/>
    </row>
    <row r="278" spans="1:45" s="124" customFormat="1" ht="12.75" customHeight="1">
      <c r="A278" s="179"/>
      <c r="B278" s="145"/>
      <c r="C278" s="144"/>
      <c r="D278" s="184"/>
      <c r="E278" s="185"/>
      <c r="F278" s="174"/>
      <c r="G278" s="174"/>
      <c r="H278" s="174"/>
      <c r="I278" s="174"/>
      <c r="J278" s="174"/>
      <c r="K278" s="174"/>
      <c r="L278" s="174"/>
      <c r="M278" s="174"/>
      <c r="N278" s="174"/>
      <c r="O278" s="174"/>
      <c r="P278" s="174"/>
      <c r="Q278" s="174"/>
      <c r="R278" s="174"/>
      <c r="S278" s="174"/>
      <c r="T278" s="174"/>
      <c r="U278" s="174"/>
      <c r="V278" s="174"/>
      <c r="W278" s="174"/>
      <c r="X278" s="174"/>
      <c r="Y278" s="174"/>
      <c r="Z278" s="174"/>
      <c r="AA278" s="174"/>
      <c r="AB278" s="182"/>
      <c r="AC278" s="134"/>
      <c r="AD278" s="7"/>
      <c r="AE278" s="181"/>
      <c r="AF278" s="181"/>
      <c r="AG278" s="138"/>
      <c r="AH278" s="137"/>
      <c r="AI278" s="137"/>
      <c r="AJ278" s="137"/>
      <c r="AK278" s="137"/>
      <c r="AL278" s="137"/>
      <c r="AM278" s="137"/>
      <c r="AN278" s="145"/>
      <c r="AO278" s="142"/>
      <c r="AP278" s="6"/>
      <c r="AQ278" s="147"/>
      <c r="AR278" s="31"/>
      <c r="AS278" s="137"/>
    </row>
    <row r="279" spans="1:45" s="124" customFormat="1" ht="12.75" customHeight="1">
      <c r="A279" s="179"/>
      <c r="B279" s="145"/>
      <c r="C279" s="144"/>
      <c r="D279" s="184"/>
      <c r="E279" s="185"/>
      <c r="F279" s="174"/>
      <c r="G279" s="174"/>
      <c r="H279" s="174"/>
      <c r="I279" s="174"/>
      <c r="J279" s="174"/>
      <c r="K279" s="174"/>
      <c r="L279" s="174"/>
      <c r="M279" s="174"/>
      <c r="N279" s="174"/>
      <c r="O279" s="174"/>
      <c r="P279" s="174"/>
      <c r="Q279" s="174"/>
      <c r="R279" s="174"/>
      <c r="S279" s="174"/>
      <c r="T279" s="174"/>
      <c r="U279" s="174"/>
      <c r="V279" s="174"/>
      <c r="W279" s="174"/>
      <c r="X279" s="174"/>
      <c r="Y279" s="174"/>
      <c r="Z279" s="174"/>
      <c r="AA279" s="174"/>
      <c r="AB279" s="182"/>
      <c r="AC279" s="134"/>
      <c r="AD279" s="7"/>
      <c r="AE279" s="181"/>
      <c r="AF279" s="181"/>
      <c r="AG279" s="138"/>
      <c r="AH279" s="137"/>
      <c r="AI279" s="137"/>
      <c r="AJ279" s="137"/>
      <c r="AK279" s="137"/>
      <c r="AL279" s="137"/>
      <c r="AM279" s="137"/>
      <c r="AN279" s="145"/>
      <c r="AO279" s="142"/>
      <c r="AP279" s="6"/>
      <c r="AQ279" s="147"/>
      <c r="AR279" s="31"/>
      <c r="AS279" s="137"/>
    </row>
    <row r="280" spans="1:45" s="124" customFormat="1" ht="12.75" customHeight="1">
      <c r="A280" s="179"/>
      <c r="B280" s="145"/>
      <c r="C280" s="144"/>
      <c r="D280" s="184"/>
      <c r="E280" s="185"/>
      <c r="F280" s="174"/>
      <c r="G280" s="174"/>
      <c r="H280" s="174"/>
      <c r="I280" s="174"/>
      <c r="J280" s="174"/>
      <c r="K280" s="174"/>
      <c r="L280" s="174"/>
      <c r="M280" s="174"/>
      <c r="N280" s="174"/>
      <c r="O280" s="174"/>
      <c r="P280" s="174"/>
      <c r="Q280" s="174"/>
      <c r="R280" s="174"/>
      <c r="S280" s="174"/>
      <c r="T280" s="174"/>
      <c r="U280" s="174"/>
      <c r="V280" s="174"/>
      <c r="W280" s="174"/>
      <c r="X280" s="174"/>
      <c r="Y280" s="174"/>
      <c r="Z280" s="174"/>
      <c r="AA280" s="174"/>
      <c r="AB280" s="182"/>
      <c r="AC280" s="134"/>
      <c r="AD280" s="7"/>
      <c r="AE280" s="181"/>
      <c r="AF280" s="181"/>
      <c r="AG280" s="138"/>
      <c r="AH280" s="137"/>
      <c r="AI280" s="137"/>
      <c r="AJ280" s="137"/>
      <c r="AK280" s="137"/>
      <c r="AL280" s="137"/>
      <c r="AM280" s="137"/>
      <c r="AN280" s="145"/>
      <c r="AO280" s="142"/>
      <c r="AP280" s="6"/>
      <c r="AQ280" s="147"/>
      <c r="AR280" s="145"/>
      <c r="AS280" s="137"/>
    </row>
    <row r="281" spans="1:45" s="124" customFormat="1" ht="12.75" customHeight="1">
      <c r="A281" s="179"/>
      <c r="B281" s="145"/>
      <c r="C281" s="144"/>
      <c r="D281" s="184"/>
      <c r="E281" s="185"/>
      <c r="F281" s="174"/>
      <c r="G281" s="174"/>
      <c r="H281" s="174"/>
      <c r="I281" s="174"/>
      <c r="J281" s="174"/>
      <c r="K281" s="174"/>
      <c r="L281" s="174"/>
      <c r="M281" s="174"/>
      <c r="N281" s="174"/>
      <c r="O281" s="174"/>
      <c r="P281" s="174"/>
      <c r="Q281" s="174"/>
      <c r="R281" s="174"/>
      <c r="S281" s="174"/>
      <c r="T281" s="174"/>
      <c r="U281" s="174"/>
      <c r="V281" s="174"/>
      <c r="W281" s="174"/>
      <c r="X281" s="174"/>
      <c r="Y281" s="174"/>
      <c r="Z281" s="174"/>
      <c r="AA281" s="174"/>
      <c r="AB281" s="182"/>
      <c r="AC281" s="134"/>
      <c r="AD281" s="7"/>
      <c r="AE281" s="181"/>
      <c r="AF281" s="181"/>
      <c r="AG281" s="138"/>
      <c r="AH281" s="137"/>
      <c r="AI281" s="137"/>
      <c r="AJ281" s="137"/>
      <c r="AK281" s="137"/>
      <c r="AL281" s="137"/>
      <c r="AM281" s="137"/>
      <c r="AN281" s="145"/>
      <c r="AO281" s="142"/>
      <c r="AP281" s="6"/>
      <c r="AQ281" s="147"/>
      <c r="AR281" s="145"/>
      <c r="AS281" s="137"/>
    </row>
    <row r="282" spans="1:45" s="124" customFormat="1" ht="12.75" customHeight="1">
      <c r="A282" s="179"/>
      <c r="B282" s="179"/>
      <c r="C282" s="144"/>
      <c r="D282" s="187"/>
      <c r="E282" s="185"/>
      <c r="F282" s="174"/>
      <c r="G282" s="174"/>
      <c r="H282" s="174"/>
      <c r="I282" s="174"/>
      <c r="J282" s="174"/>
      <c r="K282" s="174"/>
      <c r="L282" s="174"/>
      <c r="M282" s="174"/>
      <c r="N282" s="174"/>
      <c r="O282" s="174"/>
      <c r="P282" s="174"/>
      <c r="Q282" s="174"/>
      <c r="R282" s="174"/>
      <c r="S282" s="174"/>
      <c r="T282" s="174"/>
      <c r="U282" s="174"/>
      <c r="V282" s="174"/>
      <c r="W282" s="174"/>
      <c r="X282" s="174"/>
      <c r="Y282" s="174"/>
      <c r="Z282" s="174"/>
      <c r="AA282" s="174"/>
      <c r="AB282" s="182"/>
      <c r="AC282" s="134"/>
      <c r="AD282" s="7"/>
      <c r="AE282" s="181"/>
      <c r="AF282" s="181"/>
      <c r="AG282" s="138"/>
      <c r="AH282" s="137"/>
      <c r="AI282" s="137"/>
      <c r="AJ282" s="137"/>
      <c r="AK282" s="137"/>
      <c r="AL282" s="137"/>
      <c r="AM282" s="137"/>
      <c r="AN282" s="145"/>
      <c r="AO282" s="142"/>
      <c r="AP282" s="6"/>
      <c r="AQ282" s="147"/>
      <c r="AR282" s="145"/>
      <c r="AS282" s="137"/>
    </row>
    <row r="283" spans="1:45" s="124" customFormat="1" ht="12.75" customHeight="1">
      <c r="A283" s="179"/>
      <c r="B283" s="183"/>
      <c r="C283" s="144"/>
      <c r="D283" s="187"/>
      <c r="E283" s="185"/>
      <c r="F283" s="174"/>
      <c r="G283" s="174"/>
      <c r="H283" s="174"/>
      <c r="I283" s="174"/>
      <c r="J283" s="174"/>
      <c r="K283" s="174"/>
      <c r="L283" s="174"/>
      <c r="M283" s="174"/>
      <c r="N283" s="174"/>
      <c r="O283" s="174"/>
      <c r="P283" s="174"/>
      <c r="Q283" s="174"/>
      <c r="R283" s="174"/>
      <c r="S283" s="174"/>
      <c r="T283" s="174"/>
      <c r="U283" s="174"/>
      <c r="V283" s="174"/>
      <c r="W283" s="174"/>
      <c r="X283" s="174"/>
      <c r="Y283" s="174"/>
      <c r="Z283" s="174"/>
      <c r="AA283" s="174"/>
      <c r="AB283" s="182"/>
      <c r="AC283" s="134"/>
      <c r="AD283" s="7"/>
      <c r="AE283" s="181"/>
      <c r="AF283" s="181"/>
      <c r="AG283" s="138"/>
      <c r="AH283" s="137"/>
      <c r="AI283" s="137"/>
      <c r="AJ283" s="137"/>
      <c r="AK283" s="137"/>
      <c r="AL283" s="137"/>
      <c r="AM283" s="137"/>
      <c r="AN283" s="145"/>
      <c r="AO283" s="142"/>
      <c r="AP283" s="6"/>
      <c r="AQ283" s="147"/>
      <c r="AR283" s="145"/>
      <c r="AS283" s="137"/>
    </row>
    <row r="284" spans="1:45" s="124" customFormat="1" ht="12.75" customHeight="1">
      <c r="A284" s="179"/>
      <c r="B284" s="145"/>
      <c r="C284" s="144"/>
      <c r="D284" s="187"/>
      <c r="E284" s="185"/>
      <c r="F284" s="174"/>
      <c r="G284" s="174"/>
      <c r="H284" s="174"/>
      <c r="I284" s="174"/>
      <c r="J284" s="174"/>
      <c r="K284" s="174"/>
      <c r="L284" s="174"/>
      <c r="M284" s="174"/>
      <c r="N284" s="174"/>
      <c r="O284" s="174"/>
      <c r="P284" s="174"/>
      <c r="Q284" s="174"/>
      <c r="R284" s="174"/>
      <c r="S284" s="174"/>
      <c r="T284" s="174"/>
      <c r="U284" s="174"/>
      <c r="V284" s="174"/>
      <c r="W284" s="174"/>
      <c r="X284" s="174"/>
      <c r="Y284" s="174"/>
      <c r="Z284" s="174"/>
      <c r="AA284" s="174"/>
      <c r="AB284" s="182"/>
      <c r="AC284" s="134"/>
      <c r="AD284" s="7"/>
      <c r="AE284" s="181"/>
      <c r="AF284" s="181"/>
      <c r="AG284" s="138"/>
      <c r="AH284" s="137"/>
      <c r="AI284" s="137"/>
      <c r="AJ284" s="137"/>
      <c r="AK284" s="137"/>
      <c r="AL284" s="137"/>
      <c r="AM284" s="137"/>
      <c r="AN284" s="137"/>
      <c r="AO284" s="142"/>
      <c r="AP284" s="6"/>
      <c r="AQ284" s="147"/>
      <c r="AR284" s="145"/>
      <c r="AS284" s="137"/>
    </row>
    <row r="285" spans="1:45" s="124" customFormat="1" ht="12.75" customHeight="1">
      <c r="A285" s="179"/>
      <c r="B285" s="145"/>
      <c r="C285" s="144"/>
      <c r="D285" s="187"/>
      <c r="E285" s="185"/>
      <c r="F285" s="174"/>
      <c r="G285" s="174"/>
      <c r="H285" s="174"/>
      <c r="I285" s="174"/>
      <c r="J285" s="174"/>
      <c r="K285" s="174"/>
      <c r="L285" s="174"/>
      <c r="M285" s="174"/>
      <c r="N285" s="174"/>
      <c r="O285" s="174"/>
      <c r="P285" s="174"/>
      <c r="Q285" s="174"/>
      <c r="R285" s="174"/>
      <c r="S285" s="174"/>
      <c r="T285" s="174"/>
      <c r="U285" s="174"/>
      <c r="V285" s="174"/>
      <c r="W285" s="174"/>
      <c r="X285" s="174"/>
      <c r="Y285" s="174"/>
      <c r="Z285" s="174"/>
      <c r="AA285" s="174"/>
      <c r="AB285" s="182"/>
      <c r="AC285" s="134"/>
      <c r="AD285" s="7"/>
      <c r="AE285" s="181"/>
      <c r="AF285" s="181"/>
      <c r="AG285" s="138"/>
      <c r="AH285" s="137"/>
      <c r="AI285" s="137"/>
      <c r="AJ285" s="137"/>
      <c r="AK285" s="137"/>
      <c r="AL285" s="137"/>
      <c r="AM285" s="137"/>
      <c r="AN285" s="137"/>
      <c r="AO285" s="142"/>
      <c r="AP285" s="6"/>
      <c r="AQ285" s="147"/>
      <c r="AR285" s="145"/>
      <c r="AS285" s="137"/>
    </row>
    <row r="286" spans="1:45" s="124" customFormat="1" ht="12.75" customHeight="1">
      <c r="A286" s="179"/>
      <c r="B286" s="145"/>
      <c r="C286" s="144"/>
      <c r="D286" s="187"/>
      <c r="E286" s="185"/>
      <c r="F286" s="174"/>
      <c r="G286" s="174"/>
      <c r="H286" s="174"/>
      <c r="I286" s="174"/>
      <c r="J286" s="174"/>
      <c r="K286" s="174"/>
      <c r="L286" s="174"/>
      <c r="M286" s="174"/>
      <c r="N286" s="174"/>
      <c r="O286" s="174"/>
      <c r="P286" s="174"/>
      <c r="Q286" s="174"/>
      <c r="R286" s="174"/>
      <c r="S286" s="174"/>
      <c r="T286" s="174"/>
      <c r="U286" s="174"/>
      <c r="V286" s="174"/>
      <c r="W286" s="174"/>
      <c r="X286" s="174"/>
      <c r="Y286" s="174"/>
      <c r="Z286" s="174"/>
      <c r="AA286" s="174"/>
      <c r="AB286" s="182"/>
      <c r="AC286" s="134"/>
      <c r="AD286" s="7"/>
      <c r="AE286" s="181"/>
      <c r="AF286" s="181"/>
      <c r="AG286" s="138"/>
      <c r="AH286" s="137"/>
      <c r="AI286" s="137"/>
      <c r="AJ286" s="137"/>
      <c r="AK286" s="137"/>
      <c r="AL286" s="137"/>
      <c r="AM286" s="137"/>
      <c r="AN286" s="137"/>
      <c r="AO286" s="142"/>
      <c r="AP286" s="6"/>
      <c r="AQ286" s="147"/>
      <c r="AR286" s="31"/>
      <c r="AS286" s="137"/>
    </row>
    <row r="287" spans="1:45" s="124" customFormat="1" ht="12.75" customHeight="1">
      <c r="A287" s="179"/>
      <c r="B287" s="145"/>
      <c r="C287" s="144"/>
      <c r="D287" s="187"/>
      <c r="E287" s="185"/>
      <c r="F287" s="174"/>
      <c r="G287" s="174"/>
      <c r="H287" s="174"/>
      <c r="I287" s="174"/>
      <c r="J287" s="174"/>
      <c r="K287" s="174"/>
      <c r="L287" s="174"/>
      <c r="M287" s="174"/>
      <c r="N287" s="174"/>
      <c r="O287" s="174"/>
      <c r="P287" s="174"/>
      <c r="Q287" s="174"/>
      <c r="R287" s="174"/>
      <c r="S287" s="174"/>
      <c r="T287" s="174"/>
      <c r="U287" s="174"/>
      <c r="V287" s="174"/>
      <c r="W287" s="174"/>
      <c r="X287" s="174"/>
      <c r="Y287" s="174"/>
      <c r="Z287" s="174"/>
      <c r="AA287" s="174"/>
      <c r="AB287" s="182"/>
      <c r="AC287" s="134"/>
      <c r="AD287" s="7"/>
      <c r="AE287" s="181"/>
      <c r="AF287" s="181"/>
      <c r="AG287" s="138"/>
      <c r="AH287" s="137"/>
      <c r="AI287" s="137"/>
      <c r="AJ287" s="137"/>
      <c r="AK287" s="137"/>
      <c r="AL287" s="137"/>
      <c r="AM287" s="137"/>
      <c r="AN287" s="137"/>
      <c r="AO287" s="142"/>
      <c r="AP287" s="6"/>
      <c r="AQ287" s="147"/>
      <c r="AR287" s="31"/>
      <c r="AS287" s="137"/>
    </row>
    <row r="288" spans="1:45" s="124" customFormat="1" ht="12.75" customHeight="1">
      <c r="A288" s="179"/>
      <c r="B288" s="145"/>
      <c r="C288" s="144"/>
      <c r="D288" s="187"/>
      <c r="E288" s="185"/>
      <c r="F288" s="174"/>
      <c r="G288" s="174"/>
      <c r="H288" s="174"/>
      <c r="I288" s="174"/>
      <c r="J288" s="174"/>
      <c r="K288" s="174"/>
      <c r="L288" s="174"/>
      <c r="M288" s="174"/>
      <c r="N288" s="174"/>
      <c r="O288" s="174"/>
      <c r="P288" s="174"/>
      <c r="Q288" s="174"/>
      <c r="R288" s="174"/>
      <c r="S288" s="174"/>
      <c r="T288" s="174"/>
      <c r="U288" s="174"/>
      <c r="V288" s="174"/>
      <c r="W288" s="174"/>
      <c r="X288" s="174"/>
      <c r="Y288" s="174"/>
      <c r="Z288" s="174"/>
      <c r="AA288" s="174"/>
      <c r="AB288" s="182"/>
      <c r="AC288" s="134"/>
      <c r="AD288" s="7"/>
      <c r="AE288" s="181"/>
      <c r="AF288" s="181"/>
      <c r="AG288" s="138"/>
      <c r="AH288" s="137"/>
      <c r="AI288" s="137"/>
      <c r="AJ288" s="137"/>
      <c r="AK288" s="137"/>
      <c r="AL288" s="137"/>
      <c r="AM288" s="137"/>
      <c r="AN288" s="137"/>
      <c r="AO288" s="142"/>
      <c r="AP288" s="6"/>
      <c r="AQ288" s="147"/>
      <c r="AR288" s="145"/>
      <c r="AS288" s="137"/>
    </row>
    <row r="289" spans="1:45" s="124" customFormat="1" ht="12.75" customHeight="1">
      <c r="A289" s="179"/>
      <c r="B289" s="145"/>
      <c r="C289" s="144"/>
      <c r="D289" s="187"/>
      <c r="E289" s="185"/>
      <c r="F289" s="174"/>
      <c r="G289" s="174"/>
      <c r="H289" s="174"/>
      <c r="I289" s="174"/>
      <c r="J289" s="174"/>
      <c r="K289" s="174"/>
      <c r="L289" s="174"/>
      <c r="M289" s="174"/>
      <c r="N289" s="174"/>
      <c r="O289" s="174"/>
      <c r="P289" s="174"/>
      <c r="Q289" s="174"/>
      <c r="R289" s="174"/>
      <c r="S289" s="174"/>
      <c r="T289" s="174"/>
      <c r="U289" s="174"/>
      <c r="V289" s="174"/>
      <c r="W289" s="174"/>
      <c r="X289" s="174"/>
      <c r="Y289" s="174"/>
      <c r="Z289" s="174"/>
      <c r="AA289" s="174"/>
      <c r="AB289" s="182"/>
      <c r="AC289" s="134"/>
      <c r="AD289" s="7"/>
      <c r="AE289" s="181"/>
      <c r="AF289" s="181"/>
      <c r="AG289" s="138"/>
      <c r="AH289" s="137"/>
      <c r="AI289" s="137"/>
      <c r="AJ289" s="137"/>
      <c r="AK289" s="137"/>
      <c r="AL289" s="137"/>
      <c r="AM289" s="137"/>
      <c r="AN289" s="137"/>
      <c r="AO289" s="142"/>
      <c r="AP289" s="6"/>
      <c r="AQ289" s="147"/>
      <c r="AR289" s="145"/>
      <c r="AS289" s="137"/>
    </row>
    <row r="290" spans="1:45" s="124" customFormat="1" ht="12.75" customHeight="1">
      <c r="A290" s="179"/>
      <c r="B290" s="145"/>
      <c r="C290" s="144"/>
      <c r="D290" s="187"/>
      <c r="E290" s="185"/>
      <c r="F290" s="174"/>
      <c r="G290" s="174"/>
      <c r="H290" s="174"/>
      <c r="I290" s="174"/>
      <c r="J290" s="174"/>
      <c r="K290" s="174"/>
      <c r="L290" s="174"/>
      <c r="M290" s="174"/>
      <c r="N290" s="174"/>
      <c r="O290" s="174"/>
      <c r="P290" s="174"/>
      <c r="Q290" s="174"/>
      <c r="R290" s="174"/>
      <c r="S290" s="174"/>
      <c r="T290" s="174"/>
      <c r="U290" s="174"/>
      <c r="V290" s="174"/>
      <c r="W290" s="174"/>
      <c r="X290" s="174"/>
      <c r="Y290" s="174"/>
      <c r="Z290" s="174"/>
      <c r="AA290" s="174"/>
      <c r="AB290" s="182"/>
      <c r="AC290" s="134"/>
      <c r="AD290" s="7"/>
      <c r="AE290" s="181"/>
      <c r="AF290" s="181"/>
      <c r="AG290" s="138"/>
      <c r="AH290" s="137"/>
      <c r="AI290" s="137"/>
      <c r="AJ290" s="137"/>
      <c r="AK290" s="137"/>
      <c r="AL290" s="137"/>
      <c r="AM290" s="137"/>
      <c r="AN290" s="137"/>
      <c r="AO290" s="142"/>
      <c r="AP290" s="6"/>
      <c r="AQ290" s="147"/>
      <c r="AR290" s="31"/>
      <c r="AS290" s="137"/>
    </row>
    <row r="291" spans="1:45" s="124" customFormat="1" ht="12.75" customHeight="1">
      <c r="A291" s="179"/>
      <c r="B291" s="145"/>
      <c r="C291" s="144"/>
      <c r="D291" s="187"/>
      <c r="E291" s="185"/>
      <c r="F291" s="174"/>
      <c r="G291" s="174"/>
      <c r="H291" s="174"/>
      <c r="I291" s="174"/>
      <c r="J291" s="174"/>
      <c r="K291" s="174"/>
      <c r="L291" s="174"/>
      <c r="M291" s="174"/>
      <c r="N291" s="174"/>
      <c r="O291" s="174"/>
      <c r="P291" s="174"/>
      <c r="Q291" s="174"/>
      <c r="R291" s="174"/>
      <c r="S291" s="174"/>
      <c r="T291" s="174"/>
      <c r="U291" s="174"/>
      <c r="V291" s="174"/>
      <c r="W291" s="174"/>
      <c r="X291" s="174"/>
      <c r="Y291" s="174"/>
      <c r="Z291" s="174"/>
      <c r="AA291" s="174"/>
      <c r="AB291" s="182"/>
      <c r="AC291" s="134"/>
      <c r="AD291" s="7"/>
      <c r="AE291" s="181"/>
      <c r="AF291" s="181"/>
      <c r="AG291" s="138"/>
      <c r="AH291" s="137"/>
      <c r="AI291" s="137"/>
      <c r="AJ291" s="137"/>
      <c r="AK291" s="137"/>
      <c r="AL291" s="137"/>
      <c r="AM291" s="137"/>
      <c r="AN291" s="137"/>
      <c r="AO291" s="142"/>
      <c r="AP291" s="6"/>
      <c r="AQ291" s="147"/>
      <c r="AR291" s="145"/>
      <c r="AS291" s="137"/>
    </row>
    <row r="292" spans="1:45" s="124" customFormat="1" ht="12.75" customHeight="1">
      <c r="A292" s="179"/>
      <c r="B292" s="145"/>
      <c r="C292" s="144"/>
      <c r="D292" s="187"/>
      <c r="E292" s="185"/>
      <c r="F292" s="174"/>
      <c r="G292" s="174"/>
      <c r="H292" s="174"/>
      <c r="I292" s="174"/>
      <c r="J292" s="174"/>
      <c r="K292" s="174"/>
      <c r="L292" s="174"/>
      <c r="M292" s="174"/>
      <c r="N292" s="174"/>
      <c r="O292" s="174"/>
      <c r="P292" s="174"/>
      <c r="Q292" s="174"/>
      <c r="R292" s="174"/>
      <c r="S292" s="174"/>
      <c r="T292" s="174"/>
      <c r="U292" s="174"/>
      <c r="V292" s="174"/>
      <c r="W292" s="174"/>
      <c r="X292" s="174"/>
      <c r="Y292" s="174"/>
      <c r="Z292" s="174"/>
      <c r="AA292" s="174"/>
      <c r="AB292" s="182"/>
      <c r="AC292" s="134"/>
      <c r="AD292" s="7"/>
      <c r="AE292" s="181"/>
      <c r="AF292" s="181"/>
      <c r="AG292" s="138"/>
      <c r="AH292" s="137"/>
      <c r="AI292" s="137"/>
      <c r="AJ292" s="137"/>
      <c r="AK292" s="137"/>
      <c r="AL292" s="137"/>
      <c r="AM292" s="137"/>
      <c r="AN292" s="137"/>
      <c r="AO292" s="142"/>
      <c r="AP292" s="6"/>
      <c r="AQ292" s="147"/>
      <c r="AR292" s="145"/>
      <c r="AS292" s="137"/>
    </row>
    <row r="293" spans="1:45" s="124" customFormat="1" ht="12.75" customHeight="1">
      <c r="A293" s="179"/>
      <c r="B293" s="145"/>
      <c r="C293" s="144"/>
      <c r="D293" s="187"/>
      <c r="E293" s="185"/>
      <c r="F293" s="174"/>
      <c r="G293" s="174"/>
      <c r="H293" s="174"/>
      <c r="I293" s="174"/>
      <c r="J293" s="174"/>
      <c r="K293" s="174"/>
      <c r="L293" s="174"/>
      <c r="M293" s="174"/>
      <c r="N293" s="174"/>
      <c r="O293" s="174"/>
      <c r="P293" s="174"/>
      <c r="Q293" s="174"/>
      <c r="R293" s="174"/>
      <c r="S293" s="174"/>
      <c r="T293" s="174"/>
      <c r="U293" s="174"/>
      <c r="V293" s="174"/>
      <c r="W293" s="174"/>
      <c r="X293" s="174"/>
      <c r="Y293" s="174"/>
      <c r="Z293" s="174"/>
      <c r="AA293" s="174"/>
      <c r="AB293" s="182"/>
      <c r="AC293" s="134"/>
      <c r="AD293" s="7"/>
      <c r="AE293" s="181"/>
      <c r="AF293" s="181"/>
      <c r="AG293" s="138"/>
      <c r="AH293" s="137"/>
      <c r="AI293" s="137"/>
      <c r="AJ293" s="137"/>
      <c r="AK293" s="137"/>
      <c r="AL293" s="137"/>
      <c r="AM293" s="137"/>
      <c r="AN293" s="137"/>
      <c r="AO293" s="142"/>
      <c r="AP293" s="6"/>
      <c r="AQ293" s="147"/>
      <c r="AR293" s="145"/>
      <c r="AS293" s="137"/>
    </row>
    <row r="294" spans="1:45" s="124" customFormat="1" ht="12.75" customHeight="1">
      <c r="A294" s="179"/>
      <c r="B294" s="183"/>
      <c r="C294" s="188"/>
      <c r="D294" s="187"/>
      <c r="E294" s="185"/>
      <c r="F294" s="174"/>
      <c r="G294" s="174"/>
      <c r="H294" s="174"/>
      <c r="I294" s="174"/>
      <c r="J294" s="174"/>
      <c r="K294" s="174"/>
      <c r="L294" s="174"/>
      <c r="M294" s="174"/>
      <c r="N294" s="174"/>
      <c r="O294" s="174"/>
      <c r="P294" s="174"/>
      <c r="Q294" s="174"/>
      <c r="R294" s="174"/>
      <c r="S294" s="174"/>
      <c r="T294" s="174"/>
      <c r="U294" s="174"/>
      <c r="V294" s="174"/>
      <c r="W294" s="174"/>
      <c r="X294" s="174"/>
      <c r="Y294" s="174"/>
      <c r="Z294" s="174"/>
      <c r="AA294" s="174"/>
      <c r="AB294" s="182"/>
      <c r="AC294" s="134"/>
      <c r="AD294" s="7"/>
      <c r="AE294" s="181"/>
      <c r="AF294" s="181"/>
      <c r="AG294" s="138"/>
      <c r="AH294" s="137"/>
      <c r="AI294" s="137"/>
      <c r="AJ294" s="137"/>
      <c r="AK294" s="137"/>
      <c r="AL294" s="137"/>
      <c r="AM294" s="137"/>
      <c r="AN294" s="145"/>
      <c r="AO294" s="142"/>
      <c r="AP294" s="6"/>
      <c r="AQ294" s="147"/>
      <c r="AR294" s="145"/>
      <c r="AS294" s="137"/>
    </row>
    <row r="295" spans="1:45" s="124" customFormat="1" ht="12.75" customHeight="1">
      <c r="A295" s="179"/>
      <c r="B295" s="183"/>
      <c r="C295" s="188"/>
      <c r="D295" s="187"/>
      <c r="E295" s="185"/>
      <c r="F295" s="174"/>
      <c r="G295" s="174"/>
      <c r="H295" s="174"/>
      <c r="I295" s="174"/>
      <c r="J295" s="174"/>
      <c r="K295" s="174"/>
      <c r="L295" s="174"/>
      <c r="M295" s="174"/>
      <c r="N295" s="174"/>
      <c r="O295" s="174"/>
      <c r="P295" s="174"/>
      <c r="Q295" s="174"/>
      <c r="R295" s="174"/>
      <c r="S295" s="174"/>
      <c r="T295" s="174"/>
      <c r="U295" s="174"/>
      <c r="V295" s="174"/>
      <c r="W295" s="174"/>
      <c r="X295" s="174"/>
      <c r="Y295" s="174"/>
      <c r="Z295" s="174"/>
      <c r="AA295" s="174"/>
      <c r="AB295" s="182"/>
      <c r="AC295" s="134"/>
      <c r="AD295" s="7"/>
      <c r="AE295" s="181"/>
      <c r="AF295" s="181"/>
      <c r="AG295" s="138"/>
      <c r="AH295" s="137"/>
      <c r="AI295" s="137"/>
      <c r="AJ295" s="137"/>
      <c r="AK295" s="137"/>
      <c r="AL295" s="137"/>
      <c r="AM295" s="137"/>
      <c r="AN295" s="145"/>
      <c r="AO295" s="142"/>
      <c r="AP295" s="6"/>
      <c r="AQ295" s="147"/>
      <c r="AR295" s="145"/>
      <c r="AS295" s="137"/>
    </row>
    <row r="296" spans="1:45" s="124" customFormat="1" ht="12.75" customHeight="1">
      <c r="A296" s="179"/>
      <c r="B296" s="145"/>
      <c r="C296" s="188"/>
      <c r="D296" s="187"/>
      <c r="E296" s="185"/>
      <c r="F296" s="174"/>
      <c r="G296" s="174"/>
      <c r="H296" s="174"/>
      <c r="I296" s="174"/>
      <c r="J296" s="174"/>
      <c r="K296" s="174"/>
      <c r="L296" s="174"/>
      <c r="M296" s="174"/>
      <c r="N296" s="174"/>
      <c r="O296" s="174"/>
      <c r="P296" s="174"/>
      <c r="Q296" s="174"/>
      <c r="R296" s="174"/>
      <c r="S296" s="174"/>
      <c r="T296" s="174"/>
      <c r="U296" s="174"/>
      <c r="V296" s="174"/>
      <c r="W296" s="174"/>
      <c r="X296" s="174"/>
      <c r="Y296" s="174"/>
      <c r="Z296" s="174"/>
      <c r="AA296" s="174"/>
      <c r="AB296" s="182"/>
      <c r="AC296" s="134"/>
      <c r="AD296" s="7"/>
      <c r="AE296" s="181"/>
      <c r="AF296" s="181"/>
      <c r="AG296" s="138"/>
      <c r="AH296" s="137"/>
      <c r="AI296" s="137"/>
      <c r="AJ296" s="137"/>
      <c r="AK296" s="137"/>
      <c r="AL296" s="137"/>
      <c r="AM296" s="137"/>
      <c r="AN296" s="145"/>
      <c r="AO296" s="142"/>
      <c r="AP296" s="6"/>
      <c r="AQ296" s="147"/>
      <c r="AR296" s="145"/>
      <c r="AS296" s="137"/>
    </row>
    <row r="297" spans="1:45" s="124" customFormat="1" ht="12.75" customHeight="1">
      <c r="A297" s="179"/>
      <c r="B297" s="183"/>
      <c r="C297" s="188"/>
      <c r="D297" s="187"/>
      <c r="E297" s="185"/>
      <c r="F297" s="174"/>
      <c r="G297" s="174"/>
      <c r="H297" s="174"/>
      <c r="I297" s="174"/>
      <c r="J297" s="174"/>
      <c r="K297" s="174"/>
      <c r="L297" s="174"/>
      <c r="M297" s="174"/>
      <c r="N297" s="174"/>
      <c r="O297" s="174"/>
      <c r="P297" s="174"/>
      <c r="Q297" s="174"/>
      <c r="R297" s="174"/>
      <c r="S297" s="174"/>
      <c r="T297" s="174"/>
      <c r="U297" s="174"/>
      <c r="V297" s="174"/>
      <c r="W297" s="174"/>
      <c r="X297" s="174"/>
      <c r="Y297" s="174"/>
      <c r="Z297" s="174"/>
      <c r="AA297" s="174"/>
      <c r="AB297" s="182"/>
      <c r="AC297" s="134"/>
      <c r="AD297" s="7"/>
      <c r="AE297" s="181"/>
      <c r="AF297" s="181"/>
      <c r="AG297" s="138"/>
      <c r="AH297" s="137"/>
      <c r="AI297" s="137"/>
      <c r="AJ297" s="137"/>
      <c r="AK297" s="137"/>
      <c r="AL297" s="137"/>
      <c r="AM297" s="137"/>
      <c r="AN297" s="145"/>
      <c r="AO297" s="142"/>
      <c r="AP297" s="6"/>
      <c r="AQ297" s="147"/>
      <c r="AR297" s="145"/>
      <c r="AS297" s="137"/>
    </row>
    <row r="298" spans="1:45" s="124" customFormat="1" ht="12.75" customHeight="1">
      <c r="A298" s="179"/>
      <c r="B298" s="183"/>
      <c r="C298" s="188"/>
      <c r="D298" s="187"/>
      <c r="E298" s="185"/>
      <c r="F298" s="174"/>
      <c r="G298" s="174"/>
      <c r="H298" s="174"/>
      <c r="I298" s="174"/>
      <c r="J298" s="174"/>
      <c r="K298" s="174"/>
      <c r="L298" s="174"/>
      <c r="M298" s="174"/>
      <c r="N298" s="174"/>
      <c r="O298" s="174"/>
      <c r="P298" s="174"/>
      <c r="Q298" s="174"/>
      <c r="R298" s="174"/>
      <c r="S298" s="174"/>
      <c r="T298" s="174"/>
      <c r="U298" s="174"/>
      <c r="V298" s="174"/>
      <c r="W298" s="174"/>
      <c r="X298" s="174"/>
      <c r="Y298" s="174"/>
      <c r="Z298" s="174"/>
      <c r="AA298" s="174"/>
      <c r="AB298" s="182"/>
      <c r="AC298" s="134"/>
      <c r="AD298" s="7"/>
      <c r="AE298" s="181"/>
      <c r="AF298" s="181"/>
      <c r="AG298" s="138"/>
      <c r="AH298" s="137"/>
      <c r="AI298" s="137"/>
      <c r="AJ298" s="137"/>
      <c r="AK298" s="137"/>
      <c r="AL298" s="137"/>
      <c r="AM298" s="137"/>
      <c r="AN298" s="145"/>
      <c r="AO298" s="142"/>
      <c r="AP298" s="6"/>
      <c r="AQ298" s="147"/>
      <c r="AR298" s="145"/>
      <c r="AS298" s="137"/>
    </row>
    <row r="299" spans="1:45" s="124" customFormat="1" ht="12.75" customHeight="1">
      <c r="A299" s="179"/>
      <c r="B299" s="145"/>
      <c r="C299" s="188"/>
      <c r="D299" s="187"/>
      <c r="E299" s="185"/>
      <c r="F299" s="174"/>
      <c r="G299" s="174"/>
      <c r="H299" s="174"/>
      <c r="I299" s="174"/>
      <c r="J299" s="174"/>
      <c r="K299" s="174"/>
      <c r="L299" s="174"/>
      <c r="M299" s="174"/>
      <c r="N299" s="174"/>
      <c r="O299" s="174"/>
      <c r="P299" s="174"/>
      <c r="Q299" s="174"/>
      <c r="R299" s="174"/>
      <c r="S299" s="174"/>
      <c r="T299" s="174"/>
      <c r="U299" s="174"/>
      <c r="V299" s="174"/>
      <c r="W299" s="174"/>
      <c r="X299" s="174"/>
      <c r="Y299" s="174"/>
      <c r="Z299" s="174"/>
      <c r="AA299" s="174"/>
      <c r="AB299" s="182"/>
      <c r="AC299" s="134"/>
      <c r="AD299" s="7"/>
      <c r="AE299" s="181"/>
      <c r="AF299" s="181"/>
      <c r="AG299" s="138"/>
      <c r="AH299" s="137"/>
      <c r="AI299" s="137"/>
      <c r="AJ299" s="137"/>
      <c r="AK299" s="137"/>
      <c r="AL299" s="137"/>
      <c r="AM299" s="137"/>
      <c r="AN299" s="137"/>
      <c r="AO299" s="142"/>
      <c r="AP299" s="6"/>
      <c r="AQ299" s="147"/>
      <c r="AR299" s="145"/>
      <c r="AS299" s="137"/>
    </row>
    <row r="300" spans="1:45" s="124" customFormat="1" ht="12.75" customHeight="1">
      <c r="A300" s="179"/>
      <c r="B300" s="145"/>
      <c r="C300" s="188"/>
      <c r="D300" s="187"/>
      <c r="E300" s="185"/>
      <c r="F300" s="174"/>
      <c r="G300" s="174"/>
      <c r="H300" s="174"/>
      <c r="I300" s="174"/>
      <c r="J300" s="174"/>
      <c r="K300" s="174"/>
      <c r="L300" s="174"/>
      <c r="M300" s="174"/>
      <c r="N300" s="174"/>
      <c r="O300" s="174"/>
      <c r="P300" s="174"/>
      <c r="Q300" s="174"/>
      <c r="R300" s="174"/>
      <c r="S300" s="174"/>
      <c r="T300" s="174"/>
      <c r="U300" s="174"/>
      <c r="V300" s="174"/>
      <c r="W300" s="174"/>
      <c r="X300" s="174"/>
      <c r="Y300" s="174"/>
      <c r="Z300" s="174"/>
      <c r="AA300" s="174"/>
      <c r="AB300" s="182"/>
      <c r="AC300" s="134"/>
      <c r="AD300" s="7"/>
      <c r="AE300" s="181"/>
      <c r="AF300" s="181"/>
      <c r="AG300" s="138"/>
      <c r="AH300" s="137"/>
      <c r="AI300" s="137"/>
      <c r="AJ300" s="137"/>
      <c r="AK300" s="137"/>
      <c r="AL300" s="137"/>
      <c r="AM300" s="137"/>
      <c r="AN300" s="137"/>
      <c r="AO300" s="142"/>
      <c r="AP300" s="6"/>
      <c r="AQ300" s="147"/>
      <c r="AR300" s="145"/>
      <c r="AS300" s="137"/>
    </row>
    <row r="301" spans="1:45" s="124" customFormat="1" ht="12.75" customHeight="1">
      <c r="A301" s="179"/>
      <c r="B301" s="145"/>
      <c r="C301" s="188"/>
      <c r="D301" s="187"/>
      <c r="E301" s="185"/>
      <c r="F301" s="174"/>
      <c r="G301" s="174"/>
      <c r="H301" s="174"/>
      <c r="I301" s="174"/>
      <c r="J301" s="174"/>
      <c r="K301" s="174"/>
      <c r="L301" s="174"/>
      <c r="M301" s="174"/>
      <c r="N301" s="174"/>
      <c r="O301" s="174"/>
      <c r="P301" s="174"/>
      <c r="Q301" s="174"/>
      <c r="R301" s="174"/>
      <c r="S301" s="174"/>
      <c r="T301" s="174"/>
      <c r="U301" s="174"/>
      <c r="V301" s="174"/>
      <c r="W301" s="174"/>
      <c r="X301" s="174"/>
      <c r="Y301" s="174"/>
      <c r="Z301" s="174"/>
      <c r="AA301" s="174"/>
      <c r="AB301" s="182"/>
      <c r="AC301" s="134"/>
      <c r="AD301" s="7"/>
      <c r="AE301" s="181"/>
      <c r="AF301" s="181"/>
      <c r="AG301" s="138"/>
      <c r="AH301" s="137"/>
      <c r="AI301" s="137"/>
      <c r="AJ301" s="137"/>
      <c r="AK301" s="137"/>
      <c r="AL301" s="137"/>
      <c r="AM301" s="137"/>
      <c r="AN301" s="137"/>
      <c r="AO301" s="142"/>
      <c r="AP301" s="6"/>
      <c r="AQ301" s="147"/>
      <c r="AR301" s="145"/>
      <c r="AS301" s="137"/>
    </row>
    <row r="302" spans="1:45" s="124" customFormat="1">
      <c r="A302" s="179"/>
      <c r="B302" s="145"/>
      <c r="C302" s="188"/>
      <c r="D302" s="187"/>
      <c r="E302" s="185"/>
      <c r="F302" s="174"/>
      <c r="G302" s="174"/>
      <c r="H302" s="174"/>
      <c r="I302" s="174"/>
      <c r="J302" s="174"/>
      <c r="K302" s="174"/>
      <c r="L302" s="174"/>
      <c r="M302" s="174"/>
      <c r="N302" s="174"/>
      <c r="O302" s="174"/>
      <c r="P302" s="174"/>
      <c r="Q302" s="174"/>
      <c r="R302" s="174"/>
      <c r="S302" s="174"/>
      <c r="T302" s="174"/>
      <c r="U302" s="174"/>
      <c r="V302" s="174"/>
      <c r="W302" s="174"/>
      <c r="X302" s="174"/>
      <c r="Y302" s="174"/>
      <c r="Z302" s="174"/>
      <c r="AA302" s="174"/>
      <c r="AB302" s="182"/>
      <c r="AC302" s="134"/>
      <c r="AD302" s="7"/>
      <c r="AE302" s="181"/>
      <c r="AF302" s="181"/>
      <c r="AG302" s="138"/>
      <c r="AH302" s="137"/>
      <c r="AI302" s="137"/>
      <c r="AJ302" s="137"/>
      <c r="AK302" s="137"/>
      <c r="AL302" s="137"/>
      <c r="AM302" s="137"/>
      <c r="AN302" s="137"/>
      <c r="AO302" s="142"/>
      <c r="AP302" s="6"/>
      <c r="AQ302" s="147"/>
      <c r="AR302" s="145"/>
      <c r="AS302" s="137"/>
    </row>
    <row r="303" spans="1:45" s="124" customFormat="1">
      <c r="A303" s="179"/>
      <c r="B303" s="145"/>
      <c r="C303" s="188"/>
      <c r="D303" s="187"/>
      <c r="E303" s="185"/>
      <c r="F303" s="174"/>
      <c r="G303" s="174"/>
      <c r="H303" s="174"/>
      <c r="I303" s="174"/>
      <c r="J303" s="174"/>
      <c r="K303" s="174"/>
      <c r="L303" s="174"/>
      <c r="M303" s="174"/>
      <c r="N303" s="174"/>
      <c r="O303" s="174"/>
      <c r="P303" s="174"/>
      <c r="Q303" s="174"/>
      <c r="R303" s="174"/>
      <c r="S303" s="174"/>
      <c r="T303" s="174"/>
      <c r="U303" s="174"/>
      <c r="V303" s="174"/>
      <c r="W303" s="174"/>
      <c r="X303" s="174"/>
      <c r="Y303" s="174"/>
      <c r="Z303" s="174"/>
      <c r="AA303" s="174"/>
      <c r="AB303" s="182"/>
      <c r="AC303" s="134"/>
      <c r="AD303" s="7"/>
      <c r="AE303" s="181"/>
      <c r="AF303" s="181"/>
      <c r="AG303" s="138"/>
      <c r="AH303" s="137"/>
      <c r="AI303" s="137"/>
      <c r="AJ303" s="137"/>
      <c r="AK303" s="137"/>
      <c r="AL303" s="137"/>
      <c r="AM303" s="137"/>
      <c r="AN303" s="137"/>
      <c r="AO303" s="142"/>
      <c r="AP303" s="6"/>
      <c r="AQ303" s="147"/>
      <c r="AR303" s="145"/>
      <c r="AS303" s="137"/>
    </row>
    <row r="304" spans="1:45" s="124" customFormat="1">
      <c r="A304" s="179"/>
      <c r="B304" s="145"/>
      <c r="C304" s="188"/>
      <c r="D304" s="187"/>
      <c r="E304" s="185"/>
      <c r="F304" s="174"/>
      <c r="G304" s="174"/>
      <c r="H304" s="174"/>
      <c r="I304" s="174"/>
      <c r="J304" s="174"/>
      <c r="K304" s="174"/>
      <c r="L304" s="174"/>
      <c r="M304" s="174"/>
      <c r="N304" s="174"/>
      <c r="O304" s="174"/>
      <c r="P304" s="174"/>
      <c r="Q304" s="174"/>
      <c r="R304" s="174"/>
      <c r="S304" s="174"/>
      <c r="T304" s="174"/>
      <c r="U304" s="174"/>
      <c r="V304" s="174"/>
      <c r="W304" s="174"/>
      <c r="X304" s="174"/>
      <c r="Y304" s="174"/>
      <c r="Z304" s="174"/>
      <c r="AA304" s="174"/>
      <c r="AB304" s="182"/>
      <c r="AC304" s="134"/>
      <c r="AD304" s="7"/>
      <c r="AE304" s="181"/>
      <c r="AF304" s="181"/>
      <c r="AG304" s="138"/>
      <c r="AH304" s="137"/>
      <c r="AI304" s="137"/>
      <c r="AJ304" s="137"/>
      <c r="AK304" s="137"/>
      <c r="AL304" s="137"/>
      <c r="AM304" s="137"/>
      <c r="AN304" s="137"/>
      <c r="AO304" s="142"/>
      <c r="AP304" s="6"/>
      <c r="AQ304" s="147"/>
      <c r="AR304" s="145"/>
      <c r="AS304" s="137"/>
    </row>
    <row r="305" spans="1:45" s="124" customFormat="1">
      <c r="A305" s="179"/>
      <c r="B305" s="145"/>
      <c r="C305" s="188"/>
      <c r="D305" s="187"/>
      <c r="E305" s="185"/>
      <c r="F305" s="174"/>
      <c r="G305" s="174"/>
      <c r="H305" s="174"/>
      <c r="I305" s="174"/>
      <c r="J305" s="174"/>
      <c r="K305" s="174"/>
      <c r="L305" s="174"/>
      <c r="M305" s="174"/>
      <c r="N305" s="174"/>
      <c r="O305" s="174"/>
      <c r="P305" s="174"/>
      <c r="Q305" s="174"/>
      <c r="R305" s="174"/>
      <c r="S305" s="174"/>
      <c r="T305" s="174"/>
      <c r="U305" s="174"/>
      <c r="V305" s="174"/>
      <c r="W305" s="174"/>
      <c r="X305" s="174"/>
      <c r="Y305" s="174"/>
      <c r="Z305" s="174"/>
      <c r="AA305" s="174"/>
      <c r="AB305" s="182"/>
      <c r="AC305" s="134"/>
      <c r="AD305" s="7"/>
      <c r="AE305" s="181"/>
      <c r="AF305" s="181"/>
      <c r="AG305" s="138"/>
      <c r="AH305" s="137"/>
      <c r="AI305" s="137"/>
      <c r="AJ305" s="137"/>
      <c r="AK305" s="137"/>
      <c r="AL305" s="137"/>
      <c r="AM305" s="137"/>
      <c r="AN305" s="137"/>
      <c r="AO305" s="142"/>
      <c r="AP305" s="6"/>
      <c r="AQ305" s="147"/>
      <c r="AR305" s="145"/>
      <c r="AS305" s="137"/>
    </row>
    <row r="306" spans="1:45" s="124" customFormat="1">
      <c r="A306" s="179"/>
      <c r="B306" s="145"/>
      <c r="C306" s="188"/>
      <c r="D306" s="189"/>
      <c r="E306" s="185"/>
      <c r="F306" s="174"/>
      <c r="G306" s="174"/>
      <c r="H306" s="174"/>
      <c r="I306" s="174"/>
      <c r="J306" s="174"/>
      <c r="K306" s="174"/>
      <c r="L306" s="174"/>
      <c r="M306" s="174"/>
      <c r="N306" s="174"/>
      <c r="O306" s="174"/>
      <c r="P306" s="174"/>
      <c r="Q306" s="174"/>
      <c r="R306" s="174"/>
      <c r="S306" s="174"/>
      <c r="T306" s="174"/>
      <c r="U306" s="174"/>
      <c r="V306" s="174"/>
      <c r="W306" s="174"/>
      <c r="X306" s="174"/>
      <c r="Y306" s="174"/>
      <c r="Z306" s="174"/>
      <c r="AA306" s="174"/>
      <c r="AB306" s="182"/>
      <c r="AC306" s="134"/>
      <c r="AD306" s="7"/>
      <c r="AE306" s="181"/>
      <c r="AF306" s="181"/>
      <c r="AG306" s="138"/>
      <c r="AH306" s="137"/>
      <c r="AI306" s="137"/>
      <c r="AJ306" s="137"/>
      <c r="AK306" s="137"/>
      <c r="AL306" s="137"/>
      <c r="AM306" s="137"/>
      <c r="AN306" s="137"/>
      <c r="AO306" s="142"/>
      <c r="AP306" s="6"/>
      <c r="AQ306" s="147"/>
      <c r="AR306" s="145"/>
      <c r="AS306" s="137"/>
    </row>
    <row r="307" spans="1:45" s="124" customFormat="1">
      <c r="A307" s="179"/>
      <c r="B307" s="145"/>
      <c r="C307" s="188"/>
      <c r="D307" s="184"/>
      <c r="E307" s="185"/>
      <c r="F307" s="174"/>
      <c r="G307" s="174"/>
      <c r="H307" s="174"/>
      <c r="I307" s="174"/>
      <c r="J307" s="174"/>
      <c r="K307" s="174"/>
      <c r="L307" s="174"/>
      <c r="M307" s="174"/>
      <c r="N307" s="174"/>
      <c r="O307" s="174"/>
      <c r="P307" s="174"/>
      <c r="Q307" s="174"/>
      <c r="R307" s="174"/>
      <c r="S307" s="174"/>
      <c r="T307" s="174"/>
      <c r="U307" s="174"/>
      <c r="V307" s="174"/>
      <c r="W307" s="174"/>
      <c r="X307" s="174"/>
      <c r="Y307" s="174"/>
      <c r="Z307" s="174"/>
      <c r="AA307" s="174"/>
      <c r="AB307" s="182"/>
      <c r="AC307" s="134"/>
      <c r="AD307" s="7"/>
      <c r="AE307" s="181"/>
      <c r="AF307" s="181"/>
      <c r="AG307" s="138"/>
      <c r="AH307" s="137"/>
      <c r="AI307" s="137"/>
      <c r="AJ307" s="137"/>
      <c r="AK307" s="137"/>
      <c r="AL307" s="137"/>
      <c r="AM307" s="137"/>
      <c r="AN307" s="145"/>
      <c r="AO307" s="142"/>
      <c r="AP307" s="6"/>
      <c r="AQ307" s="147"/>
      <c r="AR307" s="145"/>
      <c r="AS307" s="137"/>
    </row>
    <row r="308" spans="1:45" s="124" customFormat="1">
      <c r="A308" s="179"/>
      <c r="B308" s="183"/>
      <c r="C308" s="188"/>
      <c r="D308" s="184"/>
      <c r="E308" s="185"/>
      <c r="F308" s="174"/>
      <c r="G308" s="174"/>
      <c r="H308" s="174"/>
      <c r="I308" s="174"/>
      <c r="J308" s="174"/>
      <c r="K308" s="174"/>
      <c r="L308" s="174"/>
      <c r="M308" s="174"/>
      <c r="N308" s="174"/>
      <c r="O308" s="174"/>
      <c r="P308" s="174"/>
      <c r="Q308" s="174"/>
      <c r="R308" s="174"/>
      <c r="S308" s="174"/>
      <c r="T308" s="174"/>
      <c r="U308" s="174"/>
      <c r="V308" s="174"/>
      <c r="W308" s="174"/>
      <c r="X308" s="174"/>
      <c r="Y308" s="174"/>
      <c r="Z308" s="174"/>
      <c r="AA308" s="174"/>
      <c r="AB308" s="182"/>
      <c r="AC308" s="134"/>
      <c r="AD308" s="7"/>
      <c r="AE308" s="181"/>
      <c r="AF308" s="181"/>
      <c r="AG308" s="138"/>
      <c r="AH308" s="137"/>
      <c r="AI308" s="137"/>
      <c r="AJ308" s="137"/>
      <c r="AK308" s="137"/>
      <c r="AL308" s="137"/>
      <c r="AM308" s="137"/>
      <c r="AN308" s="145"/>
      <c r="AO308" s="142"/>
      <c r="AP308" s="6"/>
      <c r="AQ308" s="147"/>
      <c r="AR308" s="145"/>
      <c r="AS308" s="137"/>
    </row>
    <row r="309" spans="1:45" s="124" customFormat="1">
      <c r="A309" s="179"/>
      <c r="B309" s="3"/>
      <c r="C309" s="188"/>
      <c r="D309" s="184"/>
      <c r="E309" s="185"/>
      <c r="F309" s="174"/>
      <c r="G309" s="174"/>
      <c r="H309" s="174"/>
      <c r="I309" s="174"/>
      <c r="J309" s="174"/>
      <c r="K309" s="174"/>
      <c r="L309" s="174"/>
      <c r="M309" s="174"/>
      <c r="N309" s="174"/>
      <c r="O309" s="174"/>
      <c r="P309" s="174"/>
      <c r="Q309" s="174"/>
      <c r="R309" s="174"/>
      <c r="S309" s="174"/>
      <c r="T309" s="174"/>
      <c r="U309" s="174"/>
      <c r="V309" s="174"/>
      <c r="W309" s="174"/>
      <c r="X309" s="174"/>
      <c r="Y309" s="174"/>
      <c r="Z309" s="174"/>
      <c r="AA309" s="174"/>
      <c r="AB309" s="182"/>
      <c r="AC309" s="134"/>
      <c r="AD309" s="7"/>
      <c r="AE309" s="181"/>
      <c r="AF309" s="181"/>
      <c r="AG309" s="138"/>
      <c r="AH309" s="137"/>
      <c r="AI309" s="137"/>
      <c r="AJ309" s="137"/>
      <c r="AK309" s="137"/>
      <c r="AL309" s="137"/>
      <c r="AM309" s="137"/>
      <c r="AN309" s="145"/>
      <c r="AO309" s="142"/>
      <c r="AP309" s="6"/>
      <c r="AQ309" s="147"/>
      <c r="AR309" s="145"/>
      <c r="AS309" s="137"/>
    </row>
    <row r="310" spans="1:45" s="124" customFormat="1">
      <c r="A310" s="179"/>
      <c r="B310" s="183"/>
      <c r="C310" s="188"/>
      <c r="D310" s="184"/>
      <c r="E310" s="185"/>
      <c r="F310" s="174"/>
      <c r="G310" s="174"/>
      <c r="H310" s="174"/>
      <c r="I310" s="174"/>
      <c r="J310" s="174"/>
      <c r="K310" s="174"/>
      <c r="L310" s="174"/>
      <c r="M310" s="174"/>
      <c r="N310" s="174"/>
      <c r="O310" s="174"/>
      <c r="P310" s="174"/>
      <c r="Q310" s="174"/>
      <c r="R310" s="174"/>
      <c r="S310" s="174"/>
      <c r="T310" s="174"/>
      <c r="U310" s="174"/>
      <c r="V310" s="174"/>
      <c r="W310" s="174"/>
      <c r="X310" s="174"/>
      <c r="Y310" s="174"/>
      <c r="Z310" s="174"/>
      <c r="AA310" s="174"/>
      <c r="AB310" s="182"/>
      <c r="AC310" s="134"/>
      <c r="AD310" s="7"/>
      <c r="AE310" s="181"/>
      <c r="AF310" s="181"/>
      <c r="AG310" s="138"/>
      <c r="AH310" s="137"/>
      <c r="AI310" s="137"/>
      <c r="AJ310" s="137"/>
      <c r="AK310" s="137"/>
      <c r="AL310" s="137"/>
      <c r="AM310" s="137"/>
      <c r="AN310" s="145"/>
      <c r="AO310" s="142"/>
      <c r="AP310" s="6"/>
      <c r="AQ310" s="147"/>
      <c r="AR310" s="145"/>
      <c r="AS310" s="137"/>
    </row>
    <row r="311" spans="1:45" s="124" customFormat="1">
      <c r="A311" s="179"/>
      <c r="B311" s="183"/>
      <c r="C311" s="188"/>
      <c r="D311" s="184"/>
      <c r="E311" s="185"/>
      <c r="F311" s="174"/>
      <c r="G311" s="174"/>
      <c r="H311" s="174"/>
      <c r="I311" s="174"/>
      <c r="J311" s="174"/>
      <c r="K311" s="174"/>
      <c r="L311" s="174"/>
      <c r="M311" s="174"/>
      <c r="N311" s="174"/>
      <c r="O311" s="174"/>
      <c r="P311" s="174"/>
      <c r="Q311" s="174"/>
      <c r="R311" s="174"/>
      <c r="S311" s="174"/>
      <c r="T311" s="174"/>
      <c r="U311" s="174"/>
      <c r="V311" s="174"/>
      <c r="W311" s="174"/>
      <c r="X311" s="174"/>
      <c r="Y311" s="174"/>
      <c r="Z311" s="174"/>
      <c r="AA311" s="174"/>
      <c r="AB311" s="182"/>
      <c r="AC311" s="134"/>
      <c r="AD311" s="7"/>
      <c r="AE311" s="181"/>
      <c r="AF311" s="181"/>
      <c r="AG311" s="138"/>
      <c r="AH311" s="137"/>
      <c r="AI311" s="137"/>
      <c r="AJ311" s="137"/>
      <c r="AK311" s="137"/>
      <c r="AL311" s="137"/>
      <c r="AM311" s="137"/>
      <c r="AN311" s="145"/>
      <c r="AO311" s="142"/>
      <c r="AP311" s="6"/>
      <c r="AQ311" s="147"/>
      <c r="AR311" s="145"/>
      <c r="AS311" s="137"/>
    </row>
    <row r="312" spans="1:45" s="124" customFormat="1">
      <c r="A312" s="179"/>
      <c r="B312" s="183"/>
      <c r="C312" s="188"/>
      <c r="D312" s="184"/>
      <c r="E312" s="185"/>
      <c r="F312" s="174"/>
      <c r="G312" s="174"/>
      <c r="H312" s="174"/>
      <c r="I312" s="174"/>
      <c r="J312" s="174"/>
      <c r="K312" s="174"/>
      <c r="L312" s="174"/>
      <c r="M312" s="174"/>
      <c r="N312" s="174"/>
      <c r="O312" s="174"/>
      <c r="P312" s="174"/>
      <c r="Q312" s="174"/>
      <c r="R312" s="174"/>
      <c r="S312" s="174"/>
      <c r="T312" s="174"/>
      <c r="U312" s="174"/>
      <c r="V312" s="174"/>
      <c r="W312" s="174"/>
      <c r="X312" s="174"/>
      <c r="Y312" s="174"/>
      <c r="Z312" s="174"/>
      <c r="AA312" s="174"/>
      <c r="AB312" s="182"/>
      <c r="AC312" s="134"/>
      <c r="AD312" s="7"/>
      <c r="AE312" s="181"/>
      <c r="AF312" s="181"/>
      <c r="AG312" s="138"/>
      <c r="AH312" s="137"/>
      <c r="AI312" s="137"/>
      <c r="AJ312" s="137"/>
      <c r="AK312" s="137"/>
      <c r="AL312" s="137"/>
      <c r="AM312" s="137"/>
      <c r="AN312" s="145"/>
      <c r="AO312" s="142"/>
      <c r="AP312" s="6"/>
      <c r="AQ312" s="147"/>
      <c r="AR312" s="145"/>
      <c r="AS312" s="137"/>
    </row>
    <row r="313" spans="1:45" s="124" customFormat="1">
      <c r="A313" s="179"/>
      <c r="B313" s="183"/>
      <c r="C313" s="188"/>
      <c r="D313" s="184"/>
      <c r="E313" s="185"/>
      <c r="F313" s="174"/>
      <c r="G313" s="174"/>
      <c r="H313" s="174"/>
      <c r="I313" s="174"/>
      <c r="J313" s="174"/>
      <c r="K313" s="174"/>
      <c r="L313" s="174"/>
      <c r="M313" s="174"/>
      <c r="N313" s="174"/>
      <c r="O313" s="174"/>
      <c r="P313" s="174"/>
      <c r="Q313" s="174"/>
      <c r="R313" s="174"/>
      <c r="S313" s="174"/>
      <c r="T313" s="174"/>
      <c r="U313" s="174"/>
      <c r="V313" s="174"/>
      <c r="W313" s="174"/>
      <c r="X313" s="174"/>
      <c r="Y313" s="174"/>
      <c r="Z313" s="174"/>
      <c r="AA313" s="174"/>
      <c r="AB313" s="182"/>
      <c r="AC313" s="134"/>
      <c r="AD313" s="7"/>
      <c r="AE313" s="181"/>
      <c r="AF313" s="181"/>
      <c r="AG313" s="138"/>
      <c r="AH313" s="137"/>
      <c r="AI313" s="137"/>
      <c r="AJ313" s="137"/>
      <c r="AK313" s="137"/>
      <c r="AL313" s="137"/>
      <c r="AM313" s="137"/>
      <c r="AN313" s="145"/>
      <c r="AO313" s="142"/>
      <c r="AP313" s="6"/>
      <c r="AQ313" s="147"/>
      <c r="AR313" s="145"/>
      <c r="AS313" s="137"/>
    </row>
    <row r="314" spans="1:45" s="124" customFormat="1">
      <c r="A314" s="179"/>
      <c r="B314" s="183"/>
      <c r="C314" s="188"/>
      <c r="D314" s="184"/>
      <c r="E314" s="185"/>
      <c r="F314" s="174"/>
      <c r="G314" s="174"/>
      <c r="H314" s="174"/>
      <c r="I314" s="174"/>
      <c r="J314" s="174"/>
      <c r="K314" s="174"/>
      <c r="L314" s="174"/>
      <c r="M314" s="174"/>
      <c r="N314" s="174"/>
      <c r="O314" s="174"/>
      <c r="P314" s="174"/>
      <c r="Q314" s="174"/>
      <c r="R314" s="174"/>
      <c r="S314" s="174"/>
      <c r="T314" s="174"/>
      <c r="U314" s="174"/>
      <c r="V314" s="174"/>
      <c r="W314" s="174"/>
      <c r="X314" s="174"/>
      <c r="Y314" s="174"/>
      <c r="Z314" s="174"/>
      <c r="AA314" s="174"/>
      <c r="AB314" s="182"/>
      <c r="AC314" s="134"/>
      <c r="AD314" s="7"/>
      <c r="AE314" s="181"/>
      <c r="AF314" s="181"/>
      <c r="AG314" s="138"/>
      <c r="AH314" s="137"/>
      <c r="AI314" s="137"/>
      <c r="AJ314" s="137"/>
      <c r="AK314" s="137"/>
      <c r="AL314" s="137"/>
      <c r="AM314" s="137"/>
      <c r="AN314" s="145"/>
      <c r="AO314" s="142"/>
      <c r="AP314" s="6"/>
      <c r="AQ314" s="147"/>
      <c r="AR314" s="31"/>
      <c r="AS314" s="137"/>
    </row>
    <row r="315" spans="1:45" s="124" customFormat="1">
      <c r="A315" s="179"/>
      <c r="B315" s="145"/>
      <c r="C315" s="188"/>
      <c r="D315" s="184"/>
      <c r="E315" s="185"/>
      <c r="F315" s="174"/>
      <c r="G315" s="174"/>
      <c r="H315" s="174"/>
      <c r="I315" s="174"/>
      <c r="J315" s="174"/>
      <c r="K315" s="174"/>
      <c r="L315" s="174"/>
      <c r="M315" s="174"/>
      <c r="N315" s="174"/>
      <c r="O315" s="174"/>
      <c r="P315" s="174"/>
      <c r="Q315" s="174"/>
      <c r="R315" s="174"/>
      <c r="S315" s="174"/>
      <c r="T315" s="174"/>
      <c r="U315" s="174"/>
      <c r="V315" s="174"/>
      <c r="W315" s="174"/>
      <c r="X315" s="174"/>
      <c r="Y315" s="174"/>
      <c r="Z315" s="174"/>
      <c r="AA315" s="174"/>
      <c r="AB315" s="182"/>
      <c r="AC315" s="134"/>
      <c r="AD315" s="7"/>
      <c r="AE315" s="181"/>
      <c r="AF315" s="181"/>
      <c r="AG315" s="138"/>
      <c r="AH315" s="137"/>
      <c r="AI315" s="137"/>
      <c r="AJ315" s="137"/>
      <c r="AK315" s="137"/>
      <c r="AL315" s="137"/>
      <c r="AM315" s="137"/>
      <c r="AN315" s="145"/>
      <c r="AO315" s="142"/>
      <c r="AP315" s="6"/>
      <c r="AQ315" s="147"/>
      <c r="AR315" s="145"/>
      <c r="AS315" s="137"/>
    </row>
    <row r="316" spans="1:45" s="124" customFormat="1">
      <c r="A316" s="179"/>
      <c r="B316" s="3"/>
      <c r="C316" s="188"/>
      <c r="D316" s="184"/>
      <c r="E316" s="185"/>
      <c r="F316" s="174"/>
      <c r="G316" s="174"/>
      <c r="H316" s="174"/>
      <c r="I316" s="174"/>
      <c r="J316" s="174"/>
      <c r="K316" s="174"/>
      <c r="L316" s="174"/>
      <c r="M316" s="174"/>
      <c r="N316" s="174"/>
      <c r="O316" s="174"/>
      <c r="P316" s="174"/>
      <c r="Q316" s="174"/>
      <c r="R316" s="174"/>
      <c r="S316" s="174"/>
      <c r="T316" s="174"/>
      <c r="U316" s="174"/>
      <c r="V316" s="174"/>
      <c r="W316" s="174"/>
      <c r="X316" s="174"/>
      <c r="Y316" s="174"/>
      <c r="Z316" s="174"/>
      <c r="AA316" s="174"/>
      <c r="AB316" s="182"/>
      <c r="AC316" s="134"/>
      <c r="AD316" s="7"/>
      <c r="AE316" s="181"/>
      <c r="AF316" s="181"/>
      <c r="AG316" s="138"/>
      <c r="AH316" s="137"/>
      <c r="AI316" s="137"/>
      <c r="AJ316" s="137"/>
      <c r="AK316" s="137"/>
      <c r="AL316" s="137"/>
      <c r="AM316" s="137"/>
      <c r="AN316" s="145"/>
      <c r="AO316" s="142"/>
      <c r="AP316" s="6"/>
      <c r="AQ316" s="147"/>
      <c r="AR316" s="31"/>
      <c r="AS316" s="137"/>
    </row>
    <row r="317" spans="1:45" s="124" customFormat="1">
      <c r="A317" s="179"/>
      <c r="B317" s="183"/>
      <c r="C317" s="188"/>
      <c r="D317" s="184"/>
      <c r="E317" s="185"/>
      <c r="F317" s="174"/>
      <c r="G317" s="174"/>
      <c r="H317" s="174"/>
      <c r="I317" s="174"/>
      <c r="J317" s="174"/>
      <c r="K317" s="174"/>
      <c r="L317" s="174"/>
      <c r="M317" s="174"/>
      <c r="N317" s="174"/>
      <c r="O317" s="174"/>
      <c r="P317" s="174"/>
      <c r="Q317" s="174"/>
      <c r="R317" s="174"/>
      <c r="S317" s="174"/>
      <c r="T317" s="174"/>
      <c r="U317" s="174"/>
      <c r="V317" s="174"/>
      <c r="W317" s="174"/>
      <c r="X317" s="174"/>
      <c r="Y317" s="174"/>
      <c r="Z317" s="174"/>
      <c r="AA317" s="174"/>
      <c r="AB317" s="182"/>
      <c r="AC317" s="134"/>
      <c r="AD317" s="7"/>
      <c r="AE317" s="181"/>
      <c r="AF317" s="181"/>
      <c r="AG317" s="138"/>
      <c r="AH317" s="137"/>
      <c r="AI317" s="137"/>
      <c r="AJ317" s="137"/>
      <c r="AK317" s="137"/>
      <c r="AL317" s="137"/>
      <c r="AM317" s="137"/>
      <c r="AN317" s="145"/>
      <c r="AO317" s="142"/>
      <c r="AP317" s="6"/>
      <c r="AQ317" s="147"/>
      <c r="AR317" s="145"/>
      <c r="AS317" s="137"/>
    </row>
    <row r="318" spans="1:45" s="124" customFormat="1">
      <c r="A318" s="179"/>
      <c r="B318" s="183"/>
      <c r="C318" s="188"/>
      <c r="D318" s="184"/>
      <c r="E318" s="185"/>
      <c r="F318" s="174"/>
      <c r="G318" s="174"/>
      <c r="H318" s="174"/>
      <c r="I318" s="174"/>
      <c r="J318" s="174"/>
      <c r="K318" s="174"/>
      <c r="L318" s="174"/>
      <c r="M318" s="174"/>
      <c r="N318" s="174"/>
      <c r="O318" s="174"/>
      <c r="P318" s="174"/>
      <c r="Q318" s="174"/>
      <c r="R318" s="174"/>
      <c r="S318" s="174"/>
      <c r="T318" s="174"/>
      <c r="U318" s="174"/>
      <c r="V318" s="174"/>
      <c r="W318" s="174"/>
      <c r="X318" s="174"/>
      <c r="Y318" s="174"/>
      <c r="Z318" s="174"/>
      <c r="AA318" s="174"/>
      <c r="AB318" s="182"/>
      <c r="AC318" s="134"/>
      <c r="AD318" s="7"/>
      <c r="AE318" s="181"/>
      <c r="AF318" s="181"/>
      <c r="AG318" s="138"/>
      <c r="AH318" s="137"/>
      <c r="AI318" s="137"/>
      <c r="AJ318" s="137"/>
      <c r="AK318" s="137"/>
      <c r="AL318" s="137"/>
      <c r="AM318" s="137"/>
      <c r="AN318" s="145"/>
      <c r="AO318" s="142"/>
      <c r="AP318" s="6"/>
      <c r="AQ318" s="147"/>
      <c r="AR318" s="31"/>
      <c r="AS318" s="137"/>
    </row>
    <row r="319" spans="1:45" s="124" customFormat="1">
      <c r="A319" s="179"/>
      <c r="B319" s="183"/>
      <c r="C319" s="188"/>
      <c r="D319" s="184"/>
      <c r="E319" s="185"/>
      <c r="F319" s="174"/>
      <c r="G319" s="174"/>
      <c r="H319" s="174"/>
      <c r="I319" s="174"/>
      <c r="J319" s="174"/>
      <c r="K319" s="174"/>
      <c r="L319" s="174"/>
      <c r="M319" s="174"/>
      <c r="N319" s="174"/>
      <c r="O319" s="174"/>
      <c r="P319" s="174"/>
      <c r="Q319" s="174"/>
      <c r="R319" s="174"/>
      <c r="S319" s="174"/>
      <c r="T319" s="174"/>
      <c r="U319" s="174"/>
      <c r="V319" s="174"/>
      <c r="W319" s="174"/>
      <c r="X319" s="174"/>
      <c r="Y319" s="174"/>
      <c r="Z319" s="174"/>
      <c r="AA319" s="174"/>
      <c r="AB319" s="182"/>
      <c r="AC319" s="134"/>
      <c r="AD319" s="7"/>
      <c r="AE319" s="181"/>
      <c r="AF319" s="181"/>
      <c r="AG319" s="138"/>
      <c r="AH319" s="137"/>
      <c r="AI319" s="137"/>
      <c r="AJ319" s="137"/>
      <c r="AK319" s="137"/>
      <c r="AL319" s="137"/>
      <c r="AM319" s="137"/>
      <c r="AN319" s="145"/>
      <c r="AO319" s="142"/>
      <c r="AP319" s="6"/>
      <c r="AQ319" s="147"/>
      <c r="AR319" s="31"/>
      <c r="AS319" s="137"/>
    </row>
    <row r="320" spans="1:45" s="124" customFormat="1">
      <c r="A320" s="179"/>
      <c r="B320" s="183"/>
      <c r="C320" s="188"/>
      <c r="D320" s="184"/>
      <c r="E320" s="185"/>
      <c r="F320" s="174"/>
      <c r="G320" s="174"/>
      <c r="H320" s="174"/>
      <c r="I320" s="174"/>
      <c r="J320" s="174"/>
      <c r="K320" s="174"/>
      <c r="L320" s="174"/>
      <c r="M320" s="174"/>
      <c r="N320" s="174"/>
      <c r="O320" s="174"/>
      <c r="P320" s="174"/>
      <c r="Q320" s="174"/>
      <c r="R320" s="174"/>
      <c r="S320" s="174"/>
      <c r="T320" s="174"/>
      <c r="U320" s="174"/>
      <c r="V320" s="174"/>
      <c r="W320" s="174"/>
      <c r="X320" s="174"/>
      <c r="Y320" s="174"/>
      <c r="Z320" s="174"/>
      <c r="AA320" s="174"/>
      <c r="AB320" s="182"/>
      <c r="AC320" s="134"/>
      <c r="AD320" s="7"/>
      <c r="AE320" s="181"/>
      <c r="AF320" s="181"/>
      <c r="AG320" s="138"/>
      <c r="AH320" s="137"/>
      <c r="AI320" s="137"/>
      <c r="AJ320" s="137"/>
      <c r="AK320" s="137"/>
      <c r="AL320" s="137"/>
      <c r="AM320" s="137"/>
      <c r="AN320" s="145"/>
      <c r="AO320" s="142"/>
      <c r="AP320" s="6"/>
      <c r="AQ320" s="147"/>
      <c r="AR320" s="31"/>
      <c r="AS320" s="137"/>
    </row>
    <row r="321" spans="1:45" s="124" customFormat="1">
      <c r="A321" s="179"/>
      <c r="B321" s="183"/>
      <c r="C321" s="188"/>
      <c r="D321" s="184"/>
      <c r="E321" s="185"/>
      <c r="F321" s="174"/>
      <c r="G321" s="174"/>
      <c r="H321" s="174"/>
      <c r="I321" s="174"/>
      <c r="J321" s="174"/>
      <c r="K321" s="174"/>
      <c r="L321" s="174"/>
      <c r="M321" s="174"/>
      <c r="N321" s="174"/>
      <c r="O321" s="174"/>
      <c r="P321" s="174"/>
      <c r="Q321" s="174"/>
      <c r="R321" s="174"/>
      <c r="S321" s="174"/>
      <c r="T321" s="174"/>
      <c r="U321" s="174"/>
      <c r="V321" s="174"/>
      <c r="W321" s="174"/>
      <c r="X321" s="174"/>
      <c r="Y321" s="174"/>
      <c r="Z321" s="174"/>
      <c r="AA321" s="174"/>
      <c r="AB321" s="182"/>
      <c r="AC321" s="134"/>
      <c r="AD321" s="7"/>
      <c r="AE321" s="181"/>
      <c r="AF321" s="181"/>
      <c r="AG321" s="138"/>
      <c r="AH321" s="137"/>
      <c r="AI321" s="137"/>
      <c r="AJ321" s="137"/>
      <c r="AK321" s="137"/>
      <c r="AL321" s="137"/>
      <c r="AM321" s="137"/>
      <c r="AN321" s="145"/>
      <c r="AO321" s="142"/>
      <c r="AP321" s="6"/>
      <c r="AQ321" s="147"/>
      <c r="AR321" s="31"/>
      <c r="AS321" s="137"/>
    </row>
    <row r="322" spans="1:45" s="124" customFormat="1">
      <c r="A322" s="179"/>
      <c r="B322" s="183"/>
      <c r="C322" s="188"/>
      <c r="D322" s="184"/>
      <c r="E322" s="185"/>
      <c r="F322" s="174"/>
      <c r="G322" s="174"/>
      <c r="H322" s="174"/>
      <c r="I322" s="174"/>
      <c r="J322" s="174"/>
      <c r="K322" s="174"/>
      <c r="L322" s="174"/>
      <c r="M322" s="174"/>
      <c r="N322" s="174"/>
      <c r="O322" s="174"/>
      <c r="P322" s="174"/>
      <c r="Q322" s="174"/>
      <c r="R322" s="174"/>
      <c r="S322" s="174"/>
      <c r="T322" s="174"/>
      <c r="U322" s="174"/>
      <c r="V322" s="174"/>
      <c r="W322" s="174"/>
      <c r="X322" s="174"/>
      <c r="Y322" s="174"/>
      <c r="Z322" s="174"/>
      <c r="AA322" s="174"/>
      <c r="AB322" s="182"/>
      <c r="AC322" s="134"/>
      <c r="AD322" s="7"/>
      <c r="AE322" s="181"/>
      <c r="AF322" s="181"/>
      <c r="AG322" s="138"/>
      <c r="AH322" s="137"/>
      <c r="AI322" s="137"/>
      <c r="AJ322" s="137"/>
      <c r="AK322" s="137"/>
      <c r="AL322" s="137"/>
      <c r="AM322" s="137"/>
      <c r="AN322" s="145"/>
      <c r="AO322" s="142"/>
      <c r="AP322" s="6"/>
      <c r="AQ322" s="147"/>
      <c r="AR322" s="145"/>
      <c r="AS322" s="137"/>
    </row>
    <row r="323" spans="1:45" s="124" customFormat="1">
      <c r="A323" s="179"/>
      <c r="B323" s="183"/>
      <c r="C323" s="144"/>
      <c r="D323" s="165"/>
      <c r="E323" s="185"/>
      <c r="F323" s="174"/>
      <c r="G323" s="174"/>
      <c r="H323" s="174"/>
      <c r="I323" s="174"/>
      <c r="J323" s="174"/>
      <c r="K323" s="174"/>
      <c r="L323" s="174"/>
      <c r="M323" s="174"/>
      <c r="N323" s="174"/>
      <c r="O323" s="174"/>
      <c r="P323" s="174"/>
      <c r="Q323" s="174"/>
      <c r="R323" s="174"/>
      <c r="S323" s="174"/>
      <c r="T323" s="174"/>
      <c r="U323" s="174"/>
      <c r="V323" s="174"/>
      <c r="W323" s="174"/>
      <c r="X323" s="174"/>
      <c r="Y323" s="174"/>
      <c r="Z323" s="174"/>
      <c r="AA323" s="174"/>
      <c r="AB323" s="182"/>
      <c r="AC323" s="134"/>
      <c r="AD323" s="7"/>
      <c r="AE323" s="181"/>
      <c r="AF323" s="181"/>
      <c r="AG323" s="138"/>
      <c r="AH323" s="137"/>
      <c r="AI323" s="137"/>
      <c r="AJ323" s="137"/>
      <c r="AK323" s="137"/>
      <c r="AL323" s="137"/>
      <c r="AM323" s="137"/>
      <c r="AN323" s="145"/>
      <c r="AO323" s="142"/>
      <c r="AP323" s="6"/>
      <c r="AQ323" s="147"/>
      <c r="AR323" s="31"/>
      <c r="AS323" s="137"/>
    </row>
    <row r="324" spans="1:45" s="124" customFormat="1">
      <c r="A324" s="179"/>
      <c r="B324" s="3"/>
      <c r="C324" s="144"/>
      <c r="D324" s="190"/>
      <c r="E324" s="191"/>
      <c r="F324" s="174"/>
      <c r="G324" s="174"/>
      <c r="H324" s="174"/>
      <c r="I324" s="174"/>
      <c r="J324" s="174"/>
      <c r="K324" s="174"/>
      <c r="L324" s="174"/>
      <c r="M324" s="174"/>
      <c r="N324" s="174"/>
      <c r="O324" s="174"/>
      <c r="P324" s="174"/>
      <c r="Q324" s="174"/>
      <c r="R324" s="174"/>
      <c r="S324" s="174"/>
      <c r="T324" s="174"/>
      <c r="U324" s="174"/>
      <c r="V324" s="174"/>
      <c r="W324" s="174"/>
      <c r="X324" s="174"/>
      <c r="Y324" s="174"/>
      <c r="Z324" s="174"/>
      <c r="AA324" s="174"/>
      <c r="AB324" s="180"/>
      <c r="AC324" s="134"/>
      <c r="AD324" s="8"/>
      <c r="AE324" s="181"/>
      <c r="AF324" s="181"/>
      <c r="AG324" s="134"/>
      <c r="AH324" s="137"/>
      <c r="AI324" s="137"/>
      <c r="AJ324" s="137"/>
      <c r="AK324" s="137"/>
      <c r="AL324" s="137"/>
      <c r="AM324" s="137"/>
      <c r="AN324" s="3"/>
      <c r="AO324" s="142"/>
      <c r="AP324" s="5"/>
      <c r="AQ324" s="137"/>
      <c r="AR324" s="31"/>
      <c r="AS324" s="137"/>
    </row>
    <row r="325" spans="1:45" s="124" customFormat="1">
      <c r="A325" s="179"/>
      <c r="B325" s="137"/>
      <c r="C325" s="144"/>
      <c r="D325" s="192"/>
      <c r="E325" s="193"/>
      <c r="F325" s="194"/>
      <c r="G325" s="194"/>
      <c r="H325" s="194"/>
      <c r="I325" s="194"/>
      <c r="J325" s="194"/>
      <c r="K325" s="194"/>
      <c r="L325" s="194"/>
      <c r="M325" s="194"/>
      <c r="N325" s="194"/>
      <c r="O325" s="194"/>
      <c r="P325" s="194"/>
      <c r="Q325" s="194"/>
      <c r="R325" s="194"/>
      <c r="S325" s="194"/>
      <c r="T325" s="194"/>
      <c r="U325" s="194"/>
      <c r="V325" s="194"/>
      <c r="W325" s="194"/>
      <c r="X325" s="194"/>
      <c r="Y325" s="194"/>
      <c r="Z325" s="194"/>
      <c r="AA325" s="194"/>
      <c r="AB325" s="195"/>
      <c r="AC325" s="196"/>
      <c r="AD325" s="9"/>
      <c r="AE325" s="196"/>
      <c r="AF325" s="196"/>
      <c r="AG325" s="197"/>
      <c r="AH325" s="137"/>
      <c r="AI325" s="137"/>
      <c r="AJ325" s="137"/>
      <c r="AK325" s="137"/>
      <c r="AL325" s="137"/>
      <c r="AM325" s="137"/>
      <c r="AN325" s="3"/>
      <c r="AO325" s="131"/>
      <c r="AP325" s="6"/>
      <c r="AQ325" s="137"/>
      <c r="AR325" s="31"/>
      <c r="AS325" s="137"/>
    </row>
    <row r="326" spans="1:45" s="124" customFormat="1">
      <c r="A326" s="143" t="s">
        <v>285</v>
      </c>
      <c r="B326" s="137"/>
      <c r="C326" s="197"/>
      <c r="D326" s="190"/>
      <c r="E326" s="198"/>
      <c r="F326" s="199"/>
      <c r="G326" s="174"/>
      <c r="H326" s="174"/>
      <c r="I326" s="174"/>
      <c r="J326" s="174"/>
      <c r="K326" s="174"/>
      <c r="L326" s="174"/>
      <c r="M326" s="174"/>
      <c r="N326" s="174"/>
      <c r="O326" s="174"/>
      <c r="P326" s="174"/>
      <c r="Q326" s="174"/>
      <c r="R326" s="174"/>
      <c r="S326" s="174"/>
      <c r="T326" s="174"/>
      <c r="U326" s="174"/>
      <c r="V326" s="174"/>
      <c r="W326" s="174"/>
      <c r="X326" s="174"/>
      <c r="Y326" s="174"/>
      <c r="Z326" s="174"/>
      <c r="AA326" s="174"/>
      <c r="AB326" s="180"/>
      <c r="AC326" s="200"/>
      <c r="AD326" s="7"/>
      <c r="AE326" s="200"/>
      <c r="AF326" s="200"/>
      <c r="AG326" s="138"/>
      <c r="AH326" s="137"/>
      <c r="AI326" s="137"/>
      <c r="AJ326" s="137"/>
      <c r="AK326" s="137"/>
      <c r="AL326" s="137"/>
      <c r="AM326" s="137"/>
      <c r="AN326" s="3"/>
      <c r="AO326" s="137"/>
      <c r="AP326" s="3"/>
      <c r="AQ326" s="137"/>
      <c r="AR326" s="31"/>
      <c r="AS326" s="137"/>
    </row>
    <row r="327" spans="1:45" s="124" customFormat="1">
      <c r="A327" s="179"/>
      <c r="B327" s="137"/>
      <c r="C327" s="197"/>
      <c r="D327" s="190"/>
      <c r="E327" s="191"/>
      <c r="F327" s="201"/>
      <c r="G327" s="201"/>
      <c r="H327" s="201"/>
      <c r="I327" s="201"/>
      <c r="J327" s="201"/>
      <c r="K327" s="201"/>
      <c r="L327" s="201"/>
      <c r="M327" s="201"/>
      <c r="N327" s="201"/>
      <c r="O327" s="201"/>
      <c r="P327" s="201"/>
      <c r="Q327" s="201"/>
      <c r="R327" s="201"/>
      <c r="S327" s="201"/>
      <c r="T327" s="201"/>
      <c r="U327" s="201"/>
      <c r="V327" s="201"/>
      <c r="W327" s="201"/>
      <c r="X327" s="201"/>
      <c r="Y327" s="201"/>
      <c r="Z327" s="201"/>
      <c r="AA327" s="201"/>
      <c r="AB327" s="202"/>
      <c r="AC327" s="191"/>
      <c r="AD327" s="10"/>
      <c r="AE327" s="191"/>
      <c r="AF327" s="191"/>
      <c r="AG327" s="197"/>
      <c r="AH327" s="137"/>
      <c r="AI327" s="137"/>
      <c r="AJ327" s="137"/>
      <c r="AK327" s="137"/>
      <c r="AL327" s="137"/>
      <c r="AM327" s="137"/>
      <c r="AN327" s="3"/>
      <c r="AO327" s="137"/>
      <c r="AP327" s="3"/>
      <c r="AQ327" s="137"/>
      <c r="AR327" s="31"/>
      <c r="AS327" s="137"/>
    </row>
    <row r="328" spans="1:45" s="124" customFormat="1">
      <c r="A328" s="179"/>
      <c r="B328" s="131"/>
      <c r="C328" s="138"/>
      <c r="D328" s="190"/>
      <c r="E328" s="191"/>
      <c r="F328" s="203"/>
      <c r="G328" s="194"/>
      <c r="H328" s="194"/>
      <c r="I328" s="194"/>
      <c r="J328" s="194"/>
      <c r="K328" s="194"/>
      <c r="L328" s="194"/>
      <c r="M328" s="194"/>
      <c r="N328" s="194"/>
      <c r="O328" s="194"/>
      <c r="P328" s="194"/>
      <c r="Q328" s="194"/>
      <c r="R328" s="194"/>
      <c r="S328" s="194"/>
      <c r="T328" s="194"/>
      <c r="U328" s="194"/>
      <c r="V328" s="194"/>
      <c r="W328" s="194"/>
      <c r="X328" s="194"/>
      <c r="Y328" s="194"/>
      <c r="Z328" s="194"/>
      <c r="AA328" s="194"/>
      <c r="AB328" s="202"/>
      <c r="AC328" s="196"/>
      <c r="AD328" s="10"/>
      <c r="AE328" s="196"/>
      <c r="AF328" s="196"/>
      <c r="AG328" s="197"/>
      <c r="AH328" s="137"/>
      <c r="AI328" s="137"/>
      <c r="AJ328" s="137"/>
      <c r="AK328" s="137"/>
      <c r="AL328" s="137"/>
      <c r="AM328" s="137"/>
      <c r="AN328" s="3"/>
      <c r="AO328" s="137"/>
      <c r="AP328" s="3"/>
      <c r="AQ328" s="137"/>
      <c r="AR328" s="31"/>
      <c r="AS328" s="137"/>
    </row>
    <row r="329" spans="1:45" s="124" customFormat="1">
      <c r="A329" s="179"/>
      <c r="B329" s="137"/>
      <c r="C329" s="197"/>
      <c r="D329" s="190"/>
      <c r="E329" s="191"/>
      <c r="F329" s="201"/>
      <c r="G329" s="201"/>
      <c r="H329" s="201"/>
      <c r="I329" s="201"/>
      <c r="J329" s="201"/>
      <c r="K329" s="201"/>
      <c r="L329" s="201"/>
      <c r="M329" s="201"/>
      <c r="N329" s="201"/>
      <c r="O329" s="201"/>
      <c r="P329" s="201"/>
      <c r="Q329" s="201"/>
      <c r="R329" s="201"/>
      <c r="S329" s="201"/>
      <c r="T329" s="201"/>
      <c r="U329" s="201"/>
      <c r="V329" s="201"/>
      <c r="W329" s="201"/>
      <c r="X329" s="201"/>
      <c r="Y329" s="201"/>
      <c r="Z329" s="201"/>
      <c r="AA329" s="201"/>
      <c r="AB329" s="202"/>
      <c r="AC329" s="191"/>
      <c r="AD329" s="10"/>
      <c r="AE329" s="191"/>
      <c r="AF329" s="191"/>
      <c r="AG329" s="197"/>
      <c r="AH329" s="137"/>
      <c r="AI329" s="137"/>
      <c r="AJ329" s="137"/>
      <c r="AK329" s="137"/>
      <c r="AL329" s="137"/>
      <c r="AM329" s="137"/>
      <c r="AN329" s="3"/>
      <c r="AO329" s="137"/>
      <c r="AP329" s="3"/>
      <c r="AQ329" s="137"/>
      <c r="AR329" s="31"/>
      <c r="AS329" s="137"/>
    </row>
    <row r="330" spans="1:45" s="124" customFormat="1">
      <c r="A330" s="179"/>
      <c r="B330" s="137"/>
      <c r="C330" s="197"/>
      <c r="D330" s="190"/>
      <c r="E330" s="191"/>
      <c r="F330" s="201"/>
      <c r="G330" s="201"/>
      <c r="H330" s="201"/>
      <c r="I330" s="201"/>
      <c r="J330" s="201"/>
      <c r="K330" s="201"/>
      <c r="L330" s="201"/>
      <c r="M330" s="201"/>
      <c r="N330" s="201"/>
      <c r="O330" s="201"/>
      <c r="P330" s="201"/>
      <c r="Q330" s="201"/>
      <c r="R330" s="201"/>
      <c r="S330" s="201"/>
      <c r="T330" s="201"/>
      <c r="U330" s="201"/>
      <c r="V330" s="201"/>
      <c r="W330" s="201"/>
      <c r="X330" s="201"/>
      <c r="Y330" s="201"/>
      <c r="Z330" s="201"/>
      <c r="AA330" s="201"/>
      <c r="AB330" s="202"/>
      <c r="AC330" s="191"/>
      <c r="AD330" s="10"/>
      <c r="AE330" s="191"/>
      <c r="AF330" s="191"/>
      <c r="AG330" s="197"/>
      <c r="AH330" s="137"/>
      <c r="AI330" s="137"/>
      <c r="AJ330" s="137"/>
      <c r="AK330" s="137"/>
      <c r="AL330" s="137"/>
      <c r="AM330" s="137"/>
      <c r="AN330" s="3"/>
      <c r="AO330" s="137"/>
      <c r="AP330" s="3"/>
      <c r="AQ330" s="137"/>
      <c r="AR330" s="31"/>
      <c r="AS330" s="137"/>
    </row>
    <row r="331" spans="1:45" s="124" customFormat="1">
      <c r="A331" s="125"/>
      <c r="C331" s="153"/>
      <c r="D331" s="204"/>
      <c r="E331" s="205"/>
      <c r="F331" s="206"/>
      <c r="G331" s="206"/>
      <c r="H331" s="206"/>
      <c r="I331" s="206"/>
      <c r="J331" s="206"/>
      <c r="K331" s="206"/>
      <c r="L331" s="206"/>
      <c r="M331" s="206"/>
      <c r="N331" s="206"/>
      <c r="O331" s="206"/>
      <c r="P331" s="206"/>
      <c r="Q331" s="206"/>
      <c r="R331" s="206"/>
      <c r="S331" s="206"/>
      <c r="T331" s="206"/>
      <c r="U331" s="206"/>
      <c r="V331" s="206"/>
      <c r="W331" s="206"/>
      <c r="X331" s="206"/>
      <c r="Y331" s="206"/>
      <c r="Z331" s="206"/>
      <c r="AA331" s="206"/>
      <c r="AB331" s="207"/>
      <c r="AC331" s="205"/>
      <c r="AD331" s="10"/>
      <c r="AE331" s="205"/>
      <c r="AF331" s="205"/>
      <c r="AG331" s="153"/>
      <c r="AN331" s="4"/>
      <c r="AP331" s="4"/>
      <c r="AQ331" s="137"/>
      <c r="AR331" s="31"/>
      <c r="AS331" s="137"/>
    </row>
    <row r="332" spans="1:45" s="124" customFormat="1">
      <c r="A332" s="125"/>
      <c r="C332" s="153"/>
      <c r="D332" s="204"/>
      <c r="E332" s="205"/>
      <c r="F332" s="206"/>
      <c r="G332" s="206"/>
      <c r="H332" s="206"/>
      <c r="I332" s="206"/>
      <c r="J332" s="206"/>
      <c r="K332" s="206"/>
      <c r="L332" s="206"/>
      <c r="M332" s="206"/>
      <c r="N332" s="206"/>
      <c r="O332" s="206"/>
      <c r="P332" s="206"/>
      <c r="Q332" s="206"/>
      <c r="R332" s="206"/>
      <c r="S332" s="206"/>
      <c r="T332" s="206"/>
      <c r="U332" s="206"/>
      <c r="V332" s="206"/>
      <c r="W332" s="206"/>
      <c r="X332" s="206"/>
      <c r="Y332" s="206"/>
      <c r="Z332" s="206"/>
      <c r="AA332" s="206"/>
      <c r="AB332" s="207"/>
      <c r="AC332" s="205"/>
      <c r="AD332" s="10"/>
      <c r="AE332" s="205"/>
      <c r="AF332" s="205"/>
      <c r="AG332" s="153"/>
      <c r="AN332" s="4"/>
      <c r="AP332" s="4"/>
      <c r="AQ332" s="137"/>
      <c r="AR332" s="31"/>
      <c r="AS332" s="137"/>
    </row>
    <row r="333" spans="1:45" s="124" customFormat="1">
      <c r="A333" s="125"/>
      <c r="C333" s="153"/>
      <c r="D333" s="204"/>
      <c r="E333" s="205"/>
      <c r="F333" s="206"/>
      <c r="G333" s="206"/>
      <c r="H333" s="206"/>
      <c r="I333" s="206"/>
      <c r="J333" s="206"/>
      <c r="K333" s="206"/>
      <c r="L333" s="206"/>
      <c r="M333" s="206"/>
      <c r="N333" s="206"/>
      <c r="O333" s="206"/>
      <c r="P333" s="206"/>
      <c r="Q333" s="206"/>
      <c r="R333" s="206"/>
      <c r="S333" s="206"/>
      <c r="T333" s="206"/>
      <c r="U333" s="206"/>
      <c r="V333" s="206"/>
      <c r="W333" s="206"/>
      <c r="X333" s="206"/>
      <c r="Y333" s="206"/>
      <c r="Z333" s="206"/>
      <c r="AA333" s="206"/>
      <c r="AB333" s="207"/>
      <c r="AC333" s="205"/>
      <c r="AD333" s="10"/>
      <c r="AE333" s="205"/>
      <c r="AF333" s="205"/>
      <c r="AG333" s="153"/>
      <c r="AN333" s="4"/>
      <c r="AP333" s="4"/>
      <c r="AQ333" s="137"/>
      <c r="AR333" s="31"/>
      <c r="AS333" s="137"/>
    </row>
    <row r="334" spans="1:45" s="124" customFormat="1">
      <c r="A334" s="125"/>
      <c r="C334" s="153"/>
      <c r="D334" s="204"/>
      <c r="E334" s="205"/>
      <c r="F334" s="206"/>
      <c r="G334" s="206"/>
      <c r="H334" s="206"/>
      <c r="I334" s="206"/>
      <c r="J334" s="206"/>
      <c r="K334" s="206"/>
      <c r="L334" s="206"/>
      <c r="M334" s="206"/>
      <c r="N334" s="206"/>
      <c r="O334" s="206"/>
      <c r="P334" s="206"/>
      <c r="Q334" s="206"/>
      <c r="R334" s="206"/>
      <c r="S334" s="206"/>
      <c r="T334" s="206"/>
      <c r="U334" s="206"/>
      <c r="V334" s="206"/>
      <c r="W334" s="206"/>
      <c r="X334" s="206"/>
      <c r="Y334" s="206"/>
      <c r="Z334" s="206"/>
      <c r="AA334" s="206"/>
      <c r="AB334" s="207"/>
      <c r="AC334" s="205"/>
      <c r="AD334" s="10"/>
      <c r="AE334" s="205"/>
      <c r="AF334" s="205"/>
      <c r="AG334" s="153"/>
      <c r="AN334" s="4"/>
      <c r="AP334" s="4"/>
      <c r="AQ334" s="137"/>
      <c r="AR334" s="31"/>
      <c r="AS334" s="137"/>
    </row>
    <row r="335" spans="1:45" s="124" customFormat="1">
      <c r="A335" s="125"/>
      <c r="C335" s="153"/>
      <c r="D335" s="204"/>
      <c r="E335" s="205"/>
      <c r="F335" s="206"/>
      <c r="G335" s="206"/>
      <c r="H335" s="206"/>
      <c r="I335" s="206"/>
      <c r="J335" s="206"/>
      <c r="K335" s="206"/>
      <c r="L335" s="206"/>
      <c r="M335" s="206"/>
      <c r="N335" s="206"/>
      <c r="O335" s="206"/>
      <c r="P335" s="206"/>
      <c r="Q335" s="206"/>
      <c r="R335" s="206"/>
      <c r="S335" s="206"/>
      <c r="T335" s="206"/>
      <c r="U335" s="206"/>
      <c r="V335" s="206"/>
      <c r="W335" s="206"/>
      <c r="X335" s="206"/>
      <c r="Y335" s="206"/>
      <c r="Z335" s="206"/>
      <c r="AA335" s="206"/>
      <c r="AB335" s="208"/>
      <c r="AC335" s="205"/>
      <c r="AD335" s="10"/>
      <c r="AE335" s="205"/>
      <c r="AF335" s="205"/>
      <c r="AG335" s="153"/>
      <c r="AN335" s="4"/>
      <c r="AP335" s="4"/>
      <c r="AQ335" s="137"/>
      <c r="AR335" s="31"/>
      <c r="AS335" s="137"/>
    </row>
    <row r="336" spans="1:45" s="124" customFormat="1">
      <c r="A336" s="125"/>
      <c r="C336" s="153"/>
      <c r="D336" s="204"/>
      <c r="E336" s="205"/>
      <c r="F336" s="206"/>
      <c r="G336" s="206"/>
      <c r="H336" s="206"/>
      <c r="I336" s="206"/>
      <c r="J336" s="206"/>
      <c r="K336" s="206"/>
      <c r="L336" s="206"/>
      <c r="M336" s="206"/>
      <c r="N336" s="206"/>
      <c r="O336" s="206"/>
      <c r="P336" s="206"/>
      <c r="Q336" s="206"/>
      <c r="R336" s="206"/>
      <c r="S336" s="206"/>
      <c r="T336" s="206"/>
      <c r="U336" s="206"/>
      <c r="V336" s="206"/>
      <c r="W336" s="206"/>
      <c r="X336" s="206"/>
      <c r="Y336" s="206"/>
      <c r="Z336" s="206"/>
      <c r="AA336" s="206"/>
      <c r="AB336" s="208"/>
      <c r="AC336" s="205"/>
      <c r="AD336" s="10"/>
      <c r="AE336" s="205"/>
      <c r="AF336" s="205"/>
      <c r="AG336" s="153"/>
      <c r="AN336" s="4"/>
      <c r="AP336" s="4"/>
      <c r="AQ336" s="137"/>
      <c r="AR336" s="31"/>
      <c r="AS336" s="137"/>
    </row>
    <row r="337" spans="1:45" s="124" customFormat="1">
      <c r="A337" s="125"/>
      <c r="C337" s="153"/>
      <c r="D337" s="204"/>
      <c r="E337" s="205"/>
      <c r="F337" s="206"/>
      <c r="G337" s="206"/>
      <c r="H337" s="206"/>
      <c r="I337" s="206"/>
      <c r="J337" s="206"/>
      <c r="K337" s="206"/>
      <c r="L337" s="206"/>
      <c r="M337" s="206"/>
      <c r="N337" s="206"/>
      <c r="O337" s="206"/>
      <c r="P337" s="206"/>
      <c r="Q337" s="206"/>
      <c r="R337" s="206"/>
      <c r="S337" s="206"/>
      <c r="T337" s="206"/>
      <c r="U337" s="206"/>
      <c r="V337" s="206"/>
      <c r="W337" s="206"/>
      <c r="X337" s="206"/>
      <c r="Y337" s="206"/>
      <c r="Z337" s="206"/>
      <c r="AA337" s="206"/>
      <c r="AB337" s="207"/>
      <c r="AC337" s="205"/>
      <c r="AD337" s="10"/>
      <c r="AE337" s="205"/>
      <c r="AF337" s="205"/>
      <c r="AG337" s="153"/>
      <c r="AN337" s="4"/>
      <c r="AP337" s="4"/>
      <c r="AQ337" s="137"/>
      <c r="AR337" s="31"/>
      <c r="AS337" s="137"/>
    </row>
    <row r="338" spans="1:45" s="124" customFormat="1">
      <c r="A338" s="125"/>
      <c r="C338" s="153"/>
      <c r="D338" s="204"/>
      <c r="E338" s="205"/>
      <c r="F338" s="206"/>
      <c r="G338" s="206"/>
      <c r="H338" s="206"/>
      <c r="I338" s="206"/>
      <c r="J338" s="206"/>
      <c r="K338" s="206"/>
      <c r="L338" s="206"/>
      <c r="M338" s="206"/>
      <c r="N338" s="206"/>
      <c r="O338" s="206"/>
      <c r="P338" s="206"/>
      <c r="Q338" s="206"/>
      <c r="R338" s="206"/>
      <c r="S338" s="206"/>
      <c r="T338" s="206"/>
      <c r="U338" s="206"/>
      <c r="V338" s="206"/>
      <c r="W338" s="206"/>
      <c r="X338" s="206"/>
      <c r="Y338" s="206"/>
      <c r="Z338" s="206"/>
      <c r="AA338" s="206"/>
      <c r="AB338" s="207"/>
      <c r="AC338" s="205"/>
      <c r="AD338" s="10"/>
      <c r="AE338" s="205"/>
      <c r="AF338" s="205"/>
      <c r="AG338" s="153"/>
      <c r="AN338" s="4"/>
      <c r="AP338" s="4"/>
      <c r="AQ338" s="137"/>
      <c r="AR338" s="31"/>
      <c r="AS338" s="137"/>
    </row>
    <row r="339" spans="1:45" s="124" customFormat="1">
      <c r="A339" s="125"/>
      <c r="C339" s="153"/>
      <c r="D339" s="204"/>
      <c r="E339" s="205"/>
      <c r="F339" s="206"/>
      <c r="G339" s="206"/>
      <c r="H339" s="206"/>
      <c r="I339" s="206"/>
      <c r="J339" s="206"/>
      <c r="K339" s="206"/>
      <c r="L339" s="206"/>
      <c r="M339" s="206"/>
      <c r="N339" s="206"/>
      <c r="O339" s="206"/>
      <c r="P339" s="206"/>
      <c r="Q339" s="206"/>
      <c r="R339" s="206"/>
      <c r="S339" s="206"/>
      <c r="T339" s="206"/>
      <c r="U339" s="206"/>
      <c r="V339" s="206"/>
      <c r="W339" s="206"/>
      <c r="X339" s="206"/>
      <c r="Y339" s="206"/>
      <c r="Z339" s="206"/>
      <c r="AA339" s="206"/>
      <c r="AB339" s="208"/>
      <c r="AC339" s="205"/>
      <c r="AD339" s="10"/>
      <c r="AE339" s="205"/>
      <c r="AF339" s="205"/>
      <c r="AG339" s="153"/>
      <c r="AN339" s="4"/>
      <c r="AP339" s="4"/>
      <c r="AQ339" s="137"/>
      <c r="AR339" s="31"/>
      <c r="AS339" s="137"/>
    </row>
    <row r="340" spans="1:45" s="124" customFormat="1">
      <c r="A340" s="125"/>
      <c r="C340" s="153"/>
      <c r="D340" s="204"/>
      <c r="E340" s="205"/>
      <c r="F340" s="206"/>
      <c r="G340" s="206"/>
      <c r="H340" s="206"/>
      <c r="I340" s="206"/>
      <c r="J340" s="206"/>
      <c r="K340" s="206"/>
      <c r="L340" s="206"/>
      <c r="M340" s="206"/>
      <c r="N340" s="206"/>
      <c r="O340" s="206"/>
      <c r="P340" s="206"/>
      <c r="Q340" s="206"/>
      <c r="R340" s="206"/>
      <c r="S340" s="206"/>
      <c r="T340" s="206"/>
      <c r="U340" s="206"/>
      <c r="V340" s="206"/>
      <c r="W340" s="206"/>
      <c r="X340" s="206"/>
      <c r="Y340" s="206"/>
      <c r="Z340" s="206"/>
      <c r="AA340" s="206"/>
      <c r="AB340" s="208"/>
      <c r="AC340" s="205"/>
      <c r="AD340" s="10"/>
      <c r="AE340" s="205"/>
      <c r="AF340" s="205"/>
      <c r="AG340" s="153"/>
      <c r="AN340" s="4"/>
      <c r="AP340" s="4"/>
      <c r="AQ340" s="137"/>
      <c r="AR340" s="31"/>
      <c r="AS340" s="137"/>
    </row>
    <row r="341" spans="1:45" s="124" customFormat="1">
      <c r="A341" s="125"/>
      <c r="C341" s="153"/>
      <c r="D341" s="204"/>
      <c r="E341" s="205"/>
      <c r="F341" s="206"/>
      <c r="G341" s="206"/>
      <c r="H341" s="206"/>
      <c r="I341" s="206"/>
      <c r="J341" s="206"/>
      <c r="K341" s="206"/>
      <c r="L341" s="206"/>
      <c r="M341" s="206"/>
      <c r="N341" s="206"/>
      <c r="O341" s="206"/>
      <c r="P341" s="206"/>
      <c r="Q341" s="206"/>
      <c r="R341" s="206"/>
      <c r="S341" s="206"/>
      <c r="T341" s="206"/>
      <c r="U341" s="206"/>
      <c r="V341" s="206"/>
      <c r="W341" s="206"/>
      <c r="X341" s="206"/>
      <c r="Y341" s="206"/>
      <c r="Z341" s="206"/>
      <c r="AA341" s="206"/>
      <c r="AB341" s="207"/>
      <c r="AC341" s="205"/>
      <c r="AD341" s="10"/>
      <c r="AE341" s="205"/>
      <c r="AF341" s="205"/>
      <c r="AG341" s="153"/>
      <c r="AN341" s="4"/>
      <c r="AP341" s="4"/>
      <c r="AQ341" s="137"/>
      <c r="AR341" s="31"/>
      <c r="AS341" s="137"/>
    </row>
    <row r="342" spans="1:45" s="124" customFormat="1">
      <c r="A342" s="125"/>
      <c r="C342" s="153"/>
      <c r="D342" s="204"/>
      <c r="E342" s="205"/>
      <c r="F342" s="206"/>
      <c r="G342" s="206"/>
      <c r="H342" s="206"/>
      <c r="I342" s="206"/>
      <c r="J342" s="206"/>
      <c r="K342" s="206"/>
      <c r="L342" s="206"/>
      <c r="M342" s="206"/>
      <c r="N342" s="206"/>
      <c r="O342" s="206"/>
      <c r="P342" s="206"/>
      <c r="Q342" s="206"/>
      <c r="R342" s="206"/>
      <c r="S342" s="206"/>
      <c r="T342" s="206"/>
      <c r="U342" s="206"/>
      <c r="V342" s="206"/>
      <c r="W342" s="206"/>
      <c r="X342" s="206"/>
      <c r="Y342" s="206"/>
      <c r="Z342" s="206"/>
      <c r="AA342" s="206"/>
      <c r="AB342" s="207"/>
      <c r="AC342" s="205"/>
      <c r="AD342" s="10"/>
      <c r="AE342" s="205"/>
      <c r="AF342" s="205"/>
      <c r="AG342" s="153"/>
      <c r="AN342" s="4"/>
      <c r="AP342" s="4"/>
      <c r="AQ342" s="137"/>
      <c r="AR342" s="31"/>
      <c r="AS342" s="137"/>
    </row>
    <row r="343" spans="1:45" s="124" customFormat="1">
      <c r="A343" s="125"/>
      <c r="C343" s="153"/>
      <c r="D343" s="204"/>
      <c r="E343" s="205"/>
      <c r="F343" s="206"/>
      <c r="G343" s="206"/>
      <c r="H343" s="206"/>
      <c r="I343" s="206"/>
      <c r="J343" s="206"/>
      <c r="K343" s="206"/>
      <c r="L343" s="206"/>
      <c r="M343" s="206"/>
      <c r="N343" s="206"/>
      <c r="O343" s="206"/>
      <c r="P343" s="206"/>
      <c r="Q343" s="206"/>
      <c r="R343" s="206"/>
      <c r="S343" s="206"/>
      <c r="T343" s="206"/>
      <c r="U343" s="206"/>
      <c r="V343" s="206"/>
      <c r="W343" s="206"/>
      <c r="X343" s="206"/>
      <c r="Y343" s="206"/>
      <c r="Z343" s="206"/>
      <c r="AA343" s="206"/>
      <c r="AB343" s="208"/>
      <c r="AC343" s="205"/>
      <c r="AD343" s="10"/>
      <c r="AE343" s="205"/>
      <c r="AF343" s="205"/>
      <c r="AG343" s="153"/>
      <c r="AN343" s="4"/>
      <c r="AP343" s="4"/>
      <c r="AQ343" s="137"/>
      <c r="AR343" s="31"/>
      <c r="AS343" s="137"/>
    </row>
    <row r="344" spans="1:45" s="124" customFormat="1">
      <c r="A344" s="125"/>
      <c r="C344" s="153"/>
      <c r="D344" s="204"/>
      <c r="E344" s="205"/>
      <c r="F344" s="206"/>
      <c r="G344" s="206"/>
      <c r="H344" s="206"/>
      <c r="I344" s="206"/>
      <c r="J344" s="206"/>
      <c r="K344" s="206"/>
      <c r="L344" s="206"/>
      <c r="M344" s="206"/>
      <c r="N344" s="206"/>
      <c r="O344" s="206"/>
      <c r="P344" s="206"/>
      <c r="Q344" s="206"/>
      <c r="R344" s="206"/>
      <c r="S344" s="206"/>
      <c r="T344" s="206"/>
      <c r="U344" s="206"/>
      <c r="V344" s="206"/>
      <c r="W344" s="206"/>
      <c r="X344" s="206"/>
      <c r="Y344" s="206"/>
      <c r="Z344" s="206"/>
      <c r="AA344" s="206"/>
      <c r="AB344" s="208"/>
      <c r="AC344" s="205"/>
      <c r="AD344" s="10"/>
      <c r="AE344" s="205"/>
      <c r="AF344" s="205"/>
      <c r="AG344" s="153"/>
      <c r="AN344" s="4"/>
      <c r="AP344" s="4"/>
      <c r="AQ344" s="137"/>
      <c r="AR344" s="31"/>
      <c r="AS344" s="137"/>
    </row>
    <row r="345" spans="1:45" s="124" customFormat="1">
      <c r="A345" s="125"/>
      <c r="C345" s="153"/>
      <c r="D345" s="204"/>
      <c r="E345" s="205"/>
      <c r="F345" s="206"/>
      <c r="G345" s="206"/>
      <c r="H345" s="206"/>
      <c r="I345" s="206"/>
      <c r="J345" s="206"/>
      <c r="K345" s="206"/>
      <c r="L345" s="206"/>
      <c r="M345" s="206"/>
      <c r="N345" s="206"/>
      <c r="O345" s="206"/>
      <c r="P345" s="206"/>
      <c r="Q345" s="206"/>
      <c r="R345" s="206"/>
      <c r="S345" s="206"/>
      <c r="T345" s="206"/>
      <c r="U345" s="206"/>
      <c r="V345" s="206"/>
      <c r="W345" s="206"/>
      <c r="X345" s="206"/>
      <c r="Y345" s="206"/>
      <c r="Z345" s="206"/>
      <c r="AA345" s="206"/>
      <c r="AB345" s="207"/>
      <c r="AC345" s="205"/>
      <c r="AD345" s="10"/>
      <c r="AE345" s="205"/>
      <c r="AF345" s="205"/>
      <c r="AG345" s="153"/>
      <c r="AN345" s="4"/>
      <c r="AP345" s="4"/>
      <c r="AQ345" s="137"/>
      <c r="AR345" s="31"/>
      <c r="AS345" s="137"/>
    </row>
    <row r="346" spans="1:45" s="124" customFormat="1">
      <c r="A346" s="125"/>
      <c r="C346" s="153"/>
      <c r="D346" s="204"/>
      <c r="E346" s="205"/>
      <c r="F346" s="206"/>
      <c r="G346" s="206"/>
      <c r="H346" s="206"/>
      <c r="I346" s="206"/>
      <c r="J346" s="206"/>
      <c r="K346" s="206"/>
      <c r="L346" s="206"/>
      <c r="M346" s="206"/>
      <c r="N346" s="206"/>
      <c r="O346" s="206"/>
      <c r="P346" s="206"/>
      <c r="Q346" s="206"/>
      <c r="R346" s="206"/>
      <c r="S346" s="206"/>
      <c r="T346" s="206"/>
      <c r="U346" s="206"/>
      <c r="V346" s="206"/>
      <c r="W346" s="206"/>
      <c r="X346" s="206"/>
      <c r="Y346" s="206"/>
      <c r="Z346" s="206"/>
      <c r="AA346" s="206"/>
      <c r="AB346" s="207"/>
      <c r="AC346" s="205"/>
      <c r="AD346" s="10"/>
      <c r="AE346" s="205"/>
      <c r="AF346" s="205"/>
      <c r="AG346" s="153"/>
      <c r="AN346" s="4"/>
      <c r="AP346" s="4"/>
      <c r="AQ346" s="137"/>
      <c r="AR346" s="31"/>
      <c r="AS346" s="137"/>
    </row>
    <row r="347" spans="1:45" s="124" customFormat="1">
      <c r="A347" s="125"/>
      <c r="C347" s="153"/>
      <c r="D347" s="204"/>
      <c r="E347" s="205"/>
      <c r="F347" s="206"/>
      <c r="G347" s="206"/>
      <c r="H347" s="206"/>
      <c r="I347" s="206"/>
      <c r="J347" s="206"/>
      <c r="K347" s="206"/>
      <c r="L347" s="206"/>
      <c r="M347" s="206"/>
      <c r="N347" s="206"/>
      <c r="O347" s="206"/>
      <c r="P347" s="206"/>
      <c r="Q347" s="206"/>
      <c r="R347" s="206"/>
      <c r="S347" s="206"/>
      <c r="T347" s="206"/>
      <c r="U347" s="206"/>
      <c r="V347" s="206"/>
      <c r="W347" s="206"/>
      <c r="X347" s="206"/>
      <c r="Y347" s="206"/>
      <c r="Z347" s="206"/>
      <c r="AA347" s="206"/>
      <c r="AB347" s="208"/>
      <c r="AC347" s="205"/>
      <c r="AD347" s="10"/>
      <c r="AE347" s="205"/>
      <c r="AF347" s="205"/>
      <c r="AG347" s="153"/>
      <c r="AN347" s="4"/>
      <c r="AP347" s="4"/>
      <c r="AQ347" s="137"/>
      <c r="AR347" s="31"/>
      <c r="AS347" s="137"/>
    </row>
    <row r="348" spans="1:45" s="124" customFormat="1">
      <c r="A348" s="125"/>
      <c r="C348" s="153"/>
      <c r="D348" s="204"/>
      <c r="E348" s="205"/>
      <c r="F348" s="206"/>
      <c r="G348" s="206"/>
      <c r="H348" s="206"/>
      <c r="I348" s="206"/>
      <c r="J348" s="206"/>
      <c r="K348" s="206"/>
      <c r="L348" s="206"/>
      <c r="M348" s="206"/>
      <c r="N348" s="206"/>
      <c r="O348" s="206"/>
      <c r="P348" s="206"/>
      <c r="Q348" s="206"/>
      <c r="R348" s="206"/>
      <c r="S348" s="206"/>
      <c r="T348" s="206"/>
      <c r="U348" s="206"/>
      <c r="V348" s="206"/>
      <c r="W348" s="206"/>
      <c r="X348" s="206"/>
      <c r="Y348" s="206"/>
      <c r="Z348" s="206"/>
      <c r="AA348" s="206"/>
      <c r="AB348" s="208"/>
      <c r="AC348" s="205"/>
      <c r="AD348" s="10"/>
      <c r="AE348" s="205"/>
      <c r="AF348" s="205"/>
      <c r="AG348" s="153"/>
      <c r="AN348" s="4"/>
      <c r="AP348" s="4"/>
      <c r="AQ348" s="137"/>
      <c r="AR348" s="31"/>
      <c r="AS348" s="137"/>
    </row>
    <row r="349" spans="1:45" s="124" customFormat="1">
      <c r="A349" s="125"/>
      <c r="C349" s="153"/>
      <c r="D349" s="204"/>
      <c r="E349" s="205"/>
      <c r="F349" s="206"/>
      <c r="G349" s="206"/>
      <c r="H349" s="206"/>
      <c r="I349" s="206"/>
      <c r="J349" s="206"/>
      <c r="K349" s="206"/>
      <c r="L349" s="206"/>
      <c r="M349" s="206"/>
      <c r="N349" s="206"/>
      <c r="O349" s="206"/>
      <c r="P349" s="206"/>
      <c r="Q349" s="206"/>
      <c r="R349" s="206"/>
      <c r="S349" s="206"/>
      <c r="T349" s="206"/>
      <c r="U349" s="206"/>
      <c r="V349" s="206"/>
      <c r="W349" s="206"/>
      <c r="X349" s="206"/>
      <c r="Y349" s="206"/>
      <c r="Z349" s="206"/>
      <c r="AA349" s="206"/>
      <c r="AB349" s="207"/>
      <c r="AC349" s="205"/>
      <c r="AD349" s="10"/>
      <c r="AE349" s="205"/>
      <c r="AF349" s="205"/>
      <c r="AG349" s="153"/>
      <c r="AN349" s="4"/>
      <c r="AP349" s="4"/>
      <c r="AQ349" s="137"/>
      <c r="AR349" s="31"/>
      <c r="AS349" s="137"/>
    </row>
    <row r="350" spans="1:45" s="124" customFormat="1">
      <c r="A350" s="125"/>
      <c r="C350" s="153"/>
      <c r="D350" s="204"/>
      <c r="E350" s="205"/>
      <c r="F350" s="206"/>
      <c r="G350" s="206"/>
      <c r="H350" s="206"/>
      <c r="I350" s="206"/>
      <c r="J350" s="206"/>
      <c r="K350" s="206"/>
      <c r="L350" s="206"/>
      <c r="M350" s="206"/>
      <c r="N350" s="206"/>
      <c r="O350" s="206"/>
      <c r="P350" s="206"/>
      <c r="Q350" s="206"/>
      <c r="R350" s="206"/>
      <c r="S350" s="206"/>
      <c r="T350" s="206"/>
      <c r="U350" s="206"/>
      <c r="V350" s="206"/>
      <c r="W350" s="206"/>
      <c r="X350" s="206"/>
      <c r="Y350" s="206"/>
      <c r="Z350" s="206"/>
      <c r="AA350" s="206"/>
      <c r="AB350" s="207"/>
      <c r="AC350" s="205"/>
      <c r="AD350" s="10"/>
      <c r="AE350" s="205"/>
      <c r="AF350" s="205"/>
      <c r="AG350" s="153"/>
      <c r="AN350" s="4"/>
      <c r="AP350" s="4"/>
      <c r="AQ350" s="137"/>
      <c r="AR350" s="31"/>
      <c r="AS350" s="137"/>
    </row>
    <row r="351" spans="1:45" s="124" customFormat="1">
      <c r="A351" s="125"/>
      <c r="C351" s="153"/>
      <c r="D351" s="204"/>
      <c r="E351" s="205"/>
      <c r="F351" s="206"/>
      <c r="G351" s="206"/>
      <c r="H351" s="206"/>
      <c r="I351" s="206"/>
      <c r="J351" s="206"/>
      <c r="K351" s="206"/>
      <c r="L351" s="206"/>
      <c r="M351" s="206"/>
      <c r="N351" s="206"/>
      <c r="O351" s="206"/>
      <c r="P351" s="206"/>
      <c r="Q351" s="206"/>
      <c r="R351" s="206"/>
      <c r="S351" s="206"/>
      <c r="T351" s="206"/>
      <c r="U351" s="206"/>
      <c r="V351" s="206"/>
      <c r="W351" s="206"/>
      <c r="X351" s="206"/>
      <c r="Y351" s="206"/>
      <c r="Z351" s="206"/>
      <c r="AA351" s="206"/>
      <c r="AB351" s="208"/>
      <c r="AC351" s="205"/>
      <c r="AD351" s="10"/>
      <c r="AE351" s="205"/>
      <c r="AF351" s="205"/>
      <c r="AG351" s="153"/>
      <c r="AN351" s="4"/>
      <c r="AP351" s="4"/>
      <c r="AQ351" s="137"/>
      <c r="AR351" s="31"/>
      <c r="AS351" s="137"/>
    </row>
    <row r="352" spans="1:45" s="124" customFormat="1">
      <c r="A352" s="125"/>
      <c r="C352" s="153"/>
      <c r="D352" s="204"/>
      <c r="E352" s="205"/>
      <c r="F352" s="206"/>
      <c r="G352" s="206"/>
      <c r="H352" s="206"/>
      <c r="I352" s="206"/>
      <c r="J352" s="206"/>
      <c r="K352" s="206"/>
      <c r="L352" s="206"/>
      <c r="M352" s="206"/>
      <c r="N352" s="206"/>
      <c r="O352" s="206"/>
      <c r="P352" s="206"/>
      <c r="Q352" s="206"/>
      <c r="R352" s="206"/>
      <c r="S352" s="206"/>
      <c r="T352" s="206"/>
      <c r="U352" s="206"/>
      <c r="V352" s="206"/>
      <c r="W352" s="206"/>
      <c r="X352" s="206"/>
      <c r="Y352" s="206"/>
      <c r="Z352" s="206"/>
      <c r="AA352" s="206"/>
      <c r="AB352" s="208"/>
      <c r="AC352" s="205"/>
      <c r="AD352" s="10"/>
      <c r="AE352" s="205"/>
      <c r="AF352" s="205"/>
      <c r="AG352" s="153"/>
      <c r="AN352" s="4"/>
      <c r="AP352" s="4"/>
      <c r="AQ352" s="137"/>
      <c r="AR352" s="31"/>
      <c r="AS352" s="137"/>
    </row>
    <row r="353" spans="1:45" s="124" customFormat="1">
      <c r="A353" s="125"/>
      <c r="C353" s="153"/>
      <c r="D353" s="204"/>
      <c r="E353" s="205"/>
      <c r="F353" s="206"/>
      <c r="G353" s="206"/>
      <c r="H353" s="206"/>
      <c r="I353" s="206"/>
      <c r="J353" s="206"/>
      <c r="K353" s="206"/>
      <c r="L353" s="206"/>
      <c r="M353" s="206"/>
      <c r="N353" s="206"/>
      <c r="O353" s="206"/>
      <c r="P353" s="206"/>
      <c r="Q353" s="206"/>
      <c r="R353" s="206"/>
      <c r="S353" s="206"/>
      <c r="T353" s="206"/>
      <c r="U353" s="206"/>
      <c r="V353" s="206"/>
      <c r="W353" s="206"/>
      <c r="X353" s="206"/>
      <c r="Y353" s="206"/>
      <c r="Z353" s="206"/>
      <c r="AA353" s="206"/>
      <c r="AB353" s="207"/>
      <c r="AC353" s="205"/>
      <c r="AD353" s="10"/>
      <c r="AE353" s="205"/>
      <c r="AF353" s="205"/>
      <c r="AG353" s="153"/>
      <c r="AN353" s="4"/>
      <c r="AP353" s="4"/>
      <c r="AQ353" s="137"/>
      <c r="AR353" s="31"/>
      <c r="AS353" s="137"/>
    </row>
    <row r="354" spans="1:45" s="124" customFormat="1">
      <c r="A354" s="125"/>
      <c r="C354" s="153"/>
      <c r="D354" s="204"/>
      <c r="E354" s="205"/>
      <c r="F354" s="206"/>
      <c r="G354" s="206"/>
      <c r="H354" s="206"/>
      <c r="I354" s="206"/>
      <c r="J354" s="206"/>
      <c r="K354" s="206"/>
      <c r="L354" s="206"/>
      <c r="M354" s="206"/>
      <c r="N354" s="206"/>
      <c r="O354" s="206"/>
      <c r="P354" s="206"/>
      <c r="Q354" s="206"/>
      <c r="R354" s="206"/>
      <c r="S354" s="206"/>
      <c r="T354" s="206"/>
      <c r="U354" s="206"/>
      <c r="V354" s="206"/>
      <c r="W354" s="206"/>
      <c r="X354" s="206"/>
      <c r="Y354" s="206"/>
      <c r="Z354" s="206"/>
      <c r="AA354" s="206"/>
      <c r="AB354" s="207"/>
      <c r="AC354" s="205"/>
      <c r="AD354" s="10"/>
      <c r="AE354" s="205"/>
      <c r="AF354" s="205"/>
      <c r="AG354" s="153"/>
      <c r="AN354" s="4"/>
      <c r="AP354" s="4"/>
      <c r="AQ354" s="137"/>
      <c r="AR354" s="31"/>
      <c r="AS354" s="137"/>
    </row>
    <row r="355" spans="1:45" s="124" customFormat="1">
      <c r="A355" s="125"/>
      <c r="C355" s="153"/>
      <c r="D355" s="204"/>
      <c r="E355" s="205"/>
      <c r="F355" s="206"/>
      <c r="G355" s="206"/>
      <c r="H355" s="206"/>
      <c r="I355" s="206"/>
      <c r="J355" s="206"/>
      <c r="K355" s="206"/>
      <c r="L355" s="206"/>
      <c r="M355" s="206"/>
      <c r="N355" s="206"/>
      <c r="O355" s="206"/>
      <c r="P355" s="206"/>
      <c r="Q355" s="206"/>
      <c r="R355" s="206"/>
      <c r="S355" s="206"/>
      <c r="T355" s="206"/>
      <c r="U355" s="206"/>
      <c r="V355" s="206"/>
      <c r="W355" s="206"/>
      <c r="X355" s="206"/>
      <c r="Y355" s="206"/>
      <c r="Z355" s="206"/>
      <c r="AA355" s="206"/>
      <c r="AB355" s="208"/>
      <c r="AC355" s="205"/>
      <c r="AD355" s="10"/>
      <c r="AE355" s="205"/>
      <c r="AF355" s="205"/>
      <c r="AG355" s="153"/>
      <c r="AN355" s="4"/>
      <c r="AP355" s="4"/>
      <c r="AQ355" s="137"/>
      <c r="AR355" s="31"/>
      <c r="AS355" s="137"/>
    </row>
    <row r="356" spans="1:45" s="124" customFormat="1">
      <c r="A356" s="125"/>
      <c r="C356" s="153"/>
      <c r="D356" s="204"/>
      <c r="E356" s="205"/>
      <c r="F356" s="206"/>
      <c r="G356" s="206"/>
      <c r="H356" s="206"/>
      <c r="I356" s="206"/>
      <c r="J356" s="206"/>
      <c r="K356" s="206"/>
      <c r="L356" s="206"/>
      <c r="M356" s="206"/>
      <c r="N356" s="206"/>
      <c r="O356" s="206"/>
      <c r="P356" s="206"/>
      <c r="Q356" s="206"/>
      <c r="R356" s="206"/>
      <c r="S356" s="206"/>
      <c r="T356" s="206"/>
      <c r="U356" s="206"/>
      <c r="V356" s="206"/>
      <c r="W356" s="206"/>
      <c r="X356" s="206"/>
      <c r="Y356" s="206"/>
      <c r="Z356" s="206"/>
      <c r="AA356" s="206"/>
      <c r="AB356" s="208"/>
      <c r="AC356" s="205"/>
      <c r="AD356" s="10"/>
      <c r="AE356" s="205"/>
      <c r="AF356" s="205"/>
      <c r="AG356" s="153"/>
      <c r="AN356" s="4"/>
      <c r="AP356" s="4"/>
      <c r="AQ356" s="137"/>
      <c r="AR356" s="31"/>
      <c r="AS356" s="137"/>
    </row>
    <row r="357" spans="1:45" s="124" customFormat="1" ht="18" customHeight="1">
      <c r="A357" s="125"/>
      <c r="C357" s="153"/>
      <c r="D357" s="204"/>
      <c r="E357" s="205"/>
      <c r="F357" s="206"/>
      <c r="G357" s="206"/>
      <c r="H357" s="206"/>
      <c r="I357" s="206"/>
      <c r="J357" s="206"/>
      <c r="K357" s="206"/>
      <c r="L357" s="206"/>
      <c r="M357" s="206"/>
      <c r="N357" s="206"/>
      <c r="O357" s="206"/>
      <c r="P357" s="206"/>
      <c r="Q357" s="206"/>
      <c r="R357" s="206"/>
      <c r="S357" s="206"/>
      <c r="T357" s="206"/>
      <c r="U357" s="206"/>
      <c r="V357" s="206"/>
      <c r="W357" s="206"/>
      <c r="X357" s="206"/>
      <c r="Y357" s="206"/>
      <c r="Z357" s="206"/>
      <c r="AA357" s="206"/>
      <c r="AB357" s="208"/>
      <c r="AC357" s="205"/>
      <c r="AD357" s="10"/>
      <c r="AE357" s="205"/>
      <c r="AF357" s="205"/>
      <c r="AG357" s="153"/>
      <c r="AN357" s="4"/>
      <c r="AP357" s="4"/>
      <c r="AQ357" s="137"/>
      <c r="AR357" s="31"/>
      <c r="AS357" s="137"/>
    </row>
    <row r="358" spans="1:45" s="124" customFormat="1">
      <c r="A358" s="125"/>
      <c r="C358" s="153"/>
      <c r="D358" s="204"/>
      <c r="E358" s="205"/>
      <c r="F358" s="206"/>
      <c r="G358" s="206"/>
      <c r="H358" s="206"/>
      <c r="I358" s="206"/>
      <c r="J358" s="206"/>
      <c r="K358" s="206"/>
      <c r="L358" s="206"/>
      <c r="M358" s="206"/>
      <c r="N358" s="206"/>
      <c r="O358" s="206"/>
      <c r="P358" s="206"/>
      <c r="Q358" s="206"/>
      <c r="R358" s="206"/>
      <c r="S358" s="206"/>
      <c r="T358" s="206"/>
      <c r="U358" s="206"/>
      <c r="V358" s="206"/>
      <c r="W358" s="206"/>
      <c r="X358" s="206"/>
      <c r="Y358" s="206"/>
      <c r="Z358" s="206"/>
      <c r="AA358" s="206"/>
      <c r="AB358" s="207"/>
      <c r="AC358" s="205"/>
      <c r="AD358" s="10"/>
      <c r="AE358" s="205"/>
      <c r="AF358" s="205"/>
      <c r="AG358" s="153"/>
      <c r="AN358" s="4"/>
      <c r="AP358" s="4"/>
      <c r="AQ358" s="137"/>
      <c r="AR358" s="31"/>
      <c r="AS358" s="137"/>
    </row>
    <row r="359" spans="1:45" s="124" customFormat="1">
      <c r="A359" s="125"/>
      <c r="C359" s="153"/>
      <c r="D359" s="204"/>
      <c r="E359" s="205"/>
      <c r="F359" s="206"/>
      <c r="G359" s="206"/>
      <c r="H359" s="206"/>
      <c r="I359" s="206"/>
      <c r="J359" s="206"/>
      <c r="K359" s="206"/>
      <c r="L359" s="206"/>
      <c r="M359" s="206"/>
      <c r="N359" s="206"/>
      <c r="O359" s="206"/>
      <c r="P359" s="206"/>
      <c r="Q359" s="206"/>
      <c r="R359" s="206"/>
      <c r="S359" s="206"/>
      <c r="T359" s="206"/>
      <c r="U359" s="206"/>
      <c r="V359" s="206"/>
      <c r="W359" s="206"/>
      <c r="X359" s="206"/>
      <c r="Y359" s="206"/>
      <c r="Z359" s="206"/>
      <c r="AA359" s="206"/>
      <c r="AB359" s="208"/>
      <c r="AC359" s="205"/>
      <c r="AD359" s="10"/>
      <c r="AE359" s="205"/>
      <c r="AF359" s="205"/>
      <c r="AG359" s="153"/>
      <c r="AI359" s="4"/>
      <c r="AJ359" s="4"/>
      <c r="AK359" s="4"/>
      <c r="AL359" s="4"/>
      <c r="AM359" s="4"/>
      <c r="AN359" s="4"/>
      <c r="AP359" s="4"/>
      <c r="AQ359" s="137"/>
      <c r="AR359" s="31"/>
      <c r="AS359" s="137"/>
    </row>
    <row r="360" spans="1:45" s="124" customFormat="1">
      <c r="A360" s="125"/>
      <c r="C360" s="153"/>
      <c r="D360" s="204"/>
      <c r="E360" s="205"/>
      <c r="F360" s="206"/>
      <c r="G360" s="206"/>
      <c r="H360" s="206"/>
      <c r="I360" s="206"/>
      <c r="J360" s="206"/>
      <c r="K360" s="206"/>
      <c r="L360" s="206"/>
      <c r="M360" s="206"/>
      <c r="N360" s="206"/>
      <c r="O360" s="206"/>
      <c r="P360" s="206"/>
      <c r="Q360" s="206"/>
      <c r="R360" s="206"/>
      <c r="S360" s="206"/>
      <c r="T360" s="206"/>
      <c r="U360" s="206"/>
      <c r="V360" s="206"/>
      <c r="W360" s="206"/>
      <c r="X360" s="206"/>
      <c r="Y360" s="206"/>
      <c r="Z360" s="206"/>
      <c r="AA360" s="206"/>
      <c r="AB360" s="207"/>
      <c r="AC360" s="205"/>
      <c r="AD360" s="10"/>
      <c r="AE360" s="205"/>
      <c r="AF360" s="205"/>
      <c r="AG360" s="153"/>
      <c r="AN360" s="4"/>
      <c r="AP360" s="4"/>
      <c r="AQ360" s="137"/>
      <c r="AR360" s="31"/>
      <c r="AS360" s="137"/>
    </row>
    <row r="361" spans="1:45" s="124" customFormat="1">
      <c r="A361" s="125"/>
      <c r="C361" s="153"/>
      <c r="D361" s="204"/>
      <c r="E361" s="205"/>
      <c r="F361" s="206"/>
      <c r="G361" s="206"/>
      <c r="H361" s="206"/>
      <c r="I361" s="206"/>
      <c r="J361" s="206"/>
      <c r="K361" s="206"/>
      <c r="L361" s="206"/>
      <c r="M361" s="206"/>
      <c r="N361" s="206"/>
      <c r="O361" s="206"/>
      <c r="P361" s="206"/>
      <c r="Q361" s="206"/>
      <c r="R361" s="206"/>
      <c r="S361" s="206"/>
      <c r="T361" s="206"/>
      <c r="U361" s="206"/>
      <c r="V361" s="206"/>
      <c r="W361" s="206"/>
      <c r="X361" s="206"/>
      <c r="Y361" s="206"/>
      <c r="Z361" s="206"/>
      <c r="AA361" s="206"/>
      <c r="AB361" s="208"/>
      <c r="AC361" s="205"/>
      <c r="AD361" s="10"/>
      <c r="AE361" s="205"/>
      <c r="AF361" s="205"/>
      <c r="AG361" s="153"/>
      <c r="AN361" s="4"/>
      <c r="AP361" s="4"/>
      <c r="AQ361" s="137"/>
      <c r="AR361" s="31"/>
      <c r="AS361" s="137"/>
    </row>
    <row r="362" spans="1:45" s="124" customFormat="1">
      <c r="A362" s="125"/>
      <c r="C362" s="153"/>
      <c r="D362" s="204"/>
      <c r="E362" s="205"/>
      <c r="F362" s="206"/>
      <c r="G362" s="206"/>
      <c r="H362" s="206"/>
      <c r="I362" s="206"/>
      <c r="J362" s="206"/>
      <c r="K362" s="206"/>
      <c r="L362" s="206"/>
      <c r="M362" s="206"/>
      <c r="N362" s="206"/>
      <c r="O362" s="206"/>
      <c r="P362" s="206"/>
      <c r="Q362" s="206"/>
      <c r="R362" s="206"/>
      <c r="S362" s="206"/>
      <c r="T362" s="206"/>
      <c r="U362" s="206"/>
      <c r="V362" s="206"/>
      <c r="W362" s="206"/>
      <c r="X362" s="206"/>
      <c r="Y362" s="206"/>
      <c r="Z362" s="206"/>
      <c r="AA362" s="206"/>
      <c r="AB362" s="207"/>
      <c r="AC362" s="205"/>
      <c r="AD362" s="10"/>
      <c r="AE362" s="205"/>
      <c r="AF362" s="205"/>
      <c r="AG362" s="153"/>
      <c r="AN362" s="4"/>
      <c r="AP362" s="4"/>
      <c r="AQ362" s="137"/>
      <c r="AR362" s="31"/>
      <c r="AS362" s="137"/>
    </row>
    <row r="363" spans="1:45" s="124" customFormat="1">
      <c r="A363" s="125"/>
      <c r="C363" s="153"/>
      <c r="D363" s="204"/>
      <c r="E363" s="205"/>
      <c r="F363" s="206"/>
      <c r="G363" s="206"/>
      <c r="H363" s="206"/>
      <c r="I363" s="206"/>
      <c r="J363" s="206"/>
      <c r="K363" s="206"/>
      <c r="L363" s="206"/>
      <c r="M363" s="206"/>
      <c r="N363" s="206"/>
      <c r="O363" s="206"/>
      <c r="P363" s="206"/>
      <c r="Q363" s="206"/>
      <c r="R363" s="206"/>
      <c r="S363" s="206"/>
      <c r="T363" s="206"/>
      <c r="U363" s="206"/>
      <c r="V363" s="206"/>
      <c r="W363" s="206"/>
      <c r="X363" s="206"/>
      <c r="Y363" s="206"/>
      <c r="Z363" s="206"/>
      <c r="AA363" s="206"/>
      <c r="AB363" s="208"/>
      <c r="AC363" s="205"/>
      <c r="AD363" s="10"/>
      <c r="AE363" s="205"/>
      <c r="AF363" s="205"/>
      <c r="AG363" s="153"/>
      <c r="AN363" s="4"/>
      <c r="AP363" s="4"/>
      <c r="AQ363" s="137"/>
      <c r="AR363" s="31"/>
      <c r="AS363" s="137"/>
    </row>
    <row r="364" spans="1:45" s="124" customFormat="1">
      <c r="A364" s="125"/>
      <c r="C364" s="153"/>
      <c r="D364" s="204"/>
      <c r="E364" s="205"/>
      <c r="F364" s="206"/>
      <c r="G364" s="206"/>
      <c r="H364" s="206"/>
      <c r="I364" s="206"/>
      <c r="J364" s="206"/>
      <c r="K364" s="206"/>
      <c r="L364" s="206"/>
      <c r="M364" s="206"/>
      <c r="N364" s="206"/>
      <c r="O364" s="206"/>
      <c r="P364" s="206"/>
      <c r="Q364" s="206"/>
      <c r="R364" s="206"/>
      <c r="S364" s="206"/>
      <c r="T364" s="206"/>
      <c r="U364" s="206"/>
      <c r="V364" s="206"/>
      <c r="W364" s="206"/>
      <c r="X364" s="206"/>
      <c r="Y364" s="206"/>
      <c r="Z364" s="206"/>
      <c r="AA364" s="206"/>
      <c r="AB364" s="207"/>
      <c r="AC364" s="205"/>
      <c r="AD364" s="205"/>
      <c r="AE364" s="205"/>
      <c r="AF364" s="205"/>
      <c r="AG364" s="205"/>
      <c r="AN364" s="4"/>
      <c r="AP364" s="4"/>
      <c r="AQ364" s="137"/>
      <c r="AR364" s="31"/>
      <c r="AS364" s="137"/>
    </row>
    <row r="365" spans="1:45" s="124" customFormat="1">
      <c r="A365" s="125"/>
      <c r="C365" s="153"/>
      <c r="D365" s="204"/>
      <c r="E365" s="205"/>
      <c r="F365" s="209"/>
      <c r="G365" s="210"/>
      <c r="H365" s="210"/>
      <c r="I365" s="210"/>
      <c r="J365" s="210"/>
      <c r="K365" s="210"/>
      <c r="L365" s="210"/>
      <c r="M365" s="210"/>
      <c r="N365" s="210"/>
      <c r="O365" s="210"/>
      <c r="P365" s="210"/>
      <c r="Q365" s="210"/>
      <c r="R365" s="210"/>
      <c r="S365" s="210"/>
      <c r="T365" s="210"/>
      <c r="U365" s="210"/>
      <c r="V365" s="210"/>
      <c r="W365" s="210"/>
      <c r="X365" s="210"/>
      <c r="Y365" s="210"/>
      <c r="Z365" s="210"/>
      <c r="AA365" s="210"/>
      <c r="AB365" s="211"/>
      <c r="AC365" s="212"/>
      <c r="AD365" s="212"/>
      <c r="AE365" s="212"/>
      <c r="AF365" s="212"/>
      <c r="AG365" s="212"/>
      <c r="AN365" s="4"/>
      <c r="AP365" s="4"/>
      <c r="AQ365" s="137"/>
      <c r="AR365" s="31"/>
      <c r="AS365" s="137"/>
    </row>
    <row r="366" spans="1:45">
      <c r="B366" s="124"/>
      <c r="C366" s="153"/>
      <c r="D366" s="204"/>
      <c r="E366" s="205"/>
      <c r="F366" s="206"/>
      <c r="G366" s="210"/>
      <c r="H366" s="210"/>
      <c r="I366" s="210"/>
      <c r="J366" s="210"/>
      <c r="K366" s="210"/>
      <c r="L366" s="210"/>
      <c r="M366" s="210"/>
      <c r="N366" s="210"/>
      <c r="O366" s="210"/>
      <c r="P366" s="210"/>
      <c r="Q366" s="210"/>
      <c r="R366" s="210"/>
      <c r="S366" s="210"/>
      <c r="T366" s="210"/>
      <c r="U366" s="210"/>
      <c r="V366" s="210"/>
      <c r="W366" s="210"/>
      <c r="X366" s="210"/>
      <c r="Y366" s="210"/>
      <c r="Z366" s="210"/>
      <c r="AA366" s="210"/>
      <c r="AB366" s="211"/>
      <c r="AC366" s="213"/>
      <c r="AD366" s="212"/>
      <c r="AE366" s="212"/>
      <c r="AF366" s="213"/>
      <c r="AG366" s="212"/>
      <c r="AH366" s="124"/>
      <c r="AI366" s="124"/>
      <c r="AJ366" s="124"/>
      <c r="AK366" s="124"/>
      <c r="AL366" s="124"/>
      <c r="AM366" s="124"/>
      <c r="AN366" s="4"/>
      <c r="AO366" s="124"/>
      <c r="AP366" s="4"/>
    </row>
    <row r="367" spans="1:45">
      <c r="B367" s="124"/>
      <c r="C367" s="153"/>
      <c r="D367" s="204"/>
      <c r="E367" s="205"/>
      <c r="F367" s="206"/>
      <c r="G367" s="206"/>
      <c r="H367" s="206"/>
      <c r="I367" s="206"/>
      <c r="J367" s="206"/>
      <c r="K367" s="206"/>
      <c r="L367" s="206"/>
      <c r="M367" s="206"/>
      <c r="N367" s="206"/>
      <c r="O367" s="206"/>
      <c r="P367" s="206"/>
      <c r="Q367" s="206"/>
      <c r="R367" s="206"/>
      <c r="S367" s="206"/>
      <c r="T367" s="206"/>
      <c r="U367" s="206"/>
      <c r="V367" s="206"/>
      <c r="W367" s="206"/>
      <c r="X367" s="206"/>
      <c r="Y367" s="206"/>
      <c r="Z367" s="206"/>
      <c r="AA367" s="206"/>
      <c r="AB367" s="207"/>
      <c r="AC367" s="205"/>
      <c r="AD367" s="205"/>
      <c r="AE367" s="205"/>
      <c r="AF367" s="205"/>
      <c r="AG367" s="205"/>
      <c r="AH367" s="124"/>
      <c r="AI367" s="124"/>
      <c r="AJ367" s="124"/>
      <c r="AK367" s="124"/>
      <c r="AL367" s="124"/>
      <c r="AM367" s="124"/>
      <c r="AN367" s="4"/>
      <c r="AO367" s="124"/>
      <c r="AP367" s="4"/>
    </row>
    <row r="368" spans="1:45">
      <c r="B368" s="124"/>
      <c r="C368" s="153"/>
      <c r="D368" s="204"/>
      <c r="E368" s="205"/>
      <c r="F368" s="206"/>
      <c r="G368" s="206"/>
      <c r="H368" s="206"/>
      <c r="I368" s="206"/>
      <c r="J368" s="206"/>
      <c r="K368" s="206"/>
      <c r="L368" s="206"/>
      <c r="M368" s="206"/>
      <c r="N368" s="206"/>
      <c r="O368" s="206"/>
      <c r="P368" s="206"/>
      <c r="Q368" s="206"/>
      <c r="R368" s="206"/>
      <c r="S368" s="206"/>
      <c r="T368" s="206"/>
      <c r="U368" s="206"/>
      <c r="V368" s="206"/>
      <c r="W368" s="206"/>
      <c r="X368" s="206"/>
      <c r="Y368" s="206"/>
      <c r="Z368" s="206"/>
      <c r="AA368" s="206"/>
      <c r="AB368" s="207"/>
      <c r="AC368" s="205"/>
      <c r="AD368" s="205"/>
      <c r="AE368" s="205"/>
      <c r="AF368" s="205"/>
      <c r="AG368" s="205"/>
      <c r="AH368" s="124"/>
      <c r="AI368" s="124"/>
      <c r="AJ368" s="124"/>
      <c r="AK368" s="124"/>
      <c r="AL368" s="124"/>
      <c r="AM368" s="124"/>
      <c r="AN368" s="4"/>
      <c r="AO368" s="124"/>
      <c r="AP368" s="4"/>
    </row>
    <row r="369" spans="2:42">
      <c r="B369" s="124"/>
      <c r="C369" s="153"/>
      <c r="D369" s="204"/>
      <c r="E369" s="205"/>
      <c r="F369" s="210"/>
      <c r="G369" s="210"/>
      <c r="H369" s="210"/>
      <c r="I369" s="210"/>
      <c r="J369" s="210"/>
      <c r="K369" s="210"/>
      <c r="L369" s="210"/>
      <c r="M369" s="210"/>
      <c r="N369" s="210"/>
      <c r="O369" s="210"/>
      <c r="P369" s="210"/>
      <c r="Q369" s="210"/>
      <c r="R369" s="210"/>
      <c r="S369" s="210"/>
      <c r="T369" s="210"/>
      <c r="U369" s="210"/>
      <c r="V369" s="210"/>
      <c r="W369" s="210"/>
      <c r="X369" s="210"/>
      <c r="Y369" s="210"/>
      <c r="Z369" s="210"/>
      <c r="AA369" s="210"/>
      <c r="AB369" s="211"/>
      <c r="AC369" s="212"/>
      <c r="AD369" s="212"/>
      <c r="AE369" s="212"/>
      <c r="AF369" s="212"/>
      <c r="AG369" s="212"/>
      <c r="AH369" s="124"/>
      <c r="AI369" s="124"/>
      <c r="AJ369" s="124"/>
      <c r="AK369" s="124"/>
      <c r="AL369" s="124"/>
      <c r="AM369" s="124"/>
      <c r="AN369" s="4"/>
      <c r="AO369" s="124"/>
      <c r="AP369" s="4"/>
    </row>
    <row r="370" spans="2:42">
      <c r="B370" s="124"/>
      <c r="C370" s="153"/>
      <c r="D370" s="204"/>
      <c r="E370" s="205"/>
      <c r="F370" s="206"/>
      <c r="G370" s="206"/>
      <c r="H370" s="206"/>
      <c r="I370" s="206"/>
      <c r="J370" s="206"/>
      <c r="K370" s="206"/>
      <c r="L370" s="206"/>
      <c r="M370" s="206"/>
      <c r="N370" s="206"/>
      <c r="O370" s="206"/>
      <c r="P370" s="206"/>
      <c r="Q370" s="206"/>
      <c r="R370" s="206"/>
      <c r="S370" s="206"/>
      <c r="T370" s="206"/>
      <c r="U370" s="206"/>
      <c r="V370" s="206"/>
      <c r="W370" s="206"/>
      <c r="X370" s="206"/>
      <c r="Y370" s="206"/>
      <c r="Z370" s="206"/>
      <c r="AA370" s="206"/>
      <c r="AB370" s="207"/>
      <c r="AC370" s="205"/>
      <c r="AD370" s="205"/>
      <c r="AE370" s="205"/>
      <c r="AF370" s="205"/>
      <c r="AG370" s="205"/>
      <c r="AH370" s="124"/>
      <c r="AI370" s="124"/>
      <c r="AJ370" s="124"/>
      <c r="AK370" s="124"/>
      <c r="AL370" s="124"/>
      <c r="AM370" s="124"/>
      <c r="AN370" s="4"/>
      <c r="AO370" s="124"/>
      <c r="AP370" s="4"/>
    </row>
    <row r="371" spans="2:42">
      <c r="B371" s="124"/>
      <c r="C371" s="153"/>
      <c r="D371" s="204"/>
      <c r="E371" s="205"/>
      <c r="F371" s="206"/>
      <c r="G371" s="206"/>
      <c r="H371" s="206"/>
      <c r="I371" s="206"/>
      <c r="J371" s="206"/>
      <c r="K371" s="206"/>
      <c r="L371" s="206"/>
      <c r="M371" s="206"/>
      <c r="N371" s="206"/>
      <c r="O371" s="206"/>
      <c r="P371" s="206"/>
      <c r="Q371" s="206"/>
      <c r="R371" s="206"/>
      <c r="S371" s="206"/>
      <c r="T371" s="206"/>
      <c r="U371" s="206"/>
      <c r="V371" s="206"/>
      <c r="W371" s="206"/>
      <c r="X371" s="206"/>
      <c r="Y371" s="206"/>
      <c r="Z371" s="206"/>
      <c r="AA371" s="206"/>
      <c r="AB371" s="207"/>
      <c r="AC371" s="205"/>
      <c r="AD371" s="205"/>
      <c r="AE371" s="205"/>
      <c r="AF371" s="205"/>
      <c r="AG371" s="205"/>
      <c r="AH371" s="124"/>
      <c r="AI371" s="124"/>
      <c r="AJ371" s="124"/>
      <c r="AK371" s="124"/>
      <c r="AL371" s="124"/>
      <c r="AM371" s="124"/>
      <c r="AN371" s="4"/>
      <c r="AO371" s="124"/>
      <c r="AP371" s="4"/>
    </row>
    <row r="372" spans="2:42">
      <c r="B372" s="124"/>
      <c r="C372" s="153"/>
      <c r="D372" s="204"/>
      <c r="E372" s="205"/>
      <c r="F372" s="206"/>
      <c r="G372" s="206"/>
      <c r="H372" s="206"/>
      <c r="I372" s="206"/>
      <c r="J372" s="206"/>
      <c r="K372" s="206"/>
      <c r="L372" s="206"/>
      <c r="M372" s="206"/>
      <c r="N372" s="206"/>
      <c r="O372" s="206"/>
      <c r="P372" s="206"/>
      <c r="Q372" s="206"/>
      <c r="R372" s="206"/>
      <c r="S372" s="206"/>
      <c r="T372" s="206"/>
      <c r="U372" s="206"/>
      <c r="V372" s="206"/>
      <c r="W372" s="206"/>
      <c r="X372" s="206"/>
      <c r="Y372" s="206"/>
      <c r="Z372" s="206"/>
      <c r="AA372" s="206"/>
      <c r="AB372" s="207"/>
      <c r="AC372" s="205"/>
      <c r="AD372" s="205"/>
      <c r="AE372" s="205"/>
      <c r="AF372" s="205"/>
      <c r="AG372" s="205"/>
      <c r="AH372" s="124"/>
      <c r="AI372" s="124"/>
      <c r="AJ372" s="124"/>
      <c r="AK372" s="124"/>
      <c r="AL372" s="124"/>
      <c r="AM372" s="124"/>
      <c r="AN372" s="4"/>
      <c r="AO372" s="124"/>
      <c r="AP372" s="4"/>
    </row>
    <row r="373" spans="2:42">
      <c r="B373" s="124"/>
      <c r="C373" s="153"/>
      <c r="D373" s="204"/>
      <c r="E373" s="205"/>
      <c r="F373" s="206"/>
      <c r="G373" s="206"/>
      <c r="H373" s="206"/>
      <c r="I373" s="206"/>
      <c r="J373" s="206"/>
      <c r="K373" s="206"/>
      <c r="L373" s="206"/>
      <c r="M373" s="206"/>
      <c r="N373" s="206"/>
      <c r="O373" s="206"/>
      <c r="P373" s="206"/>
      <c r="Q373" s="206"/>
      <c r="R373" s="206"/>
      <c r="S373" s="206"/>
      <c r="T373" s="206"/>
      <c r="U373" s="206"/>
      <c r="V373" s="206"/>
      <c r="W373" s="206"/>
      <c r="X373" s="206"/>
      <c r="Y373" s="206"/>
      <c r="Z373" s="206"/>
      <c r="AA373" s="206"/>
      <c r="AB373" s="207"/>
      <c r="AC373" s="205"/>
      <c r="AD373" s="205"/>
      <c r="AE373" s="205"/>
      <c r="AF373" s="205"/>
      <c r="AG373" s="205"/>
      <c r="AH373" s="124"/>
      <c r="AI373" s="124"/>
      <c r="AJ373" s="124"/>
      <c r="AK373" s="124"/>
      <c r="AL373" s="124"/>
      <c r="AM373" s="124"/>
      <c r="AN373" s="4"/>
      <c r="AO373" s="124"/>
      <c r="AP373" s="4"/>
    </row>
    <row r="374" spans="2:42">
      <c r="B374" s="124"/>
      <c r="C374" s="153"/>
      <c r="D374" s="204"/>
      <c r="E374" s="205"/>
      <c r="F374" s="206"/>
      <c r="G374" s="206"/>
      <c r="H374" s="206"/>
      <c r="I374" s="206"/>
      <c r="J374" s="206"/>
      <c r="K374" s="206"/>
      <c r="L374" s="206"/>
      <c r="M374" s="206"/>
      <c r="N374" s="206"/>
      <c r="O374" s="206"/>
      <c r="P374" s="206"/>
      <c r="Q374" s="206"/>
      <c r="R374" s="206"/>
      <c r="S374" s="206"/>
      <c r="T374" s="206"/>
      <c r="U374" s="206"/>
      <c r="V374" s="206"/>
      <c r="W374" s="206"/>
      <c r="X374" s="206"/>
      <c r="Y374" s="206"/>
      <c r="Z374" s="206"/>
      <c r="AA374" s="206"/>
      <c r="AB374" s="207"/>
      <c r="AC374" s="205"/>
      <c r="AD374" s="205"/>
      <c r="AE374" s="205"/>
      <c r="AF374" s="205"/>
      <c r="AG374" s="205"/>
      <c r="AH374" s="124"/>
      <c r="AI374" s="124"/>
      <c r="AJ374" s="124"/>
      <c r="AK374" s="124"/>
      <c r="AL374" s="124"/>
      <c r="AM374" s="124"/>
      <c r="AN374" s="4"/>
      <c r="AO374" s="124"/>
      <c r="AP374" s="4"/>
    </row>
    <row r="375" spans="2:42">
      <c r="B375" s="124"/>
      <c r="C375" s="153"/>
      <c r="D375" s="204"/>
      <c r="E375" s="205"/>
      <c r="F375" s="206"/>
      <c r="G375" s="206"/>
      <c r="H375" s="206"/>
      <c r="I375" s="206"/>
      <c r="J375" s="206"/>
      <c r="K375" s="206"/>
      <c r="L375" s="206"/>
      <c r="M375" s="206"/>
      <c r="N375" s="206"/>
      <c r="O375" s="206"/>
      <c r="P375" s="206"/>
      <c r="Q375" s="206"/>
      <c r="R375" s="206"/>
      <c r="S375" s="206"/>
      <c r="T375" s="206"/>
      <c r="U375" s="206"/>
      <c r="V375" s="206"/>
      <c r="W375" s="206"/>
      <c r="X375" s="206"/>
      <c r="Y375" s="206"/>
      <c r="Z375" s="206"/>
      <c r="AA375" s="206"/>
      <c r="AB375" s="207"/>
      <c r="AC375" s="205"/>
      <c r="AD375" s="205"/>
      <c r="AE375" s="205"/>
      <c r="AF375" s="205"/>
      <c r="AG375" s="205"/>
      <c r="AH375" s="124"/>
      <c r="AI375" s="124"/>
      <c r="AJ375" s="124"/>
      <c r="AK375" s="124"/>
      <c r="AL375" s="124"/>
      <c r="AM375" s="124"/>
      <c r="AN375" s="4"/>
      <c r="AO375" s="124"/>
      <c r="AP375" s="4"/>
    </row>
    <row r="376" spans="2:42">
      <c r="B376" s="124"/>
      <c r="C376" s="153"/>
      <c r="D376" s="204"/>
      <c r="E376" s="205"/>
      <c r="F376" s="206"/>
      <c r="G376" s="206"/>
      <c r="H376" s="206"/>
      <c r="I376" s="206"/>
      <c r="J376" s="206"/>
      <c r="K376" s="206"/>
      <c r="L376" s="206"/>
      <c r="M376" s="206"/>
      <c r="N376" s="206"/>
      <c r="O376" s="206"/>
      <c r="P376" s="206"/>
      <c r="Q376" s="206"/>
      <c r="R376" s="206"/>
      <c r="S376" s="206"/>
      <c r="T376" s="206"/>
      <c r="U376" s="206"/>
      <c r="V376" s="206"/>
      <c r="W376" s="206"/>
      <c r="X376" s="206"/>
      <c r="Y376" s="206"/>
      <c r="Z376" s="206"/>
      <c r="AA376" s="206"/>
      <c r="AB376" s="207"/>
      <c r="AC376" s="205"/>
      <c r="AD376" s="205"/>
      <c r="AE376" s="205"/>
      <c r="AF376" s="205"/>
      <c r="AG376" s="205"/>
      <c r="AH376" s="124"/>
      <c r="AI376" s="124"/>
      <c r="AJ376" s="124"/>
      <c r="AK376" s="124"/>
      <c r="AL376" s="124"/>
      <c r="AM376" s="124"/>
      <c r="AN376" s="4"/>
      <c r="AO376" s="124"/>
      <c r="AP376" s="4"/>
    </row>
    <row r="377" spans="2:42">
      <c r="B377" s="124"/>
      <c r="C377" s="153"/>
      <c r="D377" s="204"/>
      <c r="E377" s="205"/>
      <c r="F377" s="206"/>
      <c r="G377" s="206"/>
      <c r="H377" s="206"/>
      <c r="I377" s="206"/>
      <c r="J377" s="206"/>
      <c r="K377" s="206"/>
      <c r="L377" s="206"/>
      <c r="M377" s="206"/>
      <c r="N377" s="206"/>
      <c r="O377" s="206"/>
      <c r="P377" s="206"/>
      <c r="Q377" s="206"/>
      <c r="R377" s="206"/>
      <c r="S377" s="206"/>
      <c r="T377" s="206"/>
      <c r="U377" s="206"/>
      <c r="V377" s="206"/>
      <c r="W377" s="206"/>
      <c r="X377" s="206"/>
      <c r="Y377" s="206"/>
      <c r="Z377" s="206"/>
      <c r="AA377" s="206"/>
      <c r="AB377" s="207"/>
      <c r="AC377" s="205"/>
      <c r="AD377" s="205"/>
      <c r="AE377" s="205"/>
      <c r="AF377" s="205"/>
      <c r="AG377" s="205"/>
      <c r="AH377" s="124"/>
      <c r="AI377" s="124"/>
      <c r="AJ377" s="124"/>
      <c r="AK377" s="124"/>
      <c r="AL377" s="124"/>
      <c r="AM377" s="124"/>
      <c r="AN377" s="4"/>
      <c r="AO377" s="124"/>
      <c r="AP377" s="4"/>
    </row>
    <row r="378" spans="2:42">
      <c r="B378" s="124"/>
      <c r="C378" s="153"/>
      <c r="D378" s="204"/>
      <c r="E378" s="205"/>
      <c r="F378" s="206"/>
      <c r="G378" s="206"/>
      <c r="H378" s="206"/>
      <c r="I378" s="206"/>
      <c r="J378" s="206"/>
      <c r="K378" s="206"/>
      <c r="L378" s="206"/>
      <c r="M378" s="206"/>
      <c r="N378" s="206"/>
      <c r="O378" s="206"/>
      <c r="P378" s="206"/>
      <c r="Q378" s="206"/>
      <c r="R378" s="206"/>
      <c r="S378" s="206"/>
      <c r="T378" s="206"/>
      <c r="U378" s="206"/>
      <c r="V378" s="206"/>
      <c r="W378" s="206"/>
      <c r="X378" s="206"/>
      <c r="Y378" s="206"/>
      <c r="Z378" s="206"/>
      <c r="AA378" s="206"/>
      <c r="AB378" s="207"/>
      <c r="AC378" s="205"/>
      <c r="AD378" s="205"/>
      <c r="AE378" s="205"/>
      <c r="AF378" s="205"/>
      <c r="AG378" s="205"/>
      <c r="AH378" s="124"/>
      <c r="AI378" s="124"/>
      <c r="AJ378" s="124"/>
      <c r="AK378" s="124"/>
      <c r="AL378" s="124"/>
      <c r="AM378" s="124"/>
      <c r="AN378" s="4"/>
      <c r="AO378" s="124"/>
      <c r="AP378" s="4"/>
    </row>
    <row r="379" spans="2:42">
      <c r="B379" s="124"/>
      <c r="C379" s="153"/>
      <c r="D379" s="204"/>
      <c r="E379" s="205"/>
      <c r="F379" s="206"/>
      <c r="G379" s="206"/>
      <c r="H379" s="206"/>
      <c r="I379" s="206"/>
      <c r="J379" s="206"/>
      <c r="K379" s="206"/>
      <c r="L379" s="206"/>
      <c r="M379" s="206"/>
      <c r="N379" s="206"/>
      <c r="O379" s="206"/>
      <c r="P379" s="206"/>
      <c r="Q379" s="206"/>
      <c r="R379" s="206"/>
      <c r="S379" s="206"/>
      <c r="T379" s="206"/>
      <c r="U379" s="206"/>
      <c r="V379" s="206"/>
      <c r="W379" s="206"/>
      <c r="X379" s="206"/>
      <c r="Y379" s="206"/>
      <c r="Z379" s="206"/>
      <c r="AA379" s="206"/>
      <c r="AB379" s="207"/>
      <c r="AC379" s="205"/>
      <c r="AD379" s="205"/>
      <c r="AE379" s="205"/>
      <c r="AF379" s="205"/>
      <c r="AG379" s="205"/>
      <c r="AH379" s="124"/>
      <c r="AI379" s="124"/>
      <c r="AJ379" s="124"/>
      <c r="AK379" s="124"/>
      <c r="AL379" s="124"/>
      <c r="AM379" s="124"/>
      <c r="AN379" s="4"/>
      <c r="AO379" s="124"/>
      <c r="AP379" s="4"/>
    </row>
    <row r="380" spans="2:42">
      <c r="B380" s="124"/>
      <c r="C380" s="153"/>
      <c r="D380" s="204"/>
      <c r="E380" s="205"/>
      <c r="F380" s="206"/>
      <c r="G380" s="206"/>
      <c r="H380" s="206"/>
      <c r="I380" s="206"/>
      <c r="J380" s="206"/>
      <c r="K380" s="206"/>
      <c r="L380" s="206"/>
      <c r="M380" s="206"/>
      <c r="N380" s="206"/>
      <c r="O380" s="206"/>
      <c r="P380" s="206"/>
      <c r="Q380" s="206"/>
      <c r="R380" s="206"/>
      <c r="S380" s="206"/>
      <c r="T380" s="206"/>
      <c r="U380" s="206"/>
      <c r="V380" s="206"/>
      <c r="W380" s="206"/>
      <c r="X380" s="206"/>
      <c r="Y380" s="206"/>
      <c r="Z380" s="206"/>
      <c r="AA380" s="206"/>
      <c r="AB380" s="207"/>
      <c r="AC380" s="205"/>
      <c r="AD380" s="205"/>
      <c r="AE380" s="205"/>
      <c r="AF380" s="205"/>
      <c r="AG380" s="205"/>
      <c r="AH380" s="124"/>
      <c r="AI380" s="124"/>
      <c r="AJ380" s="124"/>
      <c r="AK380" s="124"/>
      <c r="AL380" s="124"/>
      <c r="AM380" s="124"/>
      <c r="AN380" s="4"/>
      <c r="AO380" s="124"/>
      <c r="AP380" s="4"/>
    </row>
    <row r="381" spans="2:42">
      <c r="B381" s="124"/>
      <c r="C381" s="153"/>
      <c r="D381" s="204"/>
      <c r="E381" s="205"/>
      <c r="F381" s="206"/>
      <c r="G381" s="206"/>
      <c r="H381" s="206"/>
      <c r="I381" s="206"/>
      <c r="J381" s="206"/>
      <c r="K381" s="206"/>
      <c r="L381" s="206"/>
      <c r="M381" s="206"/>
      <c r="N381" s="206"/>
      <c r="O381" s="206"/>
      <c r="P381" s="206"/>
      <c r="Q381" s="206"/>
      <c r="R381" s="206"/>
      <c r="S381" s="206"/>
      <c r="T381" s="206"/>
      <c r="U381" s="206"/>
      <c r="V381" s="206"/>
      <c r="W381" s="206"/>
      <c r="X381" s="206"/>
      <c r="Y381" s="206"/>
      <c r="Z381" s="206"/>
      <c r="AA381" s="206"/>
      <c r="AB381" s="207"/>
      <c r="AC381" s="205"/>
      <c r="AD381" s="205"/>
      <c r="AE381" s="205"/>
      <c r="AF381" s="205"/>
      <c r="AG381" s="205"/>
      <c r="AH381" s="124"/>
      <c r="AI381" s="124"/>
      <c r="AJ381" s="124"/>
      <c r="AK381" s="124"/>
      <c r="AL381" s="124"/>
      <c r="AM381" s="124"/>
      <c r="AN381" s="4"/>
      <c r="AO381" s="124"/>
      <c r="AP381" s="4"/>
    </row>
    <row r="382" spans="2:42">
      <c r="B382" s="124"/>
      <c r="C382" s="153"/>
      <c r="D382" s="204"/>
      <c r="E382" s="205"/>
      <c r="F382" s="206"/>
      <c r="G382" s="206"/>
      <c r="H382" s="206"/>
      <c r="I382" s="206"/>
      <c r="J382" s="206"/>
      <c r="K382" s="206"/>
      <c r="L382" s="206"/>
      <c r="M382" s="206"/>
      <c r="N382" s="206"/>
      <c r="O382" s="206"/>
      <c r="P382" s="206"/>
      <c r="Q382" s="206"/>
      <c r="R382" s="206"/>
      <c r="S382" s="206"/>
      <c r="T382" s="206"/>
      <c r="U382" s="206"/>
      <c r="V382" s="206"/>
      <c r="W382" s="206"/>
      <c r="X382" s="206"/>
      <c r="Y382" s="206"/>
      <c r="Z382" s="206"/>
      <c r="AA382" s="206"/>
      <c r="AB382" s="207"/>
      <c r="AC382" s="205"/>
      <c r="AD382" s="205"/>
      <c r="AE382" s="205"/>
      <c r="AF382" s="205"/>
      <c r="AG382" s="205"/>
      <c r="AH382" s="124"/>
      <c r="AI382" s="124"/>
      <c r="AJ382" s="124"/>
      <c r="AK382" s="124"/>
      <c r="AL382" s="124"/>
      <c r="AM382" s="124"/>
      <c r="AN382" s="4"/>
      <c r="AO382" s="124"/>
      <c r="AP382" s="4"/>
    </row>
    <row r="383" spans="2:42">
      <c r="B383" s="124"/>
      <c r="C383" s="153"/>
      <c r="D383" s="204"/>
      <c r="E383" s="205"/>
      <c r="F383" s="206"/>
      <c r="G383" s="206"/>
      <c r="H383" s="206"/>
      <c r="I383" s="206"/>
      <c r="J383" s="206"/>
      <c r="K383" s="206"/>
      <c r="L383" s="206"/>
      <c r="M383" s="206"/>
      <c r="N383" s="206"/>
      <c r="O383" s="206"/>
      <c r="P383" s="206"/>
      <c r="Q383" s="206"/>
      <c r="R383" s="206"/>
      <c r="S383" s="206"/>
      <c r="T383" s="206"/>
      <c r="U383" s="206"/>
      <c r="V383" s="206"/>
      <c r="W383" s="206"/>
      <c r="X383" s="206"/>
      <c r="Y383" s="206"/>
      <c r="Z383" s="206"/>
      <c r="AA383" s="206"/>
      <c r="AB383" s="207"/>
      <c r="AC383" s="205"/>
      <c r="AD383" s="205"/>
      <c r="AE383" s="205"/>
      <c r="AF383" s="205"/>
      <c r="AG383" s="205"/>
      <c r="AH383" s="124"/>
      <c r="AI383" s="124"/>
      <c r="AJ383" s="124"/>
      <c r="AK383" s="124"/>
      <c r="AL383" s="124"/>
      <c r="AM383" s="124"/>
      <c r="AN383" s="4"/>
      <c r="AO383" s="124"/>
      <c r="AP383" s="4"/>
    </row>
    <row r="384" spans="2:42">
      <c r="B384" s="124"/>
      <c r="C384" s="153"/>
      <c r="D384" s="204"/>
      <c r="E384" s="205"/>
      <c r="F384" s="206"/>
      <c r="G384" s="206"/>
      <c r="H384" s="206"/>
      <c r="I384" s="206"/>
      <c r="J384" s="206"/>
      <c r="K384" s="206"/>
      <c r="L384" s="206"/>
      <c r="M384" s="206"/>
      <c r="N384" s="206"/>
      <c r="O384" s="206"/>
      <c r="P384" s="206"/>
      <c r="Q384" s="206"/>
      <c r="R384" s="206"/>
      <c r="S384" s="206"/>
      <c r="T384" s="206"/>
      <c r="U384" s="206"/>
      <c r="V384" s="206"/>
      <c r="W384" s="206"/>
      <c r="X384" s="206"/>
      <c r="Y384" s="206"/>
      <c r="Z384" s="206"/>
      <c r="AA384" s="206"/>
      <c r="AB384" s="207"/>
      <c r="AC384" s="205"/>
      <c r="AD384" s="205"/>
      <c r="AE384" s="205"/>
      <c r="AF384" s="205"/>
      <c r="AG384" s="205"/>
      <c r="AH384" s="124"/>
      <c r="AI384" s="124"/>
      <c r="AJ384" s="124"/>
      <c r="AK384" s="124"/>
      <c r="AL384" s="124"/>
      <c r="AM384" s="124"/>
      <c r="AN384" s="4"/>
      <c r="AO384" s="124"/>
      <c r="AP384" s="4"/>
    </row>
    <row r="385" spans="2:42">
      <c r="B385" s="124"/>
      <c r="C385" s="153"/>
      <c r="D385" s="204"/>
      <c r="E385" s="205"/>
      <c r="F385" s="206"/>
      <c r="G385" s="206"/>
      <c r="H385" s="206"/>
      <c r="I385" s="206"/>
      <c r="J385" s="206"/>
      <c r="K385" s="206"/>
      <c r="L385" s="206"/>
      <c r="M385" s="206"/>
      <c r="N385" s="206"/>
      <c r="O385" s="206"/>
      <c r="P385" s="206"/>
      <c r="Q385" s="206"/>
      <c r="R385" s="206"/>
      <c r="S385" s="206"/>
      <c r="T385" s="206"/>
      <c r="U385" s="206"/>
      <c r="V385" s="206"/>
      <c r="W385" s="206"/>
      <c r="X385" s="206"/>
      <c r="Y385" s="206"/>
      <c r="Z385" s="206"/>
      <c r="AA385" s="206"/>
      <c r="AB385" s="207"/>
      <c r="AC385" s="205"/>
      <c r="AD385" s="205"/>
      <c r="AE385" s="205"/>
      <c r="AF385" s="205"/>
      <c r="AG385" s="205"/>
      <c r="AH385" s="124"/>
      <c r="AI385" s="124"/>
      <c r="AJ385" s="124"/>
      <c r="AK385" s="124"/>
      <c r="AL385" s="124"/>
      <c r="AM385" s="124"/>
      <c r="AN385" s="4"/>
      <c r="AO385" s="124"/>
      <c r="AP385" s="4"/>
    </row>
    <row r="386" spans="2:42">
      <c r="B386" s="124"/>
      <c r="C386" s="153"/>
      <c r="D386" s="204"/>
      <c r="E386" s="205"/>
      <c r="F386" s="206"/>
      <c r="G386" s="206"/>
      <c r="H386" s="206"/>
      <c r="I386" s="206"/>
      <c r="J386" s="206"/>
      <c r="K386" s="206"/>
      <c r="L386" s="206"/>
      <c r="M386" s="206"/>
      <c r="N386" s="206"/>
      <c r="O386" s="206"/>
      <c r="P386" s="206"/>
      <c r="Q386" s="206"/>
      <c r="R386" s="206"/>
      <c r="S386" s="206"/>
      <c r="T386" s="206"/>
      <c r="U386" s="206"/>
      <c r="V386" s="206"/>
      <c r="W386" s="206"/>
      <c r="X386" s="206"/>
      <c r="Y386" s="206"/>
      <c r="Z386" s="206"/>
      <c r="AA386" s="206"/>
      <c r="AB386" s="207"/>
      <c r="AC386" s="205"/>
      <c r="AD386" s="205"/>
      <c r="AE386" s="205"/>
      <c r="AF386" s="205"/>
      <c r="AG386" s="205"/>
      <c r="AH386" s="124"/>
      <c r="AI386" s="124"/>
      <c r="AJ386" s="124"/>
      <c r="AK386" s="124"/>
      <c r="AL386" s="124"/>
      <c r="AM386" s="124"/>
      <c r="AN386" s="4"/>
      <c r="AO386" s="124"/>
      <c r="AP386" s="4"/>
    </row>
    <row r="387" spans="2:42">
      <c r="B387" s="124"/>
      <c r="C387" s="153"/>
      <c r="D387" s="204"/>
      <c r="E387" s="205"/>
      <c r="F387" s="206"/>
      <c r="G387" s="206"/>
      <c r="H387" s="206"/>
      <c r="I387" s="206"/>
      <c r="J387" s="206"/>
      <c r="K387" s="206"/>
      <c r="L387" s="206"/>
      <c r="M387" s="206"/>
      <c r="N387" s="206"/>
      <c r="O387" s="206"/>
      <c r="P387" s="206"/>
      <c r="Q387" s="206"/>
      <c r="R387" s="206"/>
      <c r="S387" s="206"/>
      <c r="T387" s="206"/>
      <c r="U387" s="206"/>
      <c r="V387" s="206"/>
      <c r="W387" s="206"/>
      <c r="X387" s="206"/>
      <c r="Y387" s="206"/>
      <c r="Z387" s="206"/>
      <c r="AA387" s="206"/>
      <c r="AB387" s="207"/>
      <c r="AC387" s="205"/>
      <c r="AD387" s="205"/>
      <c r="AE387" s="205"/>
      <c r="AF387" s="205"/>
      <c r="AG387" s="205"/>
      <c r="AH387" s="124"/>
      <c r="AI387" s="124"/>
      <c r="AJ387" s="124"/>
      <c r="AK387" s="124"/>
      <c r="AL387" s="124"/>
      <c r="AM387" s="124"/>
      <c r="AN387" s="4"/>
      <c r="AO387" s="124"/>
      <c r="AP387" s="4"/>
    </row>
    <row r="388" spans="2:42">
      <c r="B388" s="124"/>
      <c r="C388" s="153"/>
      <c r="D388" s="204"/>
      <c r="E388" s="205"/>
      <c r="F388" s="206"/>
      <c r="G388" s="206"/>
      <c r="H388" s="206"/>
      <c r="I388" s="206"/>
      <c r="J388" s="206"/>
      <c r="K388" s="206"/>
      <c r="L388" s="206"/>
      <c r="M388" s="206"/>
      <c r="N388" s="206"/>
      <c r="O388" s="206"/>
      <c r="P388" s="206"/>
      <c r="Q388" s="206"/>
      <c r="R388" s="206"/>
      <c r="S388" s="206"/>
      <c r="T388" s="206"/>
      <c r="U388" s="206"/>
      <c r="V388" s="206"/>
      <c r="W388" s="206"/>
      <c r="X388" s="206"/>
      <c r="Y388" s="206"/>
      <c r="Z388" s="206"/>
      <c r="AA388" s="206"/>
      <c r="AB388" s="207"/>
      <c r="AC388" s="205"/>
      <c r="AD388" s="205"/>
      <c r="AE388" s="205"/>
      <c r="AF388" s="205"/>
      <c r="AG388" s="205"/>
      <c r="AH388" s="124"/>
      <c r="AI388" s="124"/>
      <c r="AJ388" s="124"/>
      <c r="AK388" s="124"/>
      <c r="AL388" s="124"/>
      <c r="AM388" s="124"/>
      <c r="AN388" s="4"/>
      <c r="AO388" s="124"/>
      <c r="AP388" s="4"/>
    </row>
    <row r="389" spans="2:42">
      <c r="B389" s="124"/>
      <c r="C389" s="153"/>
      <c r="D389" s="204"/>
      <c r="E389" s="205"/>
      <c r="F389" s="206"/>
      <c r="G389" s="206"/>
      <c r="H389" s="206"/>
      <c r="I389" s="206"/>
      <c r="J389" s="206"/>
      <c r="K389" s="206"/>
      <c r="L389" s="206"/>
      <c r="M389" s="206"/>
      <c r="N389" s="206"/>
      <c r="O389" s="206"/>
      <c r="P389" s="206"/>
      <c r="Q389" s="206"/>
      <c r="R389" s="206"/>
      <c r="S389" s="206"/>
      <c r="T389" s="206"/>
      <c r="U389" s="206"/>
      <c r="V389" s="206"/>
      <c r="W389" s="206"/>
      <c r="X389" s="206"/>
      <c r="Y389" s="206"/>
      <c r="Z389" s="206"/>
      <c r="AA389" s="206"/>
      <c r="AB389" s="207"/>
      <c r="AC389" s="205"/>
      <c r="AD389" s="205"/>
      <c r="AE389" s="205"/>
      <c r="AF389" s="205"/>
      <c r="AG389" s="205"/>
      <c r="AH389" s="124"/>
      <c r="AI389" s="124"/>
      <c r="AJ389" s="124"/>
      <c r="AK389" s="124"/>
      <c r="AL389" s="124"/>
      <c r="AM389" s="124"/>
      <c r="AN389" s="4"/>
      <c r="AO389" s="124"/>
      <c r="AP389" s="4"/>
    </row>
    <row r="390" spans="2:42">
      <c r="B390" s="124"/>
      <c r="C390" s="153"/>
      <c r="D390" s="204"/>
      <c r="E390" s="205"/>
      <c r="F390" s="206"/>
      <c r="G390" s="206"/>
      <c r="H390" s="206"/>
      <c r="I390" s="206"/>
      <c r="J390" s="206"/>
      <c r="K390" s="206"/>
      <c r="L390" s="206"/>
      <c r="M390" s="206"/>
      <c r="N390" s="206"/>
      <c r="O390" s="206"/>
      <c r="P390" s="206"/>
      <c r="Q390" s="206"/>
      <c r="R390" s="206"/>
      <c r="S390" s="206"/>
      <c r="T390" s="206"/>
      <c r="U390" s="206"/>
      <c r="V390" s="206"/>
      <c r="W390" s="206"/>
      <c r="X390" s="206"/>
      <c r="Y390" s="206"/>
      <c r="Z390" s="206"/>
      <c r="AA390" s="206"/>
      <c r="AB390" s="207"/>
      <c r="AC390" s="205"/>
      <c r="AD390" s="205"/>
      <c r="AE390" s="205"/>
      <c r="AF390" s="205"/>
      <c r="AG390" s="205"/>
      <c r="AH390" s="124"/>
      <c r="AI390" s="124"/>
      <c r="AJ390" s="124"/>
      <c r="AK390" s="124"/>
      <c r="AL390" s="124"/>
      <c r="AM390" s="124"/>
      <c r="AN390" s="4"/>
      <c r="AO390" s="124"/>
      <c r="AP390" s="4"/>
    </row>
    <row r="391" spans="2:42">
      <c r="B391" s="124"/>
      <c r="C391" s="153"/>
      <c r="D391" s="204"/>
      <c r="E391" s="205"/>
      <c r="F391" s="206"/>
      <c r="G391" s="206"/>
      <c r="H391" s="206"/>
      <c r="I391" s="206"/>
      <c r="J391" s="206"/>
      <c r="K391" s="206"/>
      <c r="L391" s="206"/>
      <c r="M391" s="206"/>
      <c r="N391" s="206"/>
      <c r="O391" s="206"/>
      <c r="P391" s="206"/>
      <c r="Q391" s="206"/>
      <c r="R391" s="206"/>
      <c r="S391" s="206"/>
      <c r="T391" s="206"/>
      <c r="U391" s="206"/>
      <c r="V391" s="206"/>
      <c r="W391" s="206"/>
      <c r="X391" s="206"/>
      <c r="Y391" s="206"/>
      <c r="Z391" s="206"/>
      <c r="AA391" s="206"/>
      <c r="AB391" s="207"/>
      <c r="AC391" s="205"/>
      <c r="AD391" s="205"/>
      <c r="AE391" s="205"/>
      <c r="AF391" s="205"/>
      <c r="AG391" s="205"/>
      <c r="AH391" s="124"/>
      <c r="AI391" s="124"/>
      <c r="AJ391" s="124"/>
      <c r="AK391" s="124"/>
      <c r="AL391" s="124"/>
      <c r="AM391" s="124"/>
      <c r="AN391" s="4"/>
      <c r="AO391" s="124"/>
      <c r="AP391" s="4"/>
    </row>
    <row r="392" spans="2:42">
      <c r="B392" s="124"/>
      <c r="C392" s="153"/>
      <c r="D392" s="204"/>
      <c r="E392" s="205"/>
      <c r="F392" s="206"/>
      <c r="G392" s="206"/>
      <c r="H392" s="206"/>
      <c r="I392" s="206"/>
      <c r="J392" s="206"/>
      <c r="K392" s="206"/>
      <c r="L392" s="206"/>
      <c r="M392" s="206"/>
      <c r="N392" s="206"/>
      <c r="O392" s="206"/>
      <c r="P392" s="206"/>
      <c r="Q392" s="206"/>
      <c r="R392" s="206"/>
      <c r="S392" s="206"/>
      <c r="T392" s="206"/>
      <c r="U392" s="206"/>
      <c r="V392" s="206"/>
      <c r="W392" s="206"/>
      <c r="X392" s="206"/>
      <c r="Y392" s="206"/>
      <c r="Z392" s="206"/>
      <c r="AA392" s="206"/>
      <c r="AB392" s="207"/>
      <c r="AC392" s="205"/>
      <c r="AD392" s="205"/>
      <c r="AE392" s="205"/>
      <c r="AF392" s="205"/>
      <c r="AG392" s="205"/>
      <c r="AH392" s="124"/>
      <c r="AI392" s="124"/>
      <c r="AJ392" s="124"/>
      <c r="AK392" s="124"/>
      <c r="AL392" s="124"/>
      <c r="AM392" s="124"/>
      <c r="AN392" s="4"/>
      <c r="AO392" s="124"/>
      <c r="AP392" s="4"/>
    </row>
    <row r="393" spans="2:42">
      <c r="B393" s="124"/>
      <c r="C393" s="153"/>
      <c r="D393" s="204"/>
      <c r="E393" s="205"/>
      <c r="F393" s="206"/>
      <c r="G393" s="206"/>
      <c r="H393" s="206"/>
      <c r="I393" s="206"/>
      <c r="J393" s="206"/>
      <c r="K393" s="206"/>
      <c r="L393" s="206"/>
      <c r="M393" s="206"/>
      <c r="N393" s="206"/>
      <c r="O393" s="206"/>
      <c r="P393" s="206"/>
      <c r="Q393" s="206"/>
      <c r="R393" s="206"/>
      <c r="S393" s="206"/>
      <c r="T393" s="206"/>
      <c r="U393" s="206"/>
      <c r="V393" s="206"/>
      <c r="W393" s="206"/>
      <c r="X393" s="206"/>
      <c r="Y393" s="206"/>
      <c r="Z393" s="206"/>
      <c r="AA393" s="206"/>
      <c r="AB393" s="207"/>
      <c r="AC393" s="205"/>
      <c r="AD393" s="205"/>
      <c r="AE393" s="205"/>
      <c r="AF393" s="205"/>
      <c r="AG393" s="205"/>
      <c r="AH393" s="124"/>
      <c r="AI393" s="124"/>
      <c r="AJ393" s="124"/>
      <c r="AK393" s="124"/>
      <c r="AL393" s="124"/>
      <c r="AM393" s="124"/>
      <c r="AN393" s="4"/>
      <c r="AO393" s="124"/>
      <c r="AP393" s="4"/>
    </row>
    <row r="394" spans="2:42">
      <c r="B394" s="124"/>
      <c r="C394" s="153"/>
      <c r="D394" s="204"/>
      <c r="E394" s="205"/>
      <c r="F394" s="206"/>
      <c r="G394" s="206"/>
      <c r="H394" s="206"/>
      <c r="I394" s="206"/>
      <c r="J394" s="206"/>
      <c r="K394" s="206"/>
      <c r="L394" s="206"/>
      <c r="M394" s="206"/>
      <c r="N394" s="206"/>
      <c r="O394" s="206"/>
      <c r="P394" s="206"/>
      <c r="Q394" s="206"/>
      <c r="R394" s="206"/>
      <c r="S394" s="206"/>
      <c r="T394" s="206"/>
      <c r="U394" s="206"/>
      <c r="V394" s="206"/>
      <c r="W394" s="206"/>
      <c r="X394" s="206"/>
      <c r="Y394" s="206"/>
      <c r="Z394" s="206"/>
      <c r="AA394" s="206"/>
      <c r="AB394" s="207"/>
      <c r="AC394" s="205"/>
      <c r="AD394" s="205"/>
      <c r="AE394" s="205"/>
      <c r="AF394" s="205"/>
      <c r="AG394" s="205"/>
      <c r="AH394" s="124"/>
      <c r="AI394" s="124"/>
      <c r="AJ394" s="124"/>
      <c r="AK394" s="124"/>
      <c r="AL394" s="124"/>
      <c r="AM394" s="124"/>
      <c r="AN394" s="4"/>
      <c r="AO394" s="124"/>
      <c r="AP394" s="4"/>
    </row>
    <row r="395" spans="2:42">
      <c r="B395" s="124"/>
      <c r="C395" s="153"/>
      <c r="D395" s="204"/>
      <c r="E395" s="205"/>
      <c r="F395" s="206"/>
      <c r="G395" s="206"/>
      <c r="H395" s="206"/>
      <c r="I395" s="206"/>
      <c r="J395" s="206"/>
      <c r="K395" s="206"/>
      <c r="L395" s="206"/>
      <c r="M395" s="206"/>
      <c r="N395" s="206"/>
      <c r="O395" s="206"/>
      <c r="P395" s="206"/>
      <c r="Q395" s="206"/>
      <c r="R395" s="206"/>
      <c r="S395" s="206"/>
      <c r="T395" s="206"/>
      <c r="U395" s="206"/>
      <c r="V395" s="206"/>
      <c r="W395" s="206"/>
      <c r="X395" s="206"/>
      <c r="Y395" s="206"/>
      <c r="Z395" s="206"/>
      <c r="AA395" s="206"/>
      <c r="AB395" s="207"/>
      <c r="AC395" s="205"/>
      <c r="AD395" s="205"/>
      <c r="AE395" s="205"/>
      <c r="AF395" s="205"/>
      <c r="AG395" s="205"/>
      <c r="AH395" s="124"/>
      <c r="AI395" s="124"/>
      <c r="AJ395" s="124"/>
      <c r="AK395" s="124"/>
      <c r="AL395" s="124"/>
      <c r="AM395" s="124"/>
      <c r="AN395" s="4"/>
      <c r="AO395" s="124"/>
      <c r="AP395" s="4"/>
    </row>
    <row r="396" spans="2:42">
      <c r="B396" s="124"/>
      <c r="C396" s="153"/>
      <c r="D396" s="204"/>
      <c r="E396" s="205"/>
      <c r="F396" s="206"/>
      <c r="G396" s="206"/>
      <c r="H396" s="206"/>
      <c r="I396" s="206"/>
      <c r="J396" s="206"/>
      <c r="K396" s="206"/>
      <c r="L396" s="206"/>
      <c r="M396" s="206"/>
      <c r="N396" s="206"/>
      <c r="O396" s="206"/>
      <c r="P396" s="206"/>
      <c r="Q396" s="206"/>
      <c r="R396" s="206"/>
      <c r="S396" s="206"/>
      <c r="T396" s="206"/>
      <c r="U396" s="206"/>
      <c r="V396" s="206"/>
      <c r="W396" s="206"/>
      <c r="X396" s="206"/>
      <c r="Y396" s="206"/>
      <c r="Z396" s="206"/>
      <c r="AA396" s="206"/>
      <c r="AB396" s="207"/>
      <c r="AC396" s="205"/>
      <c r="AD396" s="205"/>
      <c r="AE396" s="205"/>
      <c r="AF396" s="205"/>
      <c r="AG396" s="205"/>
      <c r="AH396" s="124"/>
      <c r="AI396" s="124"/>
      <c r="AJ396" s="124"/>
      <c r="AK396" s="124"/>
      <c r="AL396" s="124"/>
      <c r="AM396" s="124"/>
      <c r="AN396" s="4"/>
      <c r="AO396" s="124"/>
      <c r="AP396" s="4"/>
    </row>
    <row r="397" spans="2:42">
      <c r="B397" s="124"/>
      <c r="C397" s="153"/>
      <c r="D397" s="204"/>
      <c r="E397" s="205"/>
      <c r="F397" s="206"/>
      <c r="G397" s="206"/>
      <c r="H397" s="206"/>
      <c r="I397" s="206"/>
      <c r="J397" s="206"/>
      <c r="K397" s="206"/>
      <c r="L397" s="206"/>
      <c r="M397" s="206"/>
      <c r="N397" s="206"/>
      <c r="O397" s="206"/>
      <c r="P397" s="206"/>
      <c r="Q397" s="206"/>
      <c r="R397" s="206"/>
      <c r="S397" s="206"/>
      <c r="T397" s="206"/>
      <c r="U397" s="206"/>
      <c r="V397" s="206"/>
      <c r="W397" s="206"/>
      <c r="X397" s="206"/>
      <c r="Y397" s="206"/>
      <c r="Z397" s="206"/>
      <c r="AA397" s="206"/>
      <c r="AB397" s="207"/>
      <c r="AC397" s="205"/>
      <c r="AD397" s="205"/>
      <c r="AE397" s="205"/>
      <c r="AF397" s="205"/>
      <c r="AG397" s="205"/>
      <c r="AH397" s="124"/>
      <c r="AI397" s="124"/>
      <c r="AJ397" s="124"/>
      <c r="AK397" s="124"/>
      <c r="AL397" s="124"/>
      <c r="AM397" s="124"/>
      <c r="AN397" s="4"/>
      <c r="AO397" s="124"/>
      <c r="AP397" s="4"/>
    </row>
    <row r="398" spans="2:42">
      <c r="B398" s="124"/>
      <c r="C398" s="153"/>
      <c r="D398" s="204"/>
      <c r="E398" s="205"/>
      <c r="F398" s="206"/>
      <c r="G398" s="206"/>
      <c r="H398" s="206"/>
      <c r="I398" s="206"/>
      <c r="J398" s="206"/>
      <c r="K398" s="206"/>
      <c r="L398" s="206"/>
      <c r="M398" s="206"/>
      <c r="N398" s="206"/>
      <c r="O398" s="206"/>
      <c r="P398" s="206"/>
      <c r="Q398" s="206"/>
      <c r="R398" s="206"/>
      <c r="S398" s="206"/>
      <c r="T398" s="206"/>
      <c r="U398" s="206"/>
      <c r="V398" s="206"/>
      <c r="W398" s="206"/>
      <c r="X398" s="206"/>
      <c r="Y398" s="206"/>
      <c r="Z398" s="206"/>
      <c r="AA398" s="206"/>
      <c r="AB398" s="207"/>
      <c r="AC398" s="205"/>
      <c r="AD398" s="205"/>
      <c r="AE398" s="205"/>
      <c r="AF398" s="205"/>
      <c r="AG398" s="205"/>
      <c r="AH398" s="124"/>
      <c r="AI398" s="124"/>
      <c r="AJ398" s="124"/>
      <c r="AK398" s="124"/>
      <c r="AL398" s="124"/>
      <c r="AM398" s="124"/>
      <c r="AN398" s="4"/>
      <c r="AO398" s="124"/>
      <c r="AP398" s="4"/>
    </row>
    <row r="399" spans="2:42">
      <c r="B399" s="124"/>
      <c r="C399" s="153"/>
      <c r="D399" s="204"/>
      <c r="E399" s="205"/>
      <c r="F399" s="206"/>
      <c r="G399" s="206"/>
      <c r="H399" s="206"/>
      <c r="I399" s="206"/>
      <c r="J399" s="206"/>
      <c r="K399" s="206"/>
      <c r="L399" s="206"/>
      <c r="M399" s="206"/>
      <c r="N399" s="206"/>
      <c r="O399" s="206"/>
      <c r="P399" s="206"/>
      <c r="Q399" s="206"/>
      <c r="R399" s="206"/>
      <c r="S399" s="206"/>
      <c r="T399" s="206"/>
      <c r="U399" s="206"/>
      <c r="V399" s="206"/>
      <c r="W399" s="206"/>
      <c r="X399" s="206"/>
      <c r="Y399" s="206"/>
      <c r="Z399" s="206"/>
      <c r="AA399" s="206"/>
      <c r="AB399" s="207"/>
      <c r="AC399" s="205"/>
      <c r="AD399" s="205"/>
      <c r="AE399" s="205"/>
      <c r="AF399" s="205"/>
      <c r="AG399" s="205"/>
      <c r="AH399" s="124"/>
      <c r="AI399" s="124"/>
      <c r="AJ399" s="124"/>
      <c r="AK399" s="124"/>
      <c r="AL399" s="124"/>
      <c r="AM399" s="124"/>
      <c r="AN399" s="4"/>
      <c r="AO399" s="124"/>
      <c r="AP399" s="4"/>
    </row>
    <row r="400" spans="2:42">
      <c r="B400" s="124"/>
      <c r="C400" s="153"/>
      <c r="D400" s="204"/>
      <c r="E400" s="205"/>
      <c r="F400" s="206"/>
      <c r="G400" s="206"/>
      <c r="H400" s="206"/>
      <c r="I400" s="206"/>
      <c r="J400" s="206"/>
      <c r="K400" s="206"/>
      <c r="L400" s="206"/>
      <c r="M400" s="206"/>
      <c r="N400" s="206"/>
      <c r="O400" s="206"/>
      <c r="P400" s="206"/>
      <c r="Q400" s="206"/>
      <c r="R400" s="206"/>
      <c r="S400" s="206"/>
      <c r="T400" s="206"/>
      <c r="U400" s="206"/>
      <c r="V400" s="206"/>
      <c r="W400" s="206"/>
      <c r="X400" s="206"/>
      <c r="Y400" s="206"/>
      <c r="Z400" s="206"/>
      <c r="AA400" s="206"/>
      <c r="AB400" s="207"/>
      <c r="AC400" s="205"/>
      <c r="AD400" s="205"/>
      <c r="AE400" s="205"/>
      <c r="AF400" s="205"/>
      <c r="AG400" s="205"/>
      <c r="AH400" s="124"/>
      <c r="AI400" s="124"/>
      <c r="AJ400" s="124"/>
      <c r="AK400" s="124"/>
      <c r="AL400" s="124"/>
      <c r="AM400" s="124"/>
      <c r="AN400" s="4"/>
      <c r="AO400" s="124"/>
      <c r="AP400" s="4"/>
    </row>
    <row r="401" spans="2:42">
      <c r="B401" s="124"/>
      <c r="C401" s="153"/>
      <c r="D401" s="204"/>
      <c r="E401" s="205"/>
      <c r="F401" s="206"/>
      <c r="G401" s="206"/>
      <c r="H401" s="206"/>
      <c r="I401" s="206"/>
      <c r="J401" s="206"/>
      <c r="K401" s="206"/>
      <c r="L401" s="206"/>
      <c r="M401" s="206"/>
      <c r="N401" s="206"/>
      <c r="O401" s="206"/>
      <c r="P401" s="206"/>
      <c r="Q401" s="206"/>
      <c r="R401" s="206"/>
      <c r="S401" s="206"/>
      <c r="T401" s="206"/>
      <c r="U401" s="206"/>
      <c r="V401" s="206"/>
      <c r="W401" s="206"/>
      <c r="X401" s="206"/>
      <c r="Y401" s="206"/>
      <c r="Z401" s="206"/>
      <c r="AA401" s="206"/>
      <c r="AB401" s="207"/>
      <c r="AC401" s="205"/>
      <c r="AD401" s="205"/>
      <c r="AE401" s="205"/>
      <c r="AF401" s="205"/>
      <c r="AG401" s="205"/>
      <c r="AH401" s="124"/>
      <c r="AI401" s="124"/>
      <c r="AJ401" s="124"/>
      <c r="AK401" s="124"/>
      <c r="AL401" s="124"/>
      <c r="AM401" s="124"/>
      <c r="AN401" s="4"/>
      <c r="AO401" s="124"/>
      <c r="AP401" s="4"/>
    </row>
    <row r="402" spans="2:42">
      <c r="B402" s="124"/>
      <c r="C402" s="153"/>
      <c r="D402" s="204"/>
      <c r="E402" s="205"/>
      <c r="F402" s="206"/>
      <c r="G402" s="206"/>
      <c r="H402" s="206"/>
      <c r="I402" s="206"/>
      <c r="J402" s="206"/>
      <c r="K402" s="206"/>
      <c r="L402" s="206"/>
      <c r="M402" s="206"/>
      <c r="N402" s="206"/>
      <c r="O402" s="206"/>
      <c r="P402" s="206"/>
      <c r="Q402" s="206"/>
      <c r="R402" s="206"/>
      <c r="S402" s="206"/>
      <c r="T402" s="206"/>
      <c r="U402" s="206"/>
      <c r="V402" s="206"/>
      <c r="W402" s="206"/>
      <c r="X402" s="206"/>
      <c r="Y402" s="206"/>
      <c r="Z402" s="206"/>
      <c r="AA402" s="206"/>
      <c r="AB402" s="207"/>
      <c r="AC402" s="205"/>
      <c r="AD402" s="205"/>
      <c r="AE402" s="205"/>
      <c r="AF402" s="205"/>
      <c r="AG402" s="205"/>
      <c r="AH402" s="124"/>
      <c r="AI402" s="124"/>
      <c r="AJ402" s="124"/>
      <c r="AK402" s="124"/>
      <c r="AL402" s="124"/>
      <c r="AM402" s="124"/>
      <c r="AN402" s="4"/>
      <c r="AO402" s="124"/>
      <c r="AP402" s="4"/>
    </row>
    <row r="403" spans="2:42">
      <c r="B403" s="124"/>
      <c r="C403" s="153"/>
      <c r="D403" s="204"/>
      <c r="E403" s="205"/>
      <c r="F403" s="206"/>
      <c r="G403" s="206"/>
      <c r="H403" s="206"/>
      <c r="I403" s="206"/>
      <c r="J403" s="206"/>
      <c r="K403" s="206"/>
      <c r="L403" s="206"/>
      <c r="M403" s="206"/>
      <c r="N403" s="206"/>
      <c r="O403" s="206"/>
      <c r="P403" s="206"/>
      <c r="Q403" s="206"/>
      <c r="R403" s="206"/>
      <c r="S403" s="206"/>
      <c r="T403" s="206"/>
      <c r="U403" s="206"/>
      <c r="V403" s="206"/>
      <c r="W403" s="206"/>
      <c r="X403" s="206"/>
      <c r="Y403" s="206"/>
      <c r="Z403" s="206"/>
      <c r="AA403" s="206"/>
      <c r="AB403" s="207"/>
      <c r="AC403" s="205"/>
      <c r="AD403" s="205"/>
      <c r="AE403" s="205"/>
      <c r="AF403" s="205"/>
      <c r="AG403" s="205"/>
      <c r="AH403" s="124"/>
      <c r="AI403" s="124"/>
      <c r="AJ403" s="124"/>
      <c r="AK403" s="124"/>
      <c r="AL403" s="124"/>
      <c r="AM403" s="124"/>
      <c r="AN403" s="4"/>
      <c r="AO403" s="124"/>
      <c r="AP403" s="4"/>
    </row>
    <row r="404" spans="2:42">
      <c r="B404" s="124"/>
      <c r="C404" s="153"/>
      <c r="D404" s="204"/>
      <c r="E404" s="205"/>
      <c r="F404" s="206"/>
      <c r="G404" s="206"/>
      <c r="H404" s="206"/>
      <c r="I404" s="206"/>
      <c r="J404" s="206"/>
      <c r="K404" s="206"/>
      <c r="L404" s="206"/>
      <c r="M404" s="206"/>
      <c r="N404" s="206"/>
      <c r="O404" s="206"/>
      <c r="P404" s="206"/>
      <c r="Q404" s="206"/>
      <c r="R404" s="206"/>
      <c r="S404" s="206"/>
      <c r="T404" s="206"/>
      <c r="U404" s="206"/>
      <c r="V404" s="206"/>
      <c r="W404" s="206"/>
      <c r="X404" s="206"/>
      <c r="Y404" s="206"/>
      <c r="Z404" s="206"/>
      <c r="AA404" s="206"/>
      <c r="AB404" s="207"/>
      <c r="AC404" s="205"/>
      <c r="AD404" s="205"/>
      <c r="AE404" s="205"/>
      <c r="AF404" s="205"/>
      <c r="AG404" s="205"/>
      <c r="AH404" s="124"/>
      <c r="AI404" s="124"/>
      <c r="AJ404" s="124"/>
      <c r="AK404" s="124"/>
      <c r="AL404" s="124"/>
      <c r="AM404" s="124"/>
      <c r="AN404" s="4"/>
      <c r="AO404" s="124"/>
      <c r="AP404" s="4"/>
    </row>
    <row r="405" spans="2:42">
      <c r="B405" s="124"/>
      <c r="C405" s="153"/>
      <c r="D405" s="204"/>
      <c r="E405" s="205"/>
      <c r="F405" s="206"/>
      <c r="G405" s="206"/>
      <c r="H405" s="206"/>
      <c r="I405" s="206"/>
      <c r="J405" s="206"/>
      <c r="K405" s="206"/>
      <c r="L405" s="206"/>
      <c r="M405" s="206"/>
      <c r="N405" s="206"/>
      <c r="O405" s="206"/>
      <c r="P405" s="206"/>
      <c r="Q405" s="206"/>
      <c r="R405" s="206"/>
      <c r="S405" s="206"/>
      <c r="T405" s="206"/>
      <c r="U405" s="206"/>
      <c r="V405" s="206"/>
      <c r="W405" s="206"/>
      <c r="X405" s="206"/>
      <c r="Y405" s="206"/>
      <c r="Z405" s="206"/>
      <c r="AA405" s="206"/>
      <c r="AB405" s="207"/>
      <c r="AC405" s="205"/>
      <c r="AD405" s="205"/>
      <c r="AE405" s="205"/>
      <c r="AF405" s="205"/>
      <c r="AG405" s="205"/>
      <c r="AH405" s="124"/>
      <c r="AI405" s="124"/>
      <c r="AJ405" s="124"/>
      <c r="AK405" s="124"/>
      <c r="AL405" s="124"/>
      <c r="AM405" s="124"/>
      <c r="AN405" s="4"/>
      <c r="AO405" s="124"/>
      <c r="AP405" s="4"/>
    </row>
    <row r="406" spans="2:42">
      <c r="B406" s="124"/>
      <c r="C406" s="153"/>
      <c r="D406" s="204"/>
      <c r="E406" s="205"/>
      <c r="F406" s="206"/>
      <c r="G406" s="206"/>
      <c r="H406" s="206"/>
      <c r="I406" s="206"/>
      <c r="J406" s="206"/>
      <c r="K406" s="206"/>
      <c r="L406" s="206"/>
      <c r="M406" s="206"/>
      <c r="N406" s="206"/>
      <c r="O406" s="206"/>
      <c r="P406" s="206"/>
      <c r="Q406" s="206"/>
      <c r="R406" s="206"/>
      <c r="S406" s="206"/>
      <c r="T406" s="206"/>
      <c r="U406" s="206"/>
      <c r="V406" s="206"/>
      <c r="W406" s="206"/>
      <c r="X406" s="206"/>
      <c r="Y406" s="206"/>
      <c r="Z406" s="206"/>
      <c r="AA406" s="206"/>
      <c r="AB406" s="207"/>
      <c r="AC406" s="205"/>
      <c r="AD406" s="205"/>
      <c r="AE406" s="205"/>
      <c r="AF406" s="205"/>
      <c r="AG406" s="205"/>
      <c r="AH406" s="124"/>
      <c r="AI406" s="124"/>
      <c r="AJ406" s="124"/>
      <c r="AK406" s="124"/>
      <c r="AL406" s="124"/>
      <c r="AM406" s="124"/>
      <c r="AN406" s="4"/>
      <c r="AO406" s="124"/>
      <c r="AP406" s="4"/>
    </row>
    <row r="407" spans="2:42">
      <c r="B407" s="124"/>
      <c r="C407" s="153"/>
      <c r="D407" s="204"/>
      <c r="E407" s="205"/>
      <c r="F407" s="206"/>
      <c r="G407" s="206"/>
      <c r="H407" s="206"/>
      <c r="I407" s="206"/>
      <c r="J407" s="206"/>
      <c r="K407" s="206"/>
      <c r="L407" s="206"/>
      <c r="M407" s="206"/>
      <c r="N407" s="206"/>
      <c r="O407" s="206"/>
      <c r="P407" s="206"/>
      <c r="Q407" s="206"/>
      <c r="R407" s="206"/>
      <c r="S407" s="206"/>
      <c r="T407" s="206"/>
      <c r="U407" s="206"/>
      <c r="V407" s="206"/>
      <c r="W407" s="206"/>
      <c r="X407" s="206"/>
      <c r="Y407" s="206"/>
      <c r="Z407" s="206"/>
      <c r="AA407" s="206"/>
      <c r="AB407" s="207"/>
      <c r="AC407" s="205"/>
      <c r="AD407" s="205"/>
      <c r="AE407" s="205"/>
      <c r="AF407" s="205"/>
      <c r="AG407" s="205"/>
      <c r="AH407" s="124"/>
      <c r="AI407" s="124"/>
      <c r="AJ407" s="124"/>
      <c r="AK407" s="124"/>
      <c r="AL407" s="124"/>
      <c r="AM407" s="124"/>
      <c r="AN407" s="4"/>
      <c r="AO407" s="124"/>
      <c r="AP407" s="4"/>
    </row>
    <row r="408" spans="2:42">
      <c r="B408" s="124"/>
      <c r="C408" s="153"/>
      <c r="D408" s="204"/>
      <c r="E408" s="205"/>
      <c r="F408" s="206"/>
      <c r="G408" s="206"/>
      <c r="H408" s="206"/>
      <c r="I408" s="206"/>
      <c r="J408" s="206"/>
      <c r="K408" s="206"/>
      <c r="L408" s="206"/>
      <c r="M408" s="206"/>
      <c r="N408" s="206"/>
      <c r="O408" s="206"/>
      <c r="P408" s="206"/>
      <c r="Q408" s="206"/>
      <c r="R408" s="206"/>
      <c r="S408" s="206"/>
      <c r="T408" s="206"/>
      <c r="U408" s="206"/>
      <c r="V408" s="206"/>
      <c r="W408" s="206"/>
      <c r="X408" s="206"/>
      <c r="Y408" s="206"/>
      <c r="Z408" s="206"/>
      <c r="AA408" s="206"/>
      <c r="AB408" s="207"/>
      <c r="AC408" s="205"/>
      <c r="AD408" s="205"/>
      <c r="AE408" s="205"/>
      <c r="AF408" s="205"/>
      <c r="AG408" s="205"/>
      <c r="AH408" s="124"/>
      <c r="AI408" s="124"/>
      <c r="AJ408" s="124"/>
      <c r="AK408" s="124"/>
      <c r="AL408" s="124"/>
      <c r="AM408" s="124"/>
      <c r="AN408" s="4"/>
      <c r="AO408" s="124"/>
      <c r="AP408" s="4"/>
    </row>
    <row r="409" spans="2:42">
      <c r="B409" s="124"/>
      <c r="C409" s="153"/>
      <c r="D409" s="204"/>
      <c r="E409" s="205"/>
      <c r="F409" s="206"/>
      <c r="G409" s="206"/>
      <c r="H409" s="206"/>
      <c r="I409" s="206"/>
      <c r="J409" s="206"/>
      <c r="K409" s="206"/>
      <c r="L409" s="206"/>
      <c r="M409" s="206"/>
      <c r="N409" s="206"/>
      <c r="O409" s="206"/>
      <c r="P409" s="206"/>
      <c r="Q409" s="206"/>
      <c r="R409" s="206"/>
      <c r="S409" s="206"/>
      <c r="T409" s="206"/>
      <c r="U409" s="206"/>
      <c r="V409" s="206"/>
      <c r="W409" s="206"/>
      <c r="X409" s="206"/>
      <c r="Y409" s="206"/>
      <c r="Z409" s="206"/>
      <c r="AA409" s="206"/>
      <c r="AB409" s="207"/>
      <c r="AC409" s="205"/>
      <c r="AD409" s="205"/>
      <c r="AE409" s="205"/>
      <c r="AF409" s="205"/>
      <c r="AG409" s="205"/>
      <c r="AH409" s="124"/>
      <c r="AI409" s="124"/>
      <c r="AJ409" s="124"/>
      <c r="AK409" s="124"/>
      <c r="AL409" s="124"/>
      <c r="AM409" s="124"/>
      <c r="AN409" s="4"/>
      <c r="AO409" s="124"/>
      <c r="AP409" s="4"/>
    </row>
    <row r="410" spans="2:42">
      <c r="B410" s="124"/>
      <c r="C410" s="153"/>
      <c r="D410" s="204"/>
      <c r="E410" s="205"/>
      <c r="F410" s="206"/>
      <c r="G410" s="206"/>
      <c r="H410" s="206"/>
      <c r="I410" s="206"/>
      <c r="J410" s="206"/>
      <c r="K410" s="206"/>
      <c r="L410" s="206"/>
      <c r="M410" s="206"/>
      <c r="N410" s="206"/>
      <c r="O410" s="206"/>
      <c r="P410" s="206"/>
      <c r="Q410" s="206"/>
      <c r="R410" s="206"/>
      <c r="S410" s="206"/>
      <c r="T410" s="206"/>
      <c r="U410" s="206"/>
      <c r="V410" s="206"/>
      <c r="W410" s="206"/>
      <c r="X410" s="206"/>
      <c r="Y410" s="206"/>
      <c r="Z410" s="206"/>
      <c r="AA410" s="206"/>
      <c r="AB410" s="207"/>
      <c r="AC410" s="205"/>
      <c r="AD410" s="205"/>
      <c r="AE410" s="205"/>
      <c r="AF410" s="205"/>
      <c r="AG410" s="205"/>
      <c r="AH410" s="124"/>
      <c r="AI410" s="124"/>
      <c r="AJ410" s="124"/>
      <c r="AK410" s="124"/>
      <c r="AL410" s="124"/>
      <c r="AM410" s="124"/>
      <c r="AN410" s="4"/>
      <c r="AO410" s="124"/>
      <c r="AP410" s="4"/>
    </row>
    <row r="411" spans="2:42">
      <c r="B411" s="124"/>
      <c r="C411" s="153"/>
      <c r="D411" s="204"/>
      <c r="E411" s="205"/>
      <c r="F411" s="206"/>
      <c r="G411" s="206"/>
      <c r="H411" s="206"/>
      <c r="I411" s="206"/>
      <c r="J411" s="206"/>
      <c r="K411" s="206"/>
      <c r="L411" s="206"/>
      <c r="M411" s="206"/>
      <c r="N411" s="206"/>
      <c r="O411" s="206"/>
      <c r="P411" s="206"/>
      <c r="Q411" s="206"/>
      <c r="R411" s="206"/>
      <c r="S411" s="206"/>
      <c r="T411" s="206"/>
      <c r="U411" s="206"/>
      <c r="V411" s="206"/>
      <c r="W411" s="206"/>
      <c r="X411" s="206"/>
      <c r="Y411" s="206"/>
      <c r="Z411" s="206"/>
      <c r="AA411" s="206"/>
      <c r="AB411" s="207"/>
      <c r="AC411" s="205"/>
      <c r="AD411" s="205"/>
      <c r="AE411" s="205"/>
      <c r="AF411" s="205"/>
      <c r="AG411" s="205"/>
      <c r="AH411" s="124"/>
      <c r="AI411" s="124"/>
      <c r="AJ411" s="124"/>
      <c r="AK411" s="124"/>
      <c r="AL411" s="124"/>
      <c r="AM411" s="124"/>
      <c r="AN411" s="4"/>
      <c r="AO411" s="124"/>
      <c r="AP411" s="4"/>
    </row>
    <row r="412" spans="2:42">
      <c r="B412" s="124"/>
      <c r="C412" s="153"/>
      <c r="D412" s="204"/>
      <c r="E412" s="205"/>
      <c r="F412" s="206"/>
      <c r="G412" s="206"/>
      <c r="H412" s="206"/>
      <c r="I412" s="206"/>
      <c r="J412" s="206"/>
      <c r="K412" s="206"/>
      <c r="L412" s="206"/>
      <c r="M412" s="206"/>
      <c r="N412" s="206"/>
      <c r="O412" s="206"/>
      <c r="P412" s="206"/>
      <c r="Q412" s="206"/>
      <c r="R412" s="206"/>
      <c r="S412" s="206"/>
      <c r="T412" s="206"/>
      <c r="U412" s="206"/>
      <c r="V412" s="206"/>
      <c r="W412" s="206"/>
      <c r="X412" s="206"/>
      <c r="Y412" s="206"/>
      <c r="Z412" s="206"/>
      <c r="AA412" s="206"/>
      <c r="AB412" s="207"/>
      <c r="AC412" s="205"/>
      <c r="AD412" s="205"/>
      <c r="AE412" s="205"/>
      <c r="AF412" s="205"/>
      <c r="AG412" s="205"/>
      <c r="AH412" s="124"/>
      <c r="AI412" s="124"/>
      <c r="AJ412" s="124"/>
      <c r="AK412" s="124"/>
      <c r="AL412" s="124"/>
      <c r="AM412" s="124"/>
      <c r="AN412" s="4"/>
      <c r="AO412" s="124"/>
      <c r="AP412" s="4"/>
    </row>
    <row r="413" spans="2:42">
      <c r="B413" s="124"/>
      <c r="C413" s="153"/>
      <c r="D413" s="204"/>
      <c r="E413" s="205"/>
      <c r="F413" s="206"/>
      <c r="G413" s="206"/>
      <c r="H413" s="206"/>
      <c r="I413" s="206"/>
      <c r="J413" s="206"/>
      <c r="K413" s="206"/>
      <c r="L413" s="206"/>
      <c r="M413" s="206"/>
      <c r="N413" s="206"/>
      <c r="O413" s="206"/>
      <c r="P413" s="206"/>
      <c r="Q413" s="206"/>
      <c r="R413" s="206"/>
      <c r="S413" s="206"/>
      <c r="T413" s="206"/>
      <c r="U413" s="206"/>
      <c r="V413" s="206"/>
      <c r="W413" s="206"/>
      <c r="X413" s="206"/>
      <c r="Y413" s="206"/>
      <c r="Z413" s="206"/>
      <c r="AA413" s="206"/>
      <c r="AB413" s="207"/>
      <c r="AC413" s="205"/>
      <c r="AD413" s="205"/>
      <c r="AE413" s="205"/>
      <c r="AF413" s="205"/>
      <c r="AG413" s="205"/>
      <c r="AH413" s="124"/>
      <c r="AI413" s="124"/>
      <c r="AJ413" s="124"/>
      <c r="AK413" s="124"/>
      <c r="AL413" s="124"/>
      <c r="AM413" s="124"/>
      <c r="AN413" s="4"/>
      <c r="AO413" s="124"/>
      <c r="AP413" s="4"/>
    </row>
    <row r="414" spans="2:42">
      <c r="B414" s="124"/>
      <c r="C414" s="153"/>
      <c r="D414" s="204"/>
      <c r="E414" s="205"/>
      <c r="F414" s="206"/>
      <c r="G414" s="206"/>
      <c r="H414" s="206"/>
      <c r="I414" s="206"/>
      <c r="J414" s="206"/>
      <c r="K414" s="206"/>
      <c r="L414" s="206"/>
      <c r="M414" s="206"/>
      <c r="N414" s="206"/>
      <c r="O414" s="206"/>
      <c r="P414" s="206"/>
      <c r="Q414" s="206"/>
      <c r="R414" s="206"/>
      <c r="S414" s="206"/>
      <c r="T414" s="206"/>
      <c r="U414" s="206"/>
      <c r="V414" s="206"/>
      <c r="W414" s="206"/>
      <c r="X414" s="206"/>
      <c r="Y414" s="206"/>
      <c r="Z414" s="206"/>
      <c r="AA414" s="206"/>
      <c r="AB414" s="207"/>
      <c r="AC414" s="205"/>
      <c r="AD414" s="205"/>
      <c r="AE414" s="205"/>
      <c r="AF414" s="205"/>
      <c r="AG414" s="205"/>
      <c r="AH414" s="124"/>
      <c r="AI414" s="124"/>
      <c r="AJ414" s="124"/>
      <c r="AK414" s="124"/>
      <c r="AL414" s="124"/>
      <c r="AM414" s="124"/>
      <c r="AN414" s="4"/>
      <c r="AO414" s="124"/>
      <c r="AP414" s="4"/>
    </row>
    <row r="415" spans="2:42">
      <c r="B415" s="124"/>
      <c r="C415" s="153"/>
      <c r="D415" s="204"/>
      <c r="E415" s="205"/>
      <c r="F415" s="206"/>
      <c r="G415" s="206"/>
      <c r="H415" s="206"/>
      <c r="I415" s="206"/>
      <c r="J415" s="206"/>
      <c r="K415" s="206"/>
      <c r="L415" s="206"/>
      <c r="M415" s="206"/>
      <c r="N415" s="206"/>
      <c r="O415" s="206"/>
      <c r="P415" s="206"/>
      <c r="Q415" s="206"/>
      <c r="R415" s="206"/>
      <c r="S415" s="206"/>
      <c r="T415" s="206"/>
      <c r="U415" s="206"/>
      <c r="V415" s="206"/>
      <c r="W415" s="206"/>
      <c r="X415" s="206"/>
      <c r="Y415" s="206"/>
      <c r="Z415" s="206"/>
      <c r="AA415" s="206"/>
      <c r="AB415" s="207"/>
      <c r="AC415" s="205"/>
      <c r="AD415" s="205"/>
      <c r="AE415" s="205"/>
      <c r="AF415" s="205"/>
      <c r="AG415" s="205"/>
      <c r="AH415" s="124"/>
      <c r="AI415" s="124"/>
      <c r="AJ415" s="124"/>
      <c r="AK415" s="124"/>
      <c r="AL415" s="124"/>
      <c r="AM415" s="124"/>
      <c r="AN415" s="4"/>
      <c r="AO415" s="124"/>
      <c r="AP415" s="4"/>
    </row>
    <row r="416" spans="2:42">
      <c r="B416" s="124"/>
      <c r="C416" s="153"/>
      <c r="D416" s="204"/>
      <c r="E416" s="205"/>
      <c r="F416" s="206"/>
      <c r="G416" s="206"/>
      <c r="H416" s="206"/>
      <c r="I416" s="206"/>
      <c r="J416" s="206"/>
      <c r="K416" s="206"/>
      <c r="L416" s="206"/>
      <c r="M416" s="206"/>
      <c r="N416" s="206"/>
      <c r="O416" s="206"/>
      <c r="P416" s="206"/>
      <c r="Q416" s="206"/>
      <c r="R416" s="206"/>
      <c r="S416" s="206"/>
      <c r="T416" s="206"/>
      <c r="U416" s="206"/>
      <c r="V416" s="206"/>
      <c r="W416" s="206"/>
      <c r="X416" s="206"/>
      <c r="Y416" s="206"/>
      <c r="Z416" s="206"/>
      <c r="AA416" s="206"/>
      <c r="AB416" s="207"/>
      <c r="AC416" s="205"/>
      <c r="AD416" s="205"/>
      <c r="AE416" s="205"/>
      <c r="AF416" s="205"/>
      <c r="AG416" s="205"/>
      <c r="AH416" s="124"/>
      <c r="AI416" s="124"/>
      <c r="AJ416" s="124"/>
      <c r="AK416" s="124"/>
      <c r="AL416" s="124"/>
      <c r="AM416" s="124"/>
      <c r="AN416" s="4"/>
      <c r="AO416" s="124"/>
      <c r="AP416" s="4"/>
    </row>
    <row r="417" spans="2:42">
      <c r="B417" s="124"/>
      <c r="C417" s="153"/>
      <c r="D417" s="204"/>
      <c r="E417" s="205"/>
      <c r="F417" s="206"/>
      <c r="G417" s="206"/>
      <c r="H417" s="206"/>
      <c r="I417" s="206"/>
      <c r="J417" s="206"/>
      <c r="K417" s="206"/>
      <c r="L417" s="206"/>
      <c r="M417" s="206"/>
      <c r="N417" s="206"/>
      <c r="O417" s="206"/>
      <c r="P417" s="206"/>
      <c r="Q417" s="206"/>
      <c r="R417" s="206"/>
      <c r="S417" s="206"/>
      <c r="T417" s="206"/>
      <c r="U417" s="206"/>
      <c r="V417" s="206"/>
      <c r="W417" s="206"/>
      <c r="X417" s="206"/>
      <c r="Y417" s="206"/>
      <c r="Z417" s="206"/>
      <c r="AA417" s="206"/>
      <c r="AB417" s="207"/>
      <c r="AC417" s="205"/>
      <c r="AD417" s="205"/>
      <c r="AE417" s="205"/>
      <c r="AF417" s="205"/>
      <c r="AG417" s="205"/>
      <c r="AH417" s="124"/>
      <c r="AI417" s="124"/>
      <c r="AJ417" s="124"/>
      <c r="AK417" s="124"/>
      <c r="AL417" s="124"/>
      <c r="AM417" s="124"/>
      <c r="AN417" s="4"/>
      <c r="AO417" s="124"/>
      <c r="AP417" s="4"/>
    </row>
    <row r="418" spans="2:42">
      <c r="B418" s="124"/>
      <c r="C418" s="153"/>
      <c r="D418" s="204"/>
      <c r="E418" s="205"/>
      <c r="F418" s="206"/>
      <c r="G418" s="206"/>
      <c r="H418" s="206"/>
      <c r="I418" s="206"/>
      <c r="J418" s="206"/>
      <c r="K418" s="206"/>
      <c r="L418" s="206"/>
      <c r="M418" s="206"/>
      <c r="N418" s="206"/>
      <c r="O418" s="206"/>
      <c r="P418" s="206"/>
      <c r="Q418" s="206"/>
      <c r="R418" s="206"/>
      <c r="S418" s="206"/>
      <c r="T418" s="206"/>
      <c r="U418" s="206"/>
      <c r="V418" s="206"/>
      <c r="W418" s="206"/>
      <c r="X418" s="206"/>
      <c r="Y418" s="206"/>
      <c r="Z418" s="206"/>
      <c r="AA418" s="206"/>
      <c r="AB418" s="207"/>
      <c r="AC418" s="205"/>
      <c r="AD418" s="205"/>
      <c r="AE418" s="205"/>
      <c r="AF418" s="205"/>
      <c r="AG418" s="205"/>
      <c r="AH418" s="124"/>
      <c r="AI418" s="124"/>
      <c r="AJ418" s="124"/>
      <c r="AK418" s="124"/>
      <c r="AL418" s="124"/>
      <c r="AM418" s="124"/>
      <c r="AN418" s="4"/>
      <c r="AO418" s="124"/>
      <c r="AP418" s="4"/>
    </row>
    <row r="419" spans="2:42">
      <c r="B419" s="124"/>
      <c r="C419" s="153"/>
      <c r="D419" s="204"/>
      <c r="E419" s="205"/>
      <c r="F419" s="206"/>
      <c r="G419" s="206"/>
      <c r="H419" s="206"/>
      <c r="I419" s="206"/>
      <c r="J419" s="206"/>
      <c r="K419" s="206"/>
      <c r="L419" s="206"/>
      <c r="M419" s="206"/>
      <c r="N419" s="206"/>
      <c r="O419" s="206"/>
      <c r="P419" s="206"/>
      <c r="Q419" s="206"/>
      <c r="R419" s="206"/>
      <c r="S419" s="206"/>
      <c r="T419" s="206"/>
      <c r="U419" s="206"/>
      <c r="V419" s="206"/>
      <c r="W419" s="206"/>
      <c r="X419" s="206"/>
      <c r="Y419" s="206"/>
      <c r="Z419" s="206"/>
      <c r="AA419" s="206"/>
      <c r="AB419" s="207"/>
      <c r="AC419" s="205"/>
      <c r="AD419" s="205"/>
      <c r="AE419" s="205"/>
      <c r="AF419" s="205"/>
      <c r="AG419" s="205"/>
      <c r="AH419" s="124"/>
      <c r="AI419" s="124"/>
      <c r="AJ419" s="124"/>
      <c r="AK419" s="124"/>
      <c r="AL419" s="124"/>
      <c r="AM419" s="124"/>
      <c r="AN419" s="4"/>
      <c r="AO419" s="124"/>
      <c r="AP419" s="4"/>
    </row>
    <row r="420" spans="2:42">
      <c r="B420" s="124"/>
      <c r="C420" s="153"/>
      <c r="D420" s="204"/>
      <c r="E420" s="205"/>
      <c r="F420" s="206"/>
      <c r="G420" s="206"/>
      <c r="H420" s="206"/>
      <c r="I420" s="206"/>
      <c r="J420" s="206"/>
      <c r="K420" s="206"/>
      <c r="L420" s="206"/>
      <c r="M420" s="206"/>
      <c r="N420" s="206"/>
      <c r="O420" s="206"/>
      <c r="P420" s="206"/>
      <c r="Q420" s="206"/>
      <c r="R420" s="206"/>
      <c r="S420" s="206"/>
      <c r="T420" s="206"/>
      <c r="U420" s="206"/>
      <c r="V420" s="206"/>
      <c r="W420" s="206"/>
      <c r="X420" s="206"/>
      <c r="Y420" s="206"/>
      <c r="Z420" s="206"/>
      <c r="AA420" s="206"/>
      <c r="AB420" s="207"/>
      <c r="AC420" s="205"/>
      <c r="AD420" s="205"/>
      <c r="AE420" s="205"/>
      <c r="AF420" s="205"/>
      <c r="AG420" s="205"/>
      <c r="AH420" s="124"/>
      <c r="AI420" s="124"/>
      <c r="AJ420" s="124"/>
      <c r="AK420" s="124"/>
      <c r="AL420" s="124"/>
      <c r="AM420" s="124"/>
      <c r="AN420" s="4"/>
      <c r="AO420" s="124"/>
      <c r="AP420" s="4"/>
    </row>
    <row r="421" spans="2:42">
      <c r="B421" s="124"/>
      <c r="C421" s="153"/>
      <c r="D421" s="204"/>
      <c r="E421" s="205"/>
      <c r="F421" s="206"/>
      <c r="G421" s="206"/>
      <c r="H421" s="206"/>
      <c r="I421" s="206"/>
      <c r="J421" s="206"/>
      <c r="K421" s="206"/>
      <c r="L421" s="206"/>
      <c r="M421" s="206"/>
      <c r="N421" s="206"/>
      <c r="O421" s="206"/>
      <c r="P421" s="206"/>
      <c r="Q421" s="206"/>
      <c r="R421" s="206"/>
      <c r="S421" s="206"/>
      <c r="T421" s="206"/>
      <c r="U421" s="206"/>
      <c r="V421" s="206"/>
      <c r="W421" s="206"/>
      <c r="X421" s="206"/>
      <c r="Y421" s="206"/>
      <c r="Z421" s="206"/>
      <c r="AA421" s="206"/>
      <c r="AB421" s="207"/>
      <c r="AC421" s="205"/>
      <c r="AD421" s="205"/>
      <c r="AE421" s="205"/>
      <c r="AF421" s="205"/>
      <c r="AG421" s="205"/>
      <c r="AH421" s="124"/>
      <c r="AI421" s="124"/>
      <c r="AJ421" s="124"/>
      <c r="AK421" s="124"/>
      <c r="AL421" s="124"/>
      <c r="AM421" s="124"/>
      <c r="AN421" s="4"/>
      <c r="AO421" s="124"/>
      <c r="AP421" s="4"/>
    </row>
    <row r="422" spans="2:42">
      <c r="B422" s="124"/>
      <c r="C422" s="153"/>
      <c r="D422" s="204"/>
      <c r="E422" s="205"/>
      <c r="F422" s="206"/>
      <c r="G422" s="206"/>
      <c r="H422" s="206"/>
      <c r="I422" s="206"/>
      <c r="J422" s="206"/>
      <c r="K422" s="206"/>
      <c r="L422" s="206"/>
      <c r="M422" s="206"/>
      <c r="N422" s="206"/>
      <c r="O422" s="206"/>
      <c r="P422" s="206"/>
      <c r="Q422" s="206"/>
      <c r="R422" s="206"/>
      <c r="S422" s="206"/>
      <c r="T422" s="206"/>
      <c r="U422" s="206"/>
      <c r="V422" s="206"/>
      <c r="W422" s="206"/>
      <c r="X422" s="206"/>
      <c r="Y422" s="206"/>
      <c r="Z422" s="206"/>
      <c r="AA422" s="206"/>
      <c r="AB422" s="207"/>
      <c r="AC422" s="205"/>
      <c r="AD422" s="205"/>
      <c r="AE422" s="205"/>
      <c r="AF422" s="205"/>
      <c r="AG422" s="205"/>
      <c r="AH422" s="124"/>
      <c r="AI422" s="124"/>
      <c r="AJ422" s="124"/>
      <c r="AK422" s="124"/>
      <c r="AL422" s="124"/>
      <c r="AM422" s="124"/>
      <c r="AN422" s="4"/>
      <c r="AO422" s="124"/>
      <c r="AP422" s="4"/>
    </row>
    <row r="423" spans="2:42">
      <c r="B423" s="124"/>
      <c r="C423" s="153"/>
      <c r="D423" s="204"/>
      <c r="E423" s="205"/>
      <c r="F423" s="206"/>
      <c r="G423" s="206"/>
      <c r="H423" s="206"/>
      <c r="I423" s="206"/>
      <c r="J423" s="206"/>
      <c r="K423" s="206"/>
      <c r="L423" s="206"/>
      <c r="M423" s="206"/>
      <c r="N423" s="206"/>
      <c r="O423" s="206"/>
      <c r="P423" s="206"/>
      <c r="Q423" s="206"/>
      <c r="R423" s="206"/>
      <c r="S423" s="206"/>
      <c r="T423" s="206"/>
      <c r="U423" s="206"/>
      <c r="V423" s="206"/>
      <c r="W423" s="206"/>
      <c r="X423" s="206"/>
      <c r="Y423" s="206"/>
      <c r="Z423" s="206"/>
      <c r="AA423" s="206"/>
      <c r="AB423" s="207"/>
      <c r="AC423" s="205"/>
      <c r="AD423" s="205"/>
      <c r="AE423" s="205"/>
      <c r="AF423" s="205"/>
      <c r="AG423" s="205"/>
      <c r="AH423" s="124"/>
      <c r="AI423" s="124"/>
      <c r="AJ423" s="124"/>
      <c r="AK423" s="124"/>
      <c r="AL423" s="124"/>
      <c r="AM423" s="124"/>
      <c r="AN423" s="4"/>
      <c r="AO423" s="124"/>
      <c r="AP423" s="4"/>
    </row>
    <row r="424" spans="2:42">
      <c r="B424" s="124"/>
      <c r="C424" s="153"/>
      <c r="D424" s="204"/>
      <c r="E424" s="205"/>
      <c r="F424" s="206"/>
      <c r="G424" s="206"/>
      <c r="H424" s="206"/>
      <c r="I424" s="206"/>
      <c r="J424" s="206"/>
      <c r="K424" s="206"/>
      <c r="L424" s="206"/>
      <c r="M424" s="206"/>
      <c r="N424" s="206"/>
      <c r="O424" s="206"/>
      <c r="P424" s="206"/>
      <c r="Q424" s="206"/>
      <c r="R424" s="206"/>
      <c r="S424" s="206"/>
      <c r="T424" s="206"/>
      <c r="U424" s="206"/>
      <c r="V424" s="206"/>
      <c r="W424" s="206"/>
      <c r="X424" s="206"/>
      <c r="Y424" s="206"/>
      <c r="Z424" s="206"/>
      <c r="AA424" s="206"/>
      <c r="AB424" s="207"/>
      <c r="AC424" s="205"/>
      <c r="AD424" s="205"/>
      <c r="AE424" s="205"/>
      <c r="AF424" s="205"/>
      <c r="AG424" s="205"/>
      <c r="AH424" s="124"/>
      <c r="AI424" s="124"/>
      <c r="AJ424" s="124"/>
      <c r="AK424" s="124"/>
      <c r="AL424" s="124"/>
      <c r="AM424" s="124"/>
      <c r="AN424" s="4"/>
      <c r="AO424" s="124"/>
      <c r="AP424" s="4"/>
    </row>
    <row r="425" spans="2:42">
      <c r="B425" s="124"/>
      <c r="C425" s="153"/>
      <c r="D425" s="204"/>
      <c r="E425" s="205"/>
      <c r="F425" s="206"/>
      <c r="G425" s="206"/>
      <c r="H425" s="206"/>
      <c r="I425" s="206"/>
      <c r="J425" s="206"/>
      <c r="K425" s="206"/>
      <c r="L425" s="206"/>
      <c r="M425" s="206"/>
      <c r="N425" s="206"/>
      <c r="O425" s="206"/>
      <c r="P425" s="206"/>
      <c r="Q425" s="206"/>
      <c r="R425" s="206"/>
      <c r="S425" s="206"/>
      <c r="T425" s="206"/>
      <c r="U425" s="206"/>
      <c r="V425" s="206"/>
      <c r="W425" s="206"/>
      <c r="X425" s="206"/>
      <c r="Y425" s="206"/>
      <c r="Z425" s="206"/>
      <c r="AA425" s="206"/>
      <c r="AB425" s="207"/>
      <c r="AC425" s="205"/>
      <c r="AD425" s="205"/>
      <c r="AE425" s="205"/>
      <c r="AF425" s="205"/>
      <c r="AG425" s="205"/>
      <c r="AH425" s="124"/>
      <c r="AI425" s="124"/>
      <c r="AJ425" s="124"/>
      <c r="AK425" s="124"/>
      <c r="AL425" s="124"/>
      <c r="AM425" s="124"/>
      <c r="AN425" s="4"/>
      <c r="AO425" s="124"/>
      <c r="AP425" s="4"/>
    </row>
    <row r="426" spans="2:42">
      <c r="B426" s="124"/>
      <c r="C426" s="153"/>
      <c r="D426" s="204"/>
      <c r="E426" s="205"/>
      <c r="F426" s="206"/>
      <c r="G426" s="206"/>
      <c r="H426" s="206"/>
      <c r="I426" s="206"/>
      <c r="J426" s="206"/>
      <c r="K426" s="206"/>
      <c r="L426" s="206"/>
      <c r="M426" s="206"/>
      <c r="N426" s="206"/>
      <c r="O426" s="206"/>
      <c r="P426" s="206"/>
      <c r="Q426" s="206"/>
      <c r="R426" s="206"/>
      <c r="S426" s="206"/>
      <c r="T426" s="206"/>
      <c r="U426" s="206"/>
      <c r="V426" s="206"/>
      <c r="W426" s="206"/>
      <c r="X426" s="206"/>
      <c r="Y426" s="206"/>
      <c r="Z426" s="206"/>
      <c r="AA426" s="206"/>
      <c r="AB426" s="207"/>
      <c r="AC426" s="205"/>
      <c r="AD426" s="205"/>
      <c r="AE426" s="205"/>
      <c r="AF426" s="205"/>
      <c r="AG426" s="205"/>
      <c r="AH426" s="124"/>
      <c r="AI426" s="124"/>
      <c r="AJ426" s="124"/>
      <c r="AK426" s="124"/>
      <c r="AL426" s="124"/>
      <c r="AM426" s="124"/>
      <c r="AN426" s="4"/>
      <c r="AO426" s="124"/>
      <c r="AP426" s="4"/>
    </row>
    <row r="427" spans="2:42">
      <c r="B427" s="124"/>
      <c r="C427" s="153"/>
      <c r="D427" s="204"/>
      <c r="E427" s="205"/>
      <c r="F427" s="206"/>
      <c r="G427" s="206"/>
      <c r="H427" s="206"/>
      <c r="I427" s="206"/>
      <c r="J427" s="206"/>
      <c r="K427" s="206"/>
      <c r="L427" s="206"/>
      <c r="M427" s="206"/>
      <c r="N427" s="206"/>
      <c r="O427" s="206"/>
      <c r="P427" s="206"/>
      <c r="Q427" s="206"/>
      <c r="R427" s="206"/>
      <c r="S427" s="206"/>
      <c r="T427" s="206"/>
      <c r="U427" s="206"/>
      <c r="V427" s="206"/>
      <c r="W427" s="206"/>
      <c r="X427" s="206"/>
      <c r="Y427" s="206"/>
      <c r="Z427" s="206"/>
      <c r="AA427" s="206"/>
      <c r="AB427" s="207"/>
      <c r="AC427" s="205"/>
      <c r="AD427" s="205"/>
      <c r="AE427" s="205"/>
      <c r="AF427" s="205"/>
      <c r="AG427" s="205"/>
      <c r="AH427" s="124"/>
      <c r="AI427" s="124"/>
      <c r="AJ427" s="124"/>
      <c r="AK427" s="124"/>
      <c r="AL427" s="124"/>
      <c r="AM427" s="124"/>
      <c r="AN427" s="4"/>
      <c r="AO427" s="124"/>
      <c r="AP427" s="4"/>
    </row>
    <row r="428" spans="2:42">
      <c r="B428" s="124"/>
      <c r="C428" s="153"/>
      <c r="D428" s="204"/>
      <c r="E428" s="205"/>
      <c r="F428" s="206"/>
      <c r="G428" s="206"/>
      <c r="H428" s="206"/>
      <c r="I428" s="206"/>
      <c r="J428" s="206"/>
      <c r="K428" s="206"/>
      <c r="L428" s="206"/>
      <c r="M428" s="206"/>
      <c r="N428" s="206"/>
      <c r="O428" s="206"/>
      <c r="P428" s="206"/>
      <c r="Q428" s="206"/>
      <c r="R428" s="206"/>
      <c r="S428" s="206"/>
      <c r="T428" s="206"/>
      <c r="U428" s="206"/>
      <c r="V428" s="206"/>
      <c r="W428" s="206"/>
      <c r="X428" s="206"/>
      <c r="Y428" s="206"/>
      <c r="Z428" s="206"/>
      <c r="AA428" s="206"/>
      <c r="AB428" s="207"/>
      <c r="AC428" s="205"/>
      <c r="AD428" s="205"/>
      <c r="AE428" s="205"/>
      <c r="AF428" s="205"/>
      <c r="AG428" s="205"/>
      <c r="AH428" s="124"/>
      <c r="AI428" s="124"/>
      <c r="AJ428" s="124"/>
      <c r="AK428" s="124"/>
      <c r="AL428" s="124"/>
      <c r="AM428" s="124"/>
      <c r="AN428" s="4"/>
      <c r="AO428" s="124"/>
      <c r="AP428" s="4"/>
    </row>
    <row r="429" spans="2:42">
      <c r="B429" s="124"/>
      <c r="C429" s="153"/>
      <c r="D429" s="204"/>
      <c r="E429" s="205"/>
      <c r="F429" s="206"/>
      <c r="G429" s="206"/>
      <c r="H429" s="206"/>
      <c r="I429" s="206"/>
      <c r="J429" s="206"/>
      <c r="K429" s="206"/>
      <c r="L429" s="206"/>
      <c r="M429" s="206"/>
      <c r="N429" s="206"/>
      <c r="O429" s="206"/>
      <c r="P429" s="206"/>
      <c r="Q429" s="206"/>
      <c r="R429" s="206"/>
      <c r="S429" s="206"/>
      <c r="T429" s="206"/>
      <c r="U429" s="206"/>
      <c r="V429" s="206"/>
      <c r="W429" s="206"/>
      <c r="X429" s="206"/>
      <c r="Y429" s="206"/>
      <c r="Z429" s="206"/>
      <c r="AA429" s="206"/>
      <c r="AB429" s="207"/>
      <c r="AC429" s="205"/>
      <c r="AD429" s="205"/>
      <c r="AE429" s="205"/>
      <c r="AF429" s="205"/>
      <c r="AG429" s="205"/>
      <c r="AH429" s="124"/>
      <c r="AI429" s="124"/>
      <c r="AJ429" s="124"/>
      <c r="AK429" s="124"/>
      <c r="AL429" s="124"/>
      <c r="AM429" s="124"/>
      <c r="AN429" s="4"/>
      <c r="AO429" s="124"/>
      <c r="AP429" s="4"/>
    </row>
    <row r="430" spans="2:42">
      <c r="B430" s="124"/>
      <c r="C430" s="153"/>
      <c r="D430" s="204"/>
      <c r="E430" s="205"/>
      <c r="F430" s="206"/>
      <c r="G430" s="206"/>
      <c r="H430" s="206"/>
      <c r="I430" s="206"/>
      <c r="J430" s="206"/>
      <c r="K430" s="206"/>
      <c r="L430" s="206"/>
      <c r="M430" s="206"/>
      <c r="N430" s="206"/>
      <c r="O430" s="206"/>
      <c r="P430" s="206"/>
      <c r="Q430" s="206"/>
      <c r="R430" s="206"/>
      <c r="S430" s="206"/>
      <c r="T430" s="206"/>
      <c r="U430" s="206"/>
      <c r="V430" s="206"/>
      <c r="W430" s="206"/>
      <c r="X430" s="206"/>
      <c r="Y430" s="206"/>
      <c r="Z430" s="206"/>
      <c r="AA430" s="206"/>
      <c r="AB430" s="207"/>
      <c r="AC430" s="205"/>
      <c r="AD430" s="205"/>
      <c r="AE430" s="205"/>
      <c r="AF430" s="205"/>
      <c r="AG430" s="205"/>
      <c r="AH430" s="124"/>
      <c r="AI430" s="124"/>
      <c r="AJ430" s="124"/>
      <c r="AK430" s="124"/>
      <c r="AL430" s="124"/>
      <c r="AM430" s="124"/>
      <c r="AN430" s="4"/>
      <c r="AO430" s="124"/>
      <c r="AP430" s="4"/>
    </row>
    <row r="431" spans="2:42">
      <c r="B431" s="124"/>
      <c r="C431" s="153"/>
      <c r="D431" s="204"/>
      <c r="E431" s="205"/>
      <c r="F431" s="206"/>
      <c r="G431" s="206"/>
      <c r="H431" s="206"/>
      <c r="I431" s="206"/>
      <c r="J431" s="206"/>
      <c r="K431" s="206"/>
      <c r="L431" s="206"/>
      <c r="M431" s="206"/>
      <c r="N431" s="206"/>
      <c r="O431" s="206"/>
      <c r="P431" s="206"/>
      <c r="Q431" s="206"/>
      <c r="R431" s="206"/>
      <c r="S431" s="206"/>
      <c r="T431" s="206"/>
      <c r="U431" s="206"/>
      <c r="V431" s="206"/>
      <c r="W431" s="206"/>
      <c r="X431" s="206"/>
      <c r="Y431" s="206"/>
      <c r="Z431" s="206"/>
      <c r="AA431" s="206"/>
      <c r="AB431" s="207"/>
      <c r="AC431" s="205"/>
      <c r="AD431" s="205"/>
      <c r="AE431" s="205"/>
      <c r="AF431" s="205"/>
      <c r="AG431" s="205"/>
      <c r="AH431" s="124"/>
      <c r="AI431" s="124"/>
      <c r="AJ431" s="124"/>
      <c r="AK431" s="124"/>
      <c r="AL431" s="124"/>
      <c r="AM431" s="124"/>
      <c r="AN431" s="4"/>
      <c r="AO431" s="124"/>
      <c r="AP431" s="4"/>
    </row>
    <row r="432" spans="2:42">
      <c r="B432" s="124"/>
      <c r="C432" s="153"/>
      <c r="D432" s="204"/>
      <c r="E432" s="205"/>
      <c r="F432" s="206"/>
      <c r="G432" s="206"/>
      <c r="H432" s="206"/>
      <c r="I432" s="206"/>
      <c r="J432" s="206"/>
      <c r="K432" s="206"/>
      <c r="L432" s="206"/>
      <c r="M432" s="206"/>
      <c r="N432" s="206"/>
      <c r="O432" s="206"/>
      <c r="P432" s="206"/>
      <c r="Q432" s="206"/>
      <c r="R432" s="206"/>
      <c r="S432" s="206"/>
      <c r="T432" s="206"/>
      <c r="U432" s="206"/>
      <c r="V432" s="206"/>
      <c r="W432" s="206"/>
      <c r="X432" s="206"/>
      <c r="Y432" s="206"/>
      <c r="Z432" s="206"/>
      <c r="AA432" s="206"/>
      <c r="AB432" s="207"/>
      <c r="AC432" s="205"/>
      <c r="AD432" s="205"/>
      <c r="AE432" s="205"/>
      <c r="AF432" s="205"/>
      <c r="AG432" s="205"/>
      <c r="AH432" s="124"/>
      <c r="AI432" s="124"/>
      <c r="AJ432" s="124"/>
      <c r="AK432" s="124"/>
      <c r="AL432" s="124"/>
      <c r="AM432" s="124"/>
      <c r="AN432" s="4"/>
      <c r="AO432" s="124"/>
      <c r="AP432" s="4"/>
    </row>
    <row r="433" spans="2:42">
      <c r="B433" s="124"/>
      <c r="C433" s="153"/>
      <c r="D433" s="204"/>
      <c r="E433" s="205"/>
      <c r="F433" s="206"/>
      <c r="G433" s="206"/>
      <c r="H433" s="206"/>
      <c r="I433" s="206"/>
      <c r="J433" s="206"/>
      <c r="K433" s="206"/>
      <c r="L433" s="206"/>
      <c r="M433" s="206"/>
      <c r="N433" s="206"/>
      <c r="O433" s="206"/>
      <c r="P433" s="206"/>
      <c r="Q433" s="206"/>
      <c r="R433" s="206"/>
      <c r="S433" s="206"/>
      <c r="T433" s="206"/>
      <c r="U433" s="206"/>
      <c r="V433" s="206"/>
      <c r="W433" s="206"/>
      <c r="X433" s="206"/>
      <c r="Y433" s="206"/>
      <c r="Z433" s="206"/>
      <c r="AA433" s="206"/>
      <c r="AB433" s="207"/>
      <c r="AC433" s="205"/>
      <c r="AD433" s="205"/>
      <c r="AE433" s="205"/>
      <c r="AF433" s="205"/>
      <c r="AG433" s="205"/>
      <c r="AH433" s="124"/>
      <c r="AI433" s="124"/>
      <c r="AJ433" s="124"/>
      <c r="AK433" s="124"/>
      <c r="AL433" s="124"/>
      <c r="AM433" s="124"/>
      <c r="AN433" s="4"/>
      <c r="AO433" s="124"/>
      <c r="AP433" s="4"/>
    </row>
    <row r="434" spans="2:42">
      <c r="B434" s="124"/>
      <c r="C434" s="153"/>
      <c r="D434" s="204"/>
      <c r="E434" s="205"/>
      <c r="F434" s="206"/>
      <c r="G434" s="206"/>
      <c r="H434" s="206"/>
      <c r="I434" s="206"/>
      <c r="J434" s="206"/>
      <c r="K434" s="206"/>
      <c r="L434" s="206"/>
      <c r="M434" s="206"/>
      <c r="N434" s="206"/>
      <c r="O434" s="206"/>
      <c r="P434" s="206"/>
      <c r="Q434" s="206"/>
      <c r="R434" s="206"/>
      <c r="S434" s="206"/>
      <c r="T434" s="206"/>
      <c r="U434" s="206"/>
      <c r="V434" s="206"/>
      <c r="W434" s="206"/>
      <c r="X434" s="206"/>
      <c r="Y434" s="206"/>
      <c r="Z434" s="206"/>
      <c r="AA434" s="206"/>
      <c r="AB434" s="207"/>
      <c r="AC434" s="205"/>
      <c r="AD434" s="205"/>
      <c r="AE434" s="205"/>
      <c r="AF434" s="205"/>
      <c r="AG434" s="205"/>
      <c r="AH434" s="124"/>
      <c r="AI434" s="124"/>
      <c r="AJ434" s="124"/>
      <c r="AK434" s="124"/>
      <c r="AL434" s="124"/>
      <c r="AM434" s="124"/>
      <c r="AN434" s="4"/>
      <c r="AO434" s="124"/>
      <c r="AP434" s="4"/>
    </row>
    <row r="435" spans="2:42">
      <c r="B435" s="124"/>
      <c r="C435" s="153"/>
      <c r="D435" s="204"/>
      <c r="E435" s="205"/>
      <c r="F435" s="206"/>
      <c r="G435" s="206"/>
      <c r="H435" s="206"/>
      <c r="I435" s="206"/>
      <c r="J435" s="206"/>
      <c r="K435" s="206"/>
      <c r="L435" s="206"/>
      <c r="M435" s="206"/>
      <c r="N435" s="206"/>
      <c r="O435" s="206"/>
      <c r="P435" s="206"/>
      <c r="Q435" s="206"/>
      <c r="R435" s="206"/>
      <c r="S435" s="206"/>
      <c r="T435" s="206"/>
      <c r="U435" s="206"/>
      <c r="V435" s="206"/>
      <c r="W435" s="206"/>
      <c r="X435" s="206"/>
      <c r="Y435" s="206"/>
      <c r="Z435" s="206"/>
      <c r="AA435" s="206"/>
      <c r="AB435" s="207"/>
      <c r="AC435" s="205"/>
      <c r="AD435" s="205"/>
      <c r="AE435" s="205"/>
      <c r="AF435" s="205"/>
      <c r="AG435" s="205"/>
      <c r="AH435" s="124"/>
      <c r="AI435" s="124"/>
      <c r="AJ435" s="124"/>
      <c r="AK435" s="124"/>
      <c r="AL435" s="124"/>
      <c r="AM435" s="124"/>
      <c r="AN435" s="4"/>
      <c r="AO435" s="124"/>
      <c r="AP435" s="4"/>
    </row>
    <row r="436" spans="2:42">
      <c r="B436" s="124"/>
      <c r="C436" s="153"/>
      <c r="D436" s="204"/>
      <c r="E436" s="205"/>
      <c r="F436" s="206"/>
      <c r="G436" s="206"/>
      <c r="H436" s="206"/>
      <c r="I436" s="206"/>
      <c r="J436" s="206"/>
      <c r="K436" s="206"/>
      <c r="L436" s="206"/>
      <c r="M436" s="206"/>
      <c r="N436" s="206"/>
      <c r="O436" s="206"/>
      <c r="P436" s="206"/>
      <c r="Q436" s="206"/>
      <c r="R436" s="206"/>
      <c r="S436" s="206"/>
      <c r="T436" s="206"/>
      <c r="U436" s="206"/>
      <c r="V436" s="206"/>
      <c r="W436" s="206"/>
      <c r="X436" s="206"/>
      <c r="Y436" s="206"/>
      <c r="Z436" s="206"/>
      <c r="AA436" s="206"/>
      <c r="AB436" s="207"/>
      <c r="AC436" s="205"/>
      <c r="AD436" s="205"/>
      <c r="AE436" s="205"/>
      <c r="AF436" s="205"/>
      <c r="AG436" s="205"/>
      <c r="AH436" s="124"/>
      <c r="AI436" s="124"/>
      <c r="AJ436" s="124"/>
      <c r="AK436" s="124"/>
      <c r="AL436" s="124"/>
      <c r="AM436" s="124"/>
      <c r="AN436" s="4"/>
      <c r="AO436" s="124"/>
      <c r="AP436" s="4"/>
    </row>
    <row r="437" spans="2:42">
      <c r="B437" s="124"/>
      <c r="C437" s="153"/>
      <c r="D437" s="204"/>
      <c r="E437" s="205"/>
      <c r="F437" s="206"/>
      <c r="G437" s="206"/>
      <c r="H437" s="206"/>
      <c r="I437" s="206"/>
      <c r="J437" s="206"/>
      <c r="K437" s="206"/>
      <c r="L437" s="206"/>
      <c r="M437" s="206"/>
      <c r="N437" s="206"/>
      <c r="O437" s="206"/>
      <c r="P437" s="206"/>
      <c r="Q437" s="206"/>
      <c r="R437" s="206"/>
      <c r="S437" s="206"/>
      <c r="T437" s="206"/>
      <c r="U437" s="206"/>
      <c r="V437" s="206"/>
      <c r="W437" s="206"/>
      <c r="X437" s="206"/>
      <c r="Y437" s="206"/>
      <c r="Z437" s="206"/>
      <c r="AA437" s="206"/>
      <c r="AB437" s="207"/>
      <c r="AC437" s="205"/>
      <c r="AD437" s="205"/>
      <c r="AE437" s="205"/>
      <c r="AF437" s="205"/>
      <c r="AG437" s="205"/>
      <c r="AH437" s="124"/>
      <c r="AI437" s="124"/>
      <c r="AJ437" s="124"/>
      <c r="AK437" s="124"/>
      <c r="AL437" s="124"/>
      <c r="AM437" s="124"/>
      <c r="AN437" s="4"/>
      <c r="AO437" s="124"/>
      <c r="AP437" s="4"/>
    </row>
    <row r="438" spans="2:42">
      <c r="B438" s="124"/>
      <c r="C438" s="153"/>
      <c r="D438" s="204"/>
      <c r="E438" s="205"/>
      <c r="F438" s="206"/>
      <c r="G438" s="206"/>
      <c r="H438" s="206"/>
      <c r="I438" s="206"/>
      <c r="J438" s="206"/>
      <c r="K438" s="206"/>
      <c r="L438" s="206"/>
      <c r="M438" s="206"/>
      <c r="N438" s="206"/>
      <c r="O438" s="206"/>
      <c r="P438" s="206"/>
      <c r="Q438" s="206"/>
      <c r="R438" s="206"/>
      <c r="S438" s="206"/>
      <c r="T438" s="206"/>
      <c r="U438" s="206"/>
      <c r="V438" s="206"/>
      <c r="W438" s="206"/>
      <c r="X438" s="206"/>
      <c r="Y438" s="206"/>
      <c r="Z438" s="206"/>
      <c r="AA438" s="206"/>
      <c r="AB438" s="207"/>
      <c r="AC438" s="205"/>
      <c r="AD438" s="205"/>
      <c r="AE438" s="205"/>
      <c r="AF438" s="205"/>
      <c r="AG438" s="205"/>
      <c r="AH438" s="124"/>
      <c r="AI438" s="124"/>
      <c r="AJ438" s="124"/>
      <c r="AK438" s="124"/>
      <c r="AL438" s="124"/>
      <c r="AM438" s="124"/>
      <c r="AN438" s="4"/>
      <c r="AO438" s="124"/>
      <c r="AP438" s="4"/>
    </row>
    <row r="439" spans="2:42">
      <c r="B439" s="124"/>
      <c r="C439" s="153"/>
      <c r="D439" s="204"/>
      <c r="E439" s="205"/>
      <c r="F439" s="206"/>
      <c r="G439" s="206"/>
      <c r="H439" s="206"/>
      <c r="I439" s="206"/>
      <c r="J439" s="206"/>
      <c r="K439" s="206"/>
      <c r="L439" s="206"/>
      <c r="M439" s="206"/>
      <c r="N439" s="206"/>
      <c r="O439" s="206"/>
      <c r="P439" s="206"/>
      <c r="Q439" s="206"/>
      <c r="R439" s="206"/>
      <c r="S439" s="206"/>
      <c r="T439" s="206"/>
      <c r="U439" s="206"/>
      <c r="V439" s="206"/>
      <c r="W439" s="206"/>
      <c r="X439" s="206"/>
      <c r="Y439" s="206"/>
      <c r="Z439" s="206"/>
      <c r="AA439" s="206"/>
      <c r="AB439" s="207"/>
      <c r="AC439" s="205"/>
      <c r="AD439" s="205"/>
      <c r="AE439" s="205"/>
      <c r="AF439" s="205"/>
      <c r="AG439" s="205"/>
      <c r="AH439" s="124"/>
      <c r="AI439" s="124"/>
      <c r="AJ439" s="124"/>
      <c r="AK439" s="124"/>
      <c r="AL439" s="124"/>
      <c r="AM439" s="124"/>
      <c r="AN439" s="4"/>
      <c r="AO439" s="124"/>
      <c r="AP439" s="4"/>
    </row>
    <row r="440" spans="2:42">
      <c r="B440" s="124"/>
      <c r="C440" s="153"/>
      <c r="D440" s="204"/>
      <c r="E440" s="205"/>
      <c r="F440" s="206"/>
      <c r="G440" s="206"/>
      <c r="H440" s="206"/>
      <c r="I440" s="206"/>
      <c r="J440" s="206"/>
      <c r="K440" s="206"/>
      <c r="L440" s="206"/>
      <c r="M440" s="206"/>
      <c r="N440" s="206"/>
      <c r="O440" s="206"/>
      <c r="P440" s="206"/>
      <c r="Q440" s="206"/>
      <c r="R440" s="206"/>
      <c r="S440" s="206"/>
      <c r="T440" s="206"/>
      <c r="U440" s="206"/>
      <c r="V440" s="206"/>
      <c r="W440" s="206"/>
      <c r="X440" s="206"/>
      <c r="Y440" s="206"/>
      <c r="Z440" s="206"/>
      <c r="AA440" s="206"/>
      <c r="AB440" s="207"/>
      <c r="AC440" s="205"/>
      <c r="AD440" s="205"/>
      <c r="AE440" s="205"/>
      <c r="AF440" s="205"/>
      <c r="AG440" s="205"/>
      <c r="AH440" s="124"/>
      <c r="AI440" s="124"/>
      <c r="AJ440" s="124"/>
      <c r="AK440" s="124"/>
      <c r="AL440" s="124"/>
      <c r="AM440" s="124"/>
      <c r="AN440" s="4"/>
      <c r="AO440" s="124"/>
      <c r="AP440" s="4"/>
    </row>
    <row r="441" spans="2:42">
      <c r="B441" s="124"/>
      <c r="C441" s="153"/>
      <c r="D441" s="204"/>
      <c r="E441" s="205"/>
      <c r="F441" s="206"/>
      <c r="G441" s="206"/>
      <c r="H441" s="206"/>
      <c r="I441" s="206"/>
      <c r="J441" s="206"/>
      <c r="K441" s="206"/>
      <c r="L441" s="206"/>
      <c r="M441" s="206"/>
      <c r="N441" s="206"/>
      <c r="O441" s="206"/>
      <c r="P441" s="206"/>
      <c r="Q441" s="206"/>
      <c r="R441" s="206"/>
      <c r="S441" s="206"/>
      <c r="T441" s="206"/>
      <c r="U441" s="206"/>
      <c r="V441" s="206"/>
      <c r="W441" s="206"/>
      <c r="X441" s="206"/>
      <c r="Y441" s="206"/>
      <c r="Z441" s="206"/>
      <c r="AA441" s="206"/>
      <c r="AB441" s="207"/>
      <c r="AC441" s="205"/>
      <c r="AD441" s="205"/>
      <c r="AE441" s="205"/>
      <c r="AF441" s="205"/>
      <c r="AG441" s="205"/>
      <c r="AH441" s="124"/>
      <c r="AI441" s="124"/>
      <c r="AJ441" s="124"/>
      <c r="AK441" s="124"/>
      <c r="AL441" s="124"/>
      <c r="AM441" s="124"/>
      <c r="AN441" s="4"/>
      <c r="AO441" s="124"/>
      <c r="AP441" s="4"/>
    </row>
    <row r="442" spans="2:42">
      <c r="B442" s="124"/>
      <c r="C442" s="153"/>
      <c r="D442" s="204"/>
      <c r="E442" s="205"/>
      <c r="F442" s="206"/>
      <c r="G442" s="206"/>
      <c r="H442" s="206"/>
      <c r="I442" s="206"/>
      <c r="J442" s="206"/>
      <c r="K442" s="206"/>
      <c r="L442" s="206"/>
      <c r="M442" s="206"/>
      <c r="N442" s="206"/>
      <c r="O442" s="206"/>
      <c r="P442" s="206"/>
      <c r="Q442" s="206"/>
      <c r="R442" s="206"/>
      <c r="S442" s="206"/>
      <c r="T442" s="206"/>
      <c r="U442" s="206"/>
      <c r="V442" s="206"/>
      <c r="W442" s="206"/>
      <c r="X442" s="206"/>
      <c r="Y442" s="206"/>
      <c r="Z442" s="206"/>
      <c r="AA442" s="206"/>
      <c r="AB442" s="207"/>
      <c r="AC442" s="205"/>
      <c r="AD442" s="205"/>
      <c r="AE442" s="205"/>
      <c r="AF442" s="205"/>
      <c r="AG442" s="205"/>
      <c r="AH442" s="124"/>
      <c r="AI442" s="124"/>
      <c r="AJ442" s="124"/>
      <c r="AK442" s="124"/>
      <c r="AL442" s="124"/>
      <c r="AM442" s="124"/>
      <c r="AN442" s="4"/>
      <c r="AO442" s="124"/>
      <c r="AP442" s="4"/>
    </row>
    <row r="443" spans="2:42">
      <c r="B443" s="124"/>
      <c r="C443" s="153"/>
      <c r="D443" s="204"/>
      <c r="E443" s="205"/>
      <c r="F443" s="206"/>
      <c r="G443" s="206"/>
      <c r="H443" s="206"/>
      <c r="I443" s="206"/>
      <c r="J443" s="206"/>
      <c r="K443" s="206"/>
      <c r="L443" s="206"/>
      <c r="M443" s="206"/>
      <c r="N443" s="206"/>
      <c r="O443" s="206"/>
      <c r="P443" s="206"/>
      <c r="Q443" s="206"/>
      <c r="R443" s="206"/>
      <c r="S443" s="206"/>
      <c r="T443" s="206"/>
      <c r="U443" s="206"/>
      <c r="V443" s="206"/>
      <c r="W443" s="206"/>
      <c r="X443" s="206"/>
      <c r="Y443" s="206"/>
      <c r="Z443" s="206"/>
      <c r="AA443" s="206"/>
      <c r="AB443" s="207"/>
      <c r="AC443" s="205"/>
      <c r="AD443" s="205"/>
      <c r="AE443" s="205"/>
      <c r="AF443" s="205"/>
      <c r="AG443" s="205"/>
      <c r="AH443" s="124"/>
      <c r="AI443" s="124"/>
      <c r="AJ443" s="124"/>
      <c r="AK443" s="124"/>
      <c r="AL443" s="124"/>
      <c r="AM443" s="124"/>
      <c r="AN443" s="4"/>
      <c r="AO443" s="124"/>
      <c r="AP443" s="4"/>
    </row>
    <row r="444" spans="2:42">
      <c r="B444" s="124"/>
      <c r="C444" s="153"/>
      <c r="D444" s="204"/>
      <c r="E444" s="205"/>
      <c r="F444" s="206"/>
      <c r="G444" s="206"/>
      <c r="H444" s="206"/>
      <c r="I444" s="206"/>
      <c r="J444" s="206"/>
      <c r="K444" s="206"/>
      <c r="L444" s="206"/>
      <c r="M444" s="206"/>
      <c r="N444" s="206"/>
      <c r="O444" s="206"/>
      <c r="P444" s="206"/>
      <c r="Q444" s="206"/>
      <c r="R444" s="206"/>
      <c r="S444" s="206"/>
      <c r="T444" s="206"/>
      <c r="U444" s="206"/>
      <c r="V444" s="206"/>
      <c r="W444" s="206"/>
      <c r="X444" s="206"/>
      <c r="Y444" s="206"/>
      <c r="Z444" s="206"/>
      <c r="AA444" s="206"/>
      <c r="AB444" s="207"/>
      <c r="AC444" s="205"/>
      <c r="AD444" s="205"/>
      <c r="AE444" s="205"/>
      <c r="AF444" s="205"/>
      <c r="AG444" s="205"/>
      <c r="AH444" s="124"/>
      <c r="AI444" s="124"/>
      <c r="AJ444" s="124"/>
      <c r="AK444" s="124"/>
      <c r="AL444" s="124"/>
      <c r="AM444" s="124"/>
      <c r="AN444" s="4"/>
      <c r="AO444" s="124"/>
      <c r="AP444" s="4"/>
    </row>
    <row r="445" spans="2:42">
      <c r="B445" s="124"/>
      <c r="C445" s="153"/>
      <c r="D445" s="204"/>
      <c r="E445" s="205"/>
      <c r="F445" s="206"/>
      <c r="G445" s="206"/>
      <c r="H445" s="206"/>
      <c r="I445" s="206"/>
      <c r="J445" s="206"/>
      <c r="K445" s="206"/>
      <c r="L445" s="206"/>
      <c r="M445" s="206"/>
      <c r="N445" s="206"/>
      <c r="O445" s="206"/>
      <c r="P445" s="206"/>
      <c r="Q445" s="206"/>
      <c r="R445" s="206"/>
      <c r="S445" s="206"/>
      <c r="T445" s="206"/>
      <c r="U445" s="206"/>
      <c r="V445" s="206"/>
      <c r="W445" s="206"/>
      <c r="X445" s="206"/>
      <c r="Y445" s="206"/>
      <c r="Z445" s="206"/>
      <c r="AA445" s="206"/>
      <c r="AB445" s="207"/>
      <c r="AC445" s="205"/>
      <c r="AD445" s="205"/>
      <c r="AE445" s="205"/>
      <c r="AF445" s="205"/>
      <c r="AG445" s="205"/>
      <c r="AH445" s="124"/>
      <c r="AI445" s="124"/>
      <c r="AJ445" s="124"/>
      <c r="AK445" s="124"/>
      <c r="AL445" s="124"/>
      <c r="AM445" s="124"/>
      <c r="AN445" s="4"/>
      <c r="AO445" s="124"/>
      <c r="AP445" s="4"/>
    </row>
    <row r="446" spans="2:42">
      <c r="B446" s="124"/>
      <c r="C446" s="153"/>
      <c r="D446" s="204"/>
      <c r="E446" s="205"/>
      <c r="F446" s="206"/>
      <c r="G446" s="206"/>
      <c r="H446" s="206"/>
      <c r="I446" s="206"/>
      <c r="J446" s="206"/>
      <c r="K446" s="206"/>
      <c r="L446" s="206"/>
      <c r="M446" s="206"/>
      <c r="N446" s="206"/>
      <c r="O446" s="206"/>
      <c r="P446" s="206"/>
      <c r="Q446" s="206"/>
      <c r="R446" s="206"/>
      <c r="S446" s="206"/>
      <c r="T446" s="206"/>
      <c r="U446" s="206"/>
      <c r="V446" s="206"/>
      <c r="W446" s="206"/>
      <c r="X446" s="206"/>
      <c r="Y446" s="206"/>
      <c r="Z446" s="206"/>
      <c r="AA446" s="206"/>
      <c r="AB446" s="207"/>
      <c r="AC446" s="205"/>
      <c r="AD446" s="205"/>
      <c r="AE446" s="205"/>
      <c r="AF446" s="205"/>
      <c r="AG446" s="205"/>
      <c r="AH446" s="124"/>
      <c r="AI446" s="124"/>
      <c r="AJ446" s="124"/>
      <c r="AK446" s="124"/>
      <c r="AL446" s="124"/>
      <c r="AM446" s="124"/>
      <c r="AN446" s="4"/>
      <c r="AO446" s="124"/>
      <c r="AP446" s="4"/>
    </row>
    <row r="447" spans="2:42">
      <c r="B447" s="124"/>
      <c r="C447" s="153"/>
      <c r="D447" s="204"/>
      <c r="E447" s="205"/>
      <c r="F447" s="206"/>
      <c r="G447" s="206"/>
      <c r="H447" s="206"/>
      <c r="I447" s="206"/>
      <c r="J447" s="206"/>
      <c r="K447" s="206"/>
      <c r="L447" s="206"/>
      <c r="M447" s="206"/>
      <c r="N447" s="206"/>
      <c r="O447" s="206"/>
      <c r="P447" s="206"/>
      <c r="Q447" s="206"/>
      <c r="R447" s="206"/>
      <c r="S447" s="206"/>
      <c r="T447" s="206"/>
      <c r="U447" s="206"/>
      <c r="V447" s="206"/>
      <c r="W447" s="206"/>
      <c r="X447" s="206"/>
      <c r="Y447" s="206"/>
      <c r="Z447" s="206"/>
      <c r="AA447" s="206"/>
      <c r="AB447" s="207"/>
      <c r="AC447" s="205"/>
      <c r="AD447" s="205"/>
      <c r="AE447" s="205"/>
      <c r="AF447" s="205"/>
      <c r="AG447" s="205"/>
      <c r="AH447" s="124"/>
      <c r="AI447" s="124"/>
      <c r="AJ447" s="124"/>
      <c r="AK447" s="124"/>
      <c r="AL447" s="124"/>
      <c r="AM447" s="124"/>
      <c r="AN447" s="4"/>
      <c r="AO447" s="124"/>
      <c r="AP447" s="4"/>
    </row>
    <row r="448" spans="2:42">
      <c r="B448" s="124"/>
      <c r="C448" s="153"/>
      <c r="D448" s="204"/>
      <c r="E448" s="205"/>
      <c r="F448" s="206"/>
      <c r="G448" s="206"/>
      <c r="H448" s="206"/>
      <c r="I448" s="206"/>
      <c r="J448" s="206"/>
      <c r="K448" s="206"/>
      <c r="L448" s="206"/>
      <c r="M448" s="206"/>
      <c r="N448" s="206"/>
      <c r="O448" s="206"/>
      <c r="P448" s="206"/>
      <c r="Q448" s="206"/>
      <c r="R448" s="206"/>
      <c r="S448" s="206"/>
      <c r="T448" s="206"/>
      <c r="U448" s="206"/>
      <c r="V448" s="206"/>
      <c r="W448" s="206"/>
      <c r="X448" s="206"/>
      <c r="Y448" s="206"/>
      <c r="Z448" s="206"/>
      <c r="AA448" s="206"/>
      <c r="AB448" s="207"/>
      <c r="AC448" s="205"/>
      <c r="AD448" s="205"/>
      <c r="AE448" s="205"/>
      <c r="AF448" s="205"/>
      <c r="AG448" s="205"/>
      <c r="AH448" s="124"/>
      <c r="AI448" s="124"/>
      <c r="AJ448" s="124"/>
      <c r="AK448" s="124"/>
      <c r="AL448" s="124"/>
      <c r="AM448" s="124"/>
      <c r="AN448" s="4"/>
      <c r="AO448" s="124"/>
      <c r="AP448" s="4"/>
    </row>
    <row r="449" spans="2:42">
      <c r="B449" s="124"/>
      <c r="C449" s="153"/>
      <c r="D449" s="204"/>
      <c r="E449" s="205"/>
      <c r="F449" s="206"/>
      <c r="G449" s="206"/>
      <c r="H449" s="206"/>
      <c r="I449" s="206"/>
      <c r="J449" s="206"/>
      <c r="K449" s="206"/>
      <c r="L449" s="206"/>
      <c r="M449" s="206"/>
      <c r="N449" s="206"/>
      <c r="O449" s="206"/>
      <c r="P449" s="206"/>
      <c r="Q449" s="206"/>
      <c r="R449" s="206"/>
      <c r="S449" s="206"/>
      <c r="T449" s="206"/>
      <c r="U449" s="206"/>
      <c r="V449" s="206"/>
      <c r="W449" s="206"/>
      <c r="X449" s="206"/>
      <c r="Y449" s="206"/>
      <c r="Z449" s="206"/>
      <c r="AA449" s="206"/>
      <c r="AB449" s="207"/>
      <c r="AC449" s="205"/>
      <c r="AD449" s="205"/>
      <c r="AE449" s="205"/>
      <c r="AF449" s="205"/>
      <c r="AG449" s="205"/>
      <c r="AH449" s="124"/>
      <c r="AI449" s="124"/>
      <c r="AJ449" s="124"/>
      <c r="AK449" s="124"/>
      <c r="AL449" s="124"/>
      <c r="AM449" s="124"/>
      <c r="AN449" s="4"/>
      <c r="AO449" s="124"/>
      <c r="AP449" s="4"/>
    </row>
    <row r="450" spans="2:42">
      <c r="B450" s="124"/>
      <c r="C450" s="153"/>
      <c r="D450" s="204"/>
      <c r="E450" s="205"/>
      <c r="F450" s="206"/>
      <c r="G450" s="206"/>
      <c r="H450" s="206"/>
      <c r="I450" s="206"/>
      <c r="J450" s="206"/>
      <c r="K450" s="206"/>
      <c r="L450" s="206"/>
      <c r="M450" s="206"/>
      <c r="N450" s="206"/>
      <c r="O450" s="206"/>
      <c r="P450" s="206"/>
      <c r="Q450" s="206"/>
      <c r="R450" s="206"/>
      <c r="S450" s="206"/>
      <c r="T450" s="206"/>
      <c r="U450" s="206"/>
      <c r="V450" s="206"/>
      <c r="W450" s="206"/>
      <c r="X450" s="206"/>
      <c r="Y450" s="206"/>
      <c r="Z450" s="206"/>
      <c r="AA450" s="206"/>
      <c r="AB450" s="207"/>
      <c r="AC450" s="205"/>
      <c r="AD450" s="205"/>
      <c r="AE450" s="205"/>
      <c r="AF450" s="205"/>
      <c r="AG450" s="205"/>
      <c r="AH450" s="124"/>
      <c r="AI450" s="124"/>
      <c r="AJ450" s="124"/>
      <c r="AK450" s="124"/>
      <c r="AL450" s="124"/>
      <c r="AM450" s="124"/>
      <c r="AN450" s="4"/>
      <c r="AO450" s="124"/>
      <c r="AP450" s="4"/>
    </row>
    <row r="451" spans="2:42">
      <c r="B451" s="124"/>
      <c r="C451" s="153"/>
      <c r="D451" s="204"/>
      <c r="E451" s="205"/>
      <c r="F451" s="206"/>
      <c r="G451" s="206"/>
      <c r="H451" s="206"/>
      <c r="I451" s="206"/>
      <c r="J451" s="206"/>
      <c r="K451" s="206"/>
      <c r="L451" s="206"/>
      <c r="M451" s="206"/>
      <c r="N451" s="206"/>
      <c r="O451" s="206"/>
      <c r="P451" s="206"/>
      <c r="Q451" s="206"/>
      <c r="R451" s="206"/>
      <c r="S451" s="206"/>
      <c r="T451" s="206"/>
      <c r="U451" s="206"/>
      <c r="V451" s="206"/>
      <c r="W451" s="206"/>
      <c r="X451" s="206"/>
      <c r="Y451" s="206"/>
      <c r="Z451" s="206"/>
      <c r="AA451" s="206"/>
      <c r="AB451" s="207"/>
      <c r="AC451" s="205"/>
      <c r="AD451" s="205"/>
      <c r="AE451" s="205"/>
      <c r="AF451" s="205"/>
      <c r="AG451" s="205"/>
      <c r="AH451" s="124"/>
      <c r="AI451" s="124"/>
      <c r="AJ451" s="124"/>
      <c r="AK451" s="124"/>
      <c r="AL451" s="124"/>
      <c r="AM451" s="124"/>
      <c r="AN451" s="4"/>
      <c r="AO451" s="124"/>
      <c r="AP451" s="4"/>
    </row>
    <row r="452" spans="2:42">
      <c r="B452" s="124"/>
      <c r="C452" s="153"/>
      <c r="D452" s="204"/>
      <c r="E452" s="205"/>
      <c r="F452" s="206"/>
      <c r="G452" s="206"/>
      <c r="H452" s="206"/>
      <c r="I452" s="206"/>
      <c r="J452" s="206"/>
      <c r="K452" s="206"/>
      <c r="L452" s="206"/>
      <c r="M452" s="206"/>
      <c r="N452" s="206"/>
      <c r="O452" s="206"/>
      <c r="P452" s="206"/>
      <c r="Q452" s="206"/>
      <c r="R452" s="206"/>
      <c r="S452" s="206"/>
      <c r="T452" s="206"/>
      <c r="U452" s="206"/>
      <c r="V452" s="206"/>
      <c r="W452" s="206"/>
      <c r="X452" s="206"/>
      <c r="Y452" s="206"/>
      <c r="Z452" s="206"/>
      <c r="AA452" s="206"/>
      <c r="AB452" s="207"/>
      <c r="AC452" s="205"/>
      <c r="AD452" s="205"/>
      <c r="AE452" s="205"/>
      <c r="AF452" s="205"/>
      <c r="AG452" s="205"/>
      <c r="AH452" s="124"/>
      <c r="AI452" s="124"/>
      <c r="AJ452" s="124"/>
      <c r="AK452" s="124"/>
      <c r="AL452" s="124"/>
      <c r="AM452" s="124"/>
      <c r="AN452" s="4"/>
      <c r="AO452" s="124"/>
      <c r="AP452" s="4"/>
    </row>
    <row r="453" spans="2:42">
      <c r="B453" s="124"/>
      <c r="C453" s="153"/>
      <c r="D453" s="204"/>
      <c r="E453" s="205"/>
      <c r="F453" s="206"/>
      <c r="G453" s="206"/>
      <c r="H453" s="206"/>
      <c r="I453" s="206"/>
      <c r="J453" s="206"/>
      <c r="K453" s="206"/>
      <c r="L453" s="206"/>
      <c r="M453" s="206"/>
      <c r="N453" s="206"/>
      <c r="O453" s="206"/>
      <c r="P453" s="206"/>
      <c r="Q453" s="206"/>
      <c r="R453" s="206"/>
      <c r="S453" s="206"/>
      <c r="T453" s="206"/>
      <c r="U453" s="206"/>
      <c r="V453" s="206"/>
      <c r="W453" s="206"/>
      <c r="X453" s="206"/>
      <c r="Y453" s="206"/>
      <c r="Z453" s="206"/>
      <c r="AA453" s="206"/>
      <c r="AB453" s="207"/>
      <c r="AC453" s="205"/>
      <c r="AD453" s="205"/>
      <c r="AE453" s="205"/>
      <c r="AF453" s="205"/>
      <c r="AG453" s="205"/>
      <c r="AH453" s="124"/>
      <c r="AI453" s="124"/>
      <c r="AJ453" s="124"/>
      <c r="AK453" s="124"/>
      <c r="AL453" s="124"/>
      <c r="AM453" s="124"/>
      <c r="AN453" s="4"/>
      <c r="AO453" s="124"/>
      <c r="AP453" s="4"/>
    </row>
    <row r="454" spans="2:42">
      <c r="B454" s="124"/>
      <c r="C454" s="153"/>
      <c r="D454" s="204"/>
      <c r="E454" s="205"/>
      <c r="F454" s="206"/>
      <c r="G454" s="206"/>
      <c r="H454" s="206"/>
      <c r="I454" s="206"/>
      <c r="J454" s="206"/>
      <c r="K454" s="206"/>
      <c r="L454" s="206"/>
      <c r="M454" s="206"/>
      <c r="N454" s="206"/>
      <c r="O454" s="206"/>
      <c r="P454" s="206"/>
      <c r="Q454" s="206"/>
      <c r="R454" s="206"/>
      <c r="S454" s="206"/>
      <c r="T454" s="206"/>
      <c r="U454" s="206"/>
      <c r="V454" s="206"/>
      <c r="W454" s="206"/>
      <c r="X454" s="206"/>
      <c r="Y454" s="206"/>
      <c r="Z454" s="206"/>
      <c r="AA454" s="206"/>
      <c r="AB454" s="207"/>
      <c r="AC454" s="205"/>
      <c r="AD454" s="205"/>
      <c r="AE454" s="205"/>
      <c r="AF454" s="205"/>
      <c r="AG454" s="205"/>
      <c r="AH454" s="124"/>
      <c r="AI454" s="124"/>
      <c r="AJ454" s="124"/>
      <c r="AK454" s="124"/>
      <c r="AL454" s="124"/>
      <c r="AM454" s="124"/>
      <c r="AN454" s="4"/>
      <c r="AO454" s="124"/>
      <c r="AP454" s="4"/>
    </row>
    <row r="455" spans="2:42">
      <c r="B455" s="124"/>
      <c r="C455" s="153"/>
      <c r="D455" s="204"/>
      <c r="E455" s="205"/>
      <c r="F455" s="206"/>
      <c r="G455" s="206"/>
      <c r="H455" s="206"/>
      <c r="I455" s="206"/>
      <c r="J455" s="206"/>
      <c r="K455" s="206"/>
      <c r="L455" s="206"/>
      <c r="M455" s="206"/>
      <c r="N455" s="206"/>
      <c r="O455" s="206"/>
      <c r="P455" s="206"/>
      <c r="Q455" s="206"/>
      <c r="R455" s="206"/>
      <c r="S455" s="206"/>
      <c r="T455" s="206"/>
      <c r="U455" s="206"/>
      <c r="V455" s="206"/>
      <c r="W455" s="206"/>
      <c r="X455" s="206"/>
      <c r="Y455" s="206"/>
      <c r="Z455" s="206"/>
      <c r="AA455" s="206"/>
      <c r="AB455" s="207"/>
      <c r="AC455" s="205"/>
      <c r="AD455" s="205"/>
      <c r="AE455" s="205"/>
      <c r="AF455" s="205"/>
      <c r="AG455" s="205"/>
      <c r="AH455" s="124"/>
      <c r="AI455" s="124"/>
      <c r="AJ455" s="124"/>
      <c r="AK455" s="124"/>
      <c r="AL455" s="124"/>
      <c r="AM455" s="124"/>
      <c r="AN455" s="4"/>
      <c r="AO455" s="124"/>
      <c r="AP455" s="4"/>
    </row>
    <row r="456" spans="2:42">
      <c r="B456" s="124"/>
      <c r="C456" s="153"/>
      <c r="D456" s="204"/>
      <c r="E456" s="205"/>
      <c r="F456" s="206"/>
      <c r="G456" s="206"/>
      <c r="H456" s="206"/>
      <c r="I456" s="206"/>
      <c r="J456" s="206"/>
      <c r="K456" s="206"/>
      <c r="L456" s="206"/>
      <c r="M456" s="206"/>
      <c r="N456" s="206"/>
      <c r="O456" s="206"/>
      <c r="P456" s="206"/>
      <c r="Q456" s="206"/>
      <c r="R456" s="206"/>
      <c r="S456" s="206"/>
      <c r="T456" s="206"/>
      <c r="U456" s="206"/>
      <c r="V456" s="206"/>
      <c r="W456" s="206"/>
      <c r="X456" s="206"/>
      <c r="Y456" s="206"/>
      <c r="Z456" s="206"/>
      <c r="AA456" s="206"/>
      <c r="AB456" s="207"/>
      <c r="AC456" s="205"/>
      <c r="AD456" s="205"/>
      <c r="AE456" s="205"/>
      <c r="AF456" s="205"/>
      <c r="AG456" s="205"/>
      <c r="AH456" s="124"/>
      <c r="AI456" s="124"/>
      <c r="AJ456" s="124"/>
      <c r="AK456" s="124"/>
      <c r="AL456" s="124"/>
      <c r="AM456" s="124"/>
      <c r="AN456" s="4"/>
      <c r="AO456" s="124"/>
      <c r="AP456" s="4"/>
    </row>
    <row r="457" spans="2:42">
      <c r="B457" s="124"/>
      <c r="C457" s="153"/>
      <c r="D457" s="204"/>
      <c r="E457" s="205"/>
      <c r="F457" s="206"/>
      <c r="G457" s="206"/>
      <c r="H457" s="206"/>
      <c r="I457" s="206"/>
      <c r="J457" s="206"/>
      <c r="K457" s="206"/>
      <c r="L457" s="206"/>
      <c r="M457" s="206"/>
      <c r="N457" s="206"/>
      <c r="O457" s="206"/>
      <c r="P457" s="206"/>
      <c r="Q457" s="206"/>
      <c r="R457" s="206"/>
      <c r="S457" s="206"/>
      <c r="T457" s="206"/>
      <c r="U457" s="206"/>
      <c r="V457" s="206"/>
      <c r="W457" s="206"/>
      <c r="X457" s="206"/>
      <c r="Y457" s="206"/>
      <c r="Z457" s="206"/>
      <c r="AA457" s="206"/>
      <c r="AB457" s="207"/>
      <c r="AC457" s="205"/>
      <c r="AD457" s="205"/>
      <c r="AE457" s="205"/>
      <c r="AF457" s="205"/>
      <c r="AG457" s="205"/>
      <c r="AH457" s="124"/>
      <c r="AI457" s="124"/>
      <c r="AJ457" s="124"/>
      <c r="AK457" s="124"/>
      <c r="AL457" s="124"/>
      <c r="AM457" s="124"/>
      <c r="AN457" s="4"/>
      <c r="AO457" s="124"/>
      <c r="AP457" s="4"/>
    </row>
    <row r="458" spans="2:42">
      <c r="B458" s="124"/>
      <c r="C458" s="153"/>
      <c r="D458" s="204"/>
      <c r="E458" s="205"/>
      <c r="F458" s="206"/>
      <c r="G458" s="206"/>
      <c r="H458" s="206"/>
      <c r="I458" s="206"/>
      <c r="J458" s="206"/>
      <c r="K458" s="206"/>
      <c r="L458" s="206"/>
      <c r="M458" s="206"/>
      <c r="N458" s="206"/>
      <c r="O458" s="206"/>
      <c r="P458" s="206"/>
      <c r="Q458" s="206"/>
      <c r="R458" s="206"/>
      <c r="S458" s="206"/>
      <c r="T458" s="206"/>
      <c r="U458" s="206"/>
      <c r="V458" s="206"/>
      <c r="W458" s="206"/>
      <c r="X458" s="206"/>
      <c r="Y458" s="206"/>
      <c r="Z458" s="206"/>
      <c r="AA458" s="206"/>
      <c r="AB458" s="207"/>
      <c r="AC458" s="205"/>
      <c r="AD458" s="205"/>
      <c r="AE458" s="205"/>
      <c r="AF458" s="205"/>
      <c r="AG458" s="205"/>
      <c r="AH458" s="124"/>
      <c r="AI458" s="124"/>
      <c r="AJ458" s="124"/>
      <c r="AK458" s="124"/>
      <c r="AL458" s="124"/>
      <c r="AM458" s="124"/>
      <c r="AN458" s="4"/>
      <c r="AO458" s="124"/>
      <c r="AP458" s="4"/>
    </row>
    <row r="459" spans="2:42">
      <c r="B459" s="124"/>
      <c r="C459" s="153"/>
      <c r="D459" s="204"/>
      <c r="E459" s="205"/>
      <c r="F459" s="206"/>
      <c r="G459" s="206"/>
      <c r="H459" s="206"/>
      <c r="I459" s="206"/>
      <c r="J459" s="206"/>
      <c r="K459" s="206"/>
      <c r="L459" s="206"/>
      <c r="M459" s="206"/>
      <c r="N459" s="206"/>
      <c r="O459" s="206"/>
      <c r="P459" s="206"/>
      <c r="Q459" s="206"/>
      <c r="R459" s="206"/>
      <c r="S459" s="206"/>
      <c r="T459" s="206"/>
      <c r="U459" s="206"/>
      <c r="V459" s="206"/>
      <c r="W459" s="206"/>
      <c r="X459" s="206"/>
      <c r="Y459" s="206"/>
      <c r="Z459" s="206"/>
      <c r="AA459" s="206"/>
      <c r="AB459" s="207"/>
      <c r="AC459" s="205"/>
      <c r="AD459" s="205"/>
      <c r="AE459" s="205"/>
      <c r="AF459" s="205"/>
      <c r="AG459" s="205"/>
      <c r="AH459" s="124"/>
      <c r="AI459" s="124"/>
      <c r="AJ459" s="124"/>
      <c r="AK459" s="124"/>
      <c r="AL459" s="124"/>
      <c r="AM459" s="124"/>
      <c r="AN459" s="4"/>
      <c r="AO459" s="124"/>
      <c r="AP459" s="4"/>
    </row>
    <row r="460" spans="2:42">
      <c r="B460" s="124"/>
      <c r="C460" s="153"/>
      <c r="D460" s="204"/>
      <c r="E460" s="205"/>
      <c r="F460" s="206"/>
      <c r="G460" s="206"/>
      <c r="H460" s="206"/>
      <c r="I460" s="206"/>
      <c r="J460" s="206"/>
      <c r="K460" s="206"/>
      <c r="L460" s="206"/>
      <c r="M460" s="206"/>
      <c r="N460" s="206"/>
      <c r="O460" s="206"/>
      <c r="P460" s="206"/>
      <c r="Q460" s="206"/>
      <c r="R460" s="206"/>
      <c r="S460" s="206"/>
      <c r="T460" s="206"/>
      <c r="U460" s="206"/>
      <c r="V460" s="206"/>
      <c r="W460" s="206"/>
      <c r="X460" s="206"/>
      <c r="Y460" s="206"/>
      <c r="Z460" s="206"/>
      <c r="AA460" s="206"/>
      <c r="AB460" s="207"/>
      <c r="AC460" s="205"/>
      <c r="AD460" s="205"/>
      <c r="AE460" s="205"/>
      <c r="AF460" s="205"/>
      <c r="AG460" s="205"/>
      <c r="AH460" s="124"/>
      <c r="AI460" s="124"/>
      <c r="AJ460" s="124"/>
      <c r="AK460" s="124"/>
      <c r="AL460" s="124"/>
      <c r="AM460" s="124"/>
      <c r="AN460" s="4"/>
      <c r="AO460" s="124"/>
      <c r="AP460" s="4"/>
    </row>
    <row r="461" spans="2:42">
      <c r="B461" s="124"/>
      <c r="C461" s="153"/>
      <c r="D461" s="204"/>
      <c r="E461" s="205"/>
      <c r="F461" s="206"/>
      <c r="G461" s="206"/>
      <c r="H461" s="206"/>
      <c r="I461" s="206"/>
      <c r="J461" s="206"/>
      <c r="K461" s="206"/>
      <c r="L461" s="206"/>
      <c r="M461" s="206"/>
      <c r="N461" s="206"/>
      <c r="O461" s="206"/>
      <c r="P461" s="206"/>
      <c r="Q461" s="206"/>
      <c r="R461" s="206"/>
      <c r="S461" s="206"/>
      <c r="T461" s="206"/>
      <c r="U461" s="206"/>
      <c r="V461" s="206"/>
      <c r="W461" s="206"/>
      <c r="X461" s="206"/>
      <c r="Y461" s="206"/>
      <c r="Z461" s="206"/>
      <c r="AA461" s="206"/>
      <c r="AB461" s="207"/>
      <c r="AC461" s="205"/>
      <c r="AD461" s="205"/>
      <c r="AE461" s="205"/>
      <c r="AF461" s="205"/>
      <c r="AG461" s="205"/>
      <c r="AH461" s="124"/>
      <c r="AI461" s="124"/>
      <c r="AJ461" s="124"/>
      <c r="AK461" s="124"/>
      <c r="AL461" s="124"/>
      <c r="AM461" s="124"/>
      <c r="AN461" s="4"/>
      <c r="AO461" s="124"/>
      <c r="AP461" s="4"/>
    </row>
    <row r="462" spans="2:42">
      <c r="B462" s="124"/>
      <c r="C462" s="153"/>
      <c r="D462" s="204"/>
      <c r="E462" s="205"/>
      <c r="F462" s="206"/>
      <c r="G462" s="206"/>
      <c r="H462" s="206"/>
      <c r="I462" s="206"/>
      <c r="J462" s="206"/>
      <c r="K462" s="206"/>
      <c r="L462" s="206"/>
      <c r="M462" s="206"/>
      <c r="N462" s="206"/>
      <c r="O462" s="206"/>
      <c r="P462" s="206"/>
      <c r="Q462" s="206"/>
      <c r="R462" s="206"/>
      <c r="S462" s="206"/>
      <c r="T462" s="206"/>
      <c r="U462" s="206"/>
      <c r="V462" s="206"/>
      <c r="W462" s="206"/>
      <c r="X462" s="206"/>
      <c r="Y462" s="206"/>
      <c r="Z462" s="206"/>
      <c r="AA462" s="206"/>
      <c r="AB462" s="207"/>
      <c r="AC462" s="205"/>
      <c r="AD462" s="205"/>
      <c r="AE462" s="205"/>
      <c r="AF462" s="205"/>
      <c r="AG462" s="205"/>
      <c r="AH462" s="124"/>
      <c r="AI462" s="124"/>
      <c r="AJ462" s="124"/>
      <c r="AK462" s="124"/>
      <c r="AL462" s="124"/>
      <c r="AM462" s="124"/>
      <c r="AN462" s="4"/>
      <c r="AO462" s="124"/>
      <c r="AP462" s="4"/>
    </row>
    <row r="463" spans="2:42">
      <c r="B463" s="124"/>
      <c r="C463" s="153"/>
      <c r="D463" s="204"/>
      <c r="E463" s="205"/>
      <c r="F463" s="206"/>
      <c r="G463" s="206"/>
      <c r="H463" s="206"/>
      <c r="I463" s="206"/>
      <c r="J463" s="206"/>
      <c r="K463" s="206"/>
      <c r="L463" s="206"/>
      <c r="M463" s="206"/>
      <c r="N463" s="206"/>
      <c r="O463" s="206"/>
      <c r="P463" s="206"/>
      <c r="Q463" s="206"/>
      <c r="R463" s="206"/>
      <c r="S463" s="206"/>
      <c r="T463" s="206"/>
      <c r="U463" s="206"/>
      <c r="V463" s="206"/>
      <c r="W463" s="206"/>
      <c r="X463" s="206"/>
      <c r="Y463" s="206"/>
      <c r="Z463" s="206"/>
      <c r="AA463" s="206"/>
      <c r="AB463" s="207"/>
      <c r="AC463" s="205"/>
      <c r="AD463" s="205"/>
      <c r="AE463" s="205"/>
      <c r="AF463" s="205"/>
      <c r="AG463" s="205"/>
      <c r="AH463" s="124"/>
      <c r="AI463" s="124"/>
      <c r="AJ463" s="124"/>
      <c r="AK463" s="124"/>
      <c r="AL463" s="124"/>
      <c r="AM463" s="124"/>
      <c r="AN463" s="4"/>
      <c r="AO463" s="124"/>
      <c r="AP463" s="4"/>
    </row>
    <row r="464" spans="2:42">
      <c r="B464" s="124"/>
      <c r="C464" s="153"/>
      <c r="D464" s="204"/>
      <c r="E464" s="205"/>
      <c r="F464" s="206"/>
      <c r="G464" s="206"/>
      <c r="H464" s="206"/>
      <c r="I464" s="206"/>
      <c r="J464" s="206"/>
      <c r="K464" s="206"/>
      <c r="L464" s="206"/>
      <c r="M464" s="206"/>
      <c r="N464" s="206"/>
      <c r="O464" s="206"/>
      <c r="P464" s="206"/>
      <c r="Q464" s="206"/>
      <c r="R464" s="206"/>
      <c r="S464" s="206"/>
      <c r="T464" s="206"/>
      <c r="U464" s="206"/>
      <c r="V464" s="206"/>
      <c r="W464" s="206"/>
      <c r="X464" s="206"/>
      <c r="Y464" s="206"/>
      <c r="Z464" s="206"/>
      <c r="AA464" s="206"/>
      <c r="AB464" s="207"/>
      <c r="AC464" s="205"/>
      <c r="AD464" s="205"/>
      <c r="AE464" s="205"/>
      <c r="AF464" s="205"/>
      <c r="AG464" s="205"/>
      <c r="AH464" s="124"/>
      <c r="AI464" s="124"/>
      <c r="AJ464" s="124"/>
      <c r="AK464" s="124"/>
      <c r="AL464" s="124"/>
      <c r="AM464" s="124"/>
      <c r="AN464" s="4"/>
      <c r="AO464" s="124"/>
      <c r="AP464" s="4"/>
    </row>
    <row r="465" spans="2:42">
      <c r="B465" s="124"/>
      <c r="C465" s="153"/>
      <c r="D465" s="204"/>
      <c r="E465" s="205"/>
      <c r="F465" s="206"/>
      <c r="G465" s="206"/>
      <c r="H465" s="206"/>
      <c r="I465" s="206"/>
      <c r="J465" s="206"/>
      <c r="K465" s="206"/>
      <c r="L465" s="206"/>
      <c r="M465" s="206"/>
      <c r="N465" s="206"/>
      <c r="O465" s="206"/>
      <c r="P465" s="206"/>
      <c r="Q465" s="206"/>
      <c r="R465" s="206"/>
      <c r="S465" s="206"/>
      <c r="T465" s="206"/>
      <c r="U465" s="206"/>
      <c r="V465" s="206"/>
      <c r="W465" s="206"/>
      <c r="X465" s="206"/>
      <c r="Y465" s="206"/>
      <c r="Z465" s="206"/>
      <c r="AA465" s="206"/>
      <c r="AB465" s="207"/>
      <c r="AC465" s="205"/>
      <c r="AD465" s="205"/>
      <c r="AE465" s="205"/>
      <c r="AF465" s="205"/>
      <c r="AG465" s="205"/>
      <c r="AH465" s="124"/>
      <c r="AI465" s="124"/>
      <c r="AJ465" s="124"/>
      <c r="AK465" s="124"/>
      <c r="AL465" s="124"/>
      <c r="AM465" s="124"/>
      <c r="AN465" s="4"/>
      <c r="AO465" s="124"/>
      <c r="AP465" s="4"/>
    </row>
    <row r="466" spans="2:42">
      <c r="B466" s="124"/>
      <c r="C466" s="153"/>
      <c r="D466" s="204"/>
      <c r="E466" s="205"/>
      <c r="F466" s="206"/>
      <c r="G466" s="206"/>
      <c r="H466" s="206"/>
      <c r="I466" s="206"/>
      <c r="J466" s="206"/>
      <c r="K466" s="206"/>
      <c r="L466" s="206"/>
      <c r="M466" s="206"/>
      <c r="N466" s="206"/>
      <c r="O466" s="206"/>
      <c r="P466" s="206"/>
      <c r="Q466" s="206"/>
      <c r="R466" s="206"/>
      <c r="S466" s="206"/>
      <c r="T466" s="206"/>
      <c r="U466" s="206"/>
      <c r="V466" s="206"/>
      <c r="W466" s="206"/>
      <c r="X466" s="206"/>
      <c r="Y466" s="206"/>
      <c r="Z466" s="206"/>
      <c r="AA466" s="206"/>
      <c r="AB466" s="207"/>
      <c r="AC466" s="205"/>
      <c r="AD466" s="205"/>
      <c r="AE466" s="205"/>
      <c r="AF466" s="205"/>
      <c r="AG466" s="205"/>
      <c r="AH466" s="124"/>
      <c r="AI466" s="124"/>
      <c r="AJ466" s="124"/>
      <c r="AK466" s="124"/>
      <c r="AL466" s="124"/>
      <c r="AM466" s="124"/>
      <c r="AN466" s="4"/>
      <c r="AO466" s="124"/>
      <c r="AP466" s="4"/>
    </row>
    <row r="467" spans="2:42">
      <c r="B467" s="124"/>
      <c r="C467" s="153"/>
      <c r="D467" s="204"/>
      <c r="E467" s="205"/>
      <c r="F467" s="206"/>
      <c r="G467" s="206"/>
      <c r="H467" s="206"/>
      <c r="I467" s="206"/>
      <c r="J467" s="206"/>
      <c r="K467" s="206"/>
      <c r="L467" s="206"/>
      <c r="M467" s="206"/>
      <c r="N467" s="206"/>
      <c r="O467" s="206"/>
      <c r="P467" s="206"/>
      <c r="Q467" s="206"/>
      <c r="R467" s="206"/>
      <c r="S467" s="206"/>
      <c r="T467" s="206"/>
      <c r="U467" s="206"/>
      <c r="V467" s="206"/>
      <c r="W467" s="206"/>
      <c r="X467" s="206"/>
      <c r="Y467" s="206"/>
      <c r="Z467" s="206"/>
      <c r="AA467" s="206"/>
      <c r="AB467" s="207"/>
      <c r="AC467" s="205"/>
      <c r="AD467" s="205"/>
      <c r="AE467" s="205"/>
      <c r="AF467" s="205"/>
      <c r="AG467" s="205"/>
      <c r="AH467" s="124"/>
      <c r="AI467" s="124"/>
      <c r="AJ467" s="124"/>
      <c r="AK467" s="124"/>
      <c r="AL467" s="124"/>
      <c r="AM467" s="124"/>
      <c r="AN467" s="4"/>
      <c r="AO467" s="124"/>
      <c r="AP467" s="4"/>
    </row>
    <row r="468" spans="2:42">
      <c r="B468" s="124"/>
      <c r="C468" s="153"/>
      <c r="D468" s="204"/>
      <c r="E468" s="205"/>
      <c r="F468" s="206"/>
      <c r="G468" s="206"/>
      <c r="H468" s="206"/>
      <c r="I468" s="206"/>
      <c r="J468" s="206"/>
      <c r="K468" s="206"/>
      <c r="L468" s="206"/>
      <c r="M468" s="206"/>
      <c r="N468" s="206"/>
      <c r="O468" s="206"/>
      <c r="P468" s="206"/>
      <c r="Q468" s="206"/>
      <c r="R468" s="206"/>
      <c r="S468" s="206"/>
      <c r="T468" s="206"/>
      <c r="U468" s="206"/>
      <c r="V468" s="206"/>
      <c r="W468" s="206"/>
      <c r="X468" s="206"/>
      <c r="Y468" s="206"/>
      <c r="Z468" s="206"/>
      <c r="AA468" s="206"/>
      <c r="AB468" s="207"/>
      <c r="AC468" s="205"/>
      <c r="AD468" s="205"/>
      <c r="AE468" s="205"/>
      <c r="AF468" s="205"/>
      <c r="AG468" s="205"/>
      <c r="AH468" s="124"/>
      <c r="AI468" s="124"/>
      <c r="AJ468" s="124"/>
      <c r="AK468" s="124"/>
      <c r="AL468" s="124"/>
      <c r="AM468" s="124"/>
      <c r="AN468" s="4"/>
      <c r="AO468" s="124"/>
      <c r="AP468" s="4"/>
    </row>
    <row r="469" spans="2:42">
      <c r="B469" s="124"/>
      <c r="C469" s="153"/>
      <c r="D469" s="204"/>
      <c r="E469" s="205"/>
      <c r="F469" s="206"/>
      <c r="G469" s="206"/>
      <c r="H469" s="206"/>
      <c r="I469" s="206"/>
      <c r="J469" s="206"/>
      <c r="K469" s="206"/>
      <c r="L469" s="206"/>
      <c r="M469" s="206"/>
      <c r="N469" s="206"/>
      <c r="O469" s="206"/>
      <c r="P469" s="206"/>
      <c r="Q469" s="206"/>
      <c r="R469" s="206"/>
      <c r="S469" s="206"/>
      <c r="T469" s="206"/>
      <c r="U469" s="206"/>
      <c r="V469" s="206"/>
      <c r="W469" s="206"/>
      <c r="X469" s="206"/>
      <c r="Y469" s="206"/>
      <c r="Z469" s="206"/>
      <c r="AA469" s="206"/>
      <c r="AB469" s="207"/>
      <c r="AC469" s="205"/>
      <c r="AD469" s="205"/>
      <c r="AE469" s="205"/>
      <c r="AF469" s="205"/>
      <c r="AG469" s="205"/>
      <c r="AH469" s="124"/>
      <c r="AI469" s="124"/>
      <c r="AJ469" s="124"/>
      <c r="AK469" s="124"/>
      <c r="AL469" s="124"/>
      <c r="AM469" s="124"/>
      <c r="AN469" s="4"/>
      <c r="AO469" s="124"/>
      <c r="AP469" s="4"/>
    </row>
    <row r="470" spans="2:42">
      <c r="B470" s="124"/>
      <c r="C470" s="153"/>
      <c r="D470" s="204"/>
      <c r="E470" s="205"/>
      <c r="F470" s="206"/>
      <c r="G470" s="206"/>
      <c r="H470" s="206"/>
      <c r="I470" s="206"/>
      <c r="J470" s="206"/>
      <c r="K470" s="206"/>
      <c r="L470" s="206"/>
      <c r="M470" s="206"/>
      <c r="N470" s="206"/>
      <c r="O470" s="206"/>
      <c r="P470" s="206"/>
      <c r="Q470" s="206"/>
      <c r="R470" s="206"/>
      <c r="S470" s="206"/>
      <c r="T470" s="206"/>
      <c r="U470" s="206"/>
      <c r="V470" s="206"/>
      <c r="W470" s="206"/>
      <c r="X470" s="206"/>
      <c r="Y470" s="206"/>
      <c r="Z470" s="206"/>
      <c r="AA470" s="206"/>
      <c r="AB470" s="207"/>
      <c r="AC470" s="205"/>
      <c r="AD470" s="205"/>
      <c r="AE470" s="205"/>
      <c r="AF470" s="205"/>
      <c r="AG470" s="205"/>
      <c r="AH470" s="124"/>
      <c r="AI470" s="124"/>
      <c r="AJ470" s="124"/>
      <c r="AK470" s="124"/>
      <c r="AL470" s="124"/>
      <c r="AM470" s="124"/>
      <c r="AN470" s="4"/>
      <c r="AO470" s="124"/>
      <c r="AP470" s="4"/>
    </row>
    <row r="471" spans="2:42">
      <c r="B471" s="124"/>
      <c r="C471" s="153"/>
      <c r="D471" s="204"/>
      <c r="E471" s="205"/>
      <c r="F471" s="206"/>
      <c r="G471" s="206"/>
      <c r="H471" s="206"/>
      <c r="I471" s="206"/>
      <c r="J471" s="206"/>
      <c r="K471" s="206"/>
      <c r="L471" s="206"/>
      <c r="M471" s="206"/>
      <c r="N471" s="206"/>
      <c r="O471" s="206"/>
      <c r="P471" s="206"/>
      <c r="Q471" s="206"/>
      <c r="R471" s="206"/>
      <c r="S471" s="206"/>
      <c r="T471" s="206"/>
      <c r="U471" s="206"/>
      <c r="V471" s="206"/>
      <c r="W471" s="206"/>
      <c r="X471" s="206"/>
      <c r="Y471" s="206"/>
      <c r="Z471" s="206"/>
      <c r="AA471" s="206"/>
      <c r="AB471" s="207"/>
      <c r="AC471" s="205"/>
      <c r="AD471" s="205"/>
      <c r="AE471" s="205"/>
      <c r="AF471" s="205"/>
      <c r="AG471" s="205"/>
      <c r="AH471" s="124"/>
      <c r="AI471" s="124"/>
      <c r="AJ471" s="124"/>
      <c r="AK471" s="124"/>
      <c r="AL471" s="124"/>
      <c r="AM471" s="124"/>
      <c r="AN471" s="4"/>
      <c r="AO471" s="124"/>
      <c r="AP471" s="4"/>
    </row>
    <row r="472" spans="2:42">
      <c r="B472" s="124"/>
      <c r="C472" s="153"/>
      <c r="D472" s="204"/>
      <c r="E472" s="205"/>
      <c r="F472" s="206"/>
      <c r="G472" s="206"/>
      <c r="H472" s="206"/>
      <c r="I472" s="206"/>
      <c r="J472" s="206"/>
      <c r="K472" s="206"/>
      <c r="L472" s="206"/>
      <c r="M472" s="206"/>
      <c r="N472" s="206"/>
      <c r="O472" s="206"/>
      <c r="P472" s="206"/>
      <c r="Q472" s="206"/>
      <c r="R472" s="206"/>
      <c r="S472" s="206"/>
      <c r="T472" s="206"/>
      <c r="U472" s="206"/>
      <c r="V472" s="206"/>
      <c r="W472" s="206"/>
      <c r="X472" s="206"/>
      <c r="Y472" s="206"/>
      <c r="Z472" s="206"/>
      <c r="AA472" s="206"/>
      <c r="AB472" s="207"/>
      <c r="AC472" s="205"/>
      <c r="AD472" s="205"/>
      <c r="AE472" s="205"/>
      <c r="AF472" s="205"/>
      <c r="AG472" s="205"/>
      <c r="AH472" s="124"/>
      <c r="AI472" s="124"/>
      <c r="AJ472" s="124"/>
      <c r="AK472" s="124"/>
      <c r="AL472" s="124"/>
      <c r="AM472" s="124"/>
      <c r="AN472" s="4"/>
      <c r="AO472" s="124"/>
      <c r="AP472" s="4"/>
    </row>
    <row r="473" spans="2:42">
      <c r="B473" s="124"/>
      <c r="C473" s="153"/>
      <c r="D473" s="204"/>
      <c r="E473" s="205"/>
      <c r="F473" s="206"/>
      <c r="G473" s="206"/>
      <c r="H473" s="206"/>
      <c r="I473" s="206"/>
      <c r="J473" s="206"/>
      <c r="K473" s="206"/>
      <c r="L473" s="206"/>
      <c r="M473" s="206"/>
      <c r="N473" s="206"/>
      <c r="O473" s="206"/>
      <c r="P473" s="206"/>
      <c r="Q473" s="206"/>
      <c r="R473" s="206"/>
      <c r="S473" s="206"/>
      <c r="T473" s="206"/>
      <c r="U473" s="206"/>
      <c r="V473" s="206"/>
      <c r="W473" s="206"/>
      <c r="X473" s="206"/>
      <c r="Y473" s="206"/>
      <c r="Z473" s="206"/>
      <c r="AA473" s="206"/>
      <c r="AB473" s="207"/>
      <c r="AC473" s="205"/>
      <c r="AD473" s="205"/>
      <c r="AE473" s="205"/>
      <c r="AF473" s="205"/>
      <c r="AG473" s="205"/>
      <c r="AH473" s="124"/>
      <c r="AI473" s="124"/>
      <c r="AJ473" s="124"/>
      <c r="AK473" s="124"/>
      <c r="AL473" s="124"/>
      <c r="AM473" s="124"/>
      <c r="AN473" s="4"/>
      <c r="AO473" s="124"/>
      <c r="AP473" s="4"/>
    </row>
    <row r="474" spans="2:42">
      <c r="B474" s="124"/>
      <c r="C474" s="153"/>
      <c r="D474" s="204"/>
      <c r="E474" s="205"/>
      <c r="F474" s="206"/>
      <c r="G474" s="206"/>
      <c r="H474" s="206"/>
      <c r="I474" s="206"/>
      <c r="J474" s="206"/>
      <c r="K474" s="206"/>
      <c r="L474" s="206"/>
      <c r="M474" s="206"/>
      <c r="N474" s="206"/>
      <c r="O474" s="206"/>
      <c r="P474" s="206"/>
      <c r="Q474" s="206"/>
      <c r="R474" s="206"/>
      <c r="S474" s="206"/>
      <c r="T474" s="206"/>
      <c r="U474" s="206"/>
      <c r="V474" s="206"/>
      <c r="W474" s="206"/>
      <c r="X474" s="206"/>
      <c r="Y474" s="206"/>
      <c r="Z474" s="206"/>
      <c r="AA474" s="206"/>
      <c r="AB474" s="207"/>
      <c r="AC474" s="205"/>
      <c r="AD474" s="205"/>
      <c r="AE474" s="205"/>
      <c r="AF474" s="205"/>
      <c r="AG474" s="205"/>
      <c r="AH474" s="124"/>
      <c r="AI474" s="124"/>
      <c r="AJ474" s="124"/>
      <c r="AK474" s="124"/>
      <c r="AL474" s="124"/>
      <c r="AM474" s="124"/>
      <c r="AN474" s="4"/>
      <c r="AO474" s="124"/>
      <c r="AP474" s="4"/>
    </row>
    <row r="475" spans="2:42">
      <c r="B475" s="124"/>
      <c r="C475" s="153"/>
      <c r="D475" s="204"/>
      <c r="E475" s="205"/>
      <c r="F475" s="206"/>
      <c r="G475" s="206"/>
      <c r="H475" s="206"/>
      <c r="I475" s="206"/>
      <c r="J475" s="206"/>
      <c r="K475" s="206"/>
      <c r="L475" s="206"/>
      <c r="M475" s="206"/>
      <c r="N475" s="206"/>
      <c r="O475" s="206"/>
      <c r="P475" s="206"/>
      <c r="Q475" s="206"/>
      <c r="R475" s="206"/>
      <c r="S475" s="206"/>
      <c r="T475" s="206"/>
      <c r="U475" s="206"/>
      <c r="V475" s="206"/>
      <c r="W475" s="206"/>
      <c r="X475" s="206"/>
      <c r="Y475" s="206"/>
      <c r="Z475" s="206"/>
      <c r="AA475" s="206"/>
      <c r="AB475" s="207"/>
      <c r="AC475" s="205"/>
      <c r="AD475" s="205"/>
      <c r="AE475" s="205"/>
      <c r="AF475" s="205"/>
      <c r="AG475" s="205"/>
      <c r="AH475" s="124"/>
      <c r="AI475" s="124"/>
      <c r="AJ475" s="124"/>
      <c r="AK475" s="124"/>
      <c r="AL475" s="124"/>
      <c r="AM475" s="124"/>
      <c r="AN475" s="4"/>
      <c r="AO475" s="124"/>
      <c r="AP475" s="4"/>
    </row>
    <row r="476" spans="2:42">
      <c r="B476" s="124"/>
      <c r="C476" s="153"/>
      <c r="D476" s="204"/>
      <c r="E476" s="205"/>
      <c r="F476" s="206"/>
      <c r="G476" s="206"/>
      <c r="H476" s="206"/>
      <c r="I476" s="206"/>
      <c r="J476" s="206"/>
      <c r="K476" s="206"/>
      <c r="L476" s="206"/>
      <c r="M476" s="206"/>
      <c r="N476" s="206"/>
      <c r="O476" s="206"/>
      <c r="P476" s="206"/>
      <c r="Q476" s="206"/>
      <c r="R476" s="206"/>
      <c r="S476" s="206"/>
      <c r="T476" s="206"/>
      <c r="U476" s="206"/>
      <c r="V476" s="206"/>
      <c r="W476" s="206"/>
      <c r="X476" s="206"/>
      <c r="Y476" s="206"/>
      <c r="Z476" s="206"/>
      <c r="AA476" s="206"/>
      <c r="AB476" s="207"/>
      <c r="AC476" s="205"/>
      <c r="AD476" s="205"/>
      <c r="AE476" s="205"/>
      <c r="AF476" s="205"/>
      <c r="AG476" s="205"/>
      <c r="AH476" s="124"/>
      <c r="AI476" s="124"/>
      <c r="AJ476" s="124"/>
      <c r="AK476" s="124"/>
      <c r="AL476" s="124"/>
      <c r="AM476" s="124"/>
      <c r="AN476" s="4"/>
      <c r="AO476" s="124"/>
      <c r="AP476" s="4"/>
    </row>
    <row r="477" spans="2:42">
      <c r="B477" s="124"/>
      <c r="C477" s="153"/>
      <c r="D477" s="204"/>
      <c r="E477" s="205"/>
      <c r="F477" s="206"/>
      <c r="G477" s="206"/>
      <c r="H477" s="206"/>
      <c r="I477" s="206"/>
      <c r="J477" s="206"/>
      <c r="K477" s="206"/>
      <c r="L477" s="206"/>
      <c r="M477" s="206"/>
      <c r="N477" s="206"/>
      <c r="O477" s="206"/>
      <c r="P477" s="206"/>
      <c r="Q477" s="206"/>
      <c r="R477" s="206"/>
      <c r="S477" s="206"/>
      <c r="T477" s="206"/>
      <c r="U477" s="206"/>
      <c r="V477" s="206"/>
      <c r="W477" s="206"/>
      <c r="X477" s="206"/>
      <c r="Y477" s="206"/>
      <c r="Z477" s="206"/>
      <c r="AA477" s="206"/>
      <c r="AB477" s="207"/>
      <c r="AC477" s="205"/>
      <c r="AD477" s="205"/>
      <c r="AE477" s="205"/>
      <c r="AF477" s="205"/>
      <c r="AG477" s="205"/>
      <c r="AH477" s="124"/>
      <c r="AI477" s="124"/>
      <c r="AJ477" s="124"/>
      <c r="AK477" s="124"/>
      <c r="AL477" s="124"/>
      <c r="AM477" s="124"/>
      <c r="AN477" s="4"/>
      <c r="AO477" s="124"/>
      <c r="AP477" s="4"/>
    </row>
    <row r="478" spans="2:42">
      <c r="B478" s="124"/>
      <c r="C478" s="153"/>
      <c r="D478" s="204"/>
      <c r="E478" s="205"/>
      <c r="F478" s="206"/>
      <c r="G478" s="206"/>
      <c r="H478" s="206"/>
      <c r="I478" s="206"/>
      <c r="J478" s="206"/>
      <c r="K478" s="206"/>
      <c r="L478" s="206"/>
      <c r="M478" s="206"/>
      <c r="N478" s="206"/>
      <c r="O478" s="206"/>
      <c r="P478" s="206"/>
      <c r="Q478" s="206"/>
      <c r="R478" s="206"/>
      <c r="S478" s="206"/>
      <c r="T478" s="206"/>
      <c r="U478" s="206"/>
      <c r="V478" s="206"/>
      <c r="W478" s="206"/>
      <c r="X478" s="206"/>
      <c r="Y478" s="206"/>
      <c r="Z478" s="206"/>
      <c r="AA478" s="206"/>
      <c r="AB478" s="207"/>
      <c r="AC478" s="205"/>
      <c r="AD478" s="205"/>
      <c r="AE478" s="205"/>
      <c r="AF478" s="205"/>
      <c r="AG478" s="205"/>
      <c r="AH478" s="124"/>
      <c r="AI478" s="124"/>
      <c r="AJ478" s="124"/>
      <c r="AK478" s="124"/>
      <c r="AL478" s="124"/>
      <c r="AM478" s="124"/>
      <c r="AN478" s="4"/>
      <c r="AO478" s="124"/>
      <c r="AP478" s="4"/>
    </row>
    <row r="479" spans="2:42">
      <c r="B479" s="124"/>
      <c r="C479" s="153"/>
      <c r="D479" s="204"/>
      <c r="E479" s="205"/>
      <c r="F479" s="206"/>
      <c r="G479" s="206"/>
      <c r="H479" s="206"/>
      <c r="I479" s="206"/>
      <c r="J479" s="206"/>
      <c r="K479" s="206"/>
      <c r="L479" s="206"/>
      <c r="M479" s="206"/>
      <c r="N479" s="206"/>
      <c r="O479" s="206"/>
      <c r="P479" s="206"/>
      <c r="Q479" s="206"/>
      <c r="R479" s="206"/>
      <c r="S479" s="206"/>
      <c r="T479" s="206"/>
      <c r="U479" s="206"/>
      <c r="V479" s="206"/>
      <c r="W479" s="206"/>
      <c r="X479" s="206"/>
      <c r="Y479" s="206"/>
      <c r="Z479" s="206"/>
      <c r="AA479" s="206"/>
      <c r="AB479" s="207"/>
      <c r="AC479" s="205"/>
      <c r="AD479" s="205"/>
      <c r="AE479" s="205"/>
      <c r="AF479" s="205"/>
      <c r="AG479" s="205"/>
      <c r="AH479" s="124"/>
      <c r="AI479" s="124"/>
      <c r="AJ479" s="124"/>
      <c r="AK479" s="124"/>
      <c r="AL479" s="124"/>
      <c r="AM479" s="124"/>
      <c r="AN479" s="4"/>
      <c r="AO479" s="124"/>
      <c r="AP479" s="4"/>
    </row>
    <row r="480" spans="2:42">
      <c r="B480" s="124"/>
      <c r="C480" s="153"/>
      <c r="D480" s="204"/>
      <c r="E480" s="205"/>
      <c r="F480" s="206"/>
      <c r="G480" s="206"/>
      <c r="H480" s="206"/>
      <c r="I480" s="206"/>
      <c r="J480" s="206"/>
      <c r="K480" s="206"/>
      <c r="L480" s="206"/>
      <c r="M480" s="206"/>
      <c r="N480" s="206"/>
      <c r="O480" s="206"/>
      <c r="P480" s="206"/>
      <c r="Q480" s="206"/>
      <c r="R480" s="206"/>
      <c r="S480" s="206"/>
      <c r="T480" s="206"/>
      <c r="U480" s="206"/>
      <c r="V480" s="206"/>
      <c r="W480" s="206"/>
      <c r="X480" s="206"/>
      <c r="Y480" s="206"/>
      <c r="Z480" s="206"/>
      <c r="AA480" s="206"/>
      <c r="AB480" s="207"/>
      <c r="AC480" s="205"/>
      <c r="AD480" s="205"/>
      <c r="AE480" s="205"/>
      <c r="AF480" s="205"/>
      <c r="AG480" s="205"/>
      <c r="AH480" s="124"/>
      <c r="AI480" s="124"/>
      <c r="AJ480" s="124"/>
      <c r="AK480" s="124"/>
      <c r="AL480" s="124"/>
      <c r="AM480" s="124"/>
      <c r="AN480" s="4"/>
      <c r="AO480" s="124"/>
      <c r="AP480" s="4"/>
    </row>
    <row r="481" spans="2:44">
      <c r="B481" s="124"/>
      <c r="C481" s="153"/>
      <c r="D481" s="204"/>
      <c r="E481" s="205"/>
      <c r="F481" s="206"/>
      <c r="G481" s="206"/>
      <c r="H481" s="206"/>
      <c r="I481" s="206"/>
      <c r="J481" s="206"/>
      <c r="K481" s="206"/>
      <c r="L481" s="206"/>
      <c r="M481" s="206"/>
      <c r="N481" s="206"/>
      <c r="O481" s="206"/>
      <c r="P481" s="206"/>
      <c r="Q481" s="206"/>
      <c r="R481" s="206"/>
      <c r="S481" s="206"/>
      <c r="T481" s="206"/>
      <c r="U481" s="206"/>
      <c r="V481" s="206"/>
      <c r="W481" s="206"/>
      <c r="X481" s="206"/>
      <c r="Y481" s="206"/>
      <c r="Z481" s="206"/>
      <c r="AA481" s="206"/>
      <c r="AB481" s="207"/>
      <c r="AC481" s="205"/>
      <c r="AD481" s="205"/>
      <c r="AE481" s="205"/>
      <c r="AF481" s="205"/>
      <c r="AG481" s="205"/>
      <c r="AH481" s="124"/>
      <c r="AI481" s="124"/>
      <c r="AJ481" s="124"/>
      <c r="AK481" s="124"/>
      <c r="AL481" s="124"/>
      <c r="AM481" s="124"/>
      <c r="AN481" s="4"/>
      <c r="AO481" s="124"/>
      <c r="AP481" s="4"/>
    </row>
    <row r="482" spans="2:44">
      <c r="B482" s="124"/>
      <c r="C482" s="153"/>
      <c r="D482" s="204"/>
      <c r="E482" s="205"/>
      <c r="F482" s="206"/>
      <c r="G482" s="206"/>
      <c r="H482" s="206"/>
      <c r="I482" s="206"/>
      <c r="J482" s="206"/>
      <c r="K482" s="206"/>
      <c r="L482" s="206"/>
      <c r="M482" s="206"/>
      <c r="N482" s="206"/>
      <c r="O482" s="206"/>
      <c r="P482" s="206"/>
      <c r="Q482" s="206"/>
      <c r="R482" s="206"/>
      <c r="S482" s="206"/>
      <c r="T482" s="206"/>
      <c r="U482" s="206"/>
      <c r="V482" s="206"/>
      <c r="W482" s="206"/>
      <c r="X482" s="206"/>
      <c r="Y482" s="206"/>
      <c r="Z482" s="206"/>
      <c r="AA482" s="206"/>
      <c r="AB482" s="207"/>
      <c r="AC482" s="205"/>
      <c r="AD482" s="205"/>
      <c r="AE482" s="205"/>
      <c r="AF482" s="205"/>
      <c r="AG482" s="205"/>
      <c r="AH482" s="124"/>
      <c r="AI482" s="124"/>
      <c r="AJ482" s="124"/>
      <c r="AK482" s="124"/>
      <c r="AL482" s="124"/>
      <c r="AM482" s="124"/>
      <c r="AN482" s="4"/>
      <c r="AO482" s="124"/>
      <c r="AP482" s="4"/>
    </row>
    <row r="483" spans="2:44">
      <c r="B483" s="124"/>
      <c r="C483" s="153"/>
      <c r="D483" s="204"/>
      <c r="E483" s="205"/>
      <c r="F483" s="206"/>
      <c r="G483" s="206"/>
      <c r="H483" s="206"/>
      <c r="I483" s="206"/>
      <c r="J483" s="206"/>
      <c r="K483" s="206"/>
      <c r="L483" s="206"/>
      <c r="M483" s="206"/>
      <c r="N483" s="206"/>
      <c r="O483" s="206"/>
      <c r="P483" s="206"/>
      <c r="Q483" s="206"/>
      <c r="R483" s="206"/>
      <c r="S483" s="206"/>
      <c r="T483" s="206"/>
      <c r="U483" s="206"/>
      <c r="V483" s="206"/>
      <c r="W483" s="206"/>
      <c r="X483" s="206"/>
      <c r="Y483" s="206"/>
      <c r="Z483" s="206"/>
      <c r="AA483" s="206"/>
      <c r="AB483" s="207"/>
      <c r="AC483" s="205"/>
      <c r="AD483" s="205"/>
      <c r="AE483" s="205"/>
      <c r="AF483" s="205"/>
      <c r="AG483" s="205"/>
      <c r="AH483" s="124"/>
      <c r="AI483" s="124"/>
      <c r="AJ483" s="124"/>
      <c r="AK483" s="124"/>
      <c r="AL483" s="124"/>
      <c r="AM483" s="124"/>
      <c r="AN483" s="4"/>
      <c r="AO483" s="124"/>
      <c r="AP483" s="4"/>
    </row>
    <row r="484" spans="2:44">
      <c r="B484" s="124"/>
      <c r="C484" s="153"/>
      <c r="D484" s="204"/>
      <c r="E484" s="205"/>
      <c r="F484" s="206"/>
      <c r="G484" s="206"/>
      <c r="H484" s="206"/>
      <c r="I484" s="206"/>
      <c r="J484" s="206"/>
      <c r="K484" s="206"/>
      <c r="L484" s="206"/>
      <c r="M484" s="206"/>
      <c r="N484" s="206"/>
      <c r="O484" s="206"/>
      <c r="P484" s="206"/>
      <c r="Q484" s="206"/>
      <c r="R484" s="206"/>
      <c r="S484" s="206"/>
      <c r="T484" s="206"/>
      <c r="U484" s="206"/>
      <c r="V484" s="206"/>
      <c r="W484" s="206"/>
      <c r="X484" s="206"/>
      <c r="Y484" s="206"/>
      <c r="Z484" s="206"/>
      <c r="AA484" s="206"/>
      <c r="AB484" s="207"/>
      <c r="AC484" s="205"/>
      <c r="AD484" s="205"/>
      <c r="AE484" s="205"/>
      <c r="AF484" s="205"/>
      <c r="AG484" s="205"/>
      <c r="AH484" s="124"/>
      <c r="AI484" s="124"/>
      <c r="AJ484" s="124"/>
      <c r="AK484" s="124"/>
      <c r="AL484" s="124"/>
      <c r="AM484" s="124"/>
      <c r="AN484" s="4"/>
      <c r="AO484" s="124"/>
      <c r="AP484" s="4"/>
    </row>
    <row r="485" spans="2:44">
      <c r="B485" s="124"/>
      <c r="C485" s="153"/>
      <c r="D485" s="204"/>
      <c r="E485" s="205"/>
      <c r="F485" s="206"/>
      <c r="G485" s="206"/>
      <c r="H485" s="206"/>
      <c r="I485" s="206"/>
      <c r="J485" s="206"/>
      <c r="K485" s="206"/>
      <c r="L485" s="206"/>
      <c r="M485" s="206"/>
      <c r="N485" s="206"/>
      <c r="O485" s="206"/>
      <c r="P485" s="206"/>
      <c r="Q485" s="206"/>
      <c r="R485" s="206"/>
      <c r="S485" s="206"/>
      <c r="T485" s="206"/>
      <c r="U485" s="206"/>
      <c r="V485" s="206"/>
      <c r="W485" s="206"/>
      <c r="X485" s="206"/>
      <c r="Y485" s="206"/>
      <c r="Z485" s="206"/>
      <c r="AA485" s="206"/>
      <c r="AB485" s="207"/>
      <c r="AC485" s="205"/>
      <c r="AD485" s="205"/>
      <c r="AE485" s="205"/>
      <c r="AF485" s="205"/>
      <c r="AG485" s="205"/>
      <c r="AH485" s="124"/>
      <c r="AI485" s="124"/>
      <c r="AJ485" s="124"/>
      <c r="AK485" s="124"/>
      <c r="AL485" s="124"/>
      <c r="AM485" s="124"/>
      <c r="AN485" s="4"/>
      <c r="AO485" s="124"/>
      <c r="AP485" s="4"/>
      <c r="AR485" s="124"/>
    </row>
    <row r="486" spans="2:44">
      <c r="B486" s="124"/>
      <c r="C486" s="153"/>
      <c r="D486" s="204"/>
      <c r="E486" s="205"/>
      <c r="F486" s="206"/>
      <c r="G486" s="206"/>
      <c r="H486" s="206"/>
      <c r="I486" s="206"/>
      <c r="J486" s="206"/>
      <c r="K486" s="206"/>
      <c r="L486" s="206"/>
      <c r="M486" s="206"/>
      <c r="N486" s="206"/>
      <c r="O486" s="206"/>
      <c r="P486" s="206"/>
      <c r="Q486" s="206"/>
      <c r="R486" s="206"/>
      <c r="S486" s="206"/>
      <c r="T486" s="206"/>
      <c r="U486" s="206"/>
      <c r="V486" s="206"/>
      <c r="W486" s="206"/>
      <c r="X486" s="206"/>
      <c r="Y486" s="206"/>
      <c r="Z486" s="206"/>
      <c r="AA486" s="206"/>
      <c r="AB486" s="207"/>
      <c r="AC486" s="205"/>
      <c r="AD486" s="205"/>
      <c r="AE486" s="205"/>
      <c r="AF486" s="205"/>
      <c r="AG486" s="205"/>
      <c r="AH486" s="124"/>
      <c r="AI486" s="124"/>
      <c r="AJ486" s="124"/>
      <c r="AK486" s="124"/>
      <c r="AL486" s="124"/>
      <c r="AM486" s="124"/>
      <c r="AN486" s="4"/>
      <c r="AO486" s="124"/>
      <c r="AP486" s="4"/>
      <c r="AR486" s="124"/>
    </row>
    <row r="487" spans="2:44">
      <c r="C487" s="153"/>
    </row>
    <row r="488" spans="2:44">
      <c r="C488" s="153"/>
    </row>
  </sheetData>
  <mergeCells count="5">
    <mergeCell ref="W8:Z8"/>
    <mergeCell ref="D8:E8"/>
    <mergeCell ref="H8:L8"/>
    <mergeCell ref="M8:Q8"/>
    <mergeCell ref="S8:V8"/>
  </mergeCells>
  <phoneticPr fontId="25" type="noConversion"/>
  <printOptions horizontalCentered="1"/>
  <pageMargins left="0.98425196850393704" right="0.74803149606299213" top="0.78740157480314965" bottom="0.74803149606299213" header="0.51181102362204722" footer="0.51181102362204722"/>
  <pageSetup paperSize="3" scale="24" fitToHeight="0" pageOrder="overThenDown" orientation="landscape" horizontalDpi="300" verticalDpi="300" r:id="rId1"/>
  <headerFooter alignWithMargins="0">
    <oddHeader>&amp;R&amp;"Arial,Bold"Solicitation No. SP0600-05-R-0024</oddHeader>
    <oddFooter>&amp;C&amp;A&amp;R&amp;P of &amp;N</oddFooter>
  </headerFooter>
  <legacyDrawing r:id="rId2"/>
</worksheet>
</file>

<file path=xl/worksheets/sheet8.xml><?xml version="1.0" encoding="utf-8"?>
<worksheet xmlns="http://schemas.openxmlformats.org/spreadsheetml/2006/main" xmlns:r="http://schemas.openxmlformats.org/officeDocument/2006/relationships">
  <sheetPr>
    <pageSetUpPr fitToPage="1"/>
  </sheetPr>
  <dimension ref="A1:BP434"/>
  <sheetViews>
    <sheetView zoomScale="75" zoomScaleNormal="75" workbookViewId="0">
      <pane xSplit="2" ySplit="7" topLeftCell="C8" activePane="bottomRight" state="frozen"/>
      <selection activeCell="U14" sqref="U14"/>
      <selection pane="topRight" activeCell="U14" sqref="U14"/>
      <selection pane="bottomLeft" activeCell="U14" sqref="U14"/>
      <selection pane="bottomRight" activeCell="U14" sqref="U14"/>
    </sheetView>
  </sheetViews>
  <sheetFormatPr defaultRowHeight="12.75"/>
  <cols>
    <col min="1" max="1" width="53.140625" style="36" customWidth="1"/>
    <col min="2" max="2" width="15.140625" style="35" customWidth="1"/>
    <col min="3" max="3" width="19.140625" style="36" customWidth="1"/>
    <col min="4" max="4" width="8.5703125" style="36" hidden="1" customWidth="1"/>
    <col min="5" max="5" width="9.42578125" style="36" hidden="1" customWidth="1"/>
    <col min="6" max="6" width="10.7109375" style="36" hidden="1" customWidth="1"/>
    <col min="7" max="7" width="13.28515625" style="36" customWidth="1"/>
    <col min="8" max="8" width="13.140625" style="38" customWidth="1"/>
    <col min="9" max="9" width="10.140625" style="36" customWidth="1"/>
    <col min="10" max="10" width="11.85546875" style="36" customWidth="1"/>
    <col min="11" max="11" width="12.7109375" style="36" customWidth="1"/>
    <col min="12" max="12" width="12.140625" style="36" customWidth="1"/>
    <col min="13" max="13" width="13.28515625" style="36" customWidth="1"/>
    <col min="14" max="14" width="12.5703125" style="36" customWidth="1"/>
    <col min="15" max="15" width="11.7109375" style="36" customWidth="1"/>
    <col min="16" max="16" width="12.42578125" style="36" customWidth="1"/>
    <col min="17" max="17" width="11.28515625" style="36" customWidth="1"/>
    <col min="18" max="18" width="13.28515625" style="36" customWidth="1"/>
    <col min="19" max="19" width="9.140625" style="36"/>
    <col min="20" max="20" width="10.140625" style="36" hidden="1" customWidth="1"/>
    <col min="21" max="21" width="11.7109375" style="36" hidden="1" customWidth="1"/>
    <col min="22" max="22" width="0" style="36" hidden="1" customWidth="1"/>
    <col min="23" max="16384" width="9.140625" style="36"/>
  </cols>
  <sheetData>
    <row r="1" spans="1:24" ht="15.75">
      <c r="A1" s="34" t="s">
        <v>203</v>
      </c>
      <c r="I1" s="37"/>
      <c r="J1" s="38"/>
    </row>
    <row r="2" spans="1:24" ht="15.75">
      <c r="A2" s="39"/>
      <c r="I2" s="37"/>
    </row>
    <row r="4" spans="1:24" hidden="1">
      <c r="A4" s="40" t="s">
        <v>222</v>
      </c>
    </row>
    <row r="5" spans="1:24" hidden="1">
      <c r="A5" s="40" t="s">
        <v>223</v>
      </c>
    </row>
    <row r="6" spans="1:24" hidden="1">
      <c r="A6" s="40" t="s">
        <v>224</v>
      </c>
    </row>
    <row r="7" spans="1:24" ht="13.5" thickBot="1">
      <c r="A7" s="41"/>
      <c r="B7" s="42"/>
    </row>
    <row r="8" spans="1:24" ht="39" thickBot="1">
      <c r="A8" s="43" t="s">
        <v>225</v>
      </c>
      <c r="B8" s="44" t="s">
        <v>226</v>
      </c>
      <c r="C8" s="45" t="s">
        <v>227</v>
      </c>
      <c r="D8" s="46" t="s">
        <v>228</v>
      </c>
      <c r="E8" s="47" t="s">
        <v>229</v>
      </c>
      <c r="F8" s="46" t="s">
        <v>230</v>
      </c>
      <c r="G8" s="48" t="s">
        <v>231</v>
      </c>
      <c r="H8" s="104" t="s">
        <v>238</v>
      </c>
      <c r="I8" s="104" t="s">
        <v>258</v>
      </c>
      <c r="J8" s="224" t="s">
        <v>642</v>
      </c>
      <c r="K8" s="225" t="s">
        <v>643</v>
      </c>
      <c r="L8" s="225" t="s">
        <v>644</v>
      </c>
      <c r="M8" s="105" t="s">
        <v>259</v>
      </c>
      <c r="N8" s="106" t="s">
        <v>260</v>
      </c>
      <c r="O8" s="104" t="s">
        <v>261</v>
      </c>
      <c r="P8" s="104" t="s">
        <v>262</v>
      </c>
      <c r="Q8" s="105" t="s">
        <v>276</v>
      </c>
      <c r="R8" s="49" t="s">
        <v>645</v>
      </c>
      <c r="T8" s="36" t="s">
        <v>277</v>
      </c>
      <c r="U8" s="36" t="s">
        <v>278</v>
      </c>
      <c r="V8" s="36" t="s">
        <v>279</v>
      </c>
    </row>
    <row r="9" spans="1:24">
      <c r="C9" s="50"/>
      <c r="H9" s="107">
        <v>0.05</v>
      </c>
      <c r="I9" s="107">
        <v>0.02</v>
      </c>
      <c r="J9" s="107">
        <v>0.05</v>
      </c>
      <c r="K9" s="108">
        <v>0.122</v>
      </c>
      <c r="L9" s="108">
        <v>0.1</v>
      </c>
      <c r="M9" s="107"/>
      <c r="N9" s="109">
        <v>7.6999999999999999E-2</v>
      </c>
      <c r="O9" s="107">
        <v>0.05</v>
      </c>
      <c r="P9" s="107">
        <v>0.03</v>
      </c>
      <c r="Q9" s="108">
        <v>0.1</v>
      </c>
      <c r="R9" s="51"/>
    </row>
    <row r="10" spans="1:24">
      <c r="A10" s="86"/>
      <c r="C10" s="50"/>
      <c r="H10" s="101"/>
      <c r="I10" s="52"/>
      <c r="J10" s="52"/>
      <c r="K10" s="52"/>
      <c r="L10" s="53"/>
      <c r="M10" s="52"/>
      <c r="N10" s="54"/>
      <c r="O10" s="52"/>
      <c r="P10" s="52"/>
      <c r="Q10" s="53"/>
      <c r="R10" s="55"/>
    </row>
    <row r="11" spans="1:24">
      <c r="A11" s="87" t="s">
        <v>940</v>
      </c>
      <c r="B11" s="85">
        <f>'Wainwright Summary'!E7</f>
        <v>2008</v>
      </c>
      <c r="C11" s="58" t="s">
        <v>280</v>
      </c>
      <c r="D11" s="59"/>
      <c r="E11" s="59"/>
      <c r="F11" s="59"/>
      <c r="G11" s="110">
        <f>SUMIF(Wainwright_All_R_R_Th!$D$11:$BB$11,$B11,Wainwright_All_R_R_Th!$D$12:$BB$12)</f>
        <v>13310917.12992</v>
      </c>
      <c r="H11" s="61">
        <f t="shared" ref="H11:H42" si="0">G11*$H$9</f>
        <v>665545.85649600008</v>
      </c>
      <c r="I11" s="61">
        <f t="shared" ref="I11:I42" si="1">SUM(G11:H11)*I$9</f>
        <v>279529.25972832</v>
      </c>
      <c r="J11" s="61">
        <f t="shared" ref="J11:J42" si="2">SUM(G11:I11)*J$9</f>
        <v>712799.61230721604</v>
      </c>
      <c r="K11" s="62">
        <f t="shared" ref="K11:K42" si="3">SUM(G11:J11)*K$9</f>
        <v>1826192.6067310877</v>
      </c>
      <c r="L11" s="62">
        <f t="shared" ref="L11:L42" si="4">SUM(G11:K11)*L$9</f>
        <v>1679498.4465182626</v>
      </c>
      <c r="M11" s="62">
        <f t="shared" ref="M11:M42" si="5">SUM(G11:L11)</f>
        <v>18474482.911700886</v>
      </c>
      <c r="N11" s="62">
        <f t="shared" ref="N11:N42" si="6">M11*N$9</f>
        <v>1422535.1842009681</v>
      </c>
      <c r="O11" s="62">
        <f t="shared" ref="O11:O42" si="7">M11*O$9</f>
        <v>923724.14558504429</v>
      </c>
      <c r="P11" s="62">
        <f t="shared" ref="P11:P42" si="8">M11*P$9</f>
        <v>554234.4873510265</v>
      </c>
      <c r="Q11" s="62">
        <f t="shared" ref="Q11:Q42" si="9">SUM(N11:P11)*Q$9</f>
        <v>290049.38171370392</v>
      </c>
      <c r="R11" s="63">
        <f t="shared" ref="R11:R42" si="10">SUM(M11:Q11)</f>
        <v>21665026.110551629</v>
      </c>
      <c r="T11" s="36">
        <f>SUM(N11:Q11)*$S$69</f>
        <v>0</v>
      </c>
      <c r="U11" s="36">
        <f>M11*$S$69</f>
        <v>0</v>
      </c>
      <c r="V11" s="36">
        <f>(K11+L11+Q11)*S$69</f>
        <v>0</v>
      </c>
      <c r="X11" s="64"/>
    </row>
    <row r="12" spans="1:24">
      <c r="A12" s="87" t="s">
        <v>940</v>
      </c>
      <c r="B12" s="85">
        <f t="shared" ref="B12:B43" si="11">B11+1</f>
        <v>2009</v>
      </c>
      <c r="C12" s="58" t="s">
        <v>280</v>
      </c>
      <c r="D12" s="59"/>
      <c r="E12" s="59"/>
      <c r="F12" s="59"/>
      <c r="G12" s="110">
        <f>SUMIF(Wainwright_All_R_R_Th!$D$11:$BB$11,$B12,Wainwright_All_R_R_Th!$D$12:$BB$12)</f>
        <v>7450591.3507199995</v>
      </c>
      <c r="H12" s="61">
        <f t="shared" si="0"/>
        <v>372529.56753599999</v>
      </c>
      <c r="I12" s="61">
        <f t="shared" si="1"/>
        <v>156462.41836511999</v>
      </c>
      <c r="J12" s="61">
        <f t="shared" si="2"/>
        <v>398979.16683105601</v>
      </c>
      <c r="K12" s="62">
        <f t="shared" si="3"/>
        <v>1022184.6254211654</v>
      </c>
      <c r="L12" s="62">
        <f t="shared" si="4"/>
        <v>940074.71288733417</v>
      </c>
      <c r="M12" s="62">
        <f t="shared" si="5"/>
        <v>10340821.841760674</v>
      </c>
      <c r="N12" s="62">
        <f t="shared" si="6"/>
        <v>796243.28181557194</v>
      </c>
      <c r="O12" s="62">
        <f t="shared" si="7"/>
        <v>517041.09208803374</v>
      </c>
      <c r="P12" s="62">
        <f t="shared" si="8"/>
        <v>310224.65525282023</v>
      </c>
      <c r="Q12" s="62">
        <f t="shared" si="9"/>
        <v>162350.9029156426</v>
      </c>
      <c r="R12" s="63">
        <f t="shared" si="10"/>
        <v>12126681.773832742</v>
      </c>
      <c r="T12" s="36">
        <f>SUM(N12:Q12)*$S$69</f>
        <v>0</v>
      </c>
      <c r="U12" s="36">
        <f>M12*$S$69</f>
        <v>0</v>
      </c>
      <c r="V12" s="36">
        <f>(K12+L12+Q12)*S$69</f>
        <v>0</v>
      </c>
      <c r="X12" s="64"/>
    </row>
    <row r="13" spans="1:24">
      <c r="A13" s="87" t="s">
        <v>940</v>
      </c>
      <c r="B13" s="85">
        <f t="shared" si="11"/>
        <v>2010</v>
      </c>
      <c r="C13" s="58" t="s">
        <v>280</v>
      </c>
      <c r="D13" s="59"/>
      <c r="E13" s="59"/>
      <c r="F13" s="59"/>
      <c r="G13" s="110">
        <f>SUMIF(Wainwright_All_R_R_Th!$D$11:$BB$11,$B13,Wainwright_All_R_R_Th!$D$12:$BB$12)</f>
        <v>4744000</v>
      </c>
      <c r="H13" s="61">
        <f t="shared" si="0"/>
        <v>237200</v>
      </c>
      <c r="I13" s="61">
        <f t="shared" si="1"/>
        <v>99624</v>
      </c>
      <c r="J13" s="61">
        <f t="shared" si="2"/>
        <v>254041.2</v>
      </c>
      <c r="K13" s="62">
        <f t="shared" si="3"/>
        <v>650853.55440000002</v>
      </c>
      <c r="L13" s="62">
        <f t="shared" si="4"/>
        <v>598571.87543999997</v>
      </c>
      <c r="M13" s="62">
        <f t="shared" si="5"/>
        <v>6584290.6298399996</v>
      </c>
      <c r="N13" s="62">
        <f t="shared" si="6"/>
        <v>506990.37849767995</v>
      </c>
      <c r="O13" s="62">
        <f t="shared" si="7"/>
        <v>329214.53149199998</v>
      </c>
      <c r="P13" s="62">
        <f t="shared" si="8"/>
        <v>197528.71889519997</v>
      </c>
      <c r="Q13" s="62">
        <f t="shared" si="9"/>
        <v>103373.36288848799</v>
      </c>
      <c r="R13" s="63">
        <f t="shared" si="10"/>
        <v>7721397.6216133665</v>
      </c>
      <c r="T13" s="36">
        <f>SUM(N13:Q13)*$S$69</f>
        <v>0</v>
      </c>
      <c r="U13" s="36">
        <f>M13*$S$69</f>
        <v>0</v>
      </c>
      <c r="V13" s="36">
        <f>(K13+L13+Q13)*S$69</f>
        <v>0</v>
      </c>
      <c r="X13" s="64"/>
    </row>
    <row r="14" spans="1:24">
      <c r="A14" s="87" t="s">
        <v>940</v>
      </c>
      <c r="B14" s="85">
        <f t="shared" si="11"/>
        <v>2011</v>
      </c>
      <c r="C14" s="58" t="s">
        <v>280</v>
      </c>
      <c r="D14" s="59"/>
      <c r="E14" s="59"/>
      <c r="F14" s="59"/>
      <c r="G14" s="110">
        <f>SUMIF(Wainwright_All_R_R_Th!$D$11:$BB$11,$B14,Wainwright_All_R_R_Th!$D$12:$BB$12)</f>
        <v>102468</v>
      </c>
      <c r="H14" s="61">
        <f t="shared" si="0"/>
        <v>5123.4000000000005</v>
      </c>
      <c r="I14" s="61">
        <f t="shared" si="1"/>
        <v>2151.828</v>
      </c>
      <c r="J14" s="61">
        <f t="shared" si="2"/>
        <v>5487.1614</v>
      </c>
      <c r="K14" s="62">
        <f t="shared" si="3"/>
        <v>14058.107506799997</v>
      </c>
      <c r="L14" s="62">
        <f t="shared" si="4"/>
        <v>12928.849690679999</v>
      </c>
      <c r="M14" s="62">
        <f t="shared" si="5"/>
        <v>142217.34659747998</v>
      </c>
      <c r="N14" s="62">
        <f t="shared" si="6"/>
        <v>10950.735688005958</v>
      </c>
      <c r="O14" s="62">
        <f t="shared" si="7"/>
        <v>7110.8673298739996</v>
      </c>
      <c r="P14" s="62">
        <f t="shared" si="8"/>
        <v>4266.5203979243988</v>
      </c>
      <c r="Q14" s="62">
        <f t="shared" si="9"/>
        <v>2232.8123415804357</v>
      </c>
      <c r="R14" s="63">
        <f t="shared" si="10"/>
        <v>166778.28235486476</v>
      </c>
      <c r="X14" s="64"/>
    </row>
    <row r="15" spans="1:24">
      <c r="A15" s="87" t="s">
        <v>940</v>
      </c>
      <c r="B15" s="85">
        <f t="shared" si="11"/>
        <v>2012</v>
      </c>
      <c r="C15" s="58" t="s">
        <v>280</v>
      </c>
      <c r="D15" s="59"/>
      <c r="E15" s="59"/>
      <c r="F15" s="59"/>
      <c r="G15" s="110">
        <f>SUMIF(Wainwright_All_R_R_Th!$D$11:$BB$11,$B15,Wainwright_All_R_R_Th!$D$12:$BB$12)</f>
        <v>0</v>
      </c>
      <c r="H15" s="61">
        <f t="shared" si="0"/>
        <v>0</v>
      </c>
      <c r="I15" s="61">
        <f t="shared" si="1"/>
        <v>0</v>
      </c>
      <c r="J15" s="61">
        <f t="shared" si="2"/>
        <v>0</v>
      </c>
      <c r="K15" s="62">
        <f t="shared" si="3"/>
        <v>0</v>
      </c>
      <c r="L15" s="62">
        <f t="shared" si="4"/>
        <v>0</v>
      </c>
      <c r="M15" s="62">
        <f t="shared" si="5"/>
        <v>0</v>
      </c>
      <c r="N15" s="62">
        <f t="shared" si="6"/>
        <v>0</v>
      </c>
      <c r="O15" s="62">
        <f t="shared" si="7"/>
        <v>0</v>
      </c>
      <c r="P15" s="62">
        <f t="shared" si="8"/>
        <v>0</v>
      </c>
      <c r="Q15" s="62">
        <f t="shared" si="9"/>
        <v>0</v>
      </c>
      <c r="R15" s="63">
        <f t="shared" si="10"/>
        <v>0</v>
      </c>
      <c r="X15" s="64"/>
    </row>
    <row r="16" spans="1:24">
      <c r="A16" s="97"/>
      <c r="B16" s="85">
        <f t="shared" si="11"/>
        <v>2013</v>
      </c>
      <c r="C16" s="100">
        <f t="shared" ref="C16:C61" si="12">B16+1</f>
        <v>2014</v>
      </c>
      <c r="D16" s="59"/>
      <c r="E16" s="59"/>
      <c r="F16" s="59"/>
      <c r="G16" s="110">
        <f>SUMIF(Wainwright_All_R_R_Th!$D$11:$BB$11,$B16,Wainwright_All_R_R_Th!$D$12:$BB$12)</f>
        <v>508992</v>
      </c>
      <c r="H16" s="61">
        <f t="shared" si="0"/>
        <v>25449.600000000002</v>
      </c>
      <c r="I16" s="61">
        <f t="shared" si="1"/>
        <v>10688.832</v>
      </c>
      <c r="J16" s="61">
        <f t="shared" si="2"/>
        <v>27256.521600000004</v>
      </c>
      <c r="K16" s="62">
        <f t="shared" si="3"/>
        <v>69831.208339200006</v>
      </c>
      <c r="L16" s="62">
        <f t="shared" si="4"/>
        <v>64221.816193920007</v>
      </c>
      <c r="M16" s="62">
        <f t="shared" si="5"/>
        <v>706439.97813311999</v>
      </c>
      <c r="N16" s="62">
        <f t="shared" si="6"/>
        <v>54395.878316250237</v>
      </c>
      <c r="O16" s="62">
        <f t="shared" si="7"/>
        <v>35321.998906656001</v>
      </c>
      <c r="P16" s="62">
        <f t="shared" si="8"/>
        <v>21193.199343993598</v>
      </c>
      <c r="Q16" s="62">
        <f t="shared" si="9"/>
        <v>11091.107656689985</v>
      </c>
      <c r="R16" s="63">
        <f t="shared" si="10"/>
        <v>828442.16235670983</v>
      </c>
      <c r="X16" s="64"/>
    </row>
    <row r="17" spans="1:24">
      <c r="A17" s="97"/>
      <c r="B17" s="85">
        <f t="shared" si="11"/>
        <v>2014</v>
      </c>
      <c r="C17" s="100">
        <f t="shared" si="12"/>
        <v>2015</v>
      </c>
      <c r="D17" s="59"/>
      <c r="E17" s="59"/>
      <c r="F17" s="59"/>
      <c r="G17" s="110">
        <f>SUMIF(Wainwright_All_R_R_Th!$D$11:$BB$11,$B17,Wainwright_All_R_R_Th!$D$12:$BB$12)</f>
        <v>175710</v>
      </c>
      <c r="H17" s="61">
        <f t="shared" si="0"/>
        <v>8785.5</v>
      </c>
      <c r="I17" s="61">
        <f t="shared" si="1"/>
        <v>3689.91</v>
      </c>
      <c r="J17" s="61">
        <f t="shared" si="2"/>
        <v>9409.2705000000005</v>
      </c>
      <c r="K17" s="62">
        <f t="shared" si="3"/>
        <v>24106.551021000003</v>
      </c>
      <c r="L17" s="62">
        <f t="shared" si="4"/>
        <v>22170.123152100001</v>
      </c>
      <c r="M17" s="62">
        <f t="shared" si="5"/>
        <v>243871.3546731</v>
      </c>
      <c r="N17" s="62">
        <f t="shared" si="6"/>
        <v>18778.094309828699</v>
      </c>
      <c r="O17" s="62">
        <f t="shared" si="7"/>
        <v>12193.567733655</v>
      </c>
      <c r="P17" s="62">
        <f t="shared" si="8"/>
        <v>7316.1406401929999</v>
      </c>
      <c r="Q17" s="62">
        <f t="shared" si="9"/>
        <v>3828.7802683676696</v>
      </c>
      <c r="R17" s="63">
        <f t="shared" si="10"/>
        <v>285987.93762514438</v>
      </c>
      <c r="X17" s="64"/>
    </row>
    <row r="18" spans="1:24">
      <c r="A18" s="98"/>
      <c r="B18" s="85">
        <f t="shared" si="11"/>
        <v>2015</v>
      </c>
      <c r="C18" s="100">
        <f t="shared" si="12"/>
        <v>2016</v>
      </c>
      <c r="D18" s="59"/>
      <c r="E18" s="59"/>
      <c r="F18" s="59"/>
      <c r="G18" s="110">
        <f>SUMIF(Wainwright_All_R_R_Th!$D$11:$BB$11,$B18,Wainwright_All_R_R_Th!$D$12:$BB$12)</f>
        <v>0</v>
      </c>
      <c r="H18" s="61">
        <f t="shared" si="0"/>
        <v>0</v>
      </c>
      <c r="I18" s="61">
        <f t="shared" si="1"/>
        <v>0</v>
      </c>
      <c r="J18" s="61">
        <f t="shared" si="2"/>
        <v>0</v>
      </c>
      <c r="K18" s="62">
        <f t="shared" si="3"/>
        <v>0</v>
      </c>
      <c r="L18" s="62">
        <f t="shared" si="4"/>
        <v>0</v>
      </c>
      <c r="M18" s="62">
        <f t="shared" si="5"/>
        <v>0</v>
      </c>
      <c r="N18" s="62">
        <f t="shared" si="6"/>
        <v>0</v>
      </c>
      <c r="O18" s="62">
        <f t="shared" si="7"/>
        <v>0</v>
      </c>
      <c r="P18" s="62">
        <f t="shared" si="8"/>
        <v>0</v>
      </c>
      <c r="Q18" s="62">
        <f t="shared" si="9"/>
        <v>0</v>
      </c>
      <c r="R18" s="63">
        <f t="shared" si="10"/>
        <v>0</v>
      </c>
      <c r="X18" s="64"/>
    </row>
    <row r="19" spans="1:24">
      <c r="A19" s="97"/>
      <c r="B19" s="85">
        <f t="shared" si="11"/>
        <v>2016</v>
      </c>
      <c r="C19" s="100">
        <f t="shared" si="12"/>
        <v>2017</v>
      </c>
      <c r="D19" s="59"/>
      <c r="E19" s="59"/>
      <c r="F19" s="59"/>
      <c r="G19" s="110">
        <f>SUMIF(Wainwright_All_R_R_Th!$D$11:$BB$11,$B19,Wainwright_All_R_R_Th!$D$12:$BB$12)</f>
        <v>0</v>
      </c>
      <c r="H19" s="61">
        <f t="shared" si="0"/>
        <v>0</v>
      </c>
      <c r="I19" s="61">
        <f t="shared" si="1"/>
        <v>0</v>
      </c>
      <c r="J19" s="61">
        <f t="shared" si="2"/>
        <v>0</v>
      </c>
      <c r="K19" s="62">
        <f t="shared" si="3"/>
        <v>0</v>
      </c>
      <c r="L19" s="62">
        <f t="shared" si="4"/>
        <v>0</v>
      </c>
      <c r="M19" s="62">
        <f t="shared" si="5"/>
        <v>0</v>
      </c>
      <c r="N19" s="62">
        <f t="shared" si="6"/>
        <v>0</v>
      </c>
      <c r="O19" s="62">
        <f t="shared" si="7"/>
        <v>0</v>
      </c>
      <c r="P19" s="62">
        <f t="shared" si="8"/>
        <v>0</v>
      </c>
      <c r="Q19" s="62">
        <f t="shared" si="9"/>
        <v>0</v>
      </c>
      <c r="R19" s="63">
        <f t="shared" si="10"/>
        <v>0</v>
      </c>
      <c r="X19" s="64"/>
    </row>
    <row r="20" spans="1:24">
      <c r="A20" s="97"/>
      <c r="B20" s="85">
        <f t="shared" si="11"/>
        <v>2017</v>
      </c>
      <c r="C20" s="100">
        <f t="shared" si="12"/>
        <v>2018</v>
      </c>
      <c r="D20" s="59"/>
      <c r="E20" s="59"/>
      <c r="F20" s="59"/>
      <c r="G20" s="110">
        <f>SUMIF(Wainwright_All_R_R_Th!$D$11:$BB$11,$B20,Wainwright_All_R_R_Th!$D$12:$BB$12)</f>
        <v>0</v>
      </c>
      <c r="H20" s="61">
        <f t="shared" si="0"/>
        <v>0</v>
      </c>
      <c r="I20" s="61">
        <f t="shared" si="1"/>
        <v>0</v>
      </c>
      <c r="J20" s="61">
        <f t="shared" si="2"/>
        <v>0</v>
      </c>
      <c r="K20" s="62">
        <f t="shared" si="3"/>
        <v>0</v>
      </c>
      <c r="L20" s="62">
        <f t="shared" si="4"/>
        <v>0</v>
      </c>
      <c r="M20" s="62">
        <f t="shared" si="5"/>
        <v>0</v>
      </c>
      <c r="N20" s="62">
        <f t="shared" si="6"/>
        <v>0</v>
      </c>
      <c r="O20" s="62">
        <f t="shared" si="7"/>
        <v>0</v>
      </c>
      <c r="P20" s="62">
        <f t="shared" si="8"/>
        <v>0</v>
      </c>
      <c r="Q20" s="62">
        <f t="shared" si="9"/>
        <v>0</v>
      </c>
      <c r="R20" s="63">
        <f t="shared" si="10"/>
        <v>0</v>
      </c>
      <c r="X20" s="64"/>
    </row>
    <row r="21" spans="1:24">
      <c r="A21" s="99"/>
      <c r="B21" s="85">
        <f t="shared" si="11"/>
        <v>2018</v>
      </c>
      <c r="C21" s="100">
        <f t="shared" si="12"/>
        <v>2019</v>
      </c>
      <c r="D21" s="59"/>
      <c r="E21" s="59"/>
      <c r="F21" s="59"/>
      <c r="G21" s="110">
        <f>SUMIF(Wainwright_All_R_R_Th!$D$11:$BB$11,$B21,Wainwright_All_R_R_Th!$D$12:$BB$12)</f>
        <v>953924</v>
      </c>
      <c r="H21" s="61">
        <f t="shared" si="0"/>
        <v>47696.200000000004</v>
      </c>
      <c r="I21" s="61">
        <f t="shared" si="1"/>
        <v>20032.403999999999</v>
      </c>
      <c r="J21" s="61">
        <f t="shared" si="2"/>
        <v>51082.6302</v>
      </c>
      <c r="K21" s="62">
        <f t="shared" si="3"/>
        <v>130873.69857239998</v>
      </c>
      <c r="L21" s="62">
        <f t="shared" si="4"/>
        <v>120360.89327723999</v>
      </c>
      <c r="M21" s="62">
        <f t="shared" si="5"/>
        <v>1323969.8260496398</v>
      </c>
      <c r="N21" s="62">
        <f t="shared" si="6"/>
        <v>101945.67660582227</v>
      </c>
      <c r="O21" s="62">
        <f t="shared" si="7"/>
        <v>66198.491302481998</v>
      </c>
      <c r="P21" s="62">
        <f t="shared" si="8"/>
        <v>39719.094781489192</v>
      </c>
      <c r="Q21" s="62">
        <f t="shared" si="9"/>
        <v>20786.326268979348</v>
      </c>
      <c r="R21" s="63">
        <f t="shared" si="10"/>
        <v>1552619.4150084127</v>
      </c>
      <c r="X21" s="64"/>
    </row>
    <row r="22" spans="1:24">
      <c r="A22" s="97"/>
      <c r="B22" s="85">
        <f t="shared" si="11"/>
        <v>2019</v>
      </c>
      <c r="C22" s="100">
        <f t="shared" si="12"/>
        <v>2020</v>
      </c>
      <c r="D22" s="59"/>
      <c r="E22" s="59"/>
      <c r="F22" s="59"/>
      <c r="G22" s="110">
        <f>SUMIF(Wainwright_All_R_R_Th!$D$11:$BB$11,$B22,Wainwright_All_R_R_Th!$D$12:$BB$12)</f>
        <v>1672600</v>
      </c>
      <c r="H22" s="61">
        <f t="shared" si="0"/>
        <v>83630</v>
      </c>
      <c r="I22" s="61">
        <f t="shared" si="1"/>
        <v>35124.6</v>
      </c>
      <c r="J22" s="61">
        <f t="shared" si="2"/>
        <v>89567.73000000001</v>
      </c>
      <c r="K22" s="62">
        <f t="shared" si="3"/>
        <v>229472.52426000001</v>
      </c>
      <c r="L22" s="62">
        <f t="shared" si="4"/>
        <v>211039.485426</v>
      </c>
      <c r="M22" s="62">
        <f t="shared" si="5"/>
        <v>2321434.3396859998</v>
      </c>
      <c r="N22" s="62">
        <f t="shared" si="6"/>
        <v>178750.44415582198</v>
      </c>
      <c r="O22" s="62">
        <f t="shared" si="7"/>
        <v>116071.7169843</v>
      </c>
      <c r="P22" s="62">
        <f t="shared" si="8"/>
        <v>69643.030190579986</v>
      </c>
      <c r="Q22" s="62">
        <f t="shared" si="9"/>
        <v>36446.5191330702</v>
      </c>
      <c r="R22" s="63">
        <f t="shared" si="10"/>
        <v>2722346.0501497719</v>
      </c>
      <c r="X22" s="64"/>
    </row>
    <row r="23" spans="1:24">
      <c r="A23" s="97"/>
      <c r="B23" s="85">
        <f t="shared" si="11"/>
        <v>2020</v>
      </c>
      <c r="C23" s="100">
        <f t="shared" si="12"/>
        <v>2021</v>
      </c>
      <c r="D23" s="59"/>
      <c r="E23" s="59"/>
      <c r="F23" s="59"/>
      <c r="G23" s="110">
        <f>SUMIF(Wainwright_All_R_R_Th!$D$11:$BB$11,$B23,Wainwright_All_R_R_Th!$D$12:$BB$12)</f>
        <v>1233831</v>
      </c>
      <c r="H23" s="61">
        <f t="shared" si="0"/>
        <v>61691.55</v>
      </c>
      <c r="I23" s="61">
        <f t="shared" si="1"/>
        <v>25910.451000000001</v>
      </c>
      <c r="J23" s="61">
        <f t="shared" si="2"/>
        <v>66071.650050000011</v>
      </c>
      <c r="K23" s="62">
        <f t="shared" si="3"/>
        <v>169275.56742810001</v>
      </c>
      <c r="L23" s="62">
        <f t="shared" si="4"/>
        <v>155678.02184781001</v>
      </c>
      <c r="M23" s="62">
        <f t="shared" si="5"/>
        <v>1712458.24032591</v>
      </c>
      <c r="N23" s="62">
        <f t="shared" si="6"/>
        <v>131859.28450509507</v>
      </c>
      <c r="O23" s="62">
        <f t="shared" si="7"/>
        <v>85622.912016295508</v>
      </c>
      <c r="P23" s="62">
        <f t="shared" si="8"/>
        <v>51373.747209777299</v>
      </c>
      <c r="Q23" s="62">
        <f t="shared" si="9"/>
        <v>26885.59437311679</v>
      </c>
      <c r="R23" s="63">
        <f t="shared" si="10"/>
        <v>2008199.7784301948</v>
      </c>
      <c r="X23" s="64"/>
    </row>
    <row r="24" spans="1:24">
      <c r="A24" s="97"/>
      <c r="B24" s="85">
        <f t="shared" si="11"/>
        <v>2021</v>
      </c>
      <c r="C24" s="100">
        <f t="shared" si="12"/>
        <v>2022</v>
      </c>
      <c r="D24" s="59"/>
      <c r="E24" s="59"/>
      <c r="F24" s="59"/>
      <c r="G24" s="110">
        <f>SUMIF(Wainwright_All_R_R_Th!$D$11:$BB$11,$B24,Wainwright_All_R_R_Th!$D$12:$BB$12)</f>
        <v>424307.20000000001</v>
      </c>
      <c r="H24" s="61">
        <f t="shared" si="0"/>
        <v>21215.360000000001</v>
      </c>
      <c r="I24" s="61">
        <f t="shared" si="1"/>
        <v>8910.4511999999995</v>
      </c>
      <c r="J24" s="61">
        <f t="shared" si="2"/>
        <v>22721.650560000002</v>
      </c>
      <c r="K24" s="62">
        <f t="shared" si="3"/>
        <v>58212.868734719996</v>
      </c>
      <c r="L24" s="62">
        <f t="shared" si="4"/>
        <v>53536.753049471998</v>
      </c>
      <c r="M24" s="62">
        <f t="shared" si="5"/>
        <v>588904.28354419197</v>
      </c>
      <c r="N24" s="62">
        <f t="shared" si="6"/>
        <v>45345.629832902785</v>
      </c>
      <c r="O24" s="62">
        <f t="shared" si="7"/>
        <v>29445.2141772096</v>
      </c>
      <c r="P24" s="62">
        <f t="shared" si="8"/>
        <v>17667.12850632576</v>
      </c>
      <c r="Q24" s="62">
        <f t="shared" si="9"/>
        <v>9245.7972516438149</v>
      </c>
      <c r="R24" s="63">
        <f t="shared" si="10"/>
        <v>690608.05331227405</v>
      </c>
      <c r="X24" s="64"/>
    </row>
    <row r="25" spans="1:24">
      <c r="A25" s="97"/>
      <c r="B25" s="85">
        <f t="shared" si="11"/>
        <v>2022</v>
      </c>
      <c r="C25" s="100">
        <f t="shared" si="12"/>
        <v>2023</v>
      </c>
      <c r="D25" s="59"/>
      <c r="E25" s="59"/>
      <c r="F25" s="59"/>
      <c r="G25" s="110">
        <f>SUMIF(Wainwright_All_R_R_Th!$D$11:$BB$11,$B25,Wainwright_All_R_R_Th!$D$12:$BB$12)</f>
        <v>901738</v>
      </c>
      <c r="H25" s="61">
        <f t="shared" si="0"/>
        <v>45086.9</v>
      </c>
      <c r="I25" s="61">
        <f t="shared" si="1"/>
        <v>18936.498</v>
      </c>
      <c r="J25" s="61">
        <f t="shared" si="2"/>
        <v>48288.069900000002</v>
      </c>
      <c r="K25" s="62">
        <f t="shared" si="3"/>
        <v>123714.0350838</v>
      </c>
      <c r="L25" s="62">
        <f t="shared" si="4"/>
        <v>113776.35029838001</v>
      </c>
      <c r="M25" s="62">
        <f t="shared" si="5"/>
        <v>1251539.8532821801</v>
      </c>
      <c r="N25" s="62">
        <f t="shared" si="6"/>
        <v>96368.568702727876</v>
      </c>
      <c r="O25" s="62">
        <f t="shared" si="7"/>
        <v>62576.992664109013</v>
      </c>
      <c r="P25" s="62">
        <f t="shared" si="8"/>
        <v>37546.195598465405</v>
      </c>
      <c r="Q25" s="62">
        <f t="shared" si="9"/>
        <v>19649.17569653023</v>
      </c>
      <c r="R25" s="63">
        <f t="shared" si="10"/>
        <v>1467680.7859440125</v>
      </c>
      <c r="X25" s="64"/>
    </row>
    <row r="26" spans="1:24">
      <c r="A26" s="97"/>
      <c r="B26" s="85">
        <f t="shared" si="11"/>
        <v>2023</v>
      </c>
      <c r="C26" s="100">
        <f t="shared" si="12"/>
        <v>2024</v>
      </c>
      <c r="D26" s="59"/>
      <c r="E26" s="59"/>
      <c r="F26" s="59"/>
      <c r="G26" s="110">
        <f>SUMIF(Wainwright_All_R_R_Th!$D$11:$BB$11,$B26,Wainwright_All_R_R_Th!$D$12:$BB$12)</f>
        <v>292300</v>
      </c>
      <c r="H26" s="61">
        <f t="shared" si="0"/>
        <v>14615</v>
      </c>
      <c r="I26" s="61">
        <f t="shared" si="1"/>
        <v>6138.3</v>
      </c>
      <c r="J26" s="61">
        <f t="shared" si="2"/>
        <v>15652.665000000001</v>
      </c>
      <c r="K26" s="62">
        <f t="shared" si="3"/>
        <v>40102.127729999993</v>
      </c>
      <c r="L26" s="62">
        <f t="shared" si="4"/>
        <v>36880.809272999999</v>
      </c>
      <c r="M26" s="62">
        <f t="shared" si="5"/>
        <v>405688.90200299997</v>
      </c>
      <c r="N26" s="62">
        <f t="shared" si="6"/>
        <v>31238.045454230996</v>
      </c>
      <c r="O26" s="62">
        <f t="shared" si="7"/>
        <v>20284.445100149998</v>
      </c>
      <c r="P26" s="62">
        <f t="shared" si="8"/>
        <v>12170.667060089998</v>
      </c>
      <c r="Q26" s="62">
        <f t="shared" si="9"/>
        <v>6369.3157614470992</v>
      </c>
      <c r="R26" s="63">
        <f t="shared" si="10"/>
        <v>475751.37537891808</v>
      </c>
      <c r="X26" s="64"/>
    </row>
    <row r="27" spans="1:24">
      <c r="A27" s="97"/>
      <c r="B27" s="85">
        <f t="shared" si="11"/>
        <v>2024</v>
      </c>
      <c r="C27" s="100">
        <f t="shared" si="12"/>
        <v>2025</v>
      </c>
      <c r="D27" s="59"/>
      <c r="E27" s="59"/>
      <c r="F27" s="59"/>
      <c r="G27" s="110">
        <f>SUMIF(Wainwright_All_R_R_Th!$D$11:$BB$11,$B27,Wainwright_All_R_R_Th!$D$12:$BB$12)</f>
        <v>19200</v>
      </c>
      <c r="H27" s="61">
        <f t="shared" si="0"/>
        <v>960</v>
      </c>
      <c r="I27" s="61">
        <f t="shared" si="1"/>
        <v>403.2</v>
      </c>
      <c r="J27" s="61">
        <f t="shared" si="2"/>
        <v>1028.1600000000001</v>
      </c>
      <c r="K27" s="62">
        <f t="shared" si="3"/>
        <v>2634.1459199999999</v>
      </c>
      <c r="L27" s="62">
        <f t="shared" si="4"/>
        <v>2422.5505920000001</v>
      </c>
      <c r="M27" s="62">
        <f t="shared" si="5"/>
        <v>26648.056511999999</v>
      </c>
      <c r="N27" s="62">
        <f t="shared" si="6"/>
        <v>2051.9003514239998</v>
      </c>
      <c r="O27" s="62">
        <f t="shared" si="7"/>
        <v>1332.4028256000001</v>
      </c>
      <c r="P27" s="62">
        <f t="shared" si="8"/>
        <v>799.44169535999993</v>
      </c>
      <c r="Q27" s="62">
        <f t="shared" si="9"/>
        <v>418.37448723839998</v>
      </c>
      <c r="R27" s="63">
        <f t="shared" si="10"/>
        <v>31250.175871622403</v>
      </c>
      <c r="X27" s="64"/>
    </row>
    <row r="28" spans="1:24">
      <c r="A28" s="99"/>
      <c r="B28" s="85">
        <f t="shared" si="11"/>
        <v>2025</v>
      </c>
      <c r="C28" s="100">
        <f t="shared" si="12"/>
        <v>2026</v>
      </c>
      <c r="D28" s="59"/>
      <c r="E28" s="59"/>
      <c r="F28" s="59"/>
      <c r="G28" s="110">
        <f>SUMIF(Wainwright_All_R_R_Th!$D$11:$BB$11,$B28,Wainwright_All_R_R_Th!$D$12:$BB$12)</f>
        <v>34500</v>
      </c>
      <c r="H28" s="61">
        <f t="shared" si="0"/>
        <v>1725</v>
      </c>
      <c r="I28" s="61">
        <f t="shared" si="1"/>
        <v>724.5</v>
      </c>
      <c r="J28" s="61">
        <f t="shared" si="2"/>
        <v>1847.4750000000001</v>
      </c>
      <c r="K28" s="62">
        <f t="shared" si="3"/>
        <v>4733.2309500000001</v>
      </c>
      <c r="L28" s="62">
        <f t="shared" si="4"/>
        <v>4353.020595</v>
      </c>
      <c r="M28" s="62">
        <f t="shared" si="5"/>
        <v>47883.226544999998</v>
      </c>
      <c r="N28" s="62">
        <f t="shared" si="6"/>
        <v>3687.008443965</v>
      </c>
      <c r="O28" s="62">
        <f t="shared" si="7"/>
        <v>2394.1613272499999</v>
      </c>
      <c r="P28" s="62">
        <f t="shared" si="8"/>
        <v>1436.4967963499998</v>
      </c>
      <c r="Q28" s="62">
        <f t="shared" si="9"/>
        <v>751.76665675650008</v>
      </c>
      <c r="R28" s="63">
        <f t="shared" si="10"/>
        <v>56152.659769321508</v>
      </c>
      <c r="X28" s="64"/>
    </row>
    <row r="29" spans="1:24">
      <c r="A29" s="97"/>
      <c r="B29" s="85">
        <f t="shared" si="11"/>
        <v>2026</v>
      </c>
      <c r="C29" s="100">
        <f t="shared" si="12"/>
        <v>2027</v>
      </c>
      <c r="D29" s="59"/>
      <c r="E29" s="59"/>
      <c r="F29" s="59"/>
      <c r="G29" s="110">
        <f>SUMIF(Wainwright_All_R_R_Th!$D$11:$BB$11,$B29,Wainwright_All_R_R_Th!$D$12:$BB$12)</f>
        <v>398660.4448</v>
      </c>
      <c r="H29" s="61">
        <f t="shared" si="0"/>
        <v>19933.022240000002</v>
      </c>
      <c r="I29" s="61">
        <f t="shared" si="1"/>
        <v>8371.8693407999999</v>
      </c>
      <c r="J29" s="61">
        <f t="shared" si="2"/>
        <v>21348.26681904</v>
      </c>
      <c r="K29" s="62">
        <f t="shared" si="3"/>
        <v>54694.259590380476</v>
      </c>
      <c r="L29" s="62">
        <f t="shared" si="4"/>
        <v>50300.786279022053</v>
      </c>
      <c r="M29" s="62">
        <f t="shared" si="5"/>
        <v>553308.64906924253</v>
      </c>
      <c r="N29" s="62">
        <f t="shared" si="6"/>
        <v>42604.765978331678</v>
      </c>
      <c r="O29" s="62">
        <f t="shared" si="7"/>
        <v>27665.432453462126</v>
      </c>
      <c r="P29" s="62">
        <f t="shared" si="8"/>
        <v>16599.259472077276</v>
      </c>
      <c r="Q29" s="62">
        <f t="shared" si="9"/>
        <v>8686.945790387108</v>
      </c>
      <c r="R29" s="63">
        <f t="shared" si="10"/>
        <v>648865.05276350072</v>
      </c>
      <c r="X29" s="64"/>
    </row>
    <row r="30" spans="1:24">
      <c r="A30" s="99"/>
      <c r="B30" s="85">
        <f t="shared" si="11"/>
        <v>2027</v>
      </c>
      <c r="C30" s="100">
        <f t="shared" si="12"/>
        <v>2028</v>
      </c>
      <c r="D30" s="59"/>
      <c r="E30" s="59"/>
      <c r="F30" s="59"/>
      <c r="G30" s="110">
        <f>SUMIF(Wainwright_All_R_R_Th!$D$11:$BB$11,$B30,Wainwright_All_R_R_Th!$D$12:$BB$12)</f>
        <v>124000</v>
      </c>
      <c r="H30" s="61">
        <f t="shared" si="0"/>
        <v>6200</v>
      </c>
      <c r="I30" s="61">
        <f t="shared" si="1"/>
        <v>2604</v>
      </c>
      <c r="J30" s="61">
        <f t="shared" si="2"/>
        <v>6640.2000000000007</v>
      </c>
      <c r="K30" s="62">
        <f t="shared" si="3"/>
        <v>17012.1924</v>
      </c>
      <c r="L30" s="62">
        <f t="shared" si="4"/>
        <v>15645.639240000002</v>
      </c>
      <c r="M30" s="62">
        <f t="shared" si="5"/>
        <v>172102.03164</v>
      </c>
      <c r="N30" s="62">
        <f t="shared" si="6"/>
        <v>13251.856436280001</v>
      </c>
      <c r="O30" s="62">
        <f t="shared" si="7"/>
        <v>8605.1015820000011</v>
      </c>
      <c r="P30" s="62">
        <f t="shared" si="8"/>
        <v>5163.0609491999994</v>
      </c>
      <c r="Q30" s="62">
        <f t="shared" si="9"/>
        <v>2702.0018967480005</v>
      </c>
      <c r="R30" s="63">
        <f t="shared" si="10"/>
        <v>201824.05250422802</v>
      </c>
      <c r="X30" s="64"/>
    </row>
    <row r="31" spans="1:24">
      <c r="A31" s="99"/>
      <c r="B31" s="85">
        <f t="shared" si="11"/>
        <v>2028</v>
      </c>
      <c r="C31" s="100">
        <f t="shared" si="12"/>
        <v>2029</v>
      </c>
      <c r="D31" s="59"/>
      <c r="E31" s="59"/>
      <c r="F31" s="59"/>
      <c r="G31" s="110">
        <f>SUMIF(Wainwright_All_R_R_Th!$D$11:$BB$11,$B31,Wainwright_All_R_R_Th!$D$12:$BB$12)</f>
        <v>41000</v>
      </c>
      <c r="H31" s="61">
        <f t="shared" si="0"/>
        <v>2050</v>
      </c>
      <c r="I31" s="61">
        <f t="shared" si="1"/>
        <v>861</v>
      </c>
      <c r="J31" s="61">
        <f t="shared" si="2"/>
        <v>2195.5500000000002</v>
      </c>
      <c r="K31" s="62">
        <f t="shared" si="3"/>
        <v>5624.9991</v>
      </c>
      <c r="L31" s="62">
        <f t="shared" si="4"/>
        <v>5173.1549100000011</v>
      </c>
      <c r="M31" s="62">
        <f t="shared" si="5"/>
        <v>56904.704010000001</v>
      </c>
      <c r="N31" s="62">
        <f t="shared" si="6"/>
        <v>4381.6622087699998</v>
      </c>
      <c r="O31" s="62">
        <f t="shared" si="7"/>
        <v>2845.2352005000002</v>
      </c>
      <c r="P31" s="62">
        <f t="shared" si="8"/>
        <v>1707.1411203</v>
      </c>
      <c r="Q31" s="62">
        <f t="shared" si="9"/>
        <v>893.40385295700003</v>
      </c>
      <c r="R31" s="63">
        <f t="shared" si="10"/>
        <v>66732.146392526993</v>
      </c>
      <c r="X31" s="64"/>
    </row>
    <row r="32" spans="1:24">
      <c r="A32" s="99"/>
      <c r="B32" s="85">
        <f t="shared" si="11"/>
        <v>2029</v>
      </c>
      <c r="C32" s="100">
        <f t="shared" si="12"/>
        <v>2030</v>
      </c>
      <c r="D32" s="59"/>
      <c r="E32" s="59"/>
      <c r="F32" s="59"/>
      <c r="G32" s="110">
        <f>SUMIF(Wainwright_All_R_R_Th!$D$11:$BB$11,$B32,Wainwright_All_R_R_Th!$D$12:$BB$12)</f>
        <v>181000</v>
      </c>
      <c r="H32" s="61">
        <f t="shared" si="0"/>
        <v>9050</v>
      </c>
      <c r="I32" s="61">
        <f t="shared" si="1"/>
        <v>3801</v>
      </c>
      <c r="J32" s="61">
        <f t="shared" si="2"/>
        <v>9692.5500000000011</v>
      </c>
      <c r="K32" s="62">
        <f t="shared" si="3"/>
        <v>24832.313099999999</v>
      </c>
      <c r="L32" s="62">
        <f t="shared" si="4"/>
        <v>22837.586309999999</v>
      </c>
      <c r="M32" s="62">
        <f t="shared" si="5"/>
        <v>251213.44941</v>
      </c>
      <c r="N32" s="62">
        <f t="shared" si="6"/>
        <v>19343.435604570001</v>
      </c>
      <c r="O32" s="62">
        <f t="shared" si="7"/>
        <v>12560.672470500002</v>
      </c>
      <c r="P32" s="62">
        <f t="shared" si="8"/>
        <v>7536.4034823000002</v>
      </c>
      <c r="Q32" s="62">
        <f t="shared" si="9"/>
        <v>3944.0511557370005</v>
      </c>
      <c r="R32" s="63">
        <f t="shared" si="10"/>
        <v>294598.01212310704</v>
      </c>
      <c r="X32" s="64"/>
    </row>
    <row r="33" spans="1:24">
      <c r="A33" s="97"/>
      <c r="B33" s="85">
        <f t="shared" si="11"/>
        <v>2030</v>
      </c>
      <c r="C33" s="100">
        <f t="shared" si="12"/>
        <v>2031</v>
      </c>
      <c r="D33" s="59"/>
      <c r="E33" s="59"/>
      <c r="F33" s="59"/>
      <c r="G33" s="110">
        <f>SUMIF(Wainwright_All_R_R_Th!$D$11:$BB$11,$B33,Wainwright_All_R_R_Th!$D$12:$BB$12)</f>
        <v>2103122.304</v>
      </c>
      <c r="H33" s="61">
        <f t="shared" si="0"/>
        <v>105156.1152</v>
      </c>
      <c r="I33" s="61">
        <f t="shared" si="1"/>
        <v>44165.568383999998</v>
      </c>
      <c r="J33" s="61">
        <f t="shared" si="2"/>
        <v>112622.1993792</v>
      </c>
      <c r="K33" s="62">
        <f t="shared" si="3"/>
        <v>288538.07480951038</v>
      </c>
      <c r="L33" s="62">
        <f t="shared" si="4"/>
        <v>265360.42617727106</v>
      </c>
      <c r="M33" s="62">
        <f t="shared" si="5"/>
        <v>2918964.6879499815</v>
      </c>
      <c r="N33" s="62">
        <f t="shared" si="6"/>
        <v>224760.28097214858</v>
      </c>
      <c r="O33" s="62">
        <f t="shared" si="7"/>
        <v>145948.23439749909</v>
      </c>
      <c r="P33" s="62">
        <f t="shared" si="8"/>
        <v>87568.940638499436</v>
      </c>
      <c r="Q33" s="62">
        <f t="shared" si="9"/>
        <v>45827.745600814713</v>
      </c>
      <c r="R33" s="63">
        <f t="shared" si="10"/>
        <v>3423069.8895589435</v>
      </c>
      <c r="X33" s="64"/>
    </row>
    <row r="34" spans="1:24">
      <c r="A34" s="97"/>
      <c r="B34" s="85">
        <f t="shared" si="11"/>
        <v>2031</v>
      </c>
      <c r="C34" s="100">
        <f t="shared" si="12"/>
        <v>2032</v>
      </c>
      <c r="D34" s="59"/>
      <c r="E34" s="59"/>
      <c r="F34" s="59"/>
      <c r="G34" s="110">
        <f>SUMIF(Wainwright_All_R_R_Th!$D$11:$BB$11,$B34,Wainwright_All_R_R_Th!$D$12:$BB$12)</f>
        <v>1266830.1952000002</v>
      </c>
      <c r="H34" s="61">
        <f t="shared" si="0"/>
        <v>63341.509760000015</v>
      </c>
      <c r="I34" s="61">
        <f t="shared" si="1"/>
        <v>26603.434099200007</v>
      </c>
      <c r="J34" s="61">
        <f t="shared" si="2"/>
        <v>67838.756952960015</v>
      </c>
      <c r="K34" s="62">
        <f t="shared" si="3"/>
        <v>173802.89531348355</v>
      </c>
      <c r="L34" s="62">
        <f t="shared" si="4"/>
        <v>159841.67913256437</v>
      </c>
      <c r="M34" s="62">
        <f t="shared" si="5"/>
        <v>1758258.4704582081</v>
      </c>
      <c r="N34" s="62">
        <f t="shared" si="6"/>
        <v>135385.90222528201</v>
      </c>
      <c r="O34" s="62">
        <f t="shared" si="7"/>
        <v>87912.923522910409</v>
      </c>
      <c r="P34" s="62">
        <f t="shared" si="8"/>
        <v>52747.754113746239</v>
      </c>
      <c r="Q34" s="62">
        <f t="shared" si="9"/>
        <v>27604.657986193866</v>
      </c>
      <c r="R34" s="63">
        <f t="shared" si="10"/>
        <v>2061909.7083063407</v>
      </c>
      <c r="X34" s="64"/>
    </row>
    <row r="35" spans="1:24">
      <c r="A35" s="97"/>
      <c r="B35" s="85">
        <f t="shared" si="11"/>
        <v>2032</v>
      </c>
      <c r="C35" s="100">
        <f t="shared" si="12"/>
        <v>2033</v>
      </c>
      <c r="D35" s="59"/>
      <c r="E35" s="59"/>
      <c r="F35" s="59"/>
      <c r="G35" s="110">
        <f>SUMIF(Wainwright_All_R_R_Th!$D$11:$BB$11,$B35,Wainwright_All_R_R_Th!$D$12:$BB$12)</f>
        <v>1710250.8</v>
      </c>
      <c r="H35" s="61">
        <f t="shared" si="0"/>
        <v>85512.540000000008</v>
      </c>
      <c r="I35" s="61">
        <f t="shared" si="1"/>
        <v>35915.266800000005</v>
      </c>
      <c r="J35" s="61">
        <f t="shared" si="2"/>
        <v>91583.930340000021</v>
      </c>
      <c r="K35" s="62">
        <f t="shared" si="3"/>
        <v>234638.02953108001</v>
      </c>
      <c r="L35" s="62">
        <f t="shared" si="4"/>
        <v>215790.056667108</v>
      </c>
      <c r="M35" s="62">
        <f t="shared" si="5"/>
        <v>2373690.623338188</v>
      </c>
      <c r="N35" s="62">
        <f t="shared" si="6"/>
        <v>182774.17799704048</v>
      </c>
      <c r="O35" s="62">
        <f t="shared" si="7"/>
        <v>118684.53116690941</v>
      </c>
      <c r="P35" s="62">
        <f t="shared" si="8"/>
        <v>71210.718700145633</v>
      </c>
      <c r="Q35" s="62">
        <f t="shared" si="9"/>
        <v>37266.942786409556</v>
      </c>
      <c r="R35" s="63">
        <f t="shared" si="10"/>
        <v>2783626.9939886932</v>
      </c>
      <c r="X35" s="64"/>
    </row>
    <row r="36" spans="1:24">
      <c r="A36" s="97"/>
      <c r="B36" s="85">
        <f t="shared" si="11"/>
        <v>2033</v>
      </c>
      <c r="C36" s="100">
        <f t="shared" si="12"/>
        <v>2034</v>
      </c>
      <c r="D36" s="59"/>
      <c r="E36" s="59"/>
      <c r="F36" s="59"/>
      <c r="G36" s="110">
        <f>SUMIF(Wainwright_All_R_R_Th!$D$11:$BB$11,$B36,Wainwright_All_R_R_Th!$D$12:$BB$12)</f>
        <v>0</v>
      </c>
      <c r="H36" s="61">
        <f t="shared" si="0"/>
        <v>0</v>
      </c>
      <c r="I36" s="61">
        <f t="shared" si="1"/>
        <v>0</v>
      </c>
      <c r="J36" s="61">
        <f t="shared" si="2"/>
        <v>0</v>
      </c>
      <c r="K36" s="62">
        <f t="shared" si="3"/>
        <v>0</v>
      </c>
      <c r="L36" s="62">
        <f t="shared" si="4"/>
        <v>0</v>
      </c>
      <c r="M36" s="62">
        <f t="shared" si="5"/>
        <v>0</v>
      </c>
      <c r="N36" s="62">
        <f t="shared" si="6"/>
        <v>0</v>
      </c>
      <c r="O36" s="62">
        <f t="shared" si="7"/>
        <v>0</v>
      </c>
      <c r="P36" s="62">
        <f t="shared" si="8"/>
        <v>0</v>
      </c>
      <c r="Q36" s="62">
        <f t="shared" si="9"/>
        <v>0</v>
      </c>
      <c r="R36" s="63">
        <f t="shared" si="10"/>
        <v>0</v>
      </c>
      <c r="X36" s="64"/>
    </row>
    <row r="37" spans="1:24">
      <c r="A37" s="97"/>
      <c r="B37" s="85">
        <f t="shared" si="11"/>
        <v>2034</v>
      </c>
      <c r="C37" s="100">
        <f t="shared" si="12"/>
        <v>2035</v>
      </c>
      <c r="D37" s="59"/>
      <c r="E37" s="59"/>
      <c r="F37" s="59"/>
      <c r="G37" s="110">
        <f>SUMIF(Wainwright_All_R_R_Th!$D$11:$BB$11,$B37,Wainwright_All_R_R_Th!$D$12:$BB$12)</f>
        <v>166290.432</v>
      </c>
      <c r="H37" s="61">
        <f t="shared" si="0"/>
        <v>8314.5216</v>
      </c>
      <c r="I37" s="61">
        <f t="shared" si="1"/>
        <v>3492.0990720000004</v>
      </c>
      <c r="J37" s="61">
        <f t="shared" si="2"/>
        <v>8904.8526336000014</v>
      </c>
      <c r="K37" s="62">
        <f t="shared" si="3"/>
        <v>22814.232447283204</v>
      </c>
      <c r="L37" s="62">
        <f t="shared" si="4"/>
        <v>20981.613775288322</v>
      </c>
      <c r="M37" s="62">
        <f t="shared" si="5"/>
        <v>230797.75152817153</v>
      </c>
      <c r="N37" s="62">
        <f t="shared" si="6"/>
        <v>17771.426867669208</v>
      </c>
      <c r="O37" s="62">
        <f t="shared" si="7"/>
        <v>11539.887576408577</v>
      </c>
      <c r="P37" s="62">
        <f t="shared" si="8"/>
        <v>6923.9325458451458</v>
      </c>
      <c r="Q37" s="62">
        <f t="shared" si="9"/>
        <v>3623.5246989922935</v>
      </c>
      <c r="R37" s="63">
        <f t="shared" si="10"/>
        <v>270656.5232170868</v>
      </c>
      <c r="X37" s="64"/>
    </row>
    <row r="38" spans="1:24">
      <c r="A38" s="97"/>
      <c r="B38" s="85">
        <f t="shared" si="11"/>
        <v>2035</v>
      </c>
      <c r="C38" s="100">
        <f t="shared" si="12"/>
        <v>2036</v>
      </c>
      <c r="D38" s="59"/>
      <c r="E38" s="59"/>
      <c r="F38" s="59"/>
      <c r="G38" s="110">
        <f>SUMIF(Wainwright_All_R_R_Th!$D$11:$BB$11,$B38,Wainwright_All_R_R_Th!$D$12:$BB$12)</f>
        <v>0</v>
      </c>
      <c r="H38" s="61">
        <f t="shared" si="0"/>
        <v>0</v>
      </c>
      <c r="I38" s="61">
        <f t="shared" si="1"/>
        <v>0</v>
      </c>
      <c r="J38" s="61">
        <f t="shared" si="2"/>
        <v>0</v>
      </c>
      <c r="K38" s="62">
        <f t="shared" si="3"/>
        <v>0</v>
      </c>
      <c r="L38" s="62">
        <f t="shared" si="4"/>
        <v>0</v>
      </c>
      <c r="M38" s="62">
        <f t="shared" si="5"/>
        <v>0</v>
      </c>
      <c r="N38" s="62">
        <f t="shared" si="6"/>
        <v>0</v>
      </c>
      <c r="O38" s="62">
        <f t="shared" si="7"/>
        <v>0</v>
      </c>
      <c r="P38" s="62">
        <f t="shared" si="8"/>
        <v>0</v>
      </c>
      <c r="Q38" s="62">
        <f t="shared" si="9"/>
        <v>0</v>
      </c>
      <c r="R38" s="63">
        <f t="shared" si="10"/>
        <v>0</v>
      </c>
      <c r="X38" s="64"/>
    </row>
    <row r="39" spans="1:24">
      <c r="A39" s="97"/>
      <c r="B39" s="85">
        <f t="shared" si="11"/>
        <v>2036</v>
      </c>
      <c r="C39" s="100">
        <f t="shared" si="12"/>
        <v>2037</v>
      </c>
      <c r="D39" s="59"/>
      <c r="E39" s="59"/>
      <c r="F39" s="59"/>
      <c r="G39" s="110">
        <f>SUMIF(Wainwright_All_R_R_Th!$D$11:$BB$11,$B39,Wainwright_All_R_R_Th!$D$12:$BB$12)</f>
        <v>0</v>
      </c>
      <c r="H39" s="61">
        <f t="shared" si="0"/>
        <v>0</v>
      </c>
      <c r="I39" s="61">
        <f t="shared" si="1"/>
        <v>0</v>
      </c>
      <c r="J39" s="61">
        <f t="shared" si="2"/>
        <v>0</v>
      </c>
      <c r="K39" s="62">
        <f t="shared" si="3"/>
        <v>0</v>
      </c>
      <c r="L39" s="62">
        <f t="shared" si="4"/>
        <v>0</v>
      </c>
      <c r="M39" s="62">
        <f t="shared" si="5"/>
        <v>0</v>
      </c>
      <c r="N39" s="62">
        <f t="shared" si="6"/>
        <v>0</v>
      </c>
      <c r="O39" s="62">
        <f t="shared" si="7"/>
        <v>0</v>
      </c>
      <c r="P39" s="62">
        <f t="shared" si="8"/>
        <v>0</v>
      </c>
      <c r="Q39" s="62">
        <f t="shared" si="9"/>
        <v>0</v>
      </c>
      <c r="R39" s="63">
        <f t="shared" si="10"/>
        <v>0</v>
      </c>
      <c r="X39" s="64"/>
    </row>
    <row r="40" spans="1:24">
      <c r="A40" s="97"/>
      <c r="B40" s="85">
        <f t="shared" si="11"/>
        <v>2037</v>
      </c>
      <c r="C40" s="100">
        <f t="shared" si="12"/>
        <v>2038</v>
      </c>
      <c r="D40" s="59"/>
      <c r="E40" s="59"/>
      <c r="F40" s="59"/>
      <c r="G40" s="110">
        <f>SUMIF(Wainwright_All_R_R_Th!$D$11:$BB$11,$B40,Wainwright_All_R_R_Th!$D$12:$BB$12)</f>
        <v>0</v>
      </c>
      <c r="H40" s="61">
        <f t="shared" si="0"/>
        <v>0</v>
      </c>
      <c r="I40" s="61">
        <f t="shared" si="1"/>
        <v>0</v>
      </c>
      <c r="J40" s="61">
        <f t="shared" si="2"/>
        <v>0</v>
      </c>
      <c r="K40" s="62">
        <f t="shared" si="3"/>
        <v>0</v>
      </c>
      <c r="L40" s="62">
        <f t="shared" si="4"/>
        <v>0</v>
      </c>
      <c r="M40" s="62">
        <f t="shared" si="5"/>
        <v>0</v>
      </c>
      <c r="N40" s="62">
        <f t="shared" si="6"/>
        <v>0</v>
      </c>
      <c r="O40" s="62">
        <f t="shared" si="7"/>
        <v>0</v>
      </c>
      <c r="P40" s="62">
        <f t="shared" si="8"/>
        <v>0</v>
      </c>
      <c r="Q40" s="62">
        <f t="shared" si="9"/>
        <v>0</v>
      </c>
      <c r="R40" s="63">
        <f t="shared" si="10"/>
        <v>0</v>
      </c>
      <c r="X40" s="64"/>
    </row>
    <row r="41" spans="1:24">
      <c r="A41" s="97"/>
      <c r="B41" s="85">
        <f t="shared" si="11"/>
        <v>2038</v>
      </c>
      <c r="C41" s="100">
        <f t="shared" si="12"/>
        <v>2039</v>
      </c>
      <c r="D41" s="59"/>
      <c r="E41" s="59"/>
      <c r="F41" s="59"/>
      <c r="G41" s="110">
        <f>SUMIF(Wainwright_All_R_R_Th!$D$11:$BB$11,$B41,Wainwright_All_R_R_Th!$D$12:$BB$12)</f>
        <v>0</v>
      </c>
      <c r="H41" s="61">
        <f t="shared" si="0"/>
        <v>0</v>
      </c>
      <c r="I41" s="61">
        <f t="shared" si="1"/>
        <v>0</v>
      </c>
      <c r="J41" s="61">
        <f t="shared" si="2"/>
        <v>0</v>
      </c>
      <c r="K41" s="62">
        <f t="shared" si="3"/>
        <v>0</v>
      </c>
      <c r="L41" s="62">
        <f t="shared" si="4"/>
        <v>0</v>
      </c>
      <c r="M41" s="62">
        <f t="shared" si="5"/>
        <v>0</v>
      </c>
      <c r="N41" s="62">
        <f t="shared" si="6"/>
        <v>0</v>
      </c>
      <c r="O41" s="62">
        <f t="shared" si="7"/>
        <v>0</v>
      </c>
      <c r="P41" s="62">
        <f t="shared" si="8"/>
        <v>0</v>
      </c>
      <c r="Q41" s="62">
        <f t="shared" si="9"/>
        <v>0</v>
      </c>
      <c r="R41" s="63">
        <f t="shared" si="10"/>
        <v>0</v>
      </c>
      <c r="X41" s="64"/>
    </row>
    <row r="42" spans="1:24">
      <c r="A42" s="97"/>
      <c r="B42" s="85">
        <f t="shared" si="11"/>
        <v>2039</v>
      </c>
      <c r="C42" s="100">
        <f t="shared" si="12"/>
        <v>2040</v>
      </c>
      <c r="D42" s="59"/>
      <c r="E42" s="59"/>
      <c r="F42" s="59"/>
      <c r="G42" s="110">
        <f>SUMIF(Wainwright_All_R_R_Th!$D$11:$BB$11,$B42,Wainwright_All_R_R_Th!$D$12:$BB$12)</f>
        <v>18000</v>
      </c>
      <c r="H42" s="61">
        <f t="shared" si="0"/>
        <v>900</v>
      </c>
      <c r="I42" s="61">
        <f t="shared" si="1"/>
        <v>378</v>
      </c>
      <c r="J42" s="61">
        <f t="shared" si="2"/>
        <v>963.90000000000009</v>
      </c>
      <c r="K42" s="62">
        <f t="shared" si="3"/>
        <v>2469.5118000000002</v>
      </c>
      <c r="L42" s="62">
        <f t="shared" si="4"/>
        <v>2271.1411800000001</v>
      </c>
      <c r="M42" s="62">
        <f t="shared" si="5"/>
        <v>24982.55298</v>
      </c>
      <c r="N42" s="62">
        <f t="shared" si="6"/>
        <v>1923.6565794600001</v>
      </c>
      <c r="O42" s="62">
        <f t="shared" si="7"/>
        <v>1249.127649</v>
      </c>
      <c r="P42" s="62">
        <f t="shared" si="8"/>
        <v>749.47658939999997</v>
      </c>
      <c r="Q42" s="62">
        <f t="shared" si="9"/>
        <v>392.22608178600007</v>
      </c>
      <c r="R42" s="63">
        <f t="shared" si="10"/>
        <v>29297.039879645999</v>
      </c>
      <c r="X42" s="64"/>
    </row>
    <row r="43" spans="1:24">
      <c r="A43" s="97"/>
      <c r="B43" s="85">
        <f t="shared" si="11"/>
        <v>2040</v>
      </c>
      <c r="C43" s="100">
        <f t="shared" si="12"/>
        <v>2041</v>
      </c>
      <c r="D43" s="59"/>
      <c r="E43" s="59"/>
      <c r="F43" s="59"/>
      <c r="G43" s="110">
        <f>SUMIF(Wainwright_All_R_R_Th!$D$11:$BB$11,$B43,Wainwright_All_R_R_Th!$D$12:$BB$12)</f>
        <v>89700</v>
      </c>
      <c r="H43" s="61">
        <f t="shared" ref="H43:H62" si="13">G43*$H$9</f>
        <v>4485</v>
      </c>
      <c r="I43" s="61">
        <f t="shared" ref="I43:I62" si="14">SUM(G43:H43)*I$9</f>
        <v>1883.7</v>
      </c>
      <c r="J43" s="61">
        <f t="shared" ref="J43:J62" si="15">SUM(G43:I43)*J$9</f>
        <v>4803.4350000000004</v>
      </c>
      <c r="K43" s="62">
        <f t="shared" ref="K43:K62" si="16">SUM(G43:J43)*K$9</f>
        <v>12306.400469999999</v>
      </c>
      <c r="L43" s="62">
        <f t="shared" ref="L43:L62" si="17">SUM(G43:K43)*L$9</f>
        <v>11317.853546999999</v>
      </c>
      <c r="M43" s="62">
        <f t="shared" ref="M43:M62" si="18">SUM(G43:L43)</f>
        <v>124496.38901699998</v>
      </c>
      <c r="N43" s="62">
        <f t="shared" ref="N43:N62" si="19">M43*N$9</f>
        <v>9586.2219543089977</v>
      </c>
      <c r="O43" s="62">
        <f t="shared" ref="O43:O62" si="20">M43*O$9</f>
        <v>6224.8194508499992</v>
      </c>
      <c r="P43" s="62">
        <f t="shared" ref="P43:P62" si="21">M43*P$9</f>
        <v>3734.8916705099991</v>
      </c>
      <c r="Q43" s="62">
        <f t="shared" ref="Q43:Q62" si="22">SUM(N43:P43)*Q$9</f>
        <v>1954.5933075668997</v>
      </c>
      <c r="R43" s="63">
        <f t="shared" ref="R43:R62" si="23">SUM(M43:Q43)</f>
        <v>145996.91540023586</v>
      </c>
      <c r="X43" s="64"/>
    </row>
    <row r="44" spans="1:24">
      <c r="A44" s="99"/>
      <c r="B44" s="85">
        <f t="shared" ref="B44:B61" si="24">B43+1</f>
        <v>2041</v>
      </c>
      <c r="C44" s="100">
        <f t="shared" si="12"/>
        <v>2042</v>
      </c>
      <c r="D44" s="59"/>
      <c r="E44" s="59"/>
      <c r="F44" s="59"/>
      <c r="G44" s="110">
        <f>SUMIF(Wainwright_All_R_R_Th!$D$11:$BB$11,$B44,Wainwright_All_R_R_Th!$D$12:$BB$12)</f>
        <v>0</v>
      </c>
      <c r="H44" s="61">
        <f t="shared" si="13"/>
        <v>0</v>
      </c>
      <c r="I44" s="61">
        <f t="shared" si="14"/>
        <v>0</v>
      </c>
      <c r="J44" s="61">
        <f t="shared" si="15"/>
        <v>0</v>
      </c>
      <c r="K44" s="62">
        <f t="shared" si="16"/>
        <v>0</v>
      </c>
      <c r="L44" s="62">
        <f t="shared" si="17"/>
        <v>0</v>
      </c>
      <c r="M44" s="62">
        <f t="shared" si="18"/>
        <v>0</v>
      </c>
      <c r="N44" s="62">
        <f t="shared" si="19"/>
        <v>0</v>
      </c>
      <c r="O44" s="62">
        <f t="shared" si="20"/>
        <v>0</v>
      </c>
      <c r="P44" s="62">
        <f t="shared" si="21"/>
        <v>0</v>
      </c>
      <c r="Q44" s="62">
        <f t="shared" si="22"/>
        <v>0</v>
      </c>
      <c r="R44" s="63">
        <f t="shared" si="23"/>
        <v>0</v>
      </c>
      <c r="X44" s="64"/>
    </row>
    <row r="45" spans="1:24">
      <c r="A45" s="97"/>
      <c r="B45" s="85">
        <f t="shared" si="24"/>
        <v>2042</v>
      </c>
      <c r="C45" s="100">
        <f t="shared" si="12"/>
        <v>2043</v>
      </c>
      <c r="D45" s="59"/>
      <c r="E45" s="59"/>
      <c r="F45" s="59"/>
      <c r="G45" s="110">
        <f>SUMIF(Wainwright_All_R_R_Th!$D$11:$BB$11,$B45,Wainwright_All_R_R_Th!$D$12:$BB$12)</f>
        <v>0</v>
      </c>
      <c r="H45" s="61">
        <f t="shared" si="13"/>
        <v>0</v>
      </c>
      <c r="I45" s="61">
        <f t="shared" si="14"/>
        <v>0</v>
      </c>
      <c r="J45" s="61">
        <f t="shared" si="15"/>
        <v>0</v>
      </c>
      <c r="K45" s="62">
        <f t="shared" si="16"/>
        <v>0</v>
      </c>
      <c r="L45" s="62">
        <f t="shared" si="17"/>
        <v>0</v>
      </c>
      <c r="M45" s="62">
        <f t="shared" si="18"/>
        <v>0</v>
      </c>
      <c r="N45" s="62">
        <f t="shared" si="19"/>
        <v>0</v>
      </c>
      <c r="O45" s="62">
        <f t="shared" si="20"/>
        <v>0</v>
      </c>
      <c r="P45" s="62">
        <f t="shared" si="21"/>
        <v>0</v>
      </c>
      <c r="Q45" s="62">
        <f t="shared" si="22"/>
        <v>0</v>
      </c>
      <c r="R45" s="63">
        <f t="shared" si="23"/>
        <v>0</v>
      </c>
      <c r="X45" s="64"/>
    </row>
    <row r="46" spans="1:24">
      <c r="A46" s="99"/>
      <c r="B46" s="85">
        <f t="shared" si="24"/>
        <v>2043</v>
      </c>
      <c r="C46" s="100">
        <f t="shared" si="12"/>
        <v>2044</v>
      </c>
      <c r="D46" s="59"/>
      <c r="E46" s="59"/>
      <c r="F46" s="59"/>
      <c r="G46" s="110">
        <f>SUMIF(Wainwright_All_R_R_Th!$D$11:$BB$11,$B46,Wainwright_All_R_R_Th!$D$12:$BB$12)</f>
        <v>228525</v>
      </c>
      <c r="H46" s="61">
        <f t="shared" si="13"/>
        <v>11426.25</v>
      </c>
      <c r="I46" s="61">
        <f t="shared" si="14"/>
        <v>4799.0250000000005</v>
      </c>
      <c r="J46" s="61">
        <f t="shared" si="15"/>
        <v>12237.51375</v>
      </c>
      <c r="K46" s="62">
        <f t="shared" si="16"/>
        <v>31352.510227499999</v>
      </c>
      <c r="L46" s="62">
        <f t="shared" si="17"/>
        <v>28834.029897750002</v>
      </c>
      <c r="M46" s="62">
        <f t="shared" si="18"/>
        <v>317174.32887525001</v>
      </c>
      <c r="N46" s="62">
        <f t="shared" si="19"/>
        <v>24422.42332339425</v>
      </c>
      <c r="O46" s="62">
        <f t="shared" si="20"/>
        <v>15858.716443762502</v>
      </c>
      <c r="P46" s="62">
        <f t="shared" si="21"/>
        <v>9515.2298662574995</v>
      </c>
      <c r="Q46" s="62">
        <f t="shared" si="22"/>
        <v>4979.6369633414251</v>
      </c>
      <c r="R46" s="63">
        <f t="shared" si="23"/>
        <v>371950.33547200571</v>
      </c>
      <c r="X46" s="64"/>
    </row>
    <row r="47" spans="1:24">
      <c r="A47" s="97"/>
      <c r="B47" s="85">
        <f t="shared" si="24"/>
        <v>2044</v>
      </c>
      <c r="C47" s="100">
        <f t="shared" si="12"/>
        <v>2045</v>
      </c>
      <c r="D47" s="59"/>
      <c r="E47" s="59"/>
      <c r="F47" s="59"/>
      <c r="G47" s="110">
        <f>SUMIF(Wainwright_All_R_R_Th!$D$11:$BB$11,$B47,Wainwright_All_R_R_Th!$D$12:$BB$12)</f>
        <v>0</v>
      </c>
      <c r="H47" s="61">
        <f t="shared" si="13"/>
        <v>0</v>
      </c>
      <c r="I47" s="61">
        <f t="shared" si="14"/>
        <v>0</v>
      </c>
      <c r="J47" s="61">
        <f t="shared" si="15"/>
        <v>0</v>
      </c>
      <c r="K47" s="62">
        <f t="shared" si="16"/>
        <v>0</v>
      </c>
      <c r="L47" s="62">
        <f t="shared" si="17"/>
        <v>0</v>
      </c>
      <c r="M47" s="62">
        <f t="shared" si="18"/>
        <v>0</v>
      </c>
      <c r="N47" s="62">
        <f t="shared" si="19"/>
        <v>0</v>
      </c>
      <c r="O47" s="62">
        <f t="shared" si="20"/>
        <v>0</v>
      </c>
      <c r="P47" s="62">
        <f t="shared" si="21"/>
        <v>0</v>
      </c>
      <c r="Q47" s="62">
        <f t="shared" si="22"/>
        <v>0</v>
      </c>
      <c r="R47" s="63">
        <f t="shared" si="23"/>
        <v>0</v>
      </c>
      <c r="X47" s="64"/>
    </row>
    <row r="48" spans="1:24">
      <c r="A48" s="97"/>
      <c r="B48" s="85">
        <f t="shared" si="24"/>
        <v>2045</v>
      </c>
      <c r="C48" s="100">
        <f t="shared" si="12"/>
        <v>2046</v>
      </c>
      <c r="D48" s="59"/>
      <c r="E48" s="59"/>
      <c r="F48" s="59"/>
      <c r="G48" s="110">
        <f>SUMIF(Wainwright_All_R_R_Th!$D$11:$BB$11,$B48,Wainwright_All_R_R_Th!$D$12:$BB$12)</f>
        <v>0</v>
      </c>
      <c r="H48" s="61">
        <f t="shared" si="13"/>
        <v>0</v>
      </c>
      <c r="I48" s="61">
        <f t="shared" si="14"/>
        <v>0</v>
      </c>
      <c r="J48" s="61">
        <f t="shared" si="15"/>
        <v>0</v>
      </c>
      <c r="K48" s="62">
        <f t="shared" si="16"/>
        <v>0</v>
      </c>
      <c r="L48" s="62">
        <f t="shared" si="17"/>
        <v>0</v>
      </c>
      <c r="M48" s="62">
        <f t="shared" si="18"/>
        <v>0</v>
      </c>
      <c r="N48" s="62">
        <f t="shared" si="19"/>
        <v>0</v>
      </c>
      <c r="O48" s="62">
        <f t="shared" si="20"/>
        <v>0</v>
      </c>
      <c r="P48" s="62">
        <f t="shared" si="21"/>
        <v>0</v>
      </c>
      <c r="Q48" s="62">
        <f t="shared" si="22"/>
        <v>0</v>
      </c>
      <c r="R48" s="63">
        <f t="shared" si="23"/>
        <v>0</v>
      </c>
      <c r="X48" s="64"/>
    </row>
    <row r="49" spans="1:24">
      <c r="A49" s="97"/>
      <c r="B49" s="85">
        <f t="shared" si="24"/>
        <v>2046</v>
      </c>
      <c r="C49" s="100">
        <f t="shared" si="12"/>
        <v>2047</v>
      </c>
      <c r="D49" s="59"/>
      <c r="E49" s="59"/>
      <c r="F49" s="59"/>
      <c r="G49" s="110">
        <f>SUMIF(Wainwright_All_R_R_Th!$D$11:$BB$11,$B49,Wainwright_All_R_R_Th!$D$12:$BB$12)</f>
        <v>0</v>
      </c>
      <c r="H49" s="61">
        <f t="shared" si="13"/>
        <v>0</v>
      </c>
      <c r="I49" s="61">
        <f t="shared" si="14"/>
        <v>0</v>
      </c>
      <c r="J49" s="61">
        <f t="shared" si="15"/>
        <v>0</v>
      </c>
      <c r="K49" s="62">
        <f t="shared" si="16"/>
        <v>0</v>
      </c>
      <c r="L49" s="62">
        <f t="shared" si="17"/>
        <v>0</v>
      </c>
      <c r="M49" s="62">
        <f t="shared" si="18"/>
        <v>0</v>
      </c>
      <c r="N49" s="62">
        <f t="shared" si="19"/>
        <v>0</v>
      </c>
      <c r="O49" s="62">
        <f t="shared" si="20"/>
        <v>0</v>
      </c>
      <c r="P49" s="62">
        <f t="shared" si="21"/>
        <v>0</v>
      </c>
      <c r="Q49" s="62">
        <f t="shared" si="22"/>
        <v>0</v>
      </c>
      <c r="R49" s="63">
        <f t="shared" si="23"/>
        <v>0</v>
      </c>
      <c r="X49" s="64"/>
    </row>
    <row r="50" spans="1:24">
      <c r="A50" s="97"/>
      <c r="B50" s="85">
        <f t="shared" si="24"/>
        <v>2047</v>
      </c>
      <c r="C50" s="100">
        <f t="shared" si="12"/>
        <v>2048</v>
      </c>
      <c r="D50" s="59"/>
      <c r="E50" s="59"/>
      <c r="F50" s="59"/>
      <c r="G50" s="110">
        <f>SUMIF(Wainwright_All_R_R_Th!$D$11:$BB$11,$B50,Wainwright_All_R_R_Th!$D$12:$BB$12)</f>
        <v>700000</v>
      </c>
      <c r="H50" s="61">
        <f t="shared" si="13"/>
        <v>35000</v>
      </c>
      <c r="I50" s="61">
        <f t="shared" si="14"/>
        <v>14700</v>
      </c>
      <c r="J50" s="61">
        <f t="shared" si="15"/>
        <v>37485</v>
      </c>
      <c r="K50" s="62">
        <f t="shared" si="16"/>
        <v>96036.569999999992</v>
      </c>
      <c r="L50" s="62">
        <f t="shared" si="17"/>
        <v>88322.157000000007</v>
      </c>
      <c r="M50" s="62">
        <f t="shared" si="18"/>
        <v>971543.72699999996</v>
      </c>
      <c r="N50" s="62">
        <f t="shared" si="19"/>
        <v>74808.866978999999</v>
      </c>
      <c r="O50" s="62">
        <f t="shared" si="20"/>
        <v>48577.186350000004</v>
      </c>
      <c r="P50" s="62">
        <f t="shared" si="21"/>
        <v>29146.311809999999</v>
      </c>
      <c r="Q50" s="62">
        <f t="shared" si="22"/>
        <v>15253.236513900001</v>
      </c>
      <c r="R50" s="63">
        <f t="shared" si="23"/>
        <v>1139329.3286529002</v>
      </c>
      <c r="X50" s="64"/>
    </row>
    <row r="51" spans="1:24">
      <c r="A51" s="97"/>
      <c r="B51" s="85">
        <f t="shared" si="24"/>
        <v>2048</v>
      </c>
      <c r="C51" s="100">
        <f t="shared" si="12"/>
        <v>2049</v>
      </c>
      <c r="D51" s="59"/>
      <c r="E51" s="59"/>
      <c r="F51" s="59"/>
      <c r="G51" s="110">
        <f>SUMIF(Wainwright_All_R_R_Th!$D$11:$BB$11,$B51,Wainwright_All_R_R_Th!$D$12:$BB$12)</f>
        <v>0</v>
      </c>
      <c r="H51" s="61">
        <f t="shared" si="13"/>
        <v>0</v>
      </c>
      <c r="I51" s="61">
        <f t="shared" si="14"/>
        <v>0</v>
      </c>
      <c r="J51" s="61">
        <f t="shared" si="15"/>
        <v>0</v>
      </c>
      <c r="K51" s="62">
        <f t="shared" si="16"/>
        <v>0</v>
      </c>
      <c r="L51" s="62">
        <f t="shared" si="17"/>
        <v>0</v>
      </c>
      <c r="M51" s="62">
        <f t="shared" si="18"/>
        <v>0</v>
      </c>
      <c r="N51" s="62">
        <f t="shared" si="19"/>
        <v>0</v>
      </c>
      <c r="O51" s="62">
        <f t="shared" si="20"/>
        <v>0</v>
      </c>
      <c r="P51" s="62">
        <f t="shared" si="21"/>
        <v>0</v>
      </c>
      <c r="Q51" s="62">
        <f t="shared" si="22"/>
        <v>0</v>
      </c>
      <c r="R51" s="63">
        <f t="shared" si="23"/>
        <v>0</v>
      </c>
      <c r="X51" s="64"/>
    </row>
    <row r="52" spans="1:24">
      <c r="A52" s="99"/>
      <c r="B52" s="85">
        <f t="shared" si="24"/>
        <v>2049</v>
      </c>
      <c r="C52" s="100">
        <f t="shared" si="12"/>
        <v>2050</v>
      </c>
      <c r="D52" s="59"/>
      <c r="E52" s="59"/>
      <c r="F52" s="59"/>
      <c r="G52" s="110">
        <f>SUMIF(Wainwright_All_R_R_Th!$D$11:$BB$11,$B52,Wainwright_All_R_R_Th!$D$12:$BB$12)</f>
        <v>0</v>
      </c>
      <c r="H52" s="61">
        <f t="shared" si="13"/>
        <v>0</v>
      </c>
      <c r="I52" s="61">
        <f t="shared" si="14"/>
        <v>0</v>
      </c>
      <c r="J52" s="61">
        <f t="shared" si="15"/>
        <v>0</v>
      </c>
      <c r="K52" s="62">
        <f t="shared" si="16"/>
        <v>0</v>
      </c>
      <c r="L52" s="62">
        <f t="shared" si="17"/>
        <v>0</v>
      </c>
      <c r="M52" s="62">
        <f t="shared" si="18"/>
        <v>0</v>
      </c>
      <c r="N52" s="62">
        <f t="shared" si="19"/>
        <v>0</v>
      </c>
      <c r="O52" s="62">
        <f t="shared" si="20"/>
        <v>0</v>
      </c>
      <c r="P52" s="62">
        <f t="shared" si="21"/>
        <v>0</v>
      </c>
      <c r="Q52" s="62">
        <f t="shared" si="22"/>
        <v>0</v>
      </c>
      <c r="R52" s="63">
        <f t="shared" si="23"/>
        <v>0</v>
      </c>
      <c r="X52" s="64"/>
    </row>
    <row r="53" spans="1:24">
      <c r="A53" s="97"/>
      <c r="B53" s="85">
        <f t="shared" si="24"/>
        <v>2050</v>
      </c>
      <c r="C53" s="100">
        <f t="shared" si="12"/>
        <v>2051</v>
      </c>
      <c r="D53" s="59"/>
      <c r="E53" s="59"/>
      <c r="F53" s="59"/>
      <c r="G53" s="110">
        <f>SUMIF(Wainwright_All_R_R_Th!$D$11:$BB$11,$B53,Wainwright_All_R_R_Th!$D$12:$BB$12)</f>
        <v>0</v>
      </c>
      <c r="H53" s="61">
        <f t="shared" si="13"/>
        <v>0</v>
      </c>
      <c r="I53" s="61">
        <f t="shared" si="14"/>
        <v>0</v>
      </c>
      <c r="J53" s="61">
        <f t="shared" si="15"/>
        <v>0</v>
      </c>
      <c r="K53" s="62">
        <f t="shared" si="16"/>
        <v>0</v>
      </c>
      <c r="L53" s="62">
        <f t="shared" si="17"/>
        <v>0</v>
      </c>
      <c r="M53" s="62">
        <f t="shared" si="18"/>
        <v>0</v>
      </c>
      <c r="N53" s="62">
        <f t="shared" si="19"/>
        <v>0</v>
      </c>
      <c r="O53" s="62">
        <f t="shared" si="20"/>
        <v>0</v>
      </c>
      <c r="P53" s="62">
        <f t="shared" si="21"/>
        <v>0</v>
      </c>
      <c r="Q53" s="62">
        <f t="shared" si="22"/>
        <v>0</v>
      </c>
      <c r="R53" s="63">
        <f t="shared" si="23"/>
        <v>0</v>
      </c>
      <c r="X53" s="64"/>
    </row>
    <row r="54" spans="1:24">
      <c r="A54" s="99"/>
      <c r="B54" s="85">
        <f t="shared" si="24"/>
        <v>2051</v>
      </c>
      <c r="C54" s="100">
        <f t="shared" si="12"/>
        <v>2052</v>
      </c>
      <c r="D54" s="59"/>
      <c r="E54" s="59"/>
      <c r="F54" s="59"/>
      <c r="G54" s="110">
        <f>SUMIF(Wainwright_All_R_R_Th!$D$11:$BB$11,$B54,Wainwright_All_R_R_Th!$D$12:$BB$12)</f>
        <v>27750</v>
      </c>
      <c r="H54" s="61">
        <f t="shared" si="13"/>
        <v>1387.5</v>
      </c>
      <c r="I54" s="61">
        <f t="shared" si="14"/>
        <v>582.75</v>
      </c>
      <c r="J54" s="61">
        <f t="shared" si="15"/>
        <v>1486.0125</v>
      </c>
      <c r="K54" s="62">
        <f t="shared" si="16"/>
        <v>3807.164025</v>
      </c>
      <c r="L54" s="62">
        <f t="shared" si="17"/>
        <v>3501.3426525000004</v>
      </c>
      <c r="M54" s="62">
        <f t="shared" si="18"/>
        <v>38514.769177500006</v>
      </c>
      <c r="N54" s="62">
        <f t="shared" si="19"/>
        <v>2965.6372266675003</v>
      </c>
      <c r="O54" s="62">
        <f t="shared" si="20"/>
        <v>1925.7384588750003</v>
      </c>
      <c r="P54" s="62">
        <f t="shared" si="21"/>
        <v>1155.4430753250001</v>
      </c>
      <c r="Q54" s="62">
        <f t="shared" si="22"/>
        <v>604.68187608675009</v>
      </c>
      <c r="R54" s="63">
        <f t="shared" si="23"/>
        <v>45166.269814454259</v>
      </c>
      <c r="X54" s="64"/>
    </row>
    <row r="55" spans="1:24">
      <c r="A55" s="97"/>
      <c r="B55" s="85">
        <f t="shared" si="24"/>
        <v>2052</v>
      </c>
      <c r="C55" s="100">
        <f t="shared" si="12"/>
        <v>2053</v>
      </c>
      <c r="D55" s="59"/>
      <c r="E55" s="59"/>
      <c r="F55" s="59"/>
      <c r="G55" s="110">
        <f>SUMIF(Wainwright_All_R_R_Th!$D$11:$BB$11,$B55,Wainwright_All_R_R_Th!$D$12:$BB$12)</f>
        <v>0</v>
      </c>
      <c r="H55" s="61">
        <f t="shared" si="13"/>
        <v>0</v>
      </c>
      <c r="I55" s="61">
        <f t="shared" si="14"/>
        <v>0</v>
      </c>
      <c r="J55" s="61">
        <f t="shared" si="15"/>
        <v>0</v>
      </c>
      <c r="K55" s="62">
        <f t="shared" si="16"/>
        <v>0</v>
      </c>
      <c r="L55" s="62">
        <f t="shared" si="17"/>
        <v>0</v>
      </c>
      <c r="M55" s="62">
        <f t="shared" si="18"/>
        <v>0</v>
      </c>
      <c r="N55" s="62">
        <f t="shared" si="19"/>
        <v>0</v>
      </c>
      <c r="O55" s="62">
        <f t="shared" si="20"/>
        <v>0</v>
      </c>
      <c r="P55" s="62">
        <f t="shared" si="21"/>
        <v>0</v>
      </c>
      <c r="Q55" s="62">
        <f t="shared" si="22"/>
        <v>0</v>
      </c>
      <c r="R55" s="63">
        <f t="shared" si="23"/>
        <v>0</v>
      </c>
      <c r="X55" s="64"/>
    </row>
    <row r="56" spans="1:24">
      <c r="A56" s="97"/>
      <c r="B56" s="85">
        <f t="shared" si="24"/>
        <v>2053</v>
      </c>
      <c r="C56" s="100">
        <f t="shared" si="12"/>
        <v>2054</v>
      </c>
      <c r="D56" s="59"/>
      <c r="E56" s="59"/>
      <c r="F56" s="59"/>
      <c r="G56" s="110">
        <f>SUMIF(Wainwright_All_R_R_Th!$D$11:$BB$11,$B56,Wainwright_All_R_R_Th!$D$12:$BB$12)</f>
        <v>5000</v>
      </c>
      <c r="H56" s="61">
        <f t="shared" si="13"/>
        <v>250</v>
      </c>
      <c r="I56" s="61">
        <f t="shared" si="14"/>
        <v>105</v>
      </c>
      <c r="J56" s="61">
        <f t="shared" si="15"/>
        <v>267.75</v>
      </c>
      <c r="K56" s="62">
        <f t="shared" si="16"/>
        <v>685.97550000000001</v>
      </c>
      <c r="L56" s="62">
        <f t="shared" si="17"/>
        <v>630.87255000000005</v>
      </c>
      <c r="M56" s="62">
        <f t="shared" si="18"/>
        <v>6939.5980500000005</v>
      </c>
      <c r="N56" s="62">
        <f t="shared" si="19"/>
        <v>534.34904985000003</v>
      </c>
      <c r="O56" s="62">
        <f t="shared" si="20"/>
        <v>346.97990250000004</v>
      </c>
      <c r="P56" s="62">
        <f t="shared" si="21"/>
        <v>208.18794149999999</v>
      </c>
      <c r="Q56" s="62">
        <f t="shared" si="22"/>
        <v>108.95168938500001</v>
      </c>
      <c r="R56" s="63">
        <f t="shared" si="23"/>
        <v>8138.0666332350011</v>
      </c>
      <c r="X56" s="64"/>
    </row>
    <row r="57" spans="1:24">
      <c r="A57" s="97"/>
      <c r="B57" s="85">
        <f t="shared" si="24"/>
        <v>2054</v>
      </c>
      <c r="C57" s="100">
        <f t="shared" si="12"/>
        <v>2055</v>
      </c>
      <c r="D57" s="59"/>
      <c r="E57" s="59"/>
      <c r="F57" s="59"/>
      <c r="G57" s="110">
        <f>SUMIF(Wainwright_All_R_R_Th!$D$11:$BB$11,$B57,Wainwright_All_R_R_Th!$D$12:$BB$12)</f>
        <v>0</v>
      </c>
      <c r="H57" s="61">
        <f t="shared" si="13"/>
        <v>0</v>
      </c>
      <c r="I57" s="61">
        <f t="shared" si="14"/>
        <v>0</v>
      </c>
      <c r="J57" s="61">
        <f t="shared" si="15"/>
        <v>0</v>
      </c>
      <c r="K57" s="62">
        <f t="shared" si="16"/>
        <v>0</v>
      </c>
      <c r="L57" s="62">
        <f t="shared" si="17"/>
        <v>0</v>
      </c>
      <c r="M57" s="62">
        <f t="shared" si="18"/>
        <v>0</v>
      </c>
      <c r="N57" s="62">
        <f t="shared" si="19"/>
        <v>0</v>
      </c>
      <c r="O57" s="62">
        <f t="shared" si="20"/>
        <v>0</v>
      </c>
      <c r="P57" s="62">
        <f t="shared" si="21"/>
        <v>0</v>
      </c>
      <c r="Q57" s="62">
        <f t="shared" si="22"/>
        <v>0</v>
      </c>
      <c r="R57" s="63">
        <f t="shared" si="23"/>
        <v>0</v>
      </c>
      <c r="X57" s="64"/>
    </row>
    <row r="58" spans="1:24">
      <c r="A58" s="97"/>
      <c r="B58" s="85">
        <f t="shared" si="24"/>
        <v>2055</v>
      </c>
      <c r="C58" s="100">
        <f t="shared" si="12"/>
        <v>2056</v>
      </c>
      <c r="D58" s="59"/>
      <c r="E58" s="59"/>
      <c r="F58" s="59"/>
      <c r="G58" s="110">
        <f>SUMIF(Wainwright_All_R_R_Th!$D$11:$BB$11,$B58,Wainwright_All_R_R_Th!$D$12:$BB$12)</f>
        <v>20000</v>
      </c>
      <c r="H58" s="61">
        <f t="shared" si="13"/>
        <v>1000</v>
      </c>
      <c r="I58" s="61">
        <f t="shared" si="14"/>
        <v>420</v>
      </c>
      <c r="J58" s="61">
        <f t="shared" si="15"/>
        <v>1071</v>
      </c>
      <c r="K58" s="62">
        <f t="shared" si="16"/>
        <v>2743.902</v>
      </c>
      <c r="L58" s="62">
        <f t="shared" si="17"/>
        <v>2523.4902000000002</v>
      </c>
      <c r="M58" s="62">
        <f t="shared" si="18"/>
        <v>27758.392200000002</v>
      </c>
      <c r="N58" s="62">
        <f t="shared" si="19"/>
        <v>2137.3961994000001</v>
      </c>
      <c r="O58" s="62">
        <f t="shared" si="20"/>
        <v>1387.9196100000001</v>
      </c>
      <c r="P58" s="62">
        <f t="shared" si="21"/>
        <v>832.75176599999998</v>
      </c>
      <c r="Q58" s="62">
        <f t="shared" si="22"/>
        <v>435.80675754000004</v>
      </c>
      <c r="R58" s="63">
        <f t="shared" si="23"/>
        <v>32552.266532940004</v>
      </c>
      <c r="X58" s="64"/>
    </row>
    <row r="59" spans="1:24">
      <c r="A59" s="99"/>
      <c r="B59" s="85">
        <f t="shared" si="24"/>
        <v>2056</v>
      </c>
      <c r="C59" s="100">
        <f t="shared" si="12"/>
        <v>2057</v>
      </c>
      <c r="D59" s="59"/>
      <c r="E59" s="59"/>
      <c r="F59" s="59"/>
      <c r="G59" s="110">
        <f>SUMIF(Wainwright_All_R_R_Th!$D$11:$BB$11,$B59,Wainwright_All_R_R_Th!$D$12:$BB$12)</f>
        <v>0</v>
      </c>
      <c r="H59" s="61">
        <f t="shared" si="13"/>
        <v>0</v>
      </c>
      <c r="I59" s="61">
        <f t="shared" si="14"/>
        <v>0</v>
      </c>
      <c r="J59" s="61">
        <f t="shared" si="15"/>
        <v>0</v>
      </c>
      <c r="K59" s="62">
        <f t="shared" si="16"/>
        <v>0</v>
      </c>
      <c r="L59" s="62">
        <f t="shared" si="17"/>
        <v>0</v>
      </c>
      <c r="M59" s="62">
        <f t="shared" si="18"/>
        <v>0</v>
      </c>
      <c r="N59" s="62">
        <f t="shared" si="19"/>
        <v>0</v>
      </c>
      <c r="O59" s="62">
        <f t="shared" si="20"/>
        <v>0</v>
      </c>
      <c r="P59" s="62">
        <f t="shared" si="21"/>
        <v>0</v>
      </c>
      <c r="Q59" s="62">
        <f t="shared" si="22"/>
        <v>0</v>
      </c>
      <c r="R59" s="63">
        <f t="shared" si="23"/>
        <v>0</v>
      </c>
      <c r="X59" s="64"/>
    </row>
    <row r="60" spans="1:24">
      <c r="A60" s="99"/>
      <c r="B60" s="85">
        <f t="shared" si="24"/>
        <v>2057</v>
      </c>
      <c r="C60" s="100">
        <f t="shared" si="12"/>
        <v>2058</v>
      </c>
      <c r="D60" s="59"/>
      <c r="E60" s="59"/>
      <c r="F60" s="59"/>
      <c r="G60" s="110">
        <f>SUMIF(Wainwright_All_R_R_Th!$D$11:$BB$11,$B60,Wainwright_All_R_R_Th!$D$12:$BB$12)</f>
        <v>0</v>
      </c>
      <c r="H60" s="61">
        <f t="shared" si="13"/>
        <v>0</v>
      </c>
      <c r="I60" s="61">
        <f t="shared" si="14"/>
        <v>0</v>
      </c>
      <c r="J60" s="61">
        <f t="shared" si="15"/>
        <v>0</v>
      </c>
      <c r="K60" s="62">
        <f t="shared" si="16"/>
        <v>0</v>
      </c>
      <c r="L60" s="62">
        <f t="shared" si="17"/>
        <v>0</v>
      </c>
      <c r="M60" s="62">
        <f t="shared" si="18"/>
        <v>0</v>
      </c>
      <c r="N60" s="62">
        <f t="shared" si="19"/>
        <v>0</v>
      </c>
      <c r="O60" s="62">
        <f t="shared" si="20"/>
        <v>0</v>
      </c>
      <c r="P60" s="62">
        <f t="shared" si="21"/>
        <v>0</v>
      </c>
      <c r="Q60" s="62">
        <f t="shared" si="22"/>
        <v>0</v>
      </c>
      <c r="R60" s="63">
        <f t="shared" si="23"/>
        <v>0</v>
      </c>
      <c r="X60" s="64"/>
    </row>
    <row r="61" spans="1:24">
      <c r="A61" s="97"/>
      <c r="B61" s="85">
        <f t="shared" si="24"/>
        <v>2058</v>
      </c>
      <c r="C61" s="100">
        <f t="shared" si="12"/>
        <v>2059</v>
      </c>
      <c r="D61" s="59"/>
      <c r="E61" s="59"/>
      <c r="F61" s="59"/>
      <c r="G61" s="110">
        <f>SUMIF(Wainwright_All_R_R_Th!$D$11:$BB$11,$B61,Wainwright_All_R_R_Th!$D$12:$BB$12)</f>
        <v>108240.00000000001</v>
      </c>
      <c r="H61" s="61">
        <f t="shared" si="13"/>
        <v>5412.0000000000009</v>
      </c>
      <c r="I61" s="61">
        <f t="shared" si="14"/>
        <v>2273.0400000000004</v>
      </c>
      <c r="J61" s="61">
        <f t="shared" si="15"/>
        <v>5796.2520000000004</v>
      </c>
      <c r="K61" s="62">
        <f t="shared" si="16"/>
        <v>14849.997624000001</v>
      </c>
      <c r="L61" s="62">
        <f t="shared" si="17"/>
        <v>13657.128962400004</v>
      </c>
      <c r="M61" s="62">
        <f t="shared" si="18"/>
        <v>150228.41858640002</v>
      </c>
      <c r="N61" s="62">
        <f t="shared" si="19"/>
        <v>11567.5882311528</v>
      </c>
      <c r="O61" s="62">
        <f t="shared" si="20"/>
        <v>7511.4209293200011</v>
      </c>
      <c r="P61" s="62">
        <f t="shared" si="21"/>
        <v>4506.8525575920003</v>
      </c>
      <c r="Q61" s="62">
        <f t="shared" si="22"/>
        <v>2358.5861718064803</v>
      </c>
      <c r="R61" s="63">
        <f t="shared" si="23"/>
        <v>176172.8664762713</v>
      </c>
      <c r="X61" s="64"/>
    </row>
    <row r="62" spans="1:24" ht="13.5" thickBot="1">
      <c r="A62" s="56"/>
      <c r="B62" s="57"/>
      <c r="C62" s="66"/>
      <c r="D62" s="65"/>
      <c r="E62" s="65"/>
      <c r="F62" s="65"/>
      <c r="G62" s="60"/>
      <c r="H62" s="61">
        <f t="shared" si="13"/>
        <v>0</v>
      </c>
      <c r="I62" s="61">
        <f t="shared" si="14"/>
        <v>0</v>
      </c>
      <c r="J62" s="61">
        <f t="shared" si="15"/>
        <v>0</v>
      </c>
      <c r="K62" s="62">
        <f t="shared" si="16"/>
        <v>0</v>
      </c>
      <c r="L62" s="62">
        <f t="shared" si="17"/>
        <v>0</v>
      </c>
      <c r="M62" s="62">
        <f t="shared" si="18"/>
        <v>0</v>
      </c>
      <c r="N62" s="62">
        <f t="shared" si="19"/>
        <v>0</v>
      </c>
      <c r="O62" s="62">
        <f t="shared" si="20"/>
        <v>0</v>
      </c>
      <c r="P62" s="62">
        <f t="shared" si="21"/>
        <v>0</v>
      </c>
      <c r="Q62" s="62">
        <f t="shared" si="22"/>
        <v>0</v>
      </c>
      <c r="R62" s="63">
        <f t="shared" si="23"/>
        <v>0</v>
      </c>
      <c r="T62" s="36">
        <f>SUM(N62:Q62)*$S$69</f>
        <v>0</v>
      </c>
      <c r="U62" s="36">
        <f>M62*$S$69</f>
        <v>0</v>
      </c>
      <c r="V62" s="36">
        <f>(K62+L62+Q62)*S$69</f>
        <v>0</v>
      </c>
      <c r="X62" s="64"/>
    </row>
    <row r="63" spans="1:24">
      <c r="A63" s="67"/>
      <c r="B63" s="68"/>
      <c r="C63" s="69"/>
      <c r="D63" s="67"/>
      <c r="E63" s="67"/>
      <c r="F63" s="67"/>
      <c r="G63" s="70"/>
      <c r="H63" s="71"/>
      <c r="I63" s="71"/>
      <c r="J63" s="71"/>
      <c r="K63" s="72"/>
      <c r="L63" s="72"/>
      <c r="M63" s="72"/>
      <c r="N63" s="72"/>
      <c r="O63" s="72"/>
      <c r="P63" s="72"/>
      <c r="Q63" s="72"/>
      <c r="R63" s="67"/>
    </row>
    <row r="64" spans="1:24" s="79" customFormat="1" ht="15.75" thickBot="1">
      <c r="A64" s="73" t="s">
        <v>931</v>
      </c>
      <c r="B64" s="74"/>
      <c r="C64" s="75"/>
      <c r="D64" s="76"/>
      <c r="E64" s="76"/>
      <c r="F64" s="76"/>
      <c r="G64" s="77">
        <f t="shared" ref="G64:R64" si="25">SUM(G11:G62)</f>
        <v>39013447.856639996</v>
      </c>
      <c r="H64" s="102">
        <f t="shared" si="25"/>
        <v>1950672.3928320005</v>
      </c>
      <c r="I64" s="77">
        <f t="shared" si="25"/>
        <v>819282.40498943999</v>
      </c>
      <c r="J64" s="77">
        <f t="shared" si="25"/>
        <v>2089170.1327230723</v>
      </c>
      <c r="K64" s="77">
        <f t="shared" si="25"/>
        <v>5352453.8800365105</v>
      </c>
      <c r="L64" s="77">
        <f t="shared" si="25"/>
        <v>4922502.666722104</v>
      </c>
      <c r="M64" s="77">
        <f t="shared" si="25"/>
        <v>54147529.333943129</v>
      </c>
      <c r="N64" s="77">
        <f t="shared" si="25"/>
        <v>4169359.7587136207</v>
      </c>
      <c r="O64" s="77">
        <f t="shared" si="25"/>
        <v>2707376.4666971569</v>
      </c>
      <c r="P64" s="77">
        <f t="shared" si="25"/>
        <v>1624425.8800182934</v>
      </c>
      <c r="Q64" s="77">
        <f t="shared" si="25"/>
        <v>850116.21054290677</v>
      </c>
      <c r="R64" s="78">
        <f t="shared" si="25"/>
        <v>63498807.649915099</v>
      </c>
    </row>
    <row r="65" spans="1:68">
      <c r="A65" s="80"/>
      <c r="B65" s="81"/>
      <c r="C65" s="82"/>
      <c r="D65" s="83"/>
      <c r="E65" s="83"/>
      <c r="F65" s="83"/>
      <c r="G65" s="84"/>
      <c r="H65" s="103"/>
      <c r="I65" s="84"/>
      <c r="J65" s="84"/>
      <c r="K65" s="84"/>
      <c r="L65" s="84"/>
      <c r="M65" s="84"/>
      <c r="N65" s="84"/>
      <c r="O65" s="84"/>
      <c r="P65" s="84"/>
      <c r="Q65" s="84"/>
      <c r="R65" s="55"/>
    </row>
    <row r="66" spans="1:68">
      <c r="C66" s="50"/>
      <c r="R66" s="83"/>
    </row>
    <row r="67" spans="1:68">
      <c r="C67" s="50"/>
      <c r="R67" s="83"/>
    </row>
    <row r="68" spans="1:68">
      <c r="C68" s="50"/>
      <c r="R68" s="83"/>
    </row>
    <row r="69" spans="1:68">
      <c r="C69" s="50"/>
      <c r="R69" s="83"/>
      <c r="S69" s="64"/>
      <c r="T69" s="64"/>
      <c r="U69" s="64"/>
      <c r="V69" s="64"/>
      <c r="W69" s="64"/>
      <c r="X69" s="64"/>
      <c r="Y69" s="64"/>
      <c r="Z69" s="64"/>
      <c r="AA69" s="64"/>
      <c r="AB69" s="64"/>
      <c r="AC69" s="64"/>
      <c r="AD69" s="64"/>
      <c r="AE69" s="64"/>
      <c r="AF69" s="64"/>
      <c r="AG69" s="64"/>
      <c r="AH69" s="64"/>
      <c r="AI69" s="64"/>
      <c r="AJ69" s="64"/>
      <c r="AK69" s="64"/>
      <c r="AL69" s="64"/>
      <c r="AM69" s="64"/>
      <c r="AN69" s="64"/>
      <c r="AO69" s="64"/>
      <c r="AP69" s="64"/>
      <c r="AQ69" s="64"/>
      <c r="AR69" s="64"/>
      <c r="AS69" s="64"/>
      <c r="AT69" s="64"/>
      <c r="AU69" s="64"/>
      <c r="AV69" s="64"/>
      <c r="AW69" s="64"/>
      <c r="AX69" s="64"/>
      <c r="AY69" s="64"/>
      <c r="AZ69" s="64"/>
      <c r="BA69" s="64"/>
      <c r="BB69" s="64"/>
      <c r="BC69" s="64"/>
      <c r="BD69" s="64"/>
      <c r="BE69" s="64"/>
      <c r="BF69" s="64"/>
      <c r="BG69" s="64"/>
      <c r="BH69" s="64"/>
      <c r="BI69" s="64"/>
      <c r="BJ69" s="64"/>
      <c r="BK69" s="64"/>
      <c r="BL69" s="64"/>
      <c r="BM69" s="64"/>
      <c r="BN69" s="64"/>
      <c r="BO69" s="64"/>
      <c r="BP69" s="64"/>
    </row>
    <row r="70" spans="1:68" ht="13.5" customHeight="1">
      <c r="C70" s="50"/>
      <c r="R70" s="83"/>
    </row>
    <row r="71" spans="1:68" ht="13.5" customHeight="1">
      <c r="C71" s="50"/>
      <c r="R71" s="83"/>
    </row>
    <row r="72" spans="1:68" ht="13.5" customHeight="1">
      <c r="C72" s="50"/>
      <c r="R72" s="83"/>
    </row>
    <row r="73" spans="1:68" ht="13.5" customHeight="1">
      <c r="C73" s="50"/>
      <c r="R73" s="83"/>
    </row>
    <row r="74" spans="1:68" ht="13.5" customHeight="1">
      <c r="C74" s="50"/>
      <c r="R74" s="83"/>
    </row>
    <row r="75" spans="1:68" ht="13.5" customHeight="1">
      <c r="C75" s="50"/>
      <c r="R75" s="83"/>
    </row>
    <row r="76" spans="1:68" ht="13.5" customHeight="1">
      <c r="C76" s="50"/>
      <c r="R76" s="83"/>
    </row>
    <row r="77" spans="1:68" ht="13.5" customHeight="1">
      <c r="C77" s="50"/>
      <c r="R77" s="83"/>
    </row>
    <row r="78" spans="1:68" ht="13.5" customHeight="1">
      <c r="C78" s="50"/>
      <c r="R78" s="83"/>
    </row>
    <row r="79" spans="1:68" ht="13.5" customHeight="1">
      <c r="C79" s="50"/>
      <c r="R79" s="83"/>
    </row>
    <row r="80" spans="1:68" ht="13.5" customHeight="1">
      <c r="C80" s="50"/>
      <c r="R80" s="83"/>
    </row>
    <row r="81" spans="3:18" ht="13.5" customHeight="1">
      <c r="C81" s="50"/>
      <c r="R81" s="83"/>
    </row>
    <row r="82" spans="3:18" ht="13.5" customHeight="1">
      <c r="C82" s="50"/>
      <c r="R82" s="83"/>
    </row>
    <row r="83" spans="3:18" ht="13.5" customHeight="1">
      <c r="C83" s="50"/>
      <c r="R83" s="83"/>
    </row>
    <row r="84" spans="3:18" ht="13.5" customHeight="1">
      <c r="C84" s="50"/>
      <c r="R84" s="83"/>
    </row>
    <row r="85" spans="3:18" ht="13.5" customHeight="1">
      <c r="C85" s="50"/>
      <c r="R85" s="83"/>
    </row>
    <row r="86" spans="3:18" ht="13.5" customHeight="1">
      <c r="C86" s="50"/>
      <c r="R86" s="83"/>
    </row>
    <row r="87" spans="3:18" ht="13.5" customHeight="1">
      <c r="C87" s="50"/>
      <c r="R87" s="83"/>
    </row>
    <row r="88" spans="3:18" ht="13.5" customHeight="1">
      <c r="C88" s="50"/>
      <c r="R88" s="83"/>
    </row>
    <row r="89" spans="3:18" ht="13.5" customHeight="1">
      <c r="C89" s="50"/>
      <c r="R89" s="83"/>
    </row>
    <row r="90" spans="3:18" ht="13.5" customHeight="1">
      <c r="C90" s="50"/>
      <c r="R90" s="83"/>
    </row>
    <row r="91" spans="3:18" ht="13.5" customHeight="1">
      <c r="C91" s="50"/>
      <c r="R91" s="83"/>
    </row>
    <row r="92" spans="3:18" ht="13.5" customHeight="1">
      <c r="C92" s="50"/>
      <c r="R92" s="83"/>
    </row>
    <row r="93" spans="3:18" ht="13.5" customHeight="1">
      <c r="C93" s="50"/>
      <c r="R93" s="83"/>
    </row>
    <row r="94" spans="3:18" ht="13.5" customHeight="1">
      <c r="C94" s="50"/>
      <c r="R94" s="83"/>
    </row>
    <row r="95" spans="3:18">
      <c r="C95" s="50"/>
      <c r="R95" s="83"/>
    </row>
    <row r="96" spans="3:18">
      <c r="C96" s="50"/>
      <c r="R96" s="83"/>
    </row>
    <row r="97" spans="3:18">
      <c r="C97" s="50"/>
      <c r="R97" s="83"/>
    </row>
    <row r="98" spans="3:18">
      <c r="C98" s="50"/>
      <c r="R98" s="83"/>
    </row>
    <row r="99" spans="3:18">
      <c r="C99" s="50"/>
      <c r="R99" s="83"/>
    </row>
    <row r="100" spans="3:18">
      <c r="C100" s="50"/>
      <c r="R100" s="83"/>
    </row>
    <row r="101" spans="3:18">
      <c r="C101" s="50"/>
      <c r="R101" s="83"/>
    </row>
    <row r="102" spans="3:18">
      <c r="C102" s="50"/>
      <c r="R102" s="83"/>
    </row>
    <row r="103" spans="3:18">
      <c r="C103" s="50"/>
      <c r="R103" s="83"/>
    </row>
    <row r="104" spans="3:18">
      <c r="C104" s="50"/>
      <c r="R104" s="83"/>
    </row>
    <row r="105" spans="3:18">
      <c r="C105" s="50"/>
      <c r="R105" s="83"/>
    </row>
    <row r="106" spans="3:18">
      <c r="C106" s="50"/>
      <c r="R106" s="83"/>
    </row>
    <row r="107" spans="3:18">
      <c r="C107" s="50"/>
      <c r="R107" s="83"/>
    </row>
    <row r="108" spans="3:18">
      <c r="C108" s="50"/>
      <c r="R108" s="83"/>
    </row>
    <row r="109" spans="3:18">
      <c r="C109" s="50"/>
      <c r="R109" s="83"/>
    </row>
    <row r="110" spans="3:18">
      <c r="C110" s="50"/>
      <c r="R110" s="83"/>
    </row>
    <row r="111" spans="3:18">
      <c r="C111" s="50"/>
      <c r="R111" s="83"/>
    </row>
    <row r="112" spans="3:18">
      <c r="C112" s="50"/>
      <c r="R112" s="83"/>
    </row>
    <row r="113" spans="3:18">
      <c r="C113" s="50"/>
      <c r="R113" s="83"/>
    </row>
    <row r="114" spans="3:18">
      <c r="C114" s="50"/>
      <c r="R114" s="83"/>
    </row>
    <row r="115" spans="3:18">
      <c r="C115" s="50"/>
      <c r="R115" s="83"/>
    </row>
    <row r="116" spans="3:18">
      <c r="C116" s="50"/>
      <c r="R116" s="83"/>
    </row>
    <row r="117" spans="3:18">
      <c r="C117" s="50"/>
      <c r="R117" s="83"/>
    </row>
    <row r="118" spans="3:18">
      <c r="C118" s="50"/>
      <c r="R118" s="83"/>
    </row>
    <row r="119" spans="3:18">
      <c r="C119" s="50"/>
      <c r="R119" s="83"/>
    </row>
    <row r="120" spans="3:18">
      <c r="C120" s="50"/>
      <c r="R120" s="83"/>
    </row>
    <row r="121" spans="3:18">
      <c r="C121" s="50"/>
      <c r="R121" s="83"/>
    </row>
    <row r="122" spans="3:18">
      <c r="C122" s="50"/>
      <c r="R122" s="83"/>
    </row>
    <row r="123" spans="3:18">
      <c r="C123" s="50"/>
      <c r="R123" s="83"/>
    </row>
    <row r="124" spans="3:18">
      <c r="C124" s="50"/>
      <c r="R124" s="83"/>
    </row>
    <row r="125" spans="3:18">
      <c r="C125" s="50"/>
      <c r="R125" s="83"/>
    </row>
    <row r="126" spans="3:18">
      <c r="C126" s="50"/>
      <c r="R126" s="83"/>
    </row>
    <row r="127" spans="3:18">
      <c r="C127" s="50"/>
      <c r="R127" s="83"/>
    </row>
    <row r="128" spans="3:18">
      <c r="C128" s="50"/>
      <c r="R128" s="83"/>
    </row>
    <row r="129" spans="3:18">
      <c r="C129" s="50"/>
      <c r="R129" s="83"/>
    </row>
    <row r="130" spans="3:18">
      <c r="C130" s="50"/>
      <c r="R130" s="83"/>
    </row>
    <row r="131" spans="3:18">
      <c r="C131" s="50"/>
      <c r="R131" s="83"/>
    </row>
    <row r="132" spans="3:18">
      <c r="C132" s="50"/>
      <c r="R132" s="83"/>
    </row>
    <row r="133" spans="3:18">
      <c r="C133" s="50"/>
      <c r="R133" s="83"/>
    </row>
    <row r="134" spans="3:18">
      <c r="C134" s="50"/>
      <c r="R134" s="83"/>
    </row>
    <row r="135" spans="3:18">
      <c r="C135" s="50"/>
      <c r="R135" s="83"/>
    </row>
    <row r="136" spans="3:18">
      <c r="C136" s="50"/>
      <c r="R136" s="83"/>
    </row>
    <row r="137" spans="3:18">
      <c r="C137" s="50"/>
      <c r="R137" s="83"/>
    </row>
    <row r="138" spans="3:18">
      <c r="C138" s="50"/>
      <c r="R138" s="83"/>
    </row>
    <row r="139" spans="3:18">
      <c r="C139" s="50"/>
      <c r="R139" s="83"/>
    </row>
    <row r="140" spans="3:18">
      <c r="C140" s="50"/>
      <c r="R140" s="83"/>
    </row>
    <row r="141" spans="3:18">
      <c r="C141" s="50"/>
      <c r="R141" s="83"/>
    </row>
    <row r="142" spans="3:18">
      <c r="C142" s="50"/>
      <c r="R142" s="83"/>
    </row>
    <row r="143" spans="3:18">
      <c r="C143" s="50"/>
      <c r="R143" s="83"/>
    </row>
    <row r="144" spans="3:18">
      <c r="C144" s="50"/>
      <c r="R144" s="83"/>
    </row>
    <row r="145" spans="3:18">
      <c r="C145" s="50"/>
      <c r="R145" s="83"/>
    </row>
    <row r="146" spans="3:18">
      <c r="C146" s="50"/>
      <c r="R146" s="83"/>
    </row>
    <row r="147" spans="3:18">
      <c r="C147" s="50"/>
      <c r="R147" s="83"/>
    </row>
    <row r="148" spans="3:18">
      <c r="C148" s="50"/>
      <c r="R148" s="83"/>
    </row>
    <row r="149" spans="3:18">
      <c r="C149" s="50"/>
      <c r="R149" s="83"/>
    </row>
    <row r="150" spans="3:18">
      <c r="C150" s="50"/>
      <c r="R150" s="83"/>
    </row>
    <row r="151" spans="3:18">
      <c r="C151" s="50"/>
      <c r="R151" s="83"/>
    </row>
    <row r="152" spans="3:18">
      <c r="C152" s="50"/>
      <c r="R152" s="83"/>
    </row>
    <row r="153" spans="3:18">
      <c r="C153" s="50"/>
      <c r="R153" s="83"/>
    </row>
    <row r="154" spans="3:18">
      <c r="C154" s="50"/>
      <c r="R154" s="83"/>
    </row>
    <row r="155" spans="3:18">
      <c r="C155" s="50"/>
      <c r="R155" s="83"/>
    </row>
    <row r="156" spans="3:18">
      <c r="C156" s="50"/>
      <c r="R156" s="83"/>
    </row>
    <row r="157" spans="3:18">
      <c r="C157" s="50"/>
      <c r="R157" s="83"/>
    </row>
    <row r="158" spans="3:18">
      <c r="C158" s="50"/>
      <c r="R158" s="83"/>
    </row>
    <row r="159" spans="3:18">
      <c r="C159" s="50"/>
      <c r="R159" s="83"/>
    </row>
    <row r="160" spans="3:18">
      <c r="C160" s="50"/>
      <c r="R160" s="83"/>
    </row>
    <row r="161" spans="3:18">
      <c r="C161" s="50"/>
      <c r="R161" s="83"/>
    </row>
    <row r="162" spans="3:18">
      <c r="C162" s="50"/>
      <c r="R162" s="83"/>
    </row>
    <row r="163" spans="3:18">
      <c r="C163" s="50"/>
      <c r="R163" s="83"/>
    </row>
    <row r="164" spans="3:18">
      <c r="C164" s="50"/>
      <c r="R164" s="83"/>
    </row>
    <row r="165" spans="3:18">
      <c r="C165" s="50"/>
      <c r="R165" s="83"/>
    </row>
    <row r="166" spans="3:18">
      <c r="C166" s="50"/>
      <c r="R166" s="83"/>
    </row>
    <row r="167" spans="3:18">
      <c r="C167" s="50"/>
      <c r="R167" s="83"/>
    </row>
    <row r="168" spans="3:18">
      <c r="C168" s="50"/>
      <c r="R168" s="83"/>
    </row>
    <row r="169" spans="3:18">
      <c r="C169" s="50"/>
      <c r="R169" s="83"/>
    </row>
    <row r="170" spans="3:18">
      <c r="C170" s="50"/>
      <c r="R170" s="83"/>
    </row>
    <row r="171" spans="3:18">
      <c r="C171" s="50"/>
      <c r="R171" s="83"/>
    </row>
    <row r="172" spans="3:18">
      <c r="C172" s="50"/>
      <c r="R172" s="83"/>
    </row>
    <row r="173" spans="3:18">
      <c r="C173" s="50"/>
      <c r="R173" s="83"/>
    </row>
    <row r="174" spans="3:18">
      <c r="C174" s="50"/>
      <c r="R174" s="83"/>
    </row>
    <row r="175" spans="3:18">
      <c r="C175" s="50"/>
      <c r="R175" s="83"/>
    </row>
    <row r="176" spans="3:18">
      <c r="C176" s="50"/>
      <c r="R176" s="83"/>
    </row>
    <row r="177" spans="3:18">
      <c r="C177" s="50"/>
      <c r="R177" s="83"/>
    </row>
    <row r="178" spans="3:18">
      <c r="C178" s="50"/>
      <c r="R178" s="83"/>
    </row>
    <row r="179" spans="3:18">
      <c r="C179" s="50"/>
      <c r="R179" s="83"/>
    </row>
    <row r="180" spans="3:18">
      <c r="C180" s="50"/>
      <c r="R180" s="83"/>
    </row>
    <row r="181" spans="3:18">
      <c r="C181" s="50"/>
      <c r="R181" s="83"/>
    </row>
    <row r="182" spans="3:18">
      <c r="C182" s="50"/>
      <c r="R182" s="83"/>
    </row>
    <row r="183" spans="3:18">
      <c r="C183" s="50"/>
      <c r="R183" s="83"/>
    </row>
    <row r="184" spans="3:18">
      <c r="C184" s="50"/>
      <c r="R184" s="83"/>
    </row>
    <row r="185" spans="3:18">
      <c r="C185" s="50"/>
      <c r="R185" s="83"/>
    </row>
    <row r="186" spans="3:18">
      <c r="C186" s="50"/>
      <c r="R186" s="83"/>
    </row>
    <row r="187" spans="3:18">
      <c r="C187" s="50"/>
      <c r="R187" s="83"/>
    </row>
    <row r="188" spans="3:18">
      <c r="C188" s="50"/>
      <c r="R188" s="83"/>
    </row>
    <row r="189" spans="3:18">
      <c r="C189" s="50"/>
      <c r="R189" s="83"/>
    </row>
    <row r="190" spans="3:18">
      <c r="C190" s="50"/>
      <c r="R190" s="83"/>
    </row>
    <row r="191" spans="3:18">
      <c r="C191" s="50"/>
      <c r="R191" s="83"/>
    </row>
    <row r="192" spans="3:18">
      <c r="C192" s="50"/>
      <c r="R192" s="83"/>
    </row>
    <row r="193" spans="3:18">
      <c r="C193" s="50"/>
      <c r="R193" s="83"/>
    </row>
    <row r="194" spans="3:18">
      <c r="C194" s="50"/>
      <c r="R194" s="83"/>
    </row>
    <row r="195" spans="3:18">
      <c r="C195" s="50"/>
      <c r="R195" s="83"/>
    </row>
    <row r="196" spans="3:18">
      <c r="C196" s="50"/>
      <c r="R196" s="83"/>
    </row>
    <row r="197" spans="3:18">
      <c r="C197" s="50"/>
      <c r="R197" s="83"/>
    </row>
    <row r="198" spans="3:18">
      <c r="C198" s="50"/>
      <c r="R198" s="83"/>
    </row>
    <row r="199" spans="3:18">
      <c r="C199" s="50"/>
      <c r="R199" s="83"/>
    </row>
    <row r="200" spans="3:18">
      <c r="C200" s="50"/>
      <c r="R200" s="83"/>
    </row>
    <row r="201" spans="3:18">
      <c r="C201" s="50"/>
      <c r="R201" s="83"/>
    </row>
    <row r="202" spans="3:18">
      <c r="C202" s="50"/>
      <c r="R202" s="83"/>
    </row>
    <row r="203" spans="3:18">
      <c r="C203" s="50"/>
      <c r="R203" s="83"/>
    </row>
    <row r="204" spans="3:18">
      <c r="C204" s="50"/>
      <c r="R204" s="83"/>
    </row>
    <row r="205" spans="3:18">
      <c r="C205" s="50"/>
      <c r="R205" s="83"/>
    </row>
    <row r="206" spans="3:18">
      <c r="C206" s="50"/>
      <c r="R206" s="83"/>
    </row>
    <row r="207" spans="3:18">
      <c r="C207" s="50"/>
      <c r="R207" s="83"/>
    </row>
    <row r="208" spans="3:18">
      <c r="C208" s="50"/>
      <c r="R208" s="83"/>
    </row>
    <row r="209" spans="3:18">
      <c r="C209" s="50"/>
      <c r="R209" s="83"/>
    </row>
    <row r="210" spans="3:18">
      <c r="C210" s="50"/>
      <c r="R210" s="83"/>
    </row>
    <row r="211" spans="3:18">
      <c r="C211" s="50"/>
      <c r="R211" s="83"/>
    </row>
    <row r="212" spans="3:18">
      <c r="C212" s="50"/>
      <c r="R212" s="83"/>
    </row>
    <row r="213" spans="3:18">
      <c r="C213" s="50"/>
      <c r="R213" s="83"/>
    </row>
    <row r="214" spans="3:18">
      <c r="C214" s="50"/>
      <c r="R214" s="83"/>
    </row>
    <row r="215" spans="3:18">
      <c r="C215" s="50"/>
      <c r="R215" s="83"/>
    </row>
    <row r="216" spans="3:18">
      <c r="C216" s="50"/>
      <c r="R216" s="83"/>
    </row>
    <row r="217" spans="3:18">
      <c r="C217" s="50"/>
      <c r="R217" s="83"/>
    </row>
    <row r="218" spans="3:18">
      <c r="C218" s="50"/>
      <c r="R218" s="83"/>
    </row>
    <row r="219" spans="3:18">
      <c r="C219" s="50"/>
      <c r="R219" s="83"/>
    </row>
    <row r="220" spans="3:18">
      <c r="C220" s="50"/>
      <c r="R220" s="83"/>
    </row>
    <row r="221" spans="3:18">
      <c r="C221" s="50"/>
      <c r="R221" s="83"/>
    </row>
    <row r="222" spans="3:18">
      <c r="C222" s="50"/>
      <c r="R222" s="83"/>
    </row>
    <row r="223" spans="3:18">
      <c r="C223" s="50"/>
      <c r="R223" s="83"/>
    </row>
    <row r="224" spans="3:18">
      <c r="C224" s="50"/>
      <c r="R224" s="83"/>
    </row>
    <row r="225" spans="3:18">
      <c r="C225" s="50"/>
      <c r="R225" s="83"/>
    </row>
    <row r="226" spans="3:18">
      <c r="C226" s="50"/>
      <c r="R226" s="83"/>
    </row>
    <row r="227" spans="3:18">
      <c r="C227" s="50"/>
      <c r="R227" s="83"/>
    </row>
    <row r="228" spans="3:18">
      <c r="C228" s="50"/>
      <c r="R228" s="83"/>
    </row>
    <row r="229" spans="3:18">
      <c r="C229" s="50"/>
      <c r="R229" s="83"/>
    </row>
    <row r="230" spans="3:18">
      <c r="C230" s="50"/>
      <c r="R230" s="83"/>
    </row>
    <row r="231" spans="3:18">
      <c r="C231" s="50"/>
      <c r="R231" s="83"/>
    </row>
    <row r="232" spans="3:18">
      <c r="C232" s="50"/>
      <c r="R232" s="83"/>
    </row>
    <row r="233" spans="3:18">
      <c r="C233" s="50"/>
      <c r="R233" s="83"/>
    </row>
    <row r="234" spans="3:18">
      <c r="C234" s="50"/>
      <c r="R234" s="83"/>
    </row>
    <row r="235" spans="3:18">
      <c r="C235" s="50"/>
      <c r="R235" s="83"/>
    </row>
    <row r="236" spans="3:18">
      <c r="C236" s="50"/>
      <c r="R236" s="83"/>
    </row>
    <row r="237" spans="3:18">
      <c r="C237" s="50"/>
      <c r="R237" s="83"/>
    </row>
    <row r="238" spans="3:18">
      <c r="C238" s="50"/>
      <c r="R238" s="83"/>
    </row>
    <row r="239" spans="3:18">
      <c r="C239" s="50"/>
      <c r="R239" s="83"/>
    </row>
    <row r="240" spans="3:18">
      <c r="C240" s="50"/>
      <c r="R240" s="83"/>
    </row>
    <row r="241" spans="3:18">
      <c r="C241" s="50"/>
      <c r="R241" s="83"/>
    </row>
    <row r="242" spans="3:18">
      <c r="C242" s="50"/>
      <c r="R242" s="83"/>
    </row>
    <row r="243" spans="3:18">
      <c r="C243" s="50"/>
      <c r="R243" s="83"/>
    </row>
    <row r="244" spans="3:18">
      <c r="C244" s="50"/>
      <c r="R244" s="83"/>
    </row>
    <row r="245" spans="3:18">
      <c r="C245" s="50"/>
      <c r="R245" s="83"/>
    </row>
    <row r="246" spans="3:18">
      <c r="C246" s="50"/>
      <c r="R246" s="83"/>
    </row>
    <row r="247" spans="3:18">
      <c r="C247" s="50"/>
      <c r="R247" s="83"/>
    </row>
    <row r="248" spans="3:18">
      <c r="C248" s="50"/>
      <c r="R248" s="83"/>
    </row>
    <row r="249" spans="3:18">
      <c r="C249" s="50"/>
      <c r="R249" s="83"/>
    </row>
    <row r="250" spans="3:18">
      <c r="C250" s="50"/>
      <c r="R250" s="83"/>
    </row>
    <row r="251" spans="3:18">
      <c r="C251" s="50"/>
      <c r="R251" s="83"/>
    </row>
    <row r="252" spans="3:18">
      <c r="C252" s="50"/>
      <c r="R252" s="83"/>
    </row>
    <row r="253" spans="3:18">
      <c r="C253" s="50"/>
      <c r="R253" s="83"/>
    </row>
    <row r="254" spans="3:18">
      <c r="C254" s="50"/>
      <c r="R254" s="83"/>
    </row>
    <row r="255" spans="3:18">
      <c r="C255" s="50"/>
      <c r="R255" s="83"/>
    </row>
    <row r="256" spans="3:18">
      <c r="C256" s="50"/>
      <c r="R256" s="83"/>
    </row>
    <row r="257" spans="3:18">
      <c r="C257" s="50"/>
      <c r="R257" s="83"/>
    </row>
    <row r="258" spans="3:18">
      <c r="C258" s="50"/>
      <c r="R258" s="83"/>
    </row>
    <row r="259" spans="3:18">
      <c r="C259" s="50"/>
      <c r="R259" s="83"/>
    </row>
    <row r="260" spans="3:18">
      <c r="C260" s="50"/>
      <c r="R260" s="83"/>
    </row>
    <row r="261" spans="3:18">
      <c r="C261" s="50"/>
      <c r="R261" s="83"/>
    </row>
    <row r="262" spans="3:18">
      <c r="C262" s="50"/>
      <c r="R262" s="83"/>
    </row>
    <row r="263" spans="3:18">
      <c r="C263" s="50"/>
      <c r="R263" s="83"/>
    </row>
    <row r="264" spans="3:18">
      <c r="C264" s="50"/>
      <c r="R264" s="83"/>
    </row>
    <row r="265" spans="3:18">
      <c r="C265" s="50"/>
      <c r="R265" s="83"/>
    </row>
    <row r="266" spans="3:18">
      <c r="C266" s="50"/>
      <c r="R266" s="83"/>
    </row>
    <row r="267" spans="3:18">
      <c r="C267" s="50"/>
      <c r="R267" s="83"/>
    </row>
    <row r="268" spans="3:18">
      <c r="C268" s="50"/>
      <c r="R268" s="83"/>
    </row>
    <row r="269" spans="3:18">
      <c r="C269" s="50"/>
      <c r="R269" s="83"/>
    </row>
    <row r="270" spans="3:18">
      <c r="C270" s="50"/>
      <c r="R270" s="83"/>
    </row>
    <row r="271" spans="3:18">
      <c r="C271" s="50"/>
      <c r="R271" s="83"/>
    </row>
    <row r="272" spans="3:18">
      <c r="C272" s="50"/>
      <c r="R272" s="83"/>
    </row>
    <row r="273" spans="3:18">
      <c r="C273" s="50"/>
      <c r="R273" s="83"/>
    </row>
    <row r="274" spans="3:18">
      <c r="C274" s="50"/>
      <c r="R274" s="83"/>
    </row>
    <row r="275" spans="3:18">
      <c r="C275" s="50"/>
      <c r="R275" s="83"/>
    </row>
    <row r="276" spans="3:18">
      <c r="C276" s="50"/>
      <c r="R276" s="83"/>
    </row>
    <row r="277" spans="3:18">
      <c r="C277" s="50"/>
      <c r="R277" s="83"/>
    </row>
    <row r="278" spans="3:18">
      <c r="C278" s="50"/>
      <c r="R278" s="83"/>
    </row>
    <row r="279" spans="3:18">
      <c r="C279" s="50"/>
      <c r="R279" s="83"/>
    </row>
    <row r="280" spans="3:18">
      <c r="C280" s="50"/>
      <c r="R280" s="83"/>
    </row>
    <row r="281" spans="3:18">
      <c r="C281" s="50"/>
      <c r="R281" s="83"/>
    </row>
    <row r="282" spans="3:18">
      <c r="C282" s="50"/>
      <c r="R282" s="83"/>
    </row>
    <row r="283" spans="3:18">
      <c r="C283" s="50"/>
      <c r="R283" s="83"/>
    </row>
    <row r="284" spans="3:18">
      <c r="C284" s="50"/>
      <c r="R284" s="83"/>
    </row>
    <row r="285" spans="3:18">
      <c r="C285" s="50"/>
      <c r="R285" s="83"/>
    </row>
    <row r="286" spans="3:18">
      <c r="C286" s="50"/>
      <c r="R286" s="83"/>
    </row>
    <row r="287" spans="3:18">
      <c r="C287" s="50"/>
      <c r="R287" s="83"/>
    </row>
    <row r="288" spans="3:18">
      <c r="C288" s="50"/>
      <c r="R288" s="83"/>
    </row>
    <row r="289" spans="3:18">
      <c r="C289" s="50"/>
      <c r="R289" s="83"/>
    </row>
    <row r="290" spans="3:18">
      <c r="C290" s="50"/>
      <c r="R290" s="83"/>
    </row>
    <row r="291" spans="3:18">
      <c r="C291" s="50"/>
      <c r="R291" s="83"/>
    </row>
    <row r="292" spans="3:18">
      <c r="C292" s="50"/>
      <c r="R292" s="83"/>
    </row>
    <row r="293" spans="3:18">
      <c r="C293" s="50"/>
      <c r="R293" s="83"/>
    </row>
    <row r="294" spans="3:18">
      <c r="C294" s="50"/>
      <c r="R294" s="83"/>
    </row>
    <row r="295" spans="3:18">
      <c r="C295" s="50"/>
      <c r="R295" s="83"/>
    </row>
    <row r="296" spans="3:18">
      <c r="C296" s="50"/>
      <c r="R296" s="83"/>
    </row>
    <row r="297" spans="3:18">
      <c r="C297" s="50"/>
      <c r="R297" s="83"/>
    </row>
    <row r="298" spans="3:18">
      <c r="C298" s="50"/>
      <c r="R298" s="83"/>
    </row>
    <row r="299" spans="3:18">
      <c r="C299" s="50"/>
      <c r="R299" s="83"/>
    </row>
    <row r="300" spans="3:18">
      <c r="C300" s="50"/>
      <c r="R300" s="83"/>
    </row>
    <row r="301" spans="3:18">
      <c r="C301" s="50"/>
      <c r="R301" s="83"/>
    </row>
    <row r="302" spans="3:18">
      <c r="C302" s="50"/>
      <c r="R302" s="83"/>
    </row>
    <row r="303" spans="3:18">
      <c r="C303" s="50"/>
      <c r="R303" s="83"/>
    </row>
    <row r="304" spans="3:18">
      <c r="C304" s="50"/>
      <c r="R304" s="83"/>
    </row>
    <row r="305" spans="3:18">
      <c r="C305" s="50"/>
      <c r="R305" s="83"/>
    </row>
    <row r="306" spans="3:18">
      <c r="C306" s="50"/>
    </row>
    <row r="307" spans="3:18">
      <c r="C307" s="50"/>
    </row>
    <row r="308" spans="3:18">
      <c r="C308" s="50"/>
    </row>
    <row r="309" spans="3:18">
      <c r="C309" s="50"/>
    </row>
    <row r="310" spans="3:18">
      <c r="C310" s="50"/>
    </row>
    <row r="311" spans="3:18">
      <c r="C311" s="50"/>
    </row>
    <row r="312" spans="3:18">
      <c r="C312" s="50"/>
    </row>
    <row r="313" spans="3:18">
      <c r="C313" s="50"/>
    </row>
    <row r="314" spans="3:18">
      <c r="C314" s="50"/>
    </row>
    <row r="315" spans="3:18">
      <c r="C315" s="50"/>
    </row>
    <row r="316" spans="3:18">
      <c r="C316" s="50"/>
    </row>
    <row r="317" spans="3:18">
      <c r="C317" s="50"/>
    </row>
    <row r="318" spans="3:18">
      <c r="C318" s="50"/>
    </row>
    <row r="319" spans="3:18">
      <c r="C319" s="50"/>
    </row>
    <row r="320" spans="3:18">
      <c r="C320" s="50"/>
    </row>
    <row r="321" spans="3:3">
      <c r="C321" s="50"/>
    </row>
    <row r="322" spans="3:3">
      <c r="C322" s="50"/>
    </row>
    <row r="323" spans="3:3">
      <c r="C323" s="50"/>
    </row>
    <row r="324" spans="3:3">
      <c r="C324" s="50"/>
    </row>
    <row r="325" spans="3:3">
      <c r="C325" s="50"/>
    </row>
    <row r="326" spans="3:3">
      <c r="C326" s="50"/>
    </row>
    <row r="327" spans="3:3">
      <c r="C327" s="50"/>
    </row>
    <row r="328" spans="3:3">
      <c r="C328" s="50"/>
    </row>
    <row r="329" spans="3:3">
      <c r="C329" s="50"/>
    </row>
    <row r="330" spans="3:3">
      <c r="C330" s="50"/>
    </row>
    <row r="331" spans="3:3">
      <c r="C331" s="50"/>
    </row>
    <row r="332" spans="3:3">
      <c r="C332" s="50"/>
    </row>
    <row r="333" spans="3:3">
      <c r="C333" s="50"/>
    </row>
    <row r="334" spans="3:3">
      <c r="C334" s="50"/>
    </row>
    <row r="335" spans="3:3">
      <c r="C335" s="50"/>
    </row>
    <row r="336" spans="3:3">
      <c r="C336" s="50"/>
    </row>
    <row r="337" spans="3:3">
      <c r="C337" s="50"/>
    </row>
    <row r="338" spans="3:3">
      <c r="C338" s="50"/>
    </row>
    <row r="339" spans="3:3">
      <c r="C339" s="50"/>
    </row>
    <row r="340" spans="3:3">
      <c r="C340" s="50"/>
    </row>
    <row r="341" spans="3:3">
      <c r="C341" s="50"/>
    </row>
    <row r="342" spans="3:3">
      <c r="C342" s="50"/>
    </row>
    <row r="343" spans="3:3">
      <c r="C343" s="50"/>
    </row>
    <row r="344" spans="3:3">
      <c r="C344" s="50"/>
    </row>
    <row r="345" spans="3:3">
      <c r="C345" s="50"/>
    </row>
    <row r="346" spans="3:3">
      <c r="C346" s="50"/>
    </row>
    <row r="347" spans="3:3">
      <c r="C347" s="50"/>
    </row>
    <row r="348" spans="3:3">
      <c r="C348" s="50"/>
    </row>
    <row r="349" spans="3:3">
      <c r="C349" s="50"/>
    </row>
    <row r="350" spans="3:3">
      <c r="C350" s="50"/>
    </row>
    <row r="351" spans="3:3">
      <c r="C351" s="50"/>
    </row>
    <row r="352" spans="3:3">
      <c r="C352" s="50"/>
    </row>
    <row r="353" spans="3:3">
      <c r="C353" s="50"/>
    </row>
    <row r="354" spans="3:3">
      <c r="C354" s="50"/>
    </row>
    <row r="355" spans="3:3">
      <c r="C355" s="50"/>
    </row>
    <row r="356" spans="3:3">
      <c r="C356" s="50"/>
    </row>
    <row r="357" spans="3:3">
      <c r="C357" s="50"/>
    </row>
    <row r="358" spans="3:3">
      <c r="C358" s="50"/>
    </row>
    <row r="359" spans="3:3">
      <c r="C359" s="50"/>
    </row>
    <row r="360" spans="3:3">
      <c r="C360" s="50"/>
    </row>
    <row r="361" spans="3:3">
      <c r="C361" s="50"/>
    </row>
    <row r="362" spans="3:3">
      <c r="C362" s="50"/>
    </row>
    <row r="363" spans="3:3">
      <c r="C363" s="50"/>
    </row>
    <row r="364" spans="3:3">
      <c r="C364" s="50"/>
    </row>
    <row r="365" spans="3:3">
      <c r="C365" s="50"/>
    </row>
    <row r="366" spans="3:3">
      <c r="C366" s="50"/>
    </row>
    <row r="367" spans="3:3">
      <c r="C367" s="50"/>
    </row>
    <row r="368" spans="3:3">
      <c r="C368" s="50"/>
    </row>
    <row r="369" spans="3:3">
      <c r="C369" s="50"/>
    </row>
    <row r="370" spans="3:3">
      <c r="C370" s="50"/>
    </row>
    <row r="371" spans="3:3">
      <c r="C371" s="50"/>
    </row>
    <row r="372" spans="3:3">
      <c r="C372" s="50"/>
    </row>
    <row r="373" spans="3:3">
      <c r="C373" s="50"/>
    </row>
    <row r="374" spans="3:3">
      <c r="C374" s="50"/>
    </row>
    <row r="375" spans="3:3">
      <c r="C375" s="50"/>
    </row>
    <row r="376" spans="3:3">
      <c r="C376" s="50"/>
    </row>
    <row r="377" spans="3:3">
      <c r="C377" s="50"/>
    </row>
    <row r="378" spans="3:3">
      <c r="C378" s="50"/>
    </row>
    <row r="379" spans="3:3">
      <c r="C379" s="50"/>
    </row>
    <row r="380" spans="3:3">
      <c r="C380" s="50"/>
    </row>
    <row r="381" spans="3:3">
      <c r="C381" s="50"/>
    </row>
    <row r="382" spans="3:3">
      <c r="C382" s="50"/>
    </row>
    <row r="383" spans="3:3">
      <c r="C383" s="50"/>
    </row>
    <row r="384" spans="3:3">
      <c r="C384" s="50"/>
    </row>
    <row r="385" spans="3:3">
      <c r="C385" s="50"/>
    </row>
    <row r="386" spans="3:3">
      <c r="C386" s="50"/>
    </row>
    <row r="387" spans="3:3">
      <c r="C387" s="50"/>
    </row>
    <row r="388" spans="3:3">
      <c r="C388" s="50"/>
    </row>
    <row r="389" spans="3:3">
      <c r="C389" s="50"/>
    </row>
    <row r="390" spans="3:3">
      <c r="C390" s="50"/>
    </row>
    <row r="391" spans="3:3">
      <c r="C391" s="50"/>
    </row>
    <row r="392" spans="3:3">
      <c r="C392" s="50"/>
    </row>
    <row r="393" spans="3:3">
      <c r="C393" s="50"/>
    </row>
    <row r="394" spans="3:3">
      <c r="C394" s="50"/>
    </row>
    <row r="395" spans="3:3">
      <c r="C395" s="50"/>
    </row>
    <row r="396" spans="3:3">
      <c r="C396" s="50"/>
    </row>
    <row r="397" spans="3:3">
      <c r="C397" s="50"/>
    </row>
    <row r="398" spans="3:3">
      <c r="C398" s="50"/>
    </row>
    <row r="399" spans="3:3">
      <c r="C399" s="50"/>
    </row>
    <row r="400" spans="3:3">
      <c r="C400" s="50"/>
    </row>
    <row r="401" spans="3:3">
      <c r="C401" s="50"/>
    </row>
    <row r="402" spans="3:3">
      <c r="C402" s="50"/>
    </row>
    <row r="403" spans="3:3">
      <c r="C403" s="50"/>
    </row>
    <row r="404" spans="3:3">
      <c r="C404" s="50"/>
    </row>
    <row r="405" spans="3:3">
      <c r="C405" s="50"/>
    </row>
    <row r="406" spans="3:3">
      <c r="C406" s="50"/>
    </row>
    <row r="407" spans="3:3">
      <c r="C407" s="50"/>
    </row>
    <row r="408" spans="3:3">
      <c r="C408" s="50"/>
    </row>
    <row r="409" spans="3:3">
      <c r="C409" s="50"/>
    </row>
    <row r="410" spans="3:3">
      <c r="C410" s="50"/>
    </row>
    <row r="411" spans="3:3">
      <c r="C411" s="50"/>
    </row>
    <row r="412" spans="3:3">
      <c r="C412" s="50"/>
    </row>
    <row r="413" spans="3:3">
      <c r="C413" s="50"/>
    </row>
    <row r="414" spans="3:3">
      <c r="C414" s="50"/>
    </row>
    <row r="415" spans="3:3">
      <c r="C415" s="50"/>
    </row>
    <row r="416" spans="3:3">
      <c r="C416" s="50"/>
    </row>
    <row r="417" spans="3:3">
      <c r="C417" s="50"/>
    </row>
    <row r="418" spans="3:3">
      <c r="C418" s="50"/>
    </row>
    <row r="419" spans="3:3">
      <c r="C419" s="50"/>
    </row>
    <row r="420" spans="3:3">
      <c r="C420" s="50"/>
    </row>
    <row r="421" spans="3:3">
      <c r="C421" s="50"/>
    </row>
    <row r="422" spans="3:3">
      <c r="C422" s="50"/>
    </row>
    <row r="423" spans="3:3">
      <c r="C423" s="50"/>
    </row>
    <row r="424" spans="3:3">
      <c r="C424" s="50"/>
    </row>
    <row r="425" spans="3:3">
      <c r="C425" s="50"/>
    </row>
    <row r="426" spans="3:3">
      <c r="C426" s="50"/>
    </row>
    <row r="427" spans="3:3">
      <c r="C427" s="50"/>
    </row>
    <row r="428" spans="3:3">
      <c r="C428" s="50"/>
    </row>
    <row r="429" spans="3:3">
      <c r="C429" s="50"/>
    </row>
    <row r="430" spans="3:3">
      <c r="C430" s="50"/>
    </row>
    <row r="431" spans="3:3">
      <c r="C431" s="50"/>
    </row>
    <row r="432" spans="3:3">
      <c r="C432" s="50"/>
    </row>
    <row r="433" spans="3:3">
      <c r="C433" s="50"/>
    </row>
    <row r="434" spans="3:3">
      <c r="C434" s="50"/>
    </row>
  </sheetData>
  <phoneticPr fontId="25" type="noConversion"/>
  <pageMargins left="0.75" right="0.75" top="1" bottom="1" header="0.81" footer="0.5"/>
  <pageSetup paperSize="17" scale="53" orientation="landscape" r:id="rId1"/>
  <headerFooter alignWithMargins="0">
    <oddHeader>&amp;RCost Proposal Attachment 5</oddHeader>
    <oddFooter>&amp;CUse or disclosure of data  contained in this sheet is subject to the restriction on the title page of this proposal.&amp;R&amp;8&amp;F
&amp;A</oddFooter>
  </headerFooter>
</worksheet>
</file>

<file path=xl/worksheets/sheet9.xml><?xml version="1.0" encoding="utf-8"?>
<worksheet xmlns="http://schemas.openxmlformats.org/spreadsheetml/2006/main" xmlns:r="http://schemas.openxmlformats.org/officeDocument/2006/relationships">
  <sheetPr>
    <pageSetUpPr fitToPage="1"/>
  </sheetPr>
  <dimension ref="A4:AT3008"/>
  <sheetViews>
    <sheetView view="pageBreakPreview" topLeftCell="A7" zoomScale="65" zoomScaleNormal="65" workbookViewId="0">
      <pane xSplit="2" ySplit="4" topLeftCell="AC11" activePane="bottomRight" state="frozen"/>
      <selection activeCell="A7" sqref="A7"/>
      <selection pane="topRight" activeCell="C7" sqref="C7"/>
      <selection pane="bottomLeft" activeCell="A11" sqref="A11"/>
      <selection pane="bottomRight" activeCell="AJ250" sqref="AJ250"/>
    </sheetView>
  </sheetViews>
  <sheetFormatPr defaultRowHeight="12.75"/>
  <cols>
    <col min="1" max="1" width="20.42578125" style="179" customWidth="1"/>
    <col min="2" max="2" width="57" style="115" customWidth="1"/>
    <col min="3" max="3" width="10" style="116" bestFit="1" customWidth="1"/>
    <col min="4" max="4" width="14.42578125" style="117" customWidth="1"/>
    <col min="5" max="5" width="8.28515625" style="118" customWidth="1"/>
    <col min="6" max="6" width="17.7109375" style="238" customWidth="1"/>
    <col min="7" max="7" width="16.5703125" style="117" customWidth="1"/>
    <col min="8" max="12" width="7.7109375" style="117" customWidth="1"/>
    <col min="13" max="17" width="16.5703125" style="117" hidden="1" customWidth="1"/>
    <col min="18" max="18" width="16.5703125" style="117" customWidth="1"/>
    <col min="19" max="22" width="7.7109375" style="117" customWidth="1"/>
    <col min="23" max="26" width="16.5703125" style="117" hidden="1" customWidth="1"/>
    <col min="27" max="27" width="16.5703125" style="117" customWidth="1"/>
    <col min="28" max="28" width="9.7109375" style="120" customWidth="1"/>
    <col min="29" max="29" width="18.7109375" style="117" customWidth="1"/>
    <col min="30" max="30" width="13.5703125" style="121" customWidth="1"/>
    <col min="31" max="31" width="17" style="117" customWidth="1"/>
    <col min="32" max="32" width="16" style="117" customWidth="1"/>
    <col min="33" max="33" width="9.42578125" style="122" bestFit="1" customWidth="1"/>
    <col min="34" max="34" width="0.140625" style="123" customWidth="1"/>
    <col min="35" max="35" width="8.140625" style="123" customWidth="1"/>
    <col min="36" max="36" width="16.42578125" style="123" customWidth="1"/>
    <col min="37" max="37" width="17.140625" style="123" customWidth="1"/>
    <col min="38" max="38" width="15.5703125" style="123" customWidth="1"/>
    <col min="39" max="39" width="16.7109375" style="123" customWidth="1"/>
    <col min="40" max="40" width="48.28515625" style="115" customWidth="1"/>
    <col min="41" max="41" width="11.42578125" style="123" hidden="1" customWidth="1"/>
    <col min="42" max="42" width="30.28515625" style="115" hidden="1" customWidth="1"/>
    <col min="43" max="43" width="8.7109375" style="124" customWidth="1"/>
    <col min="44" max="44" width="12.140625" style="123" customWidth="1"/>
    <col min="45" max="45" width="9.140625" style="123"/>
    <col min="46" max="46" width="12.28515625" style="123" bestFit="1" customWidth="1"/>
    <col min="47" max="16384" width="9.140625" style="123"/>
  </cols>
  <sheetData>
    <row r="4" spans="1:46" ht="23.25">
      <c r="B4" s="654" t="s">
        <v>779</v>
      </c>
    </row>
    <row r="5" spans="1:46" ht="23.25">
      <c r="B5" s="635" t="s">
        <v>655</v>
      </c>
    </row>
    <row r="6" spans="1:46" ht="23.25">
      <c r="B6" s="636" t="s">
        <v>85</v>
      </c>
    </row>
    <row r="7" spans="1:46" ht="13.5" thickBot="1"/>
    <row r="8" spans="1:46" s="115" customFormat="1" ht="65.25" customHeight="1" thickBot="1">
      <c r="A8" s="487" t="s">
        <v>904</v>
      </c>
      <c r="B8" s="1048" t="s">
        <v>290</v>
      </c>
      <c r="C8" s="309" t="s">
        <v>291</v>
      </c>
      <c r="D8" s="1286" t="s">
        <v>292</v>
      </c>
      <c r="E8" s="1286"/>
      <c r="F8" s="696" t="s">
        <v>293</v>
      </c>
      <c r="G8" s="333" t="s">
        <v>294</v>
      </c>
      <c r="H8" s="1285" t="s">
        <v>885</v>
      </c>
      <c r="I8" s="1285"/>
      <c r="J8" s="1285"/>
      <c r="K8" s="1285"/>
      <c r="L8" s="1285"/>
      <c r="M8" s="1285" t="s">
        <v>886</v>
      </c>
      <c r="N8" s="1285"/>
      <c r="O8" s="1285"/>
      <c r="P8" s="1285"/>
      <c r="Q8" s="1285"/>
      <c r="R8" s="464" t="s">
        <v>887</v>
      </c>
      <c r="S8" s="1285" t="s">
        <v>888</v>
      </c>
      <c r="T8" s="1285"/>
      <c r="U8" s="1285"/>
      <c r="V8" s="1285"/>
      <c r="W8" s="1285" t="s">
        <v>889</v>
      </c>
      <c r="X8" s="1285"/>
      <c r="Y8" s="1285"/>
      <c r="Z8" s="1285"/>
      <c r="AA8" s="464" t="s">
        <v>890</v>
      </c>
      <c r="AB8" s="340" t="s">
        <v>295</v>
      </c>
      <c r="AC8" s="324" t="s">
        <v>296</v>
      </c>
      <c r="AD8" s="289" t="s">
        <v>297</v>
      </c>
      <c r="AE8" s="287" t="s">
        <v>298</v>
      </c>
      <c r="AF8" s="1074" t="s">
        <v>299</v>
      </c>
      <c r="AG8" s="369" t="s">
        <v>898</v>
      </c>
      <c r="AH8" s="366" t="s">
        <v>300</v>
      </c>
      <c r="AI8" s="286" t="s">
        <v>301</v>
      </c>
      <c r="AJ8" s="473" t="s">
        <v>899</v>
      </c>
      <c r="AK8" s="473" t="s">
        <v>900</v>
      </c>
      <c r="AL8" s="473" t="s">
        <v>901</v>
      </c>
      <c r="AM8" s="473" t="s">
        <v>902</v>
      </c>
      <c r="AN8" s="290" t="s">
        <v>302</v>
      </c>
      <c r="AO8" s="129" t="s">
        <v>303</v>
      </c>
      <c r="AP8" s="129" t="s">
        <v>304</v>
      </c>
      <c r="AQ8" s="130"/>
      <c r="AR8" s="159" t="s">
        <v>812</v>
      </c>
      <c r="AS8" s="115" t="s">
        <v>811</v>
      </c>
      <c r="AT8" s="115" t="s">
        <v>813</v>
      </c>
    </row>
    <row r="9" spans="1:46" s="115" customFormat="1" ht="126.75" customHeight="1" thickBot="1">
      <c r="A9" s="487"/>
      <c r="B9" s="1049"/>
      <c r="C9" s="494"/>
      <c r="D9" s="495"/>
      <c r="E9" s="495"/>
      <c r="F9" s="697"/>
      <c r="G9" s="513"/>
      <c r="H9" s="619" t="s">
        <v>238</v>
      </c>
      <c r="I9" s="619" t="s">
        <v>891</v>
      </c>
      <c r="J9" s="619" t="s">
        <v>642</v>
      </c>
      <c r="K9" s="619" t="s">
        <v>892</v>
      </c>
      <c r="L9" s="619" t="s">
        <v>893</v>
      </c>
      <c r="M9" s="619" t="s">
        <v>238</v>
      </c>
      <c r="N9" s="619" t="s">
        <v>891</v>
      </c>
      <c r="O9" s="619" t="s">
        <v>642</v>
      </c>
      <c r="P9" s="619" t="s">
        <v>892</v>
      </c>
      <c r="Q9" s="619" t="s">
        <v>893</v>
      </c>
      <c r="R9" s="620"/>
      <c r="S9" s="619" t="s">
        <v>894</v>
      </c>
      <c r="T9" s="619" t="s">
        <v>261</v>
      </c>
      <c r="U9" s="619" t="s">
        <v>1007</v>
      </c>
      <c r="V9" s="619" t="s">
        <v>896</v>
      </c>
      <c r="W9" s="465" t="s">
        <v>894</v>
      </c>
      <c r="X9" s="465" t="s">
        <v>261</v>
      </c>
      <c r="Y9" s="465" t="s">
        <v>895</v>
      </c>
      <c r="Z9" s="465" t="s">
        <v>896</v>
      </c>
      <c r="AA9" s="466"/>
      <c r="AB9" s="514"/>
      <c r="AC9" s="515"/>
      <c r="AD9" s="516"/>
      <c r="AE9" s="495"/>
      <c r="AF9" s="1075"/>
      <c r="AG9" s="652"/>
      <c r="AH9" s="649"/>
      <c r="AI9" s="462"/>
      <c r="AJ9" s="474"/>
      <c r="AK9" s="474"/>
      <c r="AL9" s="474"/>
      <c r="AM9" s="474"/>
      <c r="AN9" s="463"/>
      <c r="AO9" s="129"/>
      <c r="AP9" s="129"/>
      <c r="AQ9" s="130"/>
      <c r="AS9" s="898">
        <v>1</v>
      </c>
    </row>
    <row r="10" spans="1:46" s="115" customFormat="1" ht="46.5" customHeight="1" thickBot="1">
      <c r="A10" s="487"/>
      <c r="B10" s="1049"/>
      <c r="C10" s="494"/>
      <c r="D10" s="495"/>
      <c r="E10" s="495"/>
      <c r="F10" s="697"/>
      <c r="G10" s="513"/>
      <c r="H10" s="467">
        <v>0.05</v>
      </c>
      <c r="I10" s="467">
        <v>0.02</v>
      </c>
      <c r="J10" s="467">
        <v>0.05</v>
      </c>
      <c r="K10" s="468">
        <v>0.122</v>
      </c>
      <c r="L10" s="467">
        <v>0.1</v>
      </c>
      <c r="M10" s="467"/>
      <c r="N10" s="467"/>
      <c r="O10" s="467"/>
      <c r="P10" s="467"/>
      <c r="Q10" s="467"/>
      <c r="R10" s="469"/>
      <c r="S10" s="467">
        <v>7.6999999999999999E-2</v>
      </c>
      <c r="T10" s="467">
        <v>0.05</v>
      </c>
      <c r="U10" s="467">
        <v>0.05</v>
      </c>
      <c r="V10" s="467">
        <v>0.1</v>
      </c>
      <c r="W10" s="466"/>
      <c r="X10" s="466"/>
      <c r="Y10" s="466"/>
      <c r="Z10" s="466"/>
      <c r="AA10" s="466"/>
      <c r="AB10" s="514"/>
      <c r="AC10" s="515"/>
      <c r="AD10" s="516"/>
      <c r="AE10" s="495"/>
      <c r="AF10" s="1075"/>
      <c r="AG10" s="652"/>
      <c r="AH10" s="649"/>
      <c r="AI10" s="462"/>
      <c r="AJ10" s="474"/>
      <c r="AK10" s="474"/>
      <c r="AL10" s="474"/>
      <c r="AM10" s="474"/>
      <c r="AN10" s="463"/>
      <c r="AO10" s="129"/>
      <c r="AP10" s="129"/>
      <c r="AQ10" s="130"/>
    </row>
    <row r="11" spans="1:46" s="115" customFormat="1" ht="19.5">
      <c r="A11" s="490"/>
      <c r="B11" s="1050" t="s">
        <v>100</v>
      </c>
      <c r="C11" s="1017"/>
      <c r="D11" s="1018"/>
      <c r="E11" s="1018"/>
      <c r="F11" s="1019"/>
      <c r="G11" s="334"/>
      <c r="H11" s="334"/>
      <c r="I11" s="334"/>
      <c r="J11" s="334"/>
      <c r="K11" s="334"/>
      <c r="L11" s="334"/>
      <c r="M11" s="334"/>
      <c r="N11" s="334"/>
      <c r="O11" s="334"/>
      <c r="P11" s="334"/>
      <c r="Q11" s="334"/>
      <c r="R11" s="334"/>
      <c r="S11" s="334"/>
      <c r="T11" s="334"/>
      <c r="U11" s="334"/>
      <c r="V11" s="334"/>
      <c r="W11" s="334"/>
      <c r="X11" s="334"/>
      <c r="Y11" s="334"/>
      <c r="Z11" s="334"/>
      <c r="AA11" s="334"/>
      <c r="AB11" s="341"/>
      <c r="AC11" s="325"/>
      <c r="AD11" s="276"/>
      <c r="AE11" s="275"/>
      <c r="AF11" s="1076"/>
      <c r="AG11" s="488"/>
      <c r="AH11" s="1078"/>
      <c r="AI11" s="274"/>
      <c r="AJ11" s="475"/>
      <c r="AK11" s="601"/>
      <c r="AL11" s="601"/>
      <c r="AM11" s="601"/>
      <c r="AN11" s="280"/>
      <c r="AO11" s="129"/>
      <c r="AP11" s="129"/>
      <c r="AQ11" s="130"/>
    </row>
    <row r="12" spans="1:46" s="124" customFormat="1">
      <c r="A12" s="370"/>
      <c r="B12" s="1051"/>
      <c r="C12" s="329"/>
      <c r="D12" s="169"/>
      <c r="E12" s="416"/>
      <c r="F12" s="708"/>
      <c r="G12" s="335"/>
      <c r="H12" s="470"/>
      <c r="I12" s="470"/>
      <c r="J12" s="470"/>
      <c r="K12" s="470"/>
      <c r="L12" s="470"/>
      <c r="M12" s="471"/>
      <c r="N12" s="471"/>
      <c r="O12" s="471"/>
      <c r="P12" s="471"/>
      <c r="Q12" s="471"/>
      <c r="R12" s="894"/>
      <c r="S12" s="470"/>
      <c r="T12" s="470"/>
      <c r="U12" s="470"/>
      <c r="V12" s="470"/>
      <c r="W12" s="598"/>
      <c r="X12" s="472"/>
      <c r="Y12" s="472"/>
      <c r="Z12" s="472"/>
      <c r="AA12" s="894"/>
      <c r="AB12" s="674"/>
      <c r="AC12" s="313"/>
      <c r="AD12" s="269"/>
      <c r="AE12" s="264"/>
      <c r="AF12" s="689"/>
      <c r="AG12" s="489"/>
      <c r="AH12" s="703"/>
      <c r="AI12" s="272"/>
      <c r="AJ12" s="602"/>
      <c r="AK12" s="479"/>
      <c r="AL12" s="479"/>
      <c r="AM12" s="479"/>
      <c r="AN12" s="277"/>
      <c r="AO12" s="131"/>
      <c r="AP12" s="6"/>
      <c r="AQ12" s="136"/>
    </row>
    <row r="13" spans="1:46" s="124" customFormat="1" ht="15.75">
      <c r="A13" s="370"/>
      <c r="B13" s="1052" t="s">
        <v>166</v>
      </c>
      <c r="C13" s="329"/>
      <c r="D13" s="169"/>
      <c r="E13" s="416"/>
      <c r="F13" s="708"/>
      <c r="G13" s="335"/>
      <c r="H13" s="470"/>
      <c r="I13" s="470"/>
      <c r="J13" s="470"/>
      <c r="K13" s="470"/>
      <c r="L13" s="470"/>
      <c r="M13" s="471"/>
      <c r="N13" s="471"/>
      <c r="O13" s="471"/>
      <c r="P13" s="471"/>
      <c r="Q13" s="471"/>
      <c r="R13" s="894"/>
      <c r="S13" s="470"/>
      <c r="T13" s="470"/>
      <c r="U13" s="470"/>
      <c r="V13" s="470"/>
      <c r="W13" s="598"/>
      <c r="X13" s="472"/>
      <c r="Y13" s="472"/>
      <c r="Z13" s="472"/>
      <c r="AA13" s="894"/>
      <c r="AB13" s="674"/>
      <c r="AC13" s="313"/>
      <c r="AD13" s="269"/>
      <c r="AE13" s="264"/>
      <c r="AF13" s="689"/>
      <c r="AG13" s="489"/>
      <c r="AH13" s="703"/>
      <c r="AI13" s="272"/>
      <c r="AJ13" s="602"/>
      <c r="AK13" s="479"/>
      <c r="AL13" s="479"/>
      <c r="AM13" s="479"/>
      <c r="AN13" s="277"/>
      <c r="AO13" s="131"/>
      <c r="AP13" s="6"/>
      <c r="AQ13" s="136"/>
    </row>
    <row r="14" spans="1:46" s="4" customFormat="1">
      <c r="A14" s="383"/>
      <c r="B14" s="1053" t="s">
        <v>319</v>
      </c>
      <c r="C14" s="329">
        <v>1988</v>
      </c>
      <c r="D14" s="169">
        <v>1</v>
      </c>
      <c r="E14" s="416" t="s">
        <v>305</v>
      </c>
      <c r="F14" s="708">
        <f>AT14</f>
        <v>60000</v>
      </c>
      <c r="G14" s="335">
        <f>IF(ISERROR(F14*D14)," ",F14*D14)</f>
        <v>60000</v>
      </c>
      <c r="H14" s="470"/>
      <c r="I14" s="470"/>
      <c r="J14" s="470"/>
      <c r="K14" s="470"/>
      <c r="L14" s="470"/>
      <c r="M14" s="471">
        <f>G14*H14</f>
        <v>0</v>
      </c>
      <c r="N14" s="471">
        <f>(G14+M14)*I14</f>
        <v>0</v>
      </c>
      <c r="O14" s="471">
        <f>(G14+M14+N14)*J14</f>
        <v>0</v>
      </c>
      <c r="P14" s="471">
        <f>(G14+M14+N14+O14)*K14</f>
        <v>0</v>
      </c>
      <c r="Q14" s="471">
        <f>(G14+M14+N14+O14+P14)*L14</f>
        <v>0</v>
      </c>
      <c r="R14" s="894">
        <f>G14+SUM(M14:Q14)</f>
        <v>60000</v>
      </c>
      <c r="S14" s="470"/>
      <c r="T14" s="470">
        <f t="shared" ref="T14:V29" si="0">T$10</f>
        <v>0.05</v>
      </c>
      <c r="U14" s="470">
        <v>0.03</v>
      </c>
      <c r="V14" s="470">
        <f t="shared" si="0"/>
        <v>0.1</v>
      </c>
      <c r="W14" s="598">
        <f>R14*S14</f>
        <v>0</v>
      </c>
      <c r="X14" s="472">
        <f>R14*T14</f>
        <v>3000</v>
      </c>
      <c r="Y14" s="472">
        <f>R14*U14</f>
        <v>1800</v>
      </c>
      <c r="Z14" s="472">
        <f>(W14+X14)*V14</f>
        <v>300</v>
      </c>
      <c r="AA14" s="894">
        <f>R14+SUM(W14:Z14)</f>
        <v>65100</v>
      </c>
      <c r="AB14" s="674">
        <v>75</v>
      </c>
      <c r="AC14" s="313">
        <f>IF(ISERROR(IF('Wainwright Summary'!$E$7-C14&gt;AB14,0,(AB14-('Wainwright Summary'!$E$7-C14))/AB14)*G14)," ",(IF('Wainwright Summary'!$E$7-C14&gt;AB14,0,(AB14-('Wainwright Summary'!$E$7-C14))/AB14)*G14))</f>
        <v>44000</v>
      </c>
      <c r="AD14" s="269">
        <f>VLOOKUP(C14,'Inflation-OLD'!$A$6:$B$126,2)/VLOOKUP('Wainwright Summary'!$E$6,'Inflation-OLD'!$A$6:$B$126,2)</f>
        <v>0.65831676361219538</v>
      </c>
      <c r="AE14" s="264">
        <f>IF(ISERROR(AA14*AD14), " ",AA14*AD14 )</f>
        <v>42856.421311153921</v>
      </c>
      <c r="AF14" s="689">
        <f>IF(ISERROR((AC14/G14)*AE14)," ",(AC14/G14)*AE14)</f>
        <v>31428.042294846207</v>
      </c>
      <c r="AG14" s="489">
        <f>IF(ISERROR(C14+AB14)," ",(C14+AB14))</f>
        <v>2063</v>
      </c>
      <c r="AH14" s="703"/>
      <c r="AI14" s="272"/>
      <c r="AJ14" s="602">
        <f>AB14</f>
        <v>75</v>
      </c>
      <c r="AK14" s="1150"/>
      <c r="AL14" s="479"/>
      <c r="AM14" s="1151"/>
      <c r="AN14" s="277" t="s">
        <v>922</v>
      </c>
      <c r="AO14" s="5"/>
      <c r="AP14" s="6"/>
      <c r="AQ14" s="141"/>
      <c r="AR14" s="895">
        <v>60000</v>
      </c>
      <c r="AS14" s="4">
        <f>$AS$9</f>
        <v>1</v>
      </c>
      <c r="AT14" s="895">
        <f>AR14*AS14</f>
        <v>60000</v>
      </c>
    </row>
    <row r="15" spans="1:46" s="4" customFormat="1">
      <c r="A15" s="383"/>
      <c r="B15" s="1054" t="s">
        <v>320</v>
      </c>
      <c r="C15" s="329">
        <v>1988</v>
      </c>
      <c r="D15" s="169">
        <v>1</v>
      </c>
      <c r="E15" s="416" t="s">
        <v>305</v>
      </c>
      <c r="F15" s="708">
        <v>7000</v>
      </c>
      <c r="G15" s="335">
        <f>IF(ISERROR(F15*D15)," ",F15*D15)</f>
        <v>7000</v>
      </c>
      <c r="H15" s="1009">
        <v>0</v>
      </c>
      <c r="I15" s="1009">
        <v>0</v>
      </c>
      <c r="J15" s="1009">
        <v>0</v>
      </c>
      <c r="K15" s="1009">
        <v>0</v>
      </c>
      <c r="L15" s="1009">
        <v>0</v>
      </c>
      <c r="M15" s="471">
        <f t="shared" ref="M15:M80" si="1">G15*H15</f>
        <v>0</v>
      </c>
      <c r="N15" s="471">
        <f t="shared" ref="N15:N80" si="2">(G15+M15)*I15</f>
        <v>0</v>
      </c>
      <c r="O15" s="471">
        <f t="shared" ref="O15:O80" si="3">(G15+M15+N15)*J15</f>
        <v>0</v>
      </c>
      <c r="P15" s="471">
        <f t="shared" ref="P15:P80" si="4">(G15+M15+N15+O15)*K15</f>
        <v>0</v>
      </c>
      <c r="Q15" s="471">
        <f t="shared" ref="Q15:Q80" si="5">(G15+M15+N15+O15+P15)*L15</f>
        <v>0</v>
      </c>
      <c r="R15" s="894">
        <f t="shared" ref="R15:R80" si="6">G15+SUM(M15:Q15)</f>
        <v>7000</v>
      </c>
      <c r="S15" s="470"/>
      <c r="T15" s="470">
        <f t="shared" si="0"/>
        <v>0.05</v>
      </c>
      <c r="U15" s="470">
        <v>0.03</v>
      </c>
      <c r="V15" s="470">
        <f t="shared" si="0"/>
        <v>0.1</v>
      </c>
      <c r="W15" s="598">
        <f t="shared" ref="W15:W80" si="7">R15*S15</f>
        <v>0</v>
      </c>
      <c r="X15" s="472">
        <f t="shared" ref="X15:X80" si="8">R15*T15</f>
        <v>350</v>
      </c>
      <c r="Y15" s="472">
        <f t="shared" ref="Y15:Y80" si="9">R15*U15</f>
        <v>210</v>
      </c>
      <c r="Z15" s="472">
        <f t="shared" ref="Z15:Z80" si="10">(W15+X15)*V15</f>
        <v>35</v>
      </c>
      <c r="AA15" s="894">
        <f t="shared" ref="AA15:AA80" si="11">R15+SUM(W15:Z15)</f>
        <v>7595</v>
      </c>
      <c r="AB15" s="674">
        <v>50</v>
      </c>
      <c r="AC15" s="313">
        <f>IF(ISERROR(IF('Wainwright Summary'!$E$7-C15&gt;AB15,0,(AB15-('Wainwright Summary'!$E$7-C15))/AB15)*G15)," ",(IF('Wainwright Summary'!$E$7-C15&gt;AB15,0,(AB15-('Wainwright Summary'!$E$7-C15))/AB15)*G15))</f>
        <v>4200</v>
      </c>
      <c r="AD15" s="269">
        <f>VLOOKUP(C15,'Inflation-OLD'!$A$6:$B$126,2)/VLOOKUP('Wainwright Summary'!$E$6,'Inflation-OLD'!$A$6:$B$126,2)</f>
        <v>0.65831676361219538</v>
      </c>
      <c r="AE15" s="264">
        <f>IF(ISERROR(AA15*AD15), " ",AA15*AD15 )</f>
        <v>4999.9158196346243</v>
      </c>
      <c r="AF15" s="689">
        <f t="shared" ref="AF15:AF80" si="12">IF(ISERROR((AC15/G15)*AE15)," ",(AC15/G15)*AE15)</f>
        <v>2999.9494917807747</v>
      </c>
      <c r="AG15" s="1172">
        <v>2060</v>
      </c>
      <c r="AH15" s="703"/>
      <c r="AI15" s="272"/>
      <c r="AJ15" s="602">
        <f t="shared" ref="AJ15:AJ80" si="13">AB15</f>
        <v>50</v>
      </c>
      <c r="AK15" s="1150">
        <f>ROUND(0.5*AA15,-2)</f>
        <v>3800</v>
      </c>
      <c r="AL15" s="1151">
        <v>2038</v>
      </c>
      <c r="AM15" s="1151">
        <v>1</v>
      </c>
      <c r="AN15" s="277" t="s">
        <v>165</v>
      </c>
      <c r="AO15" s="5"/>
      <c r="AP15" s="6"/>
      <c r="AQ15" s="141"/>
      <c r="AR15" s="895">
        <v>15000</v>
      </c>
      <c r="AS15" s="4">
        <f t="shared" ref="AS15:AS90" si="14">$AS$9</f>
        <v>1</v>
      </c>
      <c r="AT15" s="895">
        <f t="shared" ref="AT15:AT78" si="15">AR15*AS15</f>
        <v>15000</v>
      </c>
    </row>
    <row r="16" spans="1:46" s="4" customFormat="1">
      <c r="A16" s="383"/>
      <c r="B16" s="1054" t="s">
        <v>321</v>
      </c>
      <c r="C16" s="329">
        <v>1988</v>
      </c>
      <c r="D16" s="169">
        <v>1</v>
      </c>
      <c r="E16" s="416" t="s">
        <v>305</v>
      </c>
      <c r="F16" s="708">
        <f>AT16</f>
        <v>25000</v>
      </c>
      <c r="G16" s="335">
        <f>IF(ISERROR(F16*D16)," ",F16*D16)</f>
        <v>25000</v>
      </c>
      <c r="H16" s="1009">
        <v>0</v>
      </c>
      <c r="I16" s="1009">
        <v>0</v>
      </c>
      <c r="J16" s="1009">
        <v>0</v>
      </c>
      <c r="K16" s="1009">
        <v>0</v>
      </c>
      <c r="L16" s="1009">
        <v>0</v>
      </c>
      <c r="M16" s="471">
        <f t="shared" si="1"/>
        <v>0</v>
      </c>
      <c r="N16" s="471">
        <f t="shared" si="2"/>
        <v>0</v>
      </c>
      <c r="O16" s="471">
        <f t="shared" si="3"/>
        <v>0</v>
      </c>
      <c r="P16" s="471">
        <f t="shared" si="4"/>
        <v>0</v>
      </c>
      <c r="Q16" s="471">
        <f t="shared" si="5"/>
        <v>0</v>
      </c>
      <c r="R16" s="894">
        <f t="shared" si="6"/>
        <v>25000</v>
      </c>
      <c r="S16" s="470"/>
      <c r="T16" s="470">
        <f t="shared" si="0"/>
        <v>0.05</v>
      </c>
      <c r="U16" s="470">
        <v>0.03</v>
      </c>
      <c r="V16" s="470">
        <f t="shared" si="0"/>
        <v>0.1</v>
      </c>
      <c r="W16" s="598">
        <f t="shared" si="7"/>
        <v>0</v>
      </c>
      <c r="X16" s="472">
        <f t="shared" si="8"/>
        <v>1250</v>
      </c>
      <c r="Y16" s="472">
        <f t="shared" si="9"/>
        <v>750</v>
      </c>
      <c r="Z16" s="472">
        <f t="shared" si="10"/>
        <v>125</v>
      </c>
      <c r="AA16" s="894">
        <f t="shared" si="11"/>
        <v>27125</v>
      </c>
      <c r="AB16" s="674">
        <v>25</v>
      </c>
      <c r="AC16" s="313">
        <f>IF(ISERROR(IF('Wainwright Summary'!$E$7-C16&gt;AB16,0,(AB16-('Wainwright Summary'!$E$7-C16))/AB16)*G16)," ",(IF('Wainwright Summary'!$E$7-C16&gt;AB16,0,(AB16-('Wainwright Summary'!$E$7-C16))/AB16)*G16))</f>
        <v>5000</v>
      </c>
      <c r="AD16" s="269">
        <f>VLOOKUP(C16,'Inflation-OLD'!$A$6:$B$126,2)/VLOOKUP('Wainwright Summary'!$E$6,'Inflation-OLD'!$A$6:$B$126,2)</f>
        <v>0.65831676361219538</v>
      </c>
      <c r="AE16" s="264">
        <f>IF(ISERROR(AA16*AD16), " ",AA16*AD16 )</f>
        <v>17856.842212980799</v>
      </c>
      <c r="AF16" s="689">
        <f t="shared" si="12"/>
        <v>3571.3684425961601</v>
      </c>
      <c r="AG16" s="489">
        <f>IF(ISERROR(C16+AB16)," ",(C16+AB16))</f>
        <v>2013</v>
      </c>
      <c r="AH16" s="703"/>
      <c r="AI16" s="272"/>
      <c r="AJ16" s="602">
        <f t="shared" si="13"/>
        <v>25</v>
      </c>
      <c r="AK16" s="479"/>
      <c r="AL16" s="479"/>
      <c r="AM16" s="479"/>
      <c r="AN16" s="277" t="s">
        <v>143</v>
      </c>
      <c r="AO16" s="5"/>
      <c r="AP16" s="6"/>
      <c r="AQ16" s="141"/>
      <c r="AR16" s="895">
        <v>25000</v>
      </c>
      <c r="AS16" s="4">
        <f t="shared" si="14"/>
        <v>1</v>
      </c>
      <c r="AT16" s="895">
        <f t="shared" si="15"/>
        <v>25000</v>
      </c>
    </row>
    <row r="17" spans="1:46" s="4" customFormat="1">
      <c r="A17" s="383"/>
      <c r="B17" s="1054"/>
      <c r="C17" s="329"/>
      <c r="D17" s="169"/>
      <c r="E17" s="416"/>
      <c r="F17" s="708"/>
      <c r="G17" s="335"/>
      <c r="H17" s="470"/>
      <c r="I17" s="470"/>
      <c r="J17" s="470"/>
      <c r="K17" s="470"/>
      <c r="L17" s="470"/>
      <c r="M17" s="471"/>
      <c r="N17" s="471"/>
      <c r="O17" s="471"/>
      <c r="P17" s="471"/>
      <c r="Q17" s="471"/>
      <c r="R17" s="894"/>
      <c r="S17" s="470"/>
      <c r="T17" s="470"/>
      <c r="U17" s="470"/>
      <c r="V17" s="470"/>
      <c r="W17" s="598"/>
      <c r="X17" s="472"/>
      <c r="Y17" s="472"/>
      <c r="Z17" s="472"/>
      <c r="AA17" s="894"/>
      <c r="AB17" s="674"/>
      <c r="AC17" s="313"/>
      <c r="AD17" s="269"/>
      <c r="AE17" s="264"/>
      <c r="AF17" s="689"/>
      <c r="AG17" s="489"/>
      <c r="AH17" s="703"/>
      <c r="AI17" s="272"/>
      <c r="AJ17" s="602"/>
      <c r="AK17" s="479"/>
      <c r="AL17" s="479"/>
      <c r="AM17" s="479"/>
      <c r="AN17" s="277"/>
      <c r="AO17" s="5"/>
      <c r="AP17" s="6"/>
      <c r="AQ17" s="141"/>
      <c r="AR17" s="895"/>
      <c r="AT17" s="895"/>
    </row>
    <row r="18" spans="1:46" s="4" customFormat="1">
      <c r="A18" s="383"/>
      <c r="B18" s="1054" t="s">
        <v>322</v>
      </c>
      <c r="C18" s="311">
        <v>1988</v>
      </c>
      <c r="D18" s="169">
        <v>1</v>
      </c>
      <c r="E18" s="416" t="s">
        <v>305</v>
      </c>
      <c r="F18" s="708">
        <v>7000</v>
      </c>
      <c r="G18" s="335">
        <f t="shared" ref="G18:G82" si="16">IF(ISERROR(F18*D18)," ",F18*D18)</f>
        <v>7000</v>
      </c>
      <c r="H18" s="1009">
        <v>0</v>
      </c>
      <c r="I18" s="1009">
        <v>0</v>
      </c>
      <c r="J18" s="1009">
        <v>0</v>
      </c>
      <c r="K18" s="1009">
        <v>0</v>
      </c>
      <c r="L18" s="1009">
        <v>0</v>
      </c>
      <c r="M18" s="471">
        <f t="shared" si="1"/>
        <v>0</v>
      </c>
      <c r="N18" s="471">
        <f t="shared" si="2"/>
        <v>0</v>
      </c>
      <c r="O18" s="471">
        <f t="shared" si="3"/>
        <v>0</v>
      </c>
      <c r="P18" s="471">
        <f t="shared" si="4"/>
        <v>0</v>
      </c>
      <c r="Q18" s="471">
        <f t="shared" si="5"/>
        <v>0</v>
      </c>
      <c r="R18" s="894">
        <f t="shared" si="6"/>
        <v>7000</v>
      </c>
      <c r="S18" s="470"/>
      <c r="T18" s="470">
        <f t="shared" si="0"/>
        <v>0.05</v>
      </c>
      <c r="U18" s="470">
        <v>0.03</v>
      </c>
      <c r="V18" s="470">
        <f t="shared" si="0"/>
        <v>0.1</v>
      </c>
      <c r="W18" s="598">
        <f t="shared" si="7"/>
        <v>0</v>
      </c>
      <c r="X18" s="472">
        <f t="shared" si="8"/>
        <v>350</v>
      </c>
      <c r="Y18" s="472">
        <f t="shared" si="9"/>
        <v>210</v>
      </c>
      <c r="Z18" s="472">
        <f t="shared" si="10"/>
        <v>35</v>
      </c>
      <c r="AA18" s="894">
        <f t="shared" si="11"/>
        <v>7595</v>
      </c>
      <c r="AB18" s="674">
        <v>50</v>
      </c>
      <c r="AC18" s="313">
        <f>IF(ISERROR(IF('Wainwright Summary'!$E$7-C18&gt;AB18,0,(AB18-('Wainwright Summary'!$E$7-C18))/AB18)*G18)," ",(IF('Wainwright Summary'!$E$7-C18&gt;AB18,0,(AB18-('Wainwright Summary'!$E$7-C18))/AB18)*G18))</f>
        <v>4200</v>
      </c>
      <c r="AD18" s="269">
        <f>VLOOKUP(C18,'Inflation-OLD'!$A$6:$B$126,2)/VLOOKUP('Wainwright Summary'!$E$6,'Inflation-OLD'!$A$6:$B$126,2)</f>
        <v>0.65831676361219538</v>
      </c>
      <c r="AE18" s="264">
        <f>IF(ISERROR(AA18*AD18), " ",AA18*AD18 )</f>
        <v>4999.9158196346243</v>
      </c>
      <c r="AF18" s="689">
        <f t="shared" si="12"/>
        <v>2999.9494917807747</v>
      </c>
      <c r="AG18" s="1172">
        <v>2060</v>
      </c>
      <c r="AH18" s="703"/>
      <c r="AI18" s="272"/>
      <c r="AJ18" s="602">
        <f t="shared" si="13"/>
        <v>50</v>
      </c>
      <c r="AK18" s="1150">
        <f>ROUND(0.5*AA18,-2)</f>
        <v>3800</v>
      </c>
      <c r="AL18" s="1151">
        <v>2038</v>
      </c>
      <c r="AM18" s="1151">
        <v>1</v>
      </c>
      <c r="AN18" s="277" t="s">
        <v>165</v>
      </c>
      <c r="AO18" s="5"/>
      <c r="AP18" s="6"/>
      <c r="AQ18" s="141"/>
      <c r="AR18" s="895">
        <v>15000</v>
      </c>
      <c r="AS18" s="4">
        <f t="shared" si="14"/>
        <v>1</v>
      </c>
      <c r="AT18" s="895">
        <f t="shared" si="15"/>
        <v>15000</v>
      </c>
    </row>
    <row r="19" spans="1:46" s="4" customFormat="1">
      <c r="A19" s="383"/>
      <c r="B19" s="1054" t="s">
        <v>323</v>
      </c>
      <c r="C19" s="311">
        <v>1988</v>
      </c>
      <c r="D19" s="169">
        <v>1</v>
      </c>
      <c r="E19" s="416" t="s">
        <v>305</v>
      </c>
      <c r="F19" s="708">
        <f>AT19</f>
        <v>25000</v>
      </c>
      <c r="G19" s="335">
        <f t="shared" si="16"/>
        <v>25000</v>
      </c>
      <c r="H19" s="1009">
        <v>0</v>
      </c>
      <c r="I19" s="1009">
        <v>0</v>
      </c>
      <c r="J19" s="1009">
        <v>0</v>
      </c>
      <c r="K19" s="1009">
        <v>0</v>
      </c>
      <c r="L19" s="1009">
        <v>0</v>
      </c>
      <c r="M19" s="471">
        <f t="shared" si="1"/>
        <v>0</v>
      </c>
      <c r="N19" s="471">
        <f t="shared" si="2"/>
        <v>0</v>
      </c>
      <c r="O19" s="471">
        <f t="shared" si="3"/>
        <v>0</v>
      </c>
      <c r="P19" s="471">
        <f t="shared" si="4"/>
        <v>0</v>
      </c>
      <c r="Q19" s="471">
        <f t="shared" si="5"/>
        <v>0</v>
      </c>
      <c r="R19" s="894">
        <f t="shared" si="6"/>
        <v>25000</v>
      </c>
      <c r="S19" s="470"/>
      <c r="T19" s="470">
        <f t="shared" si="0"/>
        <v>0.05</v>
      </c>
      <c r="U19" s="470">
        <v>0.03</v>
      </c>
      <c r="V19" s="470">
        <f t="shared" si="0"/>
        <v>0.1</v>
      </c>
      <c r="W19" s="598">
        <f t="shared" si="7"/>
        <v>0</v>
      </c>
      <c r="X19" s="472">
        <f t="shared" si="8"/>
        <v>1250</v>
      </c>
      <c r="Y19" s="472">
        <f t="shared" si="9"/>
        <v>750</v>
      </c>
      <c r="Z19" s="472">
        <f t="shared" si="10"/>
        <v>125</v>
      </c>
      <c r="AA19" s="894">
        <f t="shared" si="11"/>
        <v>27125</v>
      </c>
      <c r="AB19" s="674">
        <v>25</v>
      </c>
      <c r="AC19" s="313">
        <f>IF(ISERROR(IF('Wainwright Summary'!$E$7-C19&gt;AB19,0,(AB19-('Wainwright Summary'!$E$7-C19))/AB19)*G19)," ",(IF('Wainwright Summary'!$E$7-C19&gt;AB19,0,(AB19-('Wainwright Summary'!$E$7-C19))/AB19)*G19))</f>
        <v>5000</v>
      </c>
      <c r="AD19" s="269">
        <f>VLOOKUP(C19,'Inflation-OLD'!$A$6:$B$126,2)/VLOOKUP('Wainwright Summary'!$E$6,'Inflation-OLD'!$A$6:$B$126,2)</f>
        <v>0.65831676361219538</v>
      </c>
      <c r="AE19" s="264">
        <f>IF(ISERROR(AA19*AD19), " ",AA19*AD19 )</f>
        <v>17856.842212980799</v>
      </c>
      <c r="AF19" s="689">
        <f t="shared" si="12"/>
        <v>3571.3684425961601</v>
      </c>
      <c r="AG19" s="489">
        <f>IF(ISERROR(C19+AB19)," ",(C19+AB19))</f>
        <v>2013</v>
      </c>
      <c r="AH19" s="703"/>
      <c r="AI19" s="272"/>
      <c r="AJ19" s="602">
        <f t="shared" si="13"/>
        <v>25</v>
      </c>
      <c r="AK19" s="479"/>
      <c r="AL19" s="479"/>
      <c r="AM19" s="479"/>
      <c r="AN19" s="277" t="s">
        <v>143</v>
      </c>
      <c r="AO19" s="5"/>
      <c r="AP19" s="6"/>
      <c r="AQ19" s="141"/>
      <c r="AR19" s="895">
        <v>25000</v>
      </c>
      <c r="AS19" s="4">
        <f t="shared" si="14"/>
        <v>1</v>
      </c>
      <c r="AT19" s="895">
        <f t="shared" si="15"/>
        <v>25000</v>
      </c>
    </row>
    <row r="20" spans="1:46" s="4" customFormat="1">
      <c r="A20" s="383"/>
      <c r="B20" s="1054"/>
      <c r="C20" s="311"/>
      <c r="D20" s="169"/>
      <c r="E20" s="416"/>
      <c r="F20" s="708"/>
      <c r="G20" s="335"/>
      <c r="H20" s="470"/>
      <c r="I20" s="470"/>
      <c r="J20" s="470"/>
      <c r="K20" s="470"/>
      <c r="L20" s="470"/>
      <c r="M20" s="471"/>
      <c r="N20" s="471"/>
      <c r="O20" s="471"/>
      <c r="P20" s="471"/>
      <c r="Q20" s="471"/>
      <c r="R20" s="894"/>
      <c r="S20" s="470"/>
      <c r="T20" s="470"/>
      <c r="U20" s="470"/>
      <c r="V20" s="470"/>
      <c r="W20" s="598"/>
      <c r="X20" s="472"/>
      <c r="Y20" s="472"/>
      <c r="Z20" s="472"/>
      <c r="AA20" s="894"/>
      <c r="AB20" s="674"/>
      <c r="AC20" s="313"/>
      <c r="AD20" s="269"/>
      <c r="AE20" s="264"/>
      <c r="AF20" s="689"/>
      <c r="AG20" s="489"/>
      <c r="AH20" s="703"/>
      <c r="AI20" s="272"/>
      <c r="AJ20" s="602"/>
      <c r="AK20" s="479"/>
      <c r="AL20" s="479"/>
      <c r="AM20" s="479"/>
      <c r="AN20" s="277"/>
      <c r="AO20" s="5"/>
      <c r="AP20" s="6"/>
      <c r="AQ20" s="141"/>
      <c r="AR20" s="895"/>
      <c r="AT20" s="895"/>
    </row>
    <row r="21" spans="1:46" s="4" customFormat="1">
      <c r="A21" s="383"/>
      <c r="B21" s="1053" t="s">
        <v>324</v>
      </c>
      <c r="C21" s="311">
        <v>1953</v>
      </c>
      <c r="D21" s="169">
        <v>1</v>
      </c>
      <c r="E21" s="170" t="s">
        <v>305</v>
      </c>
      <c r="F21" s="708">
        <f>AT21</f>
        <v>60000</v>
      </c>
      <c r="G21" s="335">
        <f t="shared" si="16"/>
        <v>60000</v>
      </c>
      <c r="H21" s="470"/>
      <c r="I21" s="470"/>
      <c r="J21" s="470"/>
      <c r="K21" s="470"/>
      <c r="L21" s="470"/>
      <c r="M21" s="471">
        <f t="shared" si="1"/>
        <v>0</v>
      </c>
      <c r="N21" s="471">
        <f t="shared" si="2"/>
        <v>0</v>
      </c>
      <c r="O21" s="471">
        <f t="shared" si="3"/>
        <v>0</v>
      </c>
      <c r="P21" s="471">
        <f t="shared" si="4"/>
        <v>0</v>
      </c>
      <c r="Q21" s="471">
        <f t="shared" si="5"/>
        <v>0</v>
      </c>
      <c r="R21" s="894">
        <f t="shared" si="6"/>
        <v>60000</v>
      </c>
      <c r="S21" s="470"/>
      <c r="T21" s="470">
        <f t="shared" si="0"/>
        <v>0.05</v>
      </c>
      <c r="U21" s="470">
        <v>0.03</v>
      </c>
      <c r="V21" s="470">
        <f t="shared" si="0"/>
        <v>0.1</v>
      </c>
      <c r="W21" s="598">
        <f t="shared" si="7"/>
        <v>0</v>
      </c>
      <c r="X21" s="472">
        <f t="shared" si="8"/>
        <v>3000</v>
      </c>
      <c r="Y21" s="472">
        <f t="shared" si="9"/>
        <v>1800</v>
      </c>
      <c r="Z21" s="472">
        <f t="shared" si="10"/>
        <v>300</v>
      </c>
      <c r="AA21" s="894">
        <f t="shared" si="11"/>
        <v>65100</v>
      </c>
      <c r="AB21" s="674">
        <v>75</v>
      </c>
      <c r="AC21" s="313">
        <f>IF(ISERROR(IF('Wainwright Summary'!$E$7-C21&gt;AB21,0,(AB21-('Wainwright Summary'!$E$7-C21))/AB21)*G21)," ",(IF('Wainwright Summary'!$E$7-C21&gt;AB21,0,(AB21-('Wainwright Summary'!$E$7-C21))/AB21)*G21))</f>
        <v>16000</v>
      </c>
      <c r="AD21" s="269">
        <f>VLOOKUP(C21,'Inflation-OLD'!$A$6:$B$126,2)/VLOOKUP('Wainwright Summary'!$E$6,'Inflation-OLD'!$A$6:$B$126,2)</f>
        <v>0.15956454023117772</v>
      </c>
      <c r="AE21" s="264">
        <f>IF(ISERROR(AA21*AD21), " ",AA21*AD21 )</f>
        <v>10387.651569049669</v>
      </c>
      <c r="AF21" s="689">
        <f t="shared" si="12"/>
        <v>2770.0404184132449</v>
      </c>
      <c r="AG21" s="1172">
        <v>2060</v>
      </c>
      <c r="AH21" s="703"/>
      <c r="AI21" s="272"/>
      <c r="AJ21" s="602">
        <f t="shared" si="13"/>
        <v>75</v>
      </c>
      <c r="AK21" s="1150">
        <v>10000</v>
      </c>
      <c r="AL21" s="1151">
        <v>2028</v>
      </c>
      <c r="AM21" s="1151">
        <v>1</v>
      </c>
      <c r="AN21" s="277" t="s">
        <v>921</v>
      </c>
      <c r="AO21" s="5"/>
      <c r="AP21" s="6"/>
      <c r="AQ21" s="141"/>
      <c r="AR21" s="895">
        <v>60000</v>
      </c>
      <c r="AS21" s="4">
        <f t="shared" si="14"/>
        <v>1</v>
      </c>
      <c r="AT21" s="895">
        <f t="shared" si="15"/>
        <v>60000</v>
      </c>
    </row>
    <row r="22" spans="1:46" s="4" customFormat="1" ht="25.5">
      <c r="A22" s="383"/>
      <c r="B22" s="1054" t="s">
        <v>325</v>
      </c>
      <c r="C22" s="311">
        <v>1953</v>
      </c>
      <c r="D22" s="169">
        <v>1</v>
      </c>
      <c r="E22" s="170" t="s">
        <v>305</v>
      </c>
      <c r="F22" s="708">
        <f>AT22</f>
        <v>15000</v>
      </c>
      <c r="G22" s="335">
        <f t="shared" si="16"/>
        <v>15000</v>
      </c>
      <c r="H22" s="1009">
        <v>0</v>
      </c>
      <c r="I22" s="1009">
        <v>0</v>
      </c>
      <c r="J22" s="1009">
        <v>0</v>
      </c>
      <c r="K22" s="1009">
        <v>0</v>
      </c>
      <c r="L22" s="1009">
        <v>0</v>
      </c>
      <c r="M22" s="471">
        <f t="shared" si="1"/>
        <v>0</v>
      </c>
      <c r="N22" s="471">
        <f t="shared" si="2"/>
        <v>0</v>
      </c>
      <c r="O22" s="471">
        <f t="shared" si="3"/>
        <v>0</v>
      </c>
      <c r="P22" s="471">
        <f t="shared" si="4"/>
        <v>0</v>
      </c>
      <c r="Q22" s="471">
        <f t="shared" si="5"/>
        <v>0</v>
      </c>
      <c r="R22" s="894">
        <f t="shared" si="6"/>
        <v>15000</v>
      </c>
      <c r="S22" s="470"/>
      <c r="T22" s="470">
        <f t="shared" si="0"/>
        <v>0.05</v>
      </c>
      <c r="U22" s="470">
        <v>0.03</v>
      </c>
      <c r="V22" s="470">
        <f t="shared" si="0"/>
        <v>0.1</v>
      </c>
      <c r="W22" s="598">
        <f t="shared" si="7"/>
        <v>0</v>
      </c>
      <c r="X22" s="472">
        <f t="shared" si="8"/>
        <v>750</v>
      </c>
      <c r="Y22" s="472">
        <f t="shared" si="9"/>
        <v>450</v>
      </c>
      <c r="Z22" s="472">
        <f t="shared" si="10"/>
        <v>75</v>
      </c>
      <c r="AA22" s="894">
        <f t="shared" si="11"/>
        <v>16275</v>
      </c>
      <c r="AB22" s="674">
        <v>50</v>
      </c>
      <c r="AC22" s="313">
        <f>IF(ISERROR(IF('Wainwright Summary'!$E$7-C22&gt;AB22,0,(AB22-('Wainwright Summary'!$E$7-C22))/AB22)*G22)," ",(IF('Wainwright Summary'!$E$7-C22&gt;AB22,0,(AB22-('Wainwright Summary'!$E$7-C22))/AB22)*G22))</f>
        <v>0</v>
      </c>
      <c r="AD22" s="269">
        <f>VLOOKUP(C22,'Inflation-OLD'!$A$6:$B$126,2)/VLOOKUP('Wainwright Summary'!$E$6,'Inflation-OLD'!$A$6:$B$126,2)</f>
        <v>0.15956454023117772</v>
      </c>
      <c r="AE22" s="264">
        <f>IF(ISERROR(AA22*AD22), " ",AA22*AD22 )</f>
        <v>2596.9128922624172</v>
      </c>
      <c r="AF22" s="689">
        <f t="shared" si="12"/>
        <v>0</v>
      </c>
      <c r="AG22" s="1172">
        <v>2060</v>
      </c>
      <c r="AH22" s="703"/>
      <c r="AI22" s="272"/>
      <c r="AJ22" s="602">
        <f t="shared" si="13"/>
        <v>50</v>
      </c>
      <c r="AK22" s="1150">
        <f>ROUND(0.5*AA22,-2)</f>
        <v>8100</v>
      </c>
      <c r="AL22" s="1151">
        <v>2009</v>
      </c>
      <c r="AM22" s="1151">
        <v>1</v>
      </c>
      <c r="AN22" s="277" t="s">
        <v>142</v>
      </c>
      <c r="AO22" s="5"/>
      <c r="AP22" s="6"/>
      <c r="AQ22" s="141"/>
      <c r="AR22" s="895">
        <v>15000</v>
      </c>
      <c r="AS22" s="4">
        <f t="shared" si="14"/>
        <v>1</v>
      </c>
      <c r="AT22" s="895">
        <f t="shared" si="15"/>
        <v>15000</v>
      </c>
    </row>
    <row r="23" spans="1:46" s="4" customFormat="1">
      <c r="A23" s="383"/>
      <c r="B23" s="1054" t="s">
        <v>326</v>
      </c>
      <c r="C23" s="311">
        <v>1953</v>
      </c>
      <c r="D23" s="169">
        <v>1</v>
      </c>
      <c r="E23" s="170" t="s">
        <v>305</v>
      </c>
      <c r="F23" s="708">
        <f>AT23</f>
        <v>15000</v>
      </c>
      <c r="G23" s="335">
        <f t="shared" si="16"/>
        <v>15000</v>
      </c>
      <c r="H23" s="1009">
        <v>0</v>
      </c>
      <c r="I23" s="1009">
        <v>0</v>
      </c>
      <c r="J23" s="1009">
        <v>0</v>
      </c>
      <c r="K23" s="1009">
        <v>0</v>
      </c>
      <c r="L23" s="1009">
        <v>0</v>
      </c>
      <c r="M23" s="471">
        <f t="shared" si="1"/>
        <v>0</v>
      </c>
      <c r="N23" s="471">
        <f t="shared" si="2"/>
        <v>0</v>
      </c>
      <c r="O23" s="471">
        <f t="shared" si="3"/>
        <v>0</v>
      </c>
      <c r="P23" s="471">
        <f t="shared" si="4"/>
        <v>0</v>
      </c>
      <c r="Q23" s="471">
        <f t="shared" si="5"/>
        <v>0</v>
      </c>
      <c r="R23" s="894">
        <f t="shared" si="6"/>
        <v>15000</v>
      </c>
      <c r="S23" s="470"/>
      <c r="T23" s="470">
        <f t="shared" si="0"/>
        <v>0.05</v>
      </c>
      <c r="U23" s="470">
        <v>0.03</v>
      </c>
      <c r="V23" s="470">
        <f t="shared" si="0"/>
        <v>0.1</v>
      </c>
      <c r="W23" s="598">
        <f t="shared" si="7"/>
        <v>0</v>
      </c>
      <c r="X23" s="472">
        <f t="shared" si="8"/>
        <v>750</v>
      </c>
      <c r="Y23" s="472">
        <f t="shared" si="9"/>
        <v>450</v>
      </c>
      <c r="Z23" s="472">
        <f t="shared" si="10"/>
        <v>75</v>
      </c>
      <c r="AA23" s="894">
        <f t="shared" si="11"/>
        <v>16275</v>
      </c>
      <c r="AB23" s="674">
        <v>25</v>
      </c>
      <c r="AC23" s="313">
        <f>IF(ISERROR(IF('Wainwright Summary'!$E$7-C23&gt;AB23,0,(AB23-('Wainwright Summary'!$E$7-C23))/AB23)*G23)," ",(IF('Wainwright Summary'!$E$7-C23&gt;AB23,0,(AB23-('Wainwright Summary'!$E$7-C23))/AB23)*G23))</f>
        <v>0</v>
      </c>
      <c r="AD23" s="269">
        <f>VLOOKUP(C23,'Inflation-OLD'!$A$6:$B$126,2)/VLOOKUP('Wainwright Summary'!$E$6,'Inflation-OLD'!$A$6:$B$126,2)</f>
        <v>0.15956454023117772</v>
      </c>
      <c r="AE23" s="264">
        <f>IF(ISERROR(AA23*AD23), " ",AA23*AD23 )</f>
        <v>2596.9128922624172</v>
      </c>
      <c r="AF23" s="689">
        <f t="shared" si="12"/>
        <v>0</v>
      </c>
      <c r="AG23" s="1081">
        <v>2009</v>
      </c>
      <c r="AH23" s="703"/>
      <c r="AI23" s="272"/>
      <c r="AJ23" s="602">
        <f t="shared" si="13"/>
        <v>25</v>
      </c>
      <c r="AK23" s="479"/>
      <c r="AL23" s="479"/>
      <c r="AM23" s="479"/>
      <c r="AN23" s="277" t="s">
        <v>143</v>
      </c>
      <c r="AO23" s="5"/>
      <c r="AP23" s="6"/>
      <c r="AQ23" s="141"/>
      <c r="AR23" s="895">
        <v>15000</v>
      </c>
      <c r="AS23" s="4">
        <f t="shared" si="14"/>
        <v>1</v>
      </c>
      <c r="AT23" s="895">
        <f t="shared" si="15"/>
        <v>15000</v>
      </c>
    </row>
    <row r="24" spans="1:46" s="4" customFormat="1">
      <c r="A24" s="383"/>
      <c r="B24" s="1054" t="s">
        <v>327</v>
      </c>
      <c r="C24" s="311">
        <v>1995</v>
      </c>
      <c r="D24" s="169">
        <v>1</v>
      </c>
      <c r="E24" s="170" t="s">
        <v>305</v>
      </c>
      <c r="F24" s="708">
        <f>AT24</f>
        <v>55000</v>
      </c>
      <c r="G24" s="335">
        <f t="shared" si="16"/>
        <v>55000</v>
      </c>
      <c r="H24" s="1009">
        <v>0</v>
      </c>
      <c r="I24" s="1009">
        <v>0</v>
      </c>
      <c r="J24" s="1009">
        <v>0</v>
      </c>
      <c r="K24" s="1009">
        <v>0</v>
      </c>
      <c r="L24" s="1009">
        <v>0</v>
      </c>
      <c r="M24" s="471">
        <f t="shared" si="1"/>
        <v>0</v>
      </c>
      <c r="N24" s="471">
        <f t="shared" si="2"/>
        <v>0</v>
      </c>
      <c r="O24" s="471">
        <f t="shared" si="3"/>
        <v>0</v>
      </c>
      <c r="P24" s="471">
        <f t="shared" si="4"/>
        <v>0</v>
      </c>
      <c r="Q24" s="471">
        <f t="shared" si="5"/>
        <v>0</v>
      </c>
      <c r="R24" s="894">
        <f t="shared" si="6"/>
        <v>55000</v>
      </c>
      <c r="S24" s="470"/>
      <c r="T24" s="470">
        <f t="shared" si="0"/>
        <v>0.05</v>
      </c>
      <c r="U24" s="470">
        <v>0.03</v>
      </c>
      <c r="V24" s="470">
        <f t="shared" si="0"/>
        <v>0.1</v>
      </c>
      <c r="W24" s="598">
        <f t="shared" si="7"/>
        <v>0</v>
      </c>
      <c r="X24" s="472">
        <f t="shared" si="8"/>
        <v>2750</v>
      </c>
      <c r="Y24" s="472">
        <f t="shared" si="9"/>
        <v>1650</v>
      </c>
      <c r="Z24" s="472">
        <f t="shared" si="10"/>
        <v>275</v>
      </c>
      <c r="AA24" s="894">
        <f t="shared" si="11"/>
        <v>59675</v>
      </c>
      <c r="AB24" s="674">
        <v>35</v>
      </c>
      <c r="AC24" s="313">
        <f>IF(ISERROR(IF('Wainwright Summary'!$E$7-C24&gt;AB24,0,(AB24-('Wainwright Summary'!$E$7-C24))/AB24)*G24)," ",(IF('Wainwright Summary'!$E$7-C24&gt;AB24,0,(AB24-('Wainwright Summary'!$E$7-C24))/AB24)*G24))</f>
        <v>34571.428571428572</v>
      </c>
      <c r="AD24" s="269">
        <f>VLOOKUP(C24,'Inflation-OLD'!$A$6:$B$126,2)/VLOOKUP('Wainwright Summary'!$E$6,'Inflation-OLD'!$A$6:$B$126,2)</f>
        <v>0.80653668429061542</v>
      </c>
      <c r="AE24" s="264">
        <f>IF(ISERROR(AA24*AD24), " ",AA24*AD24 )</f>
        <v>48130.076635042475</v>
      </c>
      <c r="AF24" s="689">
        <f t="shared" si="12"/>
        <v>30253.191027740984</v>
      </c>
      <c r="AG24" s="489">
        <f>IF(ISERROR(C24+AB24)," ",(C24+AB24))</f>
        <v>2030</v>
      </c>
      <c r="AH24" s="703"/>
      <c r="AI24" s="272"/>
      <c r="AJ24" s="602">
        <f t="shared" si="13"/>
        <v>35</v>
      </c>
      <c r="AK24" s="479"/>
      <c r="AL24" s="479"/>
      <c r="AM24" s="479"/>
      <c r="AN24" s="277"/>
      <c r="AO24" s="5"/>
      <c r="AP24" s="6"/>
      <c r="AQ24" s="141"/>
      <c r="AR24" s="895">
        <v>55000</v>
      </c>
      <c r="AS24" s="4">
        <f t="shared" si="14"/>
        <v>1</v>
      </c>
      <c r="AT24" s="895">
        <f t="shared" si="15"/>
        <v>55000</v>
      </c>
    </row>
    <row r="25" spans="1:46" s="4" customFormat="1">
      <c r="A25" s="383"/>
      <c r="B25" s="1054"/>
      <c r="C25" s="311"/>
      <c r="D25" s="169"/>
      <c r="E25" s="170"/>
      <c r="F25" s="710"/>
      <c r="G25" s="335"/>
      <c r="H25" s="470"/>
      <c r="I25" s="470"/>
      <c r="J25" s="470"/>
      <c r="K25" s="470"/>
      <c r="L25" s="470"/>
      <c r="M25" s="471"/>
      <c r="N25" s="471"/>
      <c r="O25" s="471"/>
      <c r="P25" s="471"/>
      <c r="Q25" s="471"/>
      <c r="R25" s="894"/>
      <c r="S25" s="470"/>
      <c r="T25" s="470"/>
      <c r="U25" s="470"/>
      <c r="V25" s="470"/>
      <c r="W25" s="598"/>
      <c r="X25" s="472"/>
      <c r="Y25" s="472"/>
      <c r="Z25" s="472"/>
      <c r="AA25" s="894"/>
      <c r="AB25" s="674"/>
      <c r="AC25" s="313"/>
      <c r="AD25" s="269"/>
      <c r="AE25" s="264"/>
      <c r="AF25" s="689"/>
      <c r="AG25" s="489"/>
      <c r="AH25" s="703"/>
      <c r="AI25" s="272"/>
      <c r="AJ25" s="602"/>
      <c r="AK25" s="479"/>
      <c r="AL25" s="479"/>
      <c r="AM25" s="479"/>
      <c r="AN25" s="277"/>
      <c r="AO25" s="5"/>
      <c r="AP25" s="6"/>
      <c r="AQ25" s="141"/>
      <c r="AR25" s="895"/>
      <c r="AT25" s="895"/>
    </row>
    <row r="26" spans="1:46" s="4" customFormat="1">
      <c r="A26" s="383"/>
      <c r="B26" s="1053" t="s">
        <v>328</v>
      </c>
      <c r="C26" s="311">
        <v>1970</v>
      </c>
      <c r="D26" s="169">
        <v>1</v>
      </c>
      <c r="E26" s="170" t="s">
        <v>305</v>
      </c>
      <c r="F26" s="708">
        <f>AT26</f>
        <v>60000</v>
      </c>
      <c r="G26" s="335">
        <f t="shared" si="16"/>
        <v>60000</v>
      </c>
      <c r="H26" s="1009">
        <v>0</v>
      </c>
      <c r="I26" s="1009">
        <v>0</v>
      </c>
      <c r="J26" s="1009">
        <v>0</v>
      </c>
      <c r="K26" s="1009">
        <v>0</v>
      </c>
      <c r="L26" s="1009">
        <v>0</v>
      </c>
      <c r="M26" s="471">
        <f t="shared" si="1"/>
        <v>0</v>
      </c>
      <c r="N26" s="471">
        <f t="shared" si="2"/>
        <v>0</v>
      </c>
      <c r="O26" s="471">
        <f t="shared" si="3"/>
        <v>0</v>
      </c>
      <c r="P26" s="471">
        <f t="shared" si="4"/>
        <v>0</v>
      </c>
      <c r="Q26" s="471">
        <f t="shared" si="5"/>
        <v>0</v>
      </c>
      <c r="R26" s="894">
        <f t="shared" si="6"/>
        <v>60000</v>
      </c>
      <c r="S26" s="470"/>
      <c r="T26" s="470">
        <f t="shared" si="0"/>
        <v>0.05</v>
      </c>
      <c r="U26" s="470">
        <v>0.03</v>
      </c>
      <c r="V26" s="470">
        <f t="shared" si="0"/>
        <v>0.1</v>
      </c>
      <c r="W26" s="598">
        <f t="shared" si="7"/>
        <v>0</v>
      </c>
      <c r="X26" s="472">
        <f t="shared" si="8"/>
        <v>3000</v>
      </c>
      <c r="Y26" s="472">
        <f t="shared" si="9"/>
        <v>1800</v>
      </c>
      <c r="Z26" s="472">
        <f t="shared" si="10"/>
        <v>300</v>
      </c>
      <c r="AA26" s="894">
        <f t="shared" si="11"/>
        <v>65100</v>
      </c>
      <c r="AB26" s="674">
        <v>75</v>
      </c>
      <c r="AC26" s="313">
        <f>IF(ISERROR(IF('Wainwright Summary'!$E$7-C26&gt;AB26,0,(AB26-('Wainwright Summary'!$E$7-C26))/AB26)*G26)," ",(IF('Wainwright Summary'!$E$7-C26&gt;AB26,0,(AB26-('Wainwright Summary'!$E$7-C26))/AB26)*G26))</f>
        <v>29600</v>
      </c>
      <c r="AD26" s="269">
        <f>VLOOKUP(C26,'Inflation-OLD'!$A$6:$B$126,2)/VLOOKUP('Wainwright Summary'!$E$6,'Inflation-OLD'!$A$6:$B$126,2)</f>
        <v>0.23593520374213295</v>
      </c>
      <c r="AE26" s="264">
        <f>IF(ISERROR(AA26*AD26), " ",AA26*AD26 )</f>
        <v>15359.381763612855</v>
      </c>
      <c r="AF26" s="689">
        <f t="shared" si="12"/>
        <v>7577.2950033823417</v>
      </c>
      <c r="AG26" s="1172">
        <v>2060</v>
      </c>
      <c r="AH26" s="703"/>
      <c r="AI26" s="272"/>
      <c r="AJ26" s="602">
        <f t="shared" si="13"/>
        <v>75</v>
      </c>
      <c r="AK26" s="1150">
        <v>10000</v>
      </c>
      <c r="AL26" s="1151">
        <v>2045</v>
      </c>
      <c r="AM26" s="1151">
        <v>1</v>
      </c>
      <c r="AN26" s="277" t="s">
        <v>921</v>
      </c>
      <c r="AO26" s="5"/>
      <c r="AP26" s="6"/>
      <c r="AQ26" s="141"/>
      <c r="AR26" s="895">
        <v>60000</v>
      </c>
      <c r="AS26" s="4">
        <f t="shared" si="14"/>
        <v>1</v>
      </c>
      <c r="AT26" s="895">
        <f t="shared" si="15"/>
        <v>60000</v>
      </c>
    </row>
    <row r="27" spans="1:46" s="4" customFormat="1">
      <c r="A27" s="383"/>
      <c r="B27" s="1054" t="s">
        <v>329</v>
      </c>
      <c r="C27" s="311">
        <v>1970</v>
      </c>
      <c r="D27" s="169">
        <v>1</v>
      </c>
      <c r="E27" s="170" t="s">
        <v>305</v>
      </c>
      <c r="F27" s="708">
        <v>40000</v>
      </c>
      <c r="G27" s="335">
        <f t="shared" si="16"/>
        <v>40000</v>
      </c>
      <c r="H27" s="1009">
        <v>0</v>
      </c>
      <c r="I27" s="1009">
        <v>0</v>
      </c>
      <c r="J27" s="1009">
        <v>0</v>
      </c>
      <c r="K27" s="1009">
        <v>0</v>
      </c>
      <c r="L27" s="1009">
        <v>0</v>
      </c>
      <c r="M27" s="471">
        <f t="shared" si="1"/>
        <v>0</v>
      </c>
      <c r="N27" s="471">
        <f t="shared" si="2"/>
        <v>0</v>
      </c>
      <c r="O27" s="471">
        <f t="shared" si="3"/>
        <v>0</v>
      </c>
      <c r="P27" s="471">
        <f t="shared" si="4"/>
        <v>0</v>
      </c>
      <c r="Q27" s="471">
        <f t="shared" si="5"/>
        <v>0</v>
      </c>
      <c r="R27" s="894">
        <f t="shared" si="6"/>
        <v>40000</v>
      </c>
      <c r="S27" s="470"/>
      <c r="T27" s="470">
        <f t="shared" si="0"/>
        <v>0.05</v>
      </c>
      <c r="U27" s="470">
        <v>0.03</v>
      </c>
      <c r="V27" s="470">
        <f t="shared" si="0"/>
        <v>0.1</v>
      </c>
      <c r="W27" s="598">
        <f t="shared" si="7"/>
        <v>0</v>
      </c>
      <c r="X27" s="472">
        <f t="shared" si="8"/>
        <v>2000</v>
      </c>
      <c r="Y27" s="472">
        <f t="shared" si="9"/>
        <v>1200</v>
      </c>
      <c r="Z27" s="472">
        <f t="shared" si="10"/>
        <v>200</v>
      </c>
      <c r="AA27" s="894">
        <f t="shared" si="11"/>
        <v>43400</v>
      </c>
      <c r="AB27" s="674">
        <v>50</v>
      </c>
      <c r="AC27" s="313">
        <f>IF(ISERROR(IF('Wainwright Summary'!$E$7-C27&gt;AB27,0,(AB27-('Wainwright Summary'!$E$7-C27))/AB27)*G27)," ",(IF('Wainwright Summary'!$E$7-C27&gt;AB27,0,(AB27-('Wainwright Summary'!$E$7-C27))/AB27)*G27))</f>
        <v>9600</v>
      </c>
      <c r="AD27" s="269">
        <f>VLOOKUP(C27,'Inflation-OLD'!$A$6:$B$126,2)/VLOOKUP('Wainwright Summary'!$E$6,'Inflation-OLD'!$A$6:$B$126,2)</f>
        <v>0.23593520374213295</v>
      </c>
      <c r="AE27" s="264">
        <f>IF(ISERROR(AA27*AD27), " ",AA27*AD27 )</f>
        <v>10239.587842408569</v>
      </c>
      <c r="AF27" s="689">
        <f t="shared" si="12"/>
        <v>2457.5010821780565</v>
      </c>
      <c r="AG27" s="1172">
        <v>2060</v>
      </c>
      <c r="AH27" s="703"/>
      <c r="AI27" s="272"/>
      <c r="AJ27" s="602">
        <f t="shared" si="13"/>
        <v>50</v>
      </c>
      <c r="AK27" s="1150">
        <f>ROUND(0.5*AA27,-2)</f>
        <v>21700</v>
      </c>
      <c r="AL27" s="1151">
        <v>2020</v>
      </c>
      <c r="AM27" s="1151">
        <v>1</v>
      </c>
      <c r="AN27" s="277" t="s">
        <v>165</v>
      </c>
      <c r="AO27" s="5"/>
      <c r="AP27" s="6"/>
      <c r="AQ27" s="141"/>
      <c r="AR27" s="895">
        <v>20000</v>
      </c>
      <c r="AS27" s="4">
        <f t="shared" si="14"/>
        <v>1</v>
      </c>
      <c r="AT27" s="895">
        <f t="shared" si="15"/>
        <v>20000</v>
      </c>
    </row>
    <row r="28" spans="1:46" s="4" customFormat="1">
      <c r="A28" s="383"/>
      <c r="B28" s="1054" t="s">
        <v>330</v>
      </c>
      <c r="C28" s="311">
        <v>1970</v>
      </c>
      <c r="D28" s="169">
        <v>1</v>
      </c>
      <c r="E28" s="170" t="s">
        <v>305</v>
      </c>
      <c r="F28" s="708">
        <f>AT28</f>
        <v>15000</v>
      </c>
      <c r="G28" s="335">
        <f t="shared" si="16"/>
        <v>15000</v>
      </c>
      <c r="H28" s="1009">
        <v>0</v>
      </c>
      <c r="I28" s="1009">
        <v>0</v>
      </c>
      <c r="J28" s="1009">
        <v>0</v>
      </c>
      <c r="K28" s="1009">
        <v>0</v>
      </c>
      <c r="L28" s="1009">
        <v>0</v>
      </c>
      <c r="M28" s="471">
        <f t="shared" si="1"/>
        <v>0</v>
      </c>
      <c r="N28" s="471">
        <f t="shared" si="2"/>
        <v>0</v>
      </c>
      <c r="O28" s="471">
        <f t="shared" si="3"/>
        <v>0</v>
      </c>
      <c r="P28" s="471">
        <f t="shared" si="4"/>
        <v>0</v>
      </c>
      <c r="Q28" s="471">
        <f t="shared" si="5"/>
        <v>0</v>
      </c>
      <c r="R28" s="894">
        <f t="shared" si="6"/>
        <v>15000</v>
      </c>
      <c r="S28" s="470"/>
      <c r="T28" s="470">
        <f t="shared" si="0"/>
        <v>0.05</v>
      </c>
      <c r="U28" s="470">
        <v>0.03</v>
      </c>
      <c r="V28" s="470">
        <f t="shared" si="0"/>
        <v>0.1</v>
      </c>
      <c r="W28" s="598">
        <f t="shared" si="7"/>
        <v>0</v>
      </c>
      <c r="X28" s="472">
        <f t="shared" si="8"/>
        <v>750</v>
      </c>
      <c r="Y28" s="472">
        <f t="shared" si="9"/>
        <v>450</v>
      </c>
      <c r="Z28" s="472">
        <f t="shared" si="10"/>
        <v>75</v>
      </c>
      <c r="AA28" s="894">
        <f t="shared" si="11"/>
        <v>16275</v>
      </c>
      <c r="AB28" s="674">
        <v>25</v>
      </c>
      <c r="AC28" s="313">
        <f>IF(ISERROR(IF('Wainwright Summary'!$E$7-C28&gt;AB28,0,(AB28-('Wainwright Summary'!$E$7-C28))/AB28)*G28)," ",(IF('Wainwright Summary'!$E$7-C28&gt;AB28,0,(AB28-('Wainwright Summary'!$E$7-C28))/AB28)*G28))</f>
        <v>0</v>
      </c>
      <c r="AD28" s="269">
        <f>VLOOKUP(C28,'Inflation-OLD'!$A$6:$B$126,2)/VLOOKUP('Wainwright Summary'!$E$6,'Inflation-OLD'!$A$6:$B$126,2)</f>
        <v>0.23593520374213295</v>
      </c>
      <c r="AE28" s="264">
        <f>IF(ISERROR(AA28*AD28), " ",AA28*AD28 )</f>
        <v>3839.8454409032138</v>
      </c>
      <c r="AF28" s="689">
        <f t="shared" si="12"/>
        <v>0</v>
      </c>
      <c r="AG28" s="1081">
        <v>2009</v>
      </c>
      <c r="AH28" s="703"/>
      <c r="AI28" s="272"/>
      <c r="AJ28" s="602">
        <f t="shared" si="13"/>
        <v>25</v>
      </c>
      <c r="AK28" s="479"/>
      <c r="AL28" s="479"/>
      <c r="AM28" s="479"/>
      <c r="AN28" s="277" t="s">
        <v>143</v>
      </c>
      <c r="AO28" s="5"/>
      <c r="AP28" s="6"/>
      <c r="AQ28" s="141"/>
      <c r="AR28" s="895">
        <v>15000</v>
      </c>
      <c r="AS28" s="4">
        <f t="shared" si="14"/>
        <v>1</v>
      </c>
      <c r="AT28" s="895">
        <f t="shared" si="15"/>
        <v>15000</v>
      </c>
    </row>
    <row r="29" spans="1:46" s="4" customFormat="1">
      <c r="A29" s="383"/>
      <c r="B29" s="1054" t="s">
        <v>331</v>
      </c>
      <c r="C29" s="311">
        <v>1989</v>
      </c>
      <c r="D29" s="169">
        <v>1</v>
      </c>
      <c r="E29" s="170" t="s">
        <v>305</v>
      </c>
      <c r="F29" s="708">
        <f>AT29</f>
        <v>40000</v>
      </c>
      <c r="G29" s="335">
        <f t="shared" si="16"/>
        <v>40000</v>
      </c>
      <c r="H29" s="1009">
        <v>0</v>
      </c>
      <c r="I29" s="1009">
        <v>0</v>
      </c>
      <c r="J29" s="1009">
        <v>0</v>
      </c>
      <c r="K29" s="1009">
        <v>0</v>
      </c>
      <c r="L29" s="1009">
        <v>0</v>
      </c>
      <c r="M29" s="471">
        <f t="shared" si="1"/>
        <v>0</v>
      </c>
      <c r="N29" s="471">
        <f t="shared" si="2"/>
        <v>0</v>
      </c>
      <c r="O29" s="471">
        <f t="shared" si="3"/>
        <v>0</v>
      </c>
      <c r="P29" s="471">
        <f t="shared" si="4"/>
        <v>0</v>
      </c>
      <c r="Q29" s="471">
        <f t="shared" si="5"/>
        <v>0</v>
      </c>
      <c r="R29" s="894">
        <f t="shared" si="6"/>
        <v>40000</v>
      </c>
      <c r="S29" s="470"/>
      <c r="T29" s="470">
        <f t="shared" si="0"/>
        <v>0.05</v>
      </c>
      <c r="U29" s="470">
        <v>0.03</v>
      </c>
      <c r="V29" s="470">
        <f t="shared" si="0"/>
        <v>0.1</v>
      </c>
      <c r="W29" s="598">
        <f t="shared" si="7"/>
        <v>0</v>
      </c>
      <c r="X29" s="472">
        <f t="shared" si="8"/>
        <v>2000</v>
      </c>
      <c r="Y29" s="472">
        <f t="shared" si="9"/>
        <v>1200</v>
      </c>
      <c r="Z29" s="472">
        <f t="shared" si="10"/>
        <v>200</v>
      </c>
      <c r="AA29" s="894">
        <f t="shared" si="11"/>
        <v>43400</v>
      </c>
      <c r="AB29" s="674">
        <v>35</v>
      </c>
      <c r="AC29" s="313">
        <f>IF(ISERROR(IF('Wainwright Summary'!$E$7-C29&gt;AB29,0,(AB29-('Wainwright Summary'!$E$7-C29))/AB29)*G29)," ",(IF('Wainwright Summary'!$E$7-C29&gt;AB29,0,(AB29-('Wainwright Summary'!$E$7-C29))/AB29)*G29))</f>
        <v>18285.714285714286</v>
      </c>
      <c r="AD29" s="269">
        <f>VLOOKUP(C29,'Inflation-OLD'!$A$6:$B$126,2)/VLOOKUP('Wainwright Summary'!$E$6,'Inflation-OLD'!$A$6:$B$126,2)</f>
        <v>0.6838010539118683</v>
      </c>
      <c r="AE29" s="264">
        <f>IF(ISERROR(AA29*AD29), " ",AA29*AD29 )</f>
        <v>29676.965739775085</v>
      </c>
      <c r="AF29" s="689">
        <f t="shared" si="12"/>
        <v>13566.612909611467</v>
      </c>
      <c r="AG29" s="489">
        <f>IF(ISERROR(C29+AB29)," ",(C29+AB29))</f>
        <v>2024</v>
      </c>
      <c r="AH29" s="703"/>
      <c r="AI29" s="272"/>
      <c r="AJ29" s="602">
        <f t="shared" si="13"/>
        <v>35</v>
      </c>
      <c r="AK29" s="479"/>
      <c r="AL29" s="479"/>
      <c r="AM29" s="479"/>
      <c r="AN29" s="277"/>
      <c r="AO29" s="5"/>
      <c r="AP29" s="6"/>
      <c r="AQ29" s="141"/>
      <c r="AR29" s="895">
        <v>40000</v>
      </c>
      <c r="AS29" s="4">
        <f t="shared" si="14"/>
        <v>1</v>
      </c>
      <c r="AT29" s="895">
        <f t="shared" si="15"/>
        <v>40000</v>
      </c>
    </row>
    <row r="30" spans="1:46" s="4" customFormat="1">
      <c r="A30" s="383"/>
      <c r="B30" s="1054"/>
      <c r="C30" s="311"/>
      <c r="D30" s="169"/>
      <c r="E30" s="170"/>
      <c r="F30" s="710"/>
      <c r="G30" s="335"/>
      <c r="H30" s="470"/>
      <c r="I30" s="470"/>
      <c r="J30" s="470"/>
      <c r="K30" s="470"/>
      <c r="L30" s="470"/>
      <c r="M30" s="471"/>
      <c r="N30" s="471"/>
      <c r="O30" s="471"/>
      <c r="P30" s="471"/>
      <c r="Q30" s="471"/>
      <c r="R30" s="894"/>
      <c r="S30" s="470"/>
      <c r="T30" s="470"/>
      <c r="U30" s="470"/>
      <c r="V30" s="470"/>
      <c r="W30" s="598"/>
      <c r="X30" s="472"/>
      <c r="Y30" s="472"/>
      <c r="Z30" s="472"/>
      <c r="AA30" s="894"/>
      <c r="AB30" s="674"/>
      <c r="AC30" s="313"/>
      <c r="AD30" s="269"/>
      <c r="AE30" s="264"/>
      <c r="AF30" s="689"/>
      <c r="AG30" s="489"/>
      <c r="AH30" s="703"/>
      <c r="AI30" s="272"/>
      <c r="AJ30" s="602"/>
      <c r="AK30" s="479"/>
      <c r="AL30" s="479"/>
      <c r="AM30" s="479"/>
      <c r="AN30" s="277"/>
      <c r="AO30" s="5"/>
      <c r="AP30" s="6"/>
      <c r="AQ30" s="141"/>
      <c r="AR30" s="895"/>
      <c r="AT30" s="895"/>
    </row>
    <row r="31" spans="1:46" s="4" customFormat="1" ht="15.75">
      <c r="A31" s="383"/>
      <c r="B31" s="1055" t="s">
        <v>332</v>
      </c>
      <c r="C31" s="311"/>
      <c r="D31" s="169"/>
      <c r="E31" s="170"/>
      <c r="F31" s="710"/>
      <c r="G31" s="335">
        <f t="shared" si="16"/>
        <v>0</v>
      </c>
      <c r="H31" s="470"/>
      <c r="I31" s="470"/>
      <c r="J31" s="470"/>
      <c r="K31" s="470"/>
      <c r="L31" s="470"/>
      <c r="M31" s="471">
        <f t="shared" si="1"/>
        <v>0</v>
      </c>
      <c r="N31" s="471">
        <f t="shared" si="2"/>
        <v>0</v>
      </c>
      <c r="O31" s="471">
        <f t="shared" si="3"/>
        <v>0</v>
      </c>
      <c r="P31" s="471">
        <f t="shared" si="4"/>
        <v>0</v>
      </c>
      <c r="Q31" s="471">
        <f t="shared" si="5"/>
        <v>0</v>
      </c>
      <c r="R31" s="894">
        <f t="shared" si="6"/>
        <v>0</v>
      </c>
      <c r="S31" s="470"/>
      <c r="T31" s="470">
        <f>T$10</f>
        <v>0.05</v>
      </c>
      <c r="U31" s="470">
        <v>0.03</v>
      </c>
      <c r="V31" s="470">
        <f>V$10</f>
        <v>0.1</v>
      </c>
      <c r="W31" s="598">
        <f t="shared" si="7"/>
        <v>0</v>
      </c>
      <c r="X31" s="472">
        <f t="shared" si="8"/>
        <v>0</v>
      </c>
      <c r="Y31" s="472">
        <f t="shared" si="9"/>
        <v>0</v>
      </c>
      <c r="Z31" s="472">
        <f t="shared" si="10"/>
        <v>0</v>
      </c>
      <c r="AA31" s="894">
        <f t="shared" si="11"/>
        <v>0</v>
      </c>
      <c r="AB31" s="674"/>
      <c r="AC31" s="313"/>
      <c r="AD31" s="269"/>
      <c r="AE31" s="264"/>
      <c r="AF31" s="689"/>
      <c r="AG31" s="489"/>
      <c r="AH31" s="703"/>
      <c r="AI31" s="272"/>
      <c r="AJ31" s="602"/>
      <c r="AK31" s="479"/>
      <c r="AL31" s="479"/>
      <c r="AM31" s="479"/>
      <c r="AN31" s="277"/>
      <c r="AO31" s="5"/>
      <c r="AP31" s="6"/>
      <c r="AQ31" s="141"/>
      <c r="AR31" s="895"/>
      <c r="AT31" s="895"/>
    </row>
    <row r="32" spans="1:46" s="4" customFormat="1">
      <c r="A32" s="383"/>
      <c r="B32" s="1053" t="s">
        <v>333</v>
      </c>
      <c r="C32" s="311">
        <v>1949</v>
      </c>
      <c r="D32" s="169">
        <v>1</v>
      </c>
      <c r="E32" s="170" t="s">
        <v>305</v>
      </c>
      <c r="F32" s="708">
        <f t="shared" ref="F32:F39" si="17">AT32</f>
        <v>60000</v>
      </c>
      <c r="G32" s="335">
        <f t="shared" si="16"/>
        <v>60000</v>
      </c>
      <c r="H32" s="1009">
        <v>0</v>
      </c>
      <c r="I32" s="1009">
        <v>0</v>
      </c>
      <c r="J32" s="1009">
        <v>0</v>
      </c>
      <c r="K32" s="1009">
        <v>0</v>
      </c>
      <c r="L32" s="1009">
        <v>0</v>
      </c>
      <c r="M32" s="471">
        <f t="shared" si="1"/>
        <v>0</v>
      </c>
      <c r="N32" s="471">
        <f t="shared" si="2"/>
        <v>0</v>
      </c>
      <c r="O32" s="471">
        <f t="shared" si="3"/>
        <v>0</v>
      </c>
      <c r="P32" s="471">
        <f t="shared" si="4"/>
        <v>0</v>
      </c>
      <c r="Q32" s="471">
        <f t="shared" si="5"/>
        <v>0</v>
      </c>
      <c r="R32" s="894">
        <f t="shared" si="6"/>
        <v>60000</v>
      </c>
      <c r="S32" s="470"/>
      <c r="T32" s="470">
        <f>T$10</f>
        <v>0.05</v>
      </c>
      <c r="U32" s="470">
        <v>0.03</v>
      </c>
      <c r="V32" s="470">
        <f>V$10</f>
        <v>0.1</v>
      </c>
      <c r="W32" s="598">
        <f t="shared" si="7"/>
        <v>0</v>
      </c>
      <c r="X32" s="472">
        <f t="shared" si="8"/>
        <v>3000</v>
      </c>
      <c r="Y32" s="472">
        <f t="shared" si="9"/>
        <v>1800</v>
      </c>
      <c r="Z32" s="472">
        <f t="shared" si="10"/>
        <v>300</v>
      </c>
      <c r="AA32" s="894">
        <f t="shared" si="11"/>
        <v>65100</v>
      </c>
      <c r="AB32" s="674">
        <v>75</v>
      </c>
      <c r="AC32" s="313">
        <f>IF(ISERROR(IF('Wainwright Summary'!$E$7-C32&gt;AB32,0,(AB32-('Wainwright Summary'!$E$7-C32))/AB32)*G32)," ",(IF('Wainwright Summary'!$E$7-C32&gt;AB32,0,(AB32-('Wainwright Summary'!$E$7-C32))/AB32)*G32))</f>
        <v>12800</v>
      </c>
      <c r="AD32" s="269">
        <f>VLOOKUP(C32,'Inflation-OLD'!$A$6:$B$126,2)/VLOOKUP('Wainwright Summary'!$E$6,'Inflation-OLD'!$A$6:$B$126,2)</f>
        <v>0.14517824732007203</v>
      </c>
      <c r="AE32" s="264">
        <f t="shared" ref="AE32:AE39" si="18">IF(ISERROR(AA32*AD32), " ",AA32*AD32 )</f>
        <v>9451.1039005366893</v>
      </c>
      <c r="AF32" s="689">
        <f t="shared" si="12"/>
        <v>2016.2354987811605</v>
      </c>
      <c r="AG32" s="1172">
        <v>2060</v>
      </c>
      <c r="AH32" s="703"/>
      <c r="AI32" s="272"/>
      <c r="AJ32" s="602">
        <f t="shared" si="13"/>
        <v>75</v>
      </c>
      <c r="AK32" s="1150">
        <v>10000</v>
      </c>
      <c r="AL32" s="1151">
        <v>2024</v>
      </c>
      <c r="AM32" s="1151">
        <v>1</v>
      </c>
      <c r="AN32" s="277" t="s">
        <v>405</v>
      </c>
      <c r="AO32" s="5"/>
      <c r="AP32" s="6"/>
      <c r="AQ32" s="141"/>
      <c r="AR32" s="895">
        <v>60000</v>
      </c>
      <c r="AS32" s="4">
        <f t="shared" si="14"/>
        <v>1</v>
      </c>
      <c r="AT32" s="895">
        <f t="shared" si="15"/>
        <v>60000</v>
      </c>
    </row>
    <row r="33" spans="1:46" s="4" customFormat="1" ht="25.5">
      <c r="A33" s="383"/>
      <c r="B33" s="1054" t="s">
        <v>334</v>
      </c>
      <c r="C33" s="311">
        <v>1949</v>
      </c>
      <c r="D33" s="169">
        <v>1</v>
      </c>
      <c r="E33" s="170" t="s">
        <v>305</v>
      </c>
      <c r="F33" s="708">
        <f t="shared" si="17"/>
        <v>6000</v>
      </c>
      <c r="G33" s="335">
        <f t="shared" si="16"/>
        <v>6000</v>
      </c>
      <c r="H33" s="1009">
        <v>0</v>
      </c>
      <c r="I33" s="1009">
        <v>0</v>
      </c>
      <c r="J33" s="1009">
        <v>0</v>
      </c>
      <c r="K33" s="1009">
        <v>0</v>
      </c>
      <c r="L33" s="1009">
        <v>0</v>
      </c>
      <c r="M33" s="471">
        <f t="shared" si="1"/>
        <v>0</v>
      </c>
      <c r="N33" s="471">
        <f t="shared" si="2"/>
        <v>0</v>
      </c>
      <c r="O33" s="471">
        <f t="shared" si="3"/>
        <v>0</v>
      </c>
      <c r="P33" s="471">
        <f t="shared" si="4"/>
        <v>0</v>
      </c>
      <c r="Q33" s="471">
        <f t="shared" si="5"/>
        <v>0</v>
      </c>
      <c r="R33" s="894">
        <f t="shared" si="6"/>
        <v>6000</v>
      </c>
      <c r="S33" s="470"/>
      <c r="T33" s="470">
        <f>T$10</f>
        <v>0.05</v>
      </c>
      <c r="U33" s="470">
        <v>0.03</v>
      </c>
      <c r="V33" s="470">
        <f>V$10</f>
        <v>0.1</v>
      </c>
      <c r="W33" s="598">
        <f t="shared" si="7"/>
        <v>0</v>
      </c>
      <c r="X33" s="472">
        <f t="shared" si="8"/>
        <v>300</v>
      </c>
      <c r="Y33" s="472">
        <f t="shared" si="9"/>
        <v>180</v>
      </c>
      <c r="Z33" s="472">
        <f t="shared" si="10"/>
        <v>30</v>
      </c>
      <c r="AA33" s="894">
        <f t="shared" si="11"/>
        <v>6510</v>
      </c>
      <c r="AB33" s="674">
        <v>50</v>
      </c>
      <c r="AC33" s="313">
        <f>IF(ISERROR(IF('Wainwright Summary'!$E$7-C33&gt;AB33,0,(AB33-('Wainwright Summary'!$E$7-C33))/AB33)*G33)," ",(IF('Wainwright Summary'!$E$7-C33&gt;AB33,0,(AB33-('Wainwright Summary'!$E$7-C33))/AB33)*G33))</f>
        <v>0</v>
      </c>
      <c r="AD33" s="269">
        <f>VLOOKUP(C33,'Inflation-OLD'!$A$6:$B$126,2)/VLOOKUP('Wainwright Summary'!$E$6,'Inflation-OLD'!$A$6:$B$126,2)</f>
        <v>0.14517824732007203</v>
      </c>
      <c r="AE33" s="264">
        <f t="shared" si="18"/>
        <v>945.11039005366899</v>
      </c>
      <c r="AF33" s="689">
        <f t="shared" si="12"/>
        <v>0</v>
      </c>
      <c r="AG33" s="1172">
        <v>2060</v>
      </c>
      <c r="AH33" s="703"/>
      <c r="AI33" s="272"/>
      <c r="AJ33" s="602">
        <f t="shared" si="13"/>
        <v>50</v>
      </c>
      <c r="AK33" s="1150">
        <f>ROUND(0.5*AA33,-2)</f>
        <v>3300</v>
      </c>
      <c r="AL33" s="1151">
        <v>2010</v>
      </c>
      <c r="AM33" s="1151">
        <v>1</v>
      </c>
      <c r="AN33" s="277" t="s">
        <v>410</v>
      </c>
      <c r="AO33" s="5"/>
      <c r="AP33" s="6"/>
      <c r="AQ33" s="141"/>
      <c r="AR33" s="895">
        <v>6000</v>
      </c>
      <c r="AS33" s="4">
        <f t="shared" si="14"/>
        <v>1</v>
      </c>
      <c r="AT33" s="895">
        <f t="shared" si="15"/>
        <v>6000</v>
      </c>
    </row>
    <row r="34" spans="1:46" s="4" customFormat="1">
      <c r="A34" s="383"/>
      <c r="B34" s="1054" t="s">
        <v>335</v>
      </c>
      <c r="C34" s="311">
        <v>1949</v>
      </c>
      <c r="D34" s="169">
        <v>1</v>
      </c>
      <c r="E34" s="170" t="s">
        <v>305</v>
      </c>
      <c r="F34" s="708">
        <f t="shared" si="17"/>
        <v>15000</v>
      </c>
      <c r="G34" s="335">
        <f t="shared" si="16"/>
        <v>15000</v>
      </c>
      <c r="H34" s="1009">
        <v>0</v>
      </c>
      <c r="I34" s="1009">
        <v>0</v>
      </c>
      <c r="J34" s="1009">
        <v>0</v>
      </c>
      <c r="K34" s="1009">
        <v>0</v>
      </c>
      <c r="L34" s="1009">
        <v>0</v>
      </c>
      <c r="M34" s="471">
        <f t="shared" si="1"/>
        <v>0</v>
      </c>
      <c r="N34" s="471">
        <f t="shared" si="2"/>
        <v>0</v>
      </c>
      <c r="O34" s="471">
        <f t="shared" si="3"/>
        <v>0</v>
      </c>
      <c r="P34" s="471">
        <f t="shared" si="4"/>
        <v>0</v>
      </c>
      <c r="Q34" s="471">
        <f t="shared" si="5"/>
        <v>0</v>
      </c>
      <c r="R34" s="894">
        <f t="shared" si="6"/>
        <v>15000</v>
      </c>
      <c r="S34" s="470"/>
      <c r="T34" s="470">
        <f>T$10</f>
        <v>0.05</v>
      </c>
      <c r="U34" s="470">
        <v>0.03</v>
      </c>
      <c r="V34" s="470">
        <f>V$10</f>
        <v>0.1</v>
      </c>
      <c r="W34" s="598">
        <f t="shared" si="7"/>
        <v>0</v>
      </c>
      <c r="X34" s="472">
        <f t="shared" si="8"/>
        <v>750</v>
      </c>
      <c r="Y34" s="472">
        <f t="shared" si="9"/>
        <v>450</v>
      </c>
      <c r="Z34" s="472">
        <f t="shared" si="10"/>
        <v>75</v>
      </c>
      <c r="AA34" s="894">
        <f t="shared" si="11"/>
        <v>16275</v>
      </c>
      <c r="AB34" s="674">
        <v>25</v>
      </c>
      <c r="AC34" s="313">
        <f>IF(ISERROR(IF('Wainwright Summary'!$E$7-C34&gt;AB34,0,(AB34-('Wainwright Summary'!$E$7-C34))/AB34)*G34)," ",(IF('Wainwright Summary'!$E$7-C34&gt;AB34,0,(AB34-('Wainwright Summary'!$E$7-C34))/AB34)*G34))</f>
        <v>0</v>
      </c>
      <c r="AD34" s="269">
        <f>VLOOKUP(C34,'Inflation-OLD'!$A$6:$B$126,2)/VLOOKUP('Wainwright Summary'!$E$6,'Inflation-OLD'!$A$6:$B$126,2)</f>
        <v>0.14517824732007203</v>
      </c>
      <c r="AE34" s="264">
        <f t="shared" si="18"/>
        <v>2362.7759751341723</v>
      </c>
      <c r="AF34" s="689">
        <f t="shared" si="12"/>
        <v>0</v>
      </c>
      <c r="AG34" s="1081">
        <v>2010</v>
      </c>
      <c r="AH34" s="703"/>
      <c r="AI34" s="272"/>
      <c r="AJ34" s="602">
        <f t="shared" si="13"/>
        <v>25</v>
      </c>
      <c r="AK34" s="479"/>
      <c r="AL34" s="479"/>
      <c r="AM34" s="479"/>
      <c r="AN34" s="277" t="s">
        <v>143</v>
      </c>
      <c r="AO34" s="5"/>
      <c r="AP34" s="6"/>
      <c r="AQ34" s="141"/>
      <c r="AR34" s="895">
        <v>15000</v>
      </c>
      <c r="AS34" s="4">
        <f t="shared" si="14"/>
        <v>1</v>
      </c>
      <c r="AT34" s="895">
        <f t="shared" si="15"/>
        <v>15000</v>
      </c>
    </row>
    <row r="35" spans="1:46">
      <c r="A35" s="1041"/>
      <c r="B35" s="1056"/>
      <c r="C35" s="1166"/>
      <c r="D35" s="1167"/>
      <c r="E35" s="1168"/>
      <c r="F35" s="1169"/>
      <c r="G35" s="1047"/>
      <c r="H35" s="1043"/>
      <c r="I35" s="1043"/>
      <c r="J35" s="1043"/>
      <c r="K35" s="1043"/>
      <c r="L35" s="1043"/>
      <c r="M35" s="1043"/>
      <c r="N35" s="1043"/>
      <c r="O35" s="1043"/>
      <c r="P35" s="1043"/>
      <c r="Q35" s="1043"/>
      <c r="R35" s="1046"/>
      <c r="S35" s="1043"/>
      <c r="T35" s="1043"/>
      <c r="U35" s="1043"/>
      <c r="V35" s="1043"/>
      <c r="W35" s="1047"/>
      <c r="X35" s="1043"/>
      <c r="Y35" s="1043"/>
      <c r="Z35" s="1043"/>
      <c r="AA35" s="1046"/>
      <c r="AB35" s="1072"/>
      <c r="AC35" s="1047"/>
      <c r="AD35" s="1044"/>
      <c r="AE35" s="1043"/>
      <c r="AF35" s="1046"/>
      <c r="AG35" s="1082"/>
      <c r="AH35" s="1079"/>
      <c r="AI35" s="911"/>
      <c r="AJ35" s="1149"/>
      <c r="AK35" s="1088"/>
      <c r="AL35" s="1088"/>
      <c r="AM35" s="1088"/>
      <c r="AN35" s="1042"/>
    </row>
    <row r="36" spans="1:46" s="4" customFormat="1">
      <c r="A36" s="383"/>
      <c r="B36" s="1053" t="s">
        <v>336</v>
      </c>
      <c r="C36" s="311">
        <v>1950</v>
      </c>
      <c r="D36" s="169">
        <v>1</v>
      </c>
      <c r="E36" s="170" t="s">
        <v>305</v>
      </c>
      <c r="F36" s="708">
        <f t="shared" si="17"/>
        <v>60000</v>
      </c>
      <c r="G36" s="335">
        <f t="shared" si="16"/>
        <v>60000</v>
      </c>
      <c r="H36" s="1009">
        <v>0</v>
      </c>
      <c r="I36" s="1009">
        <v>0</v>
      </c>
      <c r="J36" s="1009">
        <v>0</v>
      </c>
      <c r="K36" s="1009">
        <v>0</v>
      </c>
      <c r="L36" s="1009">
        <v>0</v>
      </c>
      <c r="M36" s="471">
        <f t="shared" si="1"/>
        <v>0</v>
      </c>
      <c r="N36" s="471">
        <f t="shared" si="2"/>
        <v>0</v>
      </c>
      <c r="O36" s="471">
        <f t="shared" si="3"/>
        <v>0</v>
      </c>
      <c r="P36" s="471">
        <f t="shared" si="4"/>
        <v>0</v>
      </c>
      <c r="Q36" s="471">
        <f t="shared" si="5"/>
        <v>0</v>
      </c>
      <c r="R36" s="894">
        <f t="shared" si="6"/>
        <v>60000</v>
      </c>
      <c r="S36" s="470"/>
      <c r="T36" s="470">
        <f>T$10</f>
        <v>0.05</v>
      </c>
      <c r="U36" s="470">
        <v>0.03</v>
      </c>
      <c r="V36" s="470">
        <f>V$10</f>
        <v>0.1</v>
      </c>
      <c r="W36" s="598">
        <f t="shared" si="7"/>
        <v>0</v>
      </c>
      <c r="X36" s="472">
        <f t="shared" si="8"/>
        <v>3000</v>
      </c>
      <c r="Y36" s="472">
        <f t="shared" si="9"/>
        <v>1800</v>
      </c>
      <c r="Z36" s="472">
        <f t="shared" si="10"/>
        <v>300</v>
      </c>
      <c r="AA36" s="894">
        <f t="shared" si="11"/>
        <v>65100</v>
      </c>
      <c r="AB36" s="674">
        <v>75</v>
      </c>
      <c r="AC36" s="313">
        <f>IF(ISERROR(IF('Wainwright Summary'!$E$7-C36&gt;AB36,0,(AB36-('Wainwright Summary'!$E$7-C36))/AB36)*G36)," ",(IF('Wainwright Summary'!$E$7-C36&gt;AB36,0,(AB36-('Wainwright Summary'!$E$7-C36))/AB36)*G36))</f>
        <v>13600</v>
      </c>
      <c r="AD36" s="269">
        <f>VLOOKUP(C36,'Inflation-OLD'!$A$6:$B$126,2)/VLOOKUP('Wainwright Summary'!$E$6,'Inflation-OLD'!$A$6:$B$126,2)</f>
        <v>0.14287644045429512</v>
      </c>
      <c r="AE36" s="264">
        <f t="shared" si="18"/>
        <v>9301.2562735746124</v>
      </c>
      <c r="AF36" s="689">
        <f t="shared" si="12"/>
        <v>2108.2847553435786</v>
      </c>
      <c r="AG36" s="1172">
        <v>2060</v>
      </c>
      <c r="AH36" s="703"/>
      <c r="AI36" s="272"/>
      <c r="AJ36" s="602">
        <f t="shared" si="13"/>
        <v>75</v>
      </c>
      <c r="AK36" s="1150">
        <v>10000</v>
      </c>
      <c r="AL36" s="1151">
        <v>2025</v>
      </c>
      <c r="AM36" s="1151">
        <v>1</v>
      </c>
      <c r="AN36" s="277" t="s">
        <v>408</v>
      </c>
      <c r="AO36" s="5"/>
      <c r="AP36" s="6"/>
      <c r="AQ36" s="141"/>
      <c r="AR36" s="895">
        <v>60000</v>
      </c>
      <c r="AS36" s="4">
        <f t="shared" si="14"/>
        <v>1</v>
      </c>
      <c r="AT36" s="895">
        <f t="shared" si="15"/>
        <v>60000</v>
      </c>
    </row>
    <row r="37" spans="1:46" s="4" customFormat="1" ht="25.5">
      <c r="A37" s="383"/>
      <c r="B37" s="1054" t="s">
        <v>337</v>
      </c>
      <c r="C37" s="311">
        <v>1950</v>
      </c>
      <c r="D37" s="169">
        <v>1</v>
      </c>
      <c r="E37" s="170" t="s">
        <v>305</v>
      </c>
      <c r="F37" s="708">
        <v>8000</v>
      </c>
      <c r="G37" s="335">
        <f t="shared" si="16"/>
        <v>8000</v>
      </c>
      <c r="H37" s="1009">
        <v>0</v>
      </c>
      <c r="I37" s="1009">
        <v>0</v>
      </c>
      <c r="J37" s="1009">
        <v>0</v>
      </c>
      <c r="K37" s="1009">
        <v>0</v>
      </c>
      <c r="L37" s="1009">
        <v>0</v>
      </c>
      <c r="M37" s="471">
        <f t="shared" si="1"/>
        <v>0</v>
      </c>
      <c r="N37" s="471">
        <f t="shared" si="2"/>
        <v>0</v>
      </c>
      <c r="O37" s="471">
        <f t="shared" si="3"/>
        <v>0</v>
      </c>
      <c r="P37" s="471">
        <f t="shared" si="4"/>
        <v>0</v>
      </c>
      <c r="Q37" s="471">
        <f t="shared" si="5"/>
        <v>0</v>
      </c>
      <c r="R37" s="894">
        <f t="shared" si="6"/>
        <v>8000</v>
      </c>
      <c r="S37" s="470"/>
      <c r="T37" s="470">
        <f>T$10</f>
        <v>0.05</v>
      </c>
      <c r="U37" s="470">
        <v>0.03</v>
      </c>
      <c r="V37" s="470">
        <f>V$10</f>
        <v>0.1</v>
      </c>
      <c r="W37" s="598">
        <f t="shared" si="7"/>
        <v>0</v>
      </c>
      <c r="X37" s="472">
        <f t="shared" si="8"/>
        <v>400</v>
      </c>
      <c r="Y37" s="472">
        <f t="shared" si="9"/>
        <v>240</v>
      </c>
      <c r="Z37" s="472">
        <f t="shared" si="10"/>
        <v>40</v>
      </c>
      <c r="AA37" s="894">
        <f t="shared" si="11"/>
        <v>8680</v>
      </c>
      <c r="AB37" s="674">
        <v>50</v>
      </c>
      <c r="AC37" s="313">
        <f>IF(ISERROR(IF('Wainwright Summary'!$E$7-C37&gt;AB37,0,(AB37-('Wainwright Summary'!$E$7-C37))/AB37)*G37)," ",(IF('Wainwright Summary'!$E$7-C37&gt;AB37,0,(AB37-('Wainwright Summary'!$E$7-C37))/AB37)*G37))</f>
        <v>0</v>
      </c>
      <c r="AD37" s="269">
        <f>VLOOKUP(C37,'Inflation-OLD'!$A$6:$B$126,2)/VLOOKUP('Wainwright Summary'!$E$6,'Inflation-OLD'!$A$6:$B$126,2)</f>
        <v>0.14287644045429512</v>
      </c>
      <c r="AE37" s="264">
        <f t="shared" si="18"/>
        <v>1240.1675031432817</v>
      </c>
      <c r="AF37" s="689">
        <f t="shared" si="12"/>
        <v>0</v>
      </c>
      <c r="AG37" s="1172">
        <v>2060</v>
      </c>
      <c r="AH37" s="703"/>
      <c r="AI37" s="272"/>
      <c r="AJ37" s="602">
        <f t="shared" si="13"/>
        <v>50</v>
      </c>
      <c r="AK37" s="1150">
        <f>ROUND(0.5*AA37,-2)</f>
        <v>4300</v>
      </c>
      <c r="AL37" s="1151">
        <v>2011</v>
      </c>
      <c r="AM37" s="1151">
        <v>1</v>
      </c>
      <c r="AN37" s="277" t="s">
        <v>413</v>
      </c>
      <c r="AO37" s="5"/>
      <c r="AP37" s="6"/>
      <c r="AQ37" s="141"/>
      <c r="AR37" s="895">
        <v>15000</v>
      </c>
      <c r="AS37" s="4">
        <f t="shared" si="14"/>
        <v>1</v>
      </c>
      <c r="AT37" s="895">
        <f t="shared" si="15"/>
        <v>15000</v>
      </c>
    </row>
    <row r="38" spans="1:46" s="4" customFormat="1">
      <c r="A38" s="383"/>
      <c r="B38" s="1054" t="s">
        <v>338</v>
      </c>
      <c r="C38" s="311">
        <v>1985</v>
      </c>
      <c r="D38" s="169">
        <v>1</v>
      </c>
      <c r="E38" s="170" t="s">
        <v>305</v>
      </c>
      <c r="F38" s="708">
        <f t="shared" si="17"/>
        <v>15000</v>
      </c>
      <c r="G38" s="335">
        <f t="shared" si="16"/>
        <v>15000</v>
      </c>
      <c r="H38" s="1009">
        <v>0</v>
      </c>
      <c r="I38" s="1009">
        <v>0</v>
      </c>
      <c r="J38" s="1009">
        <v>0</v>
      </c>
      <c r="K38" s="1009">
        <v>0</v>
      </c>
      <c r="L38" s="1009">
        <v>0</v>
      </c>
      <c r="M38" s="471">
        <f t="shared" si="1"/>
        <v>0</v>
      </c>
      <c r="N38" s="471">
        <f t="shared" si="2"/>
        <v>0</v>
      </c>
      <c r="O38" s="471">
        <f t="shared" si="3"/>
        <v>0</v>
      </c>
      <c r="P38" s="471">
        <f t="shared" si="4"/>
        <v>0</v>
      </c>
      <c r="Q38" s="471">
        <f t="shared" si="5"/>
        <v>0</v>
      </c>
      <c r="R38" s="894">
        <f t="shared" si="6"/>
        <v>15000</v>
      </c>
      <c r="S38" s="470"/>
      <c r="T38" s="470">
        <f>T$10</f>
        <v>0.05</v>
      </c>
      <c r="U38" s="470">
        <v>0.03</v>
      </c>
      <c r="V38" s="470">
        <f>V$10</f>
        <v>0.1</v>
      </c>
      <c r="W38" s="598">
        <f t="shared" si="7"/>
        <v>0</v>
      </c>
      <c r="X38" s="472">
        <f t="shared" si="8"/>
        <v>750</v>
      </c>
      <c r="Y38" s="472">
        <f t="shared" si="9"/>
        <v>450</v>
      </c>
      <c r="Z38" s="472">
        <f t="shared" si="10"/>
        <v>75</v>
      </c>
      <c r="AA38" s="894">
        <f t="shared" si="11"/>
        <v>16275</v>
      </c>
      <c r="AB38" s="674">
        <v>25</v>
      </c>
      <c r="AC38" s="313">
        <f>IF(ISERROR(IF('Wainwright Summary'!$E$7-C38&gt;AB38,0,(AB38-('Wainwright Summary'!$E$7-C38))/AB38)*G38)," ",(IF('Wainwright Summary'!$E$7-C38&gt;AB38,0,(AB38-('Wainwright Summary'!$E$7-C38))/AB38)*G38))</f>
        <v>1200</v>
      </c>
      <c r="AD38" s="269">
        <f>VLOOKUP(C38,'Inflation-OLD'!$A$6:$B$126,2)/VLOOKUP('Wainwright Summary'!$E$6,'Inflation-OLD'!$A$6:$B$126,2)</f>
        <v>0.60685493868446883</v>
      </c>
      <c r="AE38" s="264">
        <f t="shared" si="18"/>
        <v>9876.5641270897304</v>
      </c>
      <c r="AF38" s="689">
        <f t="shared" si="12"/>
        <v>790.12513016717844</v>
      </c>
      <c r="AG38" s="1081">
        <v>2011</v>
      </c>
      <c r="AH38" s="703"/>
      <c r="AI38" s="272"/>
      <c r="AJ38" s="602">
        <f t="shared" si="13"/>
        <v>25</v>
      </c>
      <c r="AK38" s="479"/>
      <c r="AL38" s="479"/>
      <c r="AM38" s="479"/>
      <c r="AN38" s="277" t="s">
        <v>143</v>
      </c>
      <c r="AO38" s="5"/>
      <c r="AP38" s="6"/>
      <c r="AQ38" s="141"/>
      <c r="AR38" s="895">
        <v>15000</v>
      </c>
      <c r="AS38" s="4">
        <f t="shared" si="14"/>
        <v>1</v>
      </c>
      <c r="AT38" s="895">
        <f t="shared" si="15"/>
        <v>15000</v>
      </c>
    </row>
    <row r="39" spans="1:46" s="4" customFormat="1">
      <c r="A39" s="383"/>
      <c r="B39" s="1054" t="s">
        <v>339</v>
      </c>
      <c r="C39" s="311">
        <v>1993</v>
      </c>
      <c r="D39" s="169">
        <v>1</v>
      </c>
      <c r="E39" s="170" t="s">
        <v>305</v>
      </c>
      <c r="F39" s="708">
        <f t="shared" si="17"/>
        <v>60000</v>
      </c>
      <c r="G39" s="335">
        <f t="shared" si="16"/>
        <v>60000</v>
      </c>
      <c r="H39" s="1009">
        <v>0</v>
      </c>
      <c r="I39" s="1009">
        <v>0</v>
      </c>
      <c r="J39" s="1009">
        <v>0</v>
      </c>
      <c r="K39" s="1009">
        <v>0</v>
      </c>
      <c r="L39" s="1009">
        <v>0</v>
      </c>
      <c r="M39" s="471">
        <f t="shared" si="1"/>
        <v>0</v>
      </c>
      <c r="N39" s="471">
        <f t="shared" si="2"/>
        <v>0</v>
      </c>
      <c r="O39" s="471">
        <f t="shared" si="3"/>
        <v>0</v>
      </c>
      <c r="P39" s="471">
        <f t="shared" si="4"/>
        <v>0</v>
      </c>
      <c r="Q39" s="471">
        <f t="shared" si="5"/>
        <v>0</v>
      </c>
      <c r="R39" s="894">
        <f t="shared" si="6"/>
        <v>60000</v>
      </c>
      <c r="S39" s="470"/>
      <c r="T39" s="470">
        <f>T$10</f>
        <v>0.05</v>
      </c>
      <c r="U39" s="470">
        <v>0.03</v>
      </c>
      <c r="V39" s="470">
        <f>V$10</f>
        <v>0.1</v>
      </c>
      <c r="W39" s="598">
        <f t="shared" si="7"/>
        <v>0</v>
      </c>
      <c r="X39" s="472">
        <f t="shared" si="8"/>
        <v>3000</v>
      </c>
      <c r="Y39" s="472">
        <f t="shared" si="9"/>
        <v>1800</v>
      </c>
      <c r="Z39" s="472">
        <f t="shared" si="10"/>
        <v>300</v>
      </c>
      <c r="AA39" s="894">
        <f t="shared" si="11"/>
        <v>65100</v>
      </c>
      <c r="AB39" s="674">
        <v>35</v>
      </c>
      <c r="AC39" s="313">
        <f>IF(ISERROR(IF('Wainwright Summary'!$E$7-C39&gt;AB39,0,(AB39-('Wainwright Summary'!$E$7-C39))/AB39)*G39)," ",(IF('Wainwright Summary'!$E$7-C39&gt;AB39,0,(AB39-('Wainwright Summary'!$E$7-C39))/AB39)*G39))</f>
        <v>34285.714285714283</v>
      </c>
      <c r="AD39" s="269">
        <f>VLOOKUP(C39,'Inflation-OLD'!$A$6:$B$126,2)/VLOOKUP('Wainwright Summary'!$E$6,'Inflation-OLD'!$A$6:$B$126,2)</f>
        <v>0.77209178869202533</v>
      </c>
      <c r="AE39" s="264">
        <f t="shared" si="18"/>
        <v>50263.175443850851</v>
      </c>
      <c r="AF39" s="689">
        <f t="shared" si="12"/>
        <v>28721.814539343341</v>
      </c>
      <c r="AG39" s="489">
        <f>IF(ISERROR(C39+AB39)," ",(C39+AB39))</f>
        <v>2028</v>
      </c>
      <c r="AH39" s="703"/>
      <c r="AI39" s="272"/>
      <c r="AJ39" s="602">
        <f t="shared" si="13"/>
        <v>35</v>
      </c>
      <c r="AK39" s="479"/>
      <c r="AL39" s="479"/>
      <c r="AM39" s="479"/>
      <c r="AN39" s="277"/>
      <c r="AO39" s="5"/>
      <c r="AP39" s="6"/>
      <c r="AQ39" s="141"/>
      <c r="AR39" s="895">
        <v>60000</v>
      </c>
      <c r="AS39" s="4">
        <f t="shared" si="14"/>
        <v>1</v>
      </c>
      <c r="AT39" s="895">
        <f t="shared" si="15"/>
        <v>60000</v>
      </c>
    </row>
    <row r="40" spans="1:46" s="4" customFormat="1">
      <c r="A40" s="383"/>
      <c r="B40" s="1054" t="s">
        <v>0</v>
      </c>
      <c r="C40" s="311">
        <v>1950</v>
      </c>
      <c r="D40" s="169">
        <v>1</v>
      </c>
      <c r="E40" s="170" t="s">
        <v>305</v>
      </c>
      <c r="F40" s="708">
        <f>AT40</f>
        <v>35000</v>
      </c>
      <c r="G40" s="335">
        <f>IF(ISERROR(F40*D40)," ",F40*D40)</f>
        <v>35000</v>
      </c>
      <c r="H40" s="1009">
        <v>0</v>
      </c>
      <c r="I40" s="1009">
        <v>0</v>
      </c>
      <c r="J40" s="1009">
        <v>0</v>
      </c>
      <c r="K40" s="1009">
        <v>0</v>
      </c>
      <c r="L40" s="1009">
        <v>0</v>
      </c>
      <c r="M40" s="471">
        <f>G40*H40</f>
        <v>0</v>
      </c>
      <c r="N40" s="471">
        <f>(G40+M40)*I40</f>
        <v>0</v>
      </c>
      <c r="O40" s="471">
        <f>(G40+M40+N40)*J40</f>
        <v>0</v>
      </c>
      <c r="P40" s="471">
        <f>(G40+M40+N40+O40)*K40</f>
        <v>0</v>
      </c>
      <c r="Q40" s="471">
        <f>(G40+M40+N40+O40+P40)*L40</f>
        <v>0</v>
      </c>
      <c r="R40" s="894">
        <f>G40+SUM(M40:Q40)</f>
        <v>35000</v>
      </c>
      <c r="S40" s="470"/>
      <c r="T40" s="470">
        <f>T$10</f>
        <v>0.05</v>
      </c>
      <c r="U40" s="470">
        <v>0.03</v>
      </c>
      <c r="V40" s="470">
        <f>V$10</f>
        <v>0.1</v>
      </c>
      <c r="W40" s="598">
        <f>R40*S40</f>
        <v>0</v>
      </c>
      <c r="X40" s="472">
        <f>R40*T40</f>
        <v>1750</v>
      </c>
      <c r="Y40" s="472">
        <f>R40*U40</f>
        <v>1050</v>
      </c>
      <c r="Z40" s="472">
        <f>(W40+X40)*V40</f>
        <v>175</v>
      </c>
      <c r="AA40" s="894">
        <f>R40+SUM(W40:Z40)</f>
        <v>37975</v>
      </c>
      <c r="AB40" s="674">
        <v>25</v>
      </c>
      <c r="AC40" s="313">
        <f>IF(ISERROR(IF('Wainwright Summary'!$E$7-C40&gt;AB40,0,(AB40-('Wainwright Summary'!$E$7-C40))/AB40)*G40)," ",(IF('Wainwright Summary'!$E$7-C40&gt;AB40,0,(AB40-('Wainwright Summary'!$E$7-C40))/AB40)*G40))</f>
        <v>0</v>
      </c>
      <c r="AD40" s="269">
        <f>VLOOKUP(C40,'Inflation-OLD'!$A$6:$B$126,2)/VLOOKUP('Wainwright Summary'!$E$6,'Inflation-OLD'!$A$6:$B$126,2)</f>
        <v>0.14287644045429512</v>
      </c>
      <c r="AE40" s="264">
        <f>IF(ISERROR(AA40*AD40), " ",AA40*AD40 )</f>
        <v>5425.7328262518577</v>
      </c>
      <c r="AF40" s="689">
        <f>IF(ISERROR((AC40/G40)*AE40)," ",(AC40/G40)*AE40)</f>
        <v>0</v>
      </c>
      <c r="AG40" s="1081">
        <v>2009</v>
      </c>
      <c r="AH40" s="703"/>
      <c r="AI40" s="272"/>
      <c r="AJ40" s="602">
        <f>AB40</f>
        <v>25</v>
      </c>
      <c r="AK40" s="479"/>
      <c r="AL40" s="479"/>
      <c r="AM40" s="479"/>
      <c r="AN40" s="277"/>
      <c r="AO40" s="5"/>
      <c r="AP40" s="6"/>
      <c r="AQ40" s="141"/>
      <c r="AR40" s="895">
        <v>35000</v>
      </c>
      <c r="AS40" s="4">
        <f t="shared" si="14"/>
        <v>1</v>
      </c>
      <c r="AT40" s="895">
        <f>AR40*AS40</f>
        <v>35000</v>
      </c>
    </row>
    <row r="41" spans="1:46" s="4" customFormat="1">
      <c r="A41" s="383"/>
      <c r="B41" s="1054"/>
      <c r="C41" s="311"/>
      <c r="D41" s="169"/>
      <c r="E41" s="170"/>
      <c r="F41" s="708"/>
      <c r="G41" s="335"/>
      <c r="H41" s="1009"/>
      <c r="I41" s="1009"/>
      <c r="J41" s="1009"/>
      <c r="K41" s="1009"/>
      <c r="L41" s="1009"/>
      <c r="M41" s="471"/>
      <c r="N41" s="471"/>
      <c r="O41" s="471"/>
      <c r="P41" s="471"/>
      <c r="Q41" s="471"/>
      <c r="R41" s="894"/>
      <c r="S41" s="470"/>
      <c r="T41" s="470"/>
      <c r="U41" s="470"/>
      <c r="V41" s="470"/>
      <c r="W41" s="598"/>
      <c r="X41" s="472"/>
      <c r="Y41" s="472"/>
      <c r="Z41" s="472"/>
      <c r="AA41" s="894"/>
      <c r="AB41" s="1010"/>
      <c r="AC41" s="313"/>
      <c r="AD41" s="269"/>
      <c r="AE41" s="264"/>
      <c r="AF41" s="689"/>
      <c r="AG41" s="1081"/>
      <c r="AH41" s="703"/>
      <c r="AI41" s="272"/>
      <c r="AJ41" s="602"/>
      <c r="AK41" s="479"/>
      <c r="AL41" s="479"/>
      <c r="AM41" s="479"/>
      <c r="AN41" s="277"/>
      <c r="AO41" s="5"/>
      <c r="AP41" s="6"/>
      <c r="AQ41" s="141"/>
      <c r="AR41" s="895"/>
      <c r="AT41" s="895"/>
    </row>
    <row r="42" spans="1:46" s="4" customFormat="1">
      <c r="A42" s="383"/>
      <c r="B42" s="1053" t="s">
        <v>340</v>
      </c>
      <c r="C42" s="311">
        <v>1945</v>
      </c>
      <c r="D42" s="169">
        <v>1</v>
      </c>
      <c r="E42" s="170" t="s">
        <v>305</v>
      </c>
      <c r="F42" s="708">
        <f>AT42</f>
        <v>60000</v>
      </c>
      <c r="G42" s="335">
        <f t="shared" si="16"/>
        <v>60000</v>
      </c>
      <c r="H42" s="1009">
        <v>0</v>
      </c>
      <c r="I42" s="1009">
        <v>0</v>
      </c>
      <c r="J42" s="1009">
        <v>0</v>
      </c>
      <c r="K42" s="1009">
        <v>0</v>
      </c>
      <c r="L42" s="1009">
        <v>0</v>
      </c>
      <c r="M42" s="471">
        <f t="shared" si="1"/>
        <v>0</v>
      </c>
      <c r="N42" s="471">
        <f t="shared" si="2"/>
        <v>0</v>
      </c>
      <c r="O42" s="471">
        <f t="shared" si="3"/>
        <v>0</v>
      </c>
      <c r="P42" s="471">
        <f t="shared" si="4"/>
        <v>0</v>
      </c>
      <c r="Q42" s="471">
        <f t="shared" si="5"/>
        <v>0</v>
      </c>
      <c r="R42" s="894">
        <f t="shared" si="6"/>
        <v>60000</v>
      </c>
      <c r="S42" s="470"/>
      <c r="T42" s="470">
        <f>T$10</f>
        <v>0.05</v>
      </c>
      <c r="U42" s="470">
        <v>0.03</v>
      </c>
      <c r="V42" s="470">
        <f>V$10</f>
        <v>0.1</v>
      </c>
      <c r="W42" s="598">
        <f t="shared" si="7"/>
        <v>0</v>
      </c>
      <c r="X42" s="472">
        <f t="shared" si="8"/>
        <v>3000</v>
      </c>
      <c r="Y42" s="472">
        <f t="shared" si="9"/>
        <v>1800</v>
      </c>
      <c r="Z42" s="472">
        <f t="shared" si="10"/>
        <v>300</v>
      </c>
      <c r="AA42" s="894">
        <f t="shared" si="11"/>
        <v>65100</v>
      </c>
      <c r="AB42" s="674">
        <v>75</v>
      </c>
      <c r="AC42" s="313">
        <f>IF(ISERROR(IF('Wainwright Summary'!$E$7-C42&gt;AB42,0,(AB42-('Wainwright Summary'!$E$7-C42))/AB42)*G42)," ",(IF('Wainwright Summary'!$E$7-C42&gt;AB42,0,(AB42-('Wainwright Summary'!$E$7-C42))/AB42)*G42))</f>
        <v>9600</v>
      </c>
      <c r="AD42" s="269">
        <f>VLOOKUP(C42,'Inflation-OLD'!$A$6:$B$126,2)/VLOOKUP('Wainwright Summary'!$E$6,'Inflation-OLD'!$A$6:$B$126,2)</f>
        <v>0.10752726358700694</v>
      </c>
      <c r="AE42" s="264">
        <f>IF(ISERROR(AA42*AD42), " ",AA42*AD42 )</f>
        <v>7000.024859514152</v>
      </c>
      <c r="AF42" s="689">
        <f t="shared" si="12"/>
        <v>1120.0039775222644</v>
      </c>
      <c r="AG42" s="489">
        <v>2060</v>
      </c>
      <c r="AH42" s="703"/>
      <c r="AI42" s="272"/>
      <c r="AJ42" s="602">
        <f t="shared" si="13"/>
        <v>75</v>
      </c>
      <c r="AK42" s="1150">
        <v>10000</v>
      </c>
      <c r="AL42" s="1151">
        <v>2020</v>
      </c>
      <c r="AM42" s="1151">
        <v>1</v>
      </c>
      <c r="AN42" s="277" t="s">
        <v>405</v>
      </c>
      <c r="AO42" s="5"/>
      <c r="AP42" s="6"/>
      <c r="AQ42" s="141"/>
      <c r="AR42" s="895">
        <v>60000</v>
      </c>
      <c r="AS42" s="4">
        <f t="shared" si="14"/>
        <v>1</v>
      </c>
      <c r="AT42" s="895">
        <f t="shared" si="15"/>
        <v>60000</v>
      </c>
    </row>
    <row r="43" spans="1:46" s="4" customFormat="1" ht="25.5">
      <c r="A43" s="383"/>
      <c r="B43" s="1054" t="s">
        <v>341</v>
      </c>
      <c r="C43" s="311">
        <v>1945</v>
      </c>
      <c r="D43" s="169">
        <v>1</v>
      </c>
      <c r="E43" s="170" t="s">
        <v>305</v>
      </c>
      <c r="F43" s="708">
        <v>9000</v>
      </c>
      <c r="G43" s="335">
        <f t="shared" si="16"/>
        <v>9000</v>
      </c>
      <c r="H43" s="1009">
        <v>0</v>
      </c>
      <c r="I43" s="1009">
        <v>0</v>
      </c>
      <c r="J43" s="1009">
        <v>0</v>
      </c>
      <c r="K43" s="1009">
        <v>0</v>
      </c>
      <c r="L43" s="1009">
        <v>0</v>
      </c>
      <c r="M43" s="471">
        <f t="shared" si="1"/>
        <v>0</v>
      </c>
      <c r="N43" s="471">
        <f t="shared" si="2"/>
        <v>0</v>
      </c>
      <c r="O43" s="471">
        <f t="shared" si="3"/>
        <v>0</v>
      </c>
      <c r="P43" s="471">
        <f t="shared" si="4"/>
        <v>0</v>
      </c>
      <c r="Q43" s="471">
        <f t="shared" si="5"/>
        <v>0</v>
      </c>
      <c r="R43" s="894">
        <f t="shared" si="6"/>
        <v>9000</v>
      </c>
      <c r="S43" s="470"/>
      <c r="T43" s="470">
        <f>T$10</f>
        <v>0.05</v>
      </c>
      <c r="U43" s="470">
        <v>0.03</v>
      </c>
      <c r="V43" s="470">
        <f>V$10</f>
        <v>0.1</v>
      </c>
      <c r="W43" s="598">
        <f t="shared" si="7"/>
        <v>0</v>
      </c>
      <c r="X43" s="472">
        <f t="shared" si="8"/>
        <v>450</v>
      </c>
      <c r="Y43" s="472">
        <f t="shared" si="9"/>
        <v>270</v>
      </c>
      <c r="Z43" s="472">
        <f t="shared" si="10"/>
        <v>45</v>
      </c>
      <c r="AA43" s="894">
        <f t="shared" si="11"/>
        <v>9765</v>
      </c>
      <c r="AB43" s="674">
        <v>50</v>
      </c>
      <c r="AC43" s="313">
        <f>IF(ISERROR(IF('Wainwright Summary'!$E$7-C43&gt;AB43,0,(AB43-('Wainwright Summary'!$E$7-C43))/AB43)*G43)," ",(IF('Wainwright Summary'!$E$7-C43&gt;AB43,0,(AB43-('Wainwright Summary'!$E$7-C43))/AB43)*G43))</f>
        <v>0</v>
      </c>
      <c r="AD43" s="269">
        <f>VLOOKUP(C43,'Inflation-OLD'!$A$6:$B$126,2)/VLOOKUP('Wainwright Summary'!$E$6,'Inflation-OLD'!$A$6:$B$126,2)</f>
        <v>0.10752726358700694</v>
      </c>
      <c r="AE43" s="264">
        <f>IF(ISERROR(AA43*AD43), " ",AA43*AD43 )</f>
        <v>1050.0037289271227</v>
      </c>
      <c r="AF43" s="689">
        <f t="shared" si="12"/>
        <v>0</v>
      </c>
      <c r="AG43" s="1172">
        <v>2060</v>
      </c>
      <c r="AH43" s="703"/>
      <c r="AI43" s="272"/>
      <c r="AJ43" s="602">
        <f t="shared" si="13"/>
        <v>50</v>
      </c>
      <c r="AK43" s="1150">
        <f>ROUND(0.5*AA43,-2)</f>
        <v>4900</v>
      </c>
      <c r="AL43" s="1151">
        <v>2012</v>
      </c>
      <c r="AM43" s="1151">
        <v>1</v>
      </c>
      <c r="AN43" s="277" t="s">
        <v>410</v>
      </c>
      <c r="AO43" s="5"/>
      <c r="AP43" s="6"/>
      <c r="AQ43" s="141"/>
      <c r="AR43" s="895">
        <v>6000</v>
      </c>
      <c r="AS43" s="4">
        <f t="shared" si="14"/>
        <v>1</v>
      </c>
      <c r="AT43" s="895">
        <f t="shared" si="15"/>
        <v>6000</v>
      </c>
    </row>
    <row r="44" spans="1:46" s="4" customFormat="1">
      <c r="A44" s="383"/>
      <c r="B44" s="1054" t="s">
        <v>342</v>
      </c>
      <c r="C44" s="311">
        <v>1945</v>
      </c>
      <c r="D44" s="169">
        <v>1</v>
      </c>
      <c r="E44" s="170" t="s">
        <v>305</v>
      </c>
      <c r="F44" s="708">
        <f>AT44</f>
        <v>15000</v>
      </c>
      <c r="G44" s="335">
        <f t="shared" si="16"/>
        <v>15000</v>
      </c>
      <c r="H44" s="1009">
        <v>0</v>
      </c>
      <c r="I44" s="1009">
        <v>0</v>
      </c>
      <c r="J44" s="1009">
        <v>0</v>
      </c>
      <c r="K44" s="1009">
        <v>0</v>
      </c>
      <c r="L44" s="1009">
        <v>0</v>
      </c>
      <c r="M44" s="471">
        <f t="shared" si="1"/>
        <v>0</v>
      </c>
      <c r="N44" s="471">
        <f t="shared" si="2"/>
        <v>0</v>
      </c>
      <c r="O44" s="471">
        <f t="shared" si="3"/>
        <v>0</v>
      </c>
      <c r="P44" s="471">
        <f t="shared" si="4"/>
        <v>0</v>
      </c>
      <c r="Q44" s="471">
        <f t="shared" si="5"/>
        <v>0</v>
      </c>
      <c r="R44" s="894">
        <f t="shared" si="6"/>
        <v>15000</v>
      </c>
      <c r="S44" s="470"/>
      <c r="T44" s="470">
        <f>T$10</f>
        <v>0.05</v>
      </c>
      <c r="U44" s="470">
        <v>0.03</v>
      </c>
      <c r="V44" s="470">
        <f>V$10</f>
        <v>0.1</v>
      </c>
      <c r="W44" s="598">
        <f t="shared" si="7"/>
        <v>0</v>
      </c>
      <c r="X44" s="472">
        <f t="shared" si="8"/>
        <v>750</v>
      </c>
      <c r="Y44" s="472">
        <f t="shared" si="9"/>
        <v>450</v>
      </c>
      <c r="Z44" s="472">
        <f t="shared" si="10"/>
        <v>75</v>
      </c>
      <c r="AA44" s="894">
        <f t="shared" si="11"/>
        <v>16275</v>
      </c>
      <c r="AB44" s="674">
        <v>25</v>
      </c>
      <c r="AC44" s="313">
        <f>IF(ISERROR(IF('Wainwright Summary'!$E$7-C44&gt;AB44,0,(AB44-('Wainwright Summary'!$E$7-C44))/AB44)*G44)," ",(IF('Wainwright Summary'!$E$7-C44&gt;AB44,0,(AB44-('Wainwright Summary'!$E$7-C44))/AB44)*G44))</f>
        <v>0</v>
      </c>
      <c r="AD44" s="269">
        <f>VLOOKUP(C44,'Inflation-OLD'!$A$6:$B$126,2)/VLOOKUP('Wainwright Summary'!$E$6,'Inflation-OLD'!$A$6:$B$126,2)</f>
        <v>0.10752726358700694</v>
      </c>
      <c r="AE44" s="264">
        <f>IF(ISERROR(AA44*AD44), " ",AA44*AD44 )</f>
        <v>1750.006214878538</v>
      </c>
      <c r="AF44" s="689">
        <f t="shared" si="12"/>
        <v>0</v>
      </c>
      <c r="AG44" s="1081">
        <v>2012</v>
      </c>
      <c r="AH44" s="703"/>
      <c r="AI44" s="272"/>
      <c r="AJ44" s="602">
        <f t="shared" si="13"/>
        <v>25</v>
      </c>
      <c r="AK44" s="479"/>
      <c r="AL44" s="479"/>
      <c r="AM44" s="479"/>
      <c r="AN44" s="277" t="s">
        <v>143</v>
      </c>
      <c r="AO44" s="5"/>
      <c r="AP44" s="6"/>
      <c r="AQ44" s="141"/>
      <c r="AR44" s="895">
        <v>15000</v>
      </c>
      <c r="AS44" s="4">
        <f t="shared" si="14"/>
        <v>1</v>
      </c>
      <c r="AT44" s="895">
        <f t="shared" si="15"/>
        <v>15000</v>
      </c>
    </row>
    <row r="45" spans="1:46" s="4" customFormat="1">
      <c r="A45" s="383"/>
      <c r="B45" s="1054"/>
      <c r="C45" s="311"/>
      <c r="D45" s="169"/>
      <c r="E45" s="170"/>
      <c r="F45" s="710"/>
      <c r="G45" s="335"/>
      <c r="H45" s="470"/>
      <c r="I45" s="470"/>
      <c r="J45" s="470"/>
      <c r="K45" s="470"/>
      <c r="L45" s="470"/>
      <c r="M45" s="471"/>
      <c r="N45" s="471"/>
      <c r="O45" s="471"/>
      <c r="P45" s="471"/>
      <c r="Q45" s="471"/>
      <c r="R45" s="894"/>
      <c r="S45" s="470"/>
      <c r="T45" s="470"/>
      <c r="U45" s="470"/>
      <c r="V45" s="470"/>
      <c r="W45" s="598"/>
      <c r="X45" s="472"/>
      <c r="Y45" s="472"/>
      <c r="Z45" s="472"/>
      <c r="AA45" s="894"/>
      <c r="AB45" s="674"/>
      <c r="AC45" s="313"/>
      <c r="AD45" s="269"/>
      <c r="AE45" s="264"/>
      <c r="AF45" s="689"/>
      <c r="AG45" s="489"/>
      <c r="AH45" s="703"/>
      <c r="AI45" s="272"/>
      <c r="AJ45" s="602"/>
      <c r="AK45" s="479"/>
      <c r="AL45" s="479"/>
      <c r="AM45" s="479"/>
      <c r="AN45" s="277"/>
      <c r="AO45" s="5"/>
      <c r="AP45" s="6"/>
      <c r="AQ45" s="141"/>
      <c r="AR45" s="895"/>
      <c r="AT45" s="895"/>
    </row>
    <row r="46" spans="1:46" s="4" customFormat="1">
      <c r="A46" s="383"/>
      <c r="B46" s="1053" t="s">
        <v>343</v>
      </c>
      <c r="C46" s="311">
        <v>1954</v>
      </c>
      <c r="D46" s="169">
        <v>1</v>
      </c>
      <c r="E46" s="170" t="s">
        <v>305</v>
      </c>
      <c r="F46" s="708">
        <f>AT46</f>
        <v>60000</v>
      </c>
      <c r="G46" s="335">
        <f t="shared" si="16"/>
        <v>60000</v>
      </c>
      <c r="H46" s="1009">
        <v>0</v>
      </c>
      <c r="I46" s="1009">
        <v>0</v>
      </c>
      <c r="J46" s="1009">
        <v>0</v>
      </c>
      <c r="K46" s="1009">
        <v>0</v>
      </c>
      <c r="L46" s="1009">
        <v>0</v>
      </c>
      <c r="M46" s="471">
        <f t="shared" si="1"/>
        <v>0</v>
      </c>
      <c r="N46" s="471">
        <f t="shared" si="2"/>
        <v>0</v>
      </c>
      <c r="O46" s="471">
        <f t="shared" si="3"/>
        <v>0</v>
      </c>
      <c r="P46" s="471">
        <f t="shared" si="4"/>
        <v>0</v>
      </c>
      <c r="Q46" s="471">
        <f t="shared" si="5"/>
        <v>0</v>
      </c>
      <c r="R46" s="894">
        <f t="shared" si="6"/>
        <v>60000</v>
      </c>
      <c r="S46" s="470"/>
      <c r="T46" s="470">
        <f>T$10</f>
        <v>0.05</v>
      </c>
      <c r="U46" s="470">
        <v>0.03</v>
      </c>
      <c r="V46" s="470">
        <f>V$10</f>
        <v>0.1</v>
      </c>
      <c r="W46" s="598">
        <f t="shared" si="7"/>
        <v>0</v>
      </c>
      <c r="X46" s="472">
        <f t="shared" si="8"/>
        <v>3000</v>
      </c>
      <c r="Y46" s="472">
        <f t="shared" si="9"/>
        <v>1800</v>
      </c>
      <c r="Z46" s="472">
        <f t="shared" si="10"/>
        <v>300</v>
      </c>
      <c r="AA46" s="894">
        <f t="shared" si="11"/>
        <v>65100</v>
      </c>
      <c r="AB46" s="674">
        <v>75</v>
      </c>
      <c r="AC46" s="313">
        <f>IF(ISERROR(IF('Wainwright Summary'!$E$7-C46&gt;AB46,0,(AB46-('Wainwright Summary'!$E$7-C46))/AB46)*G46)," ",(IF('Wainwright Summary'!$E$7-C46&gt;AB46,0,(AB46-('Wainwright Summary'!$E$7-C46))/AB46)*G46))</f>
        <v>16800</v>
      </c>
      <c r="AD46" s="269">
        <f>VLOOKUP(C46,'Inflation-OLD'!$A$6:$B$126,2)/VLOOKUP('Wainwright Summary'!$E$6,'Inflation-OLD'!$A$6:$B$126,2)</f>
        <v>0.16120868799244695</v>
      </c>
      <c r="AE46" s="264">
        <f>IF(ISERROR(AA46*AD46), " ",AA46*AD46 )</f>
        <v>10494.685588308297</v>
      </c>
      <c r="AF46" s="689">
        <f t="shared" si="12"/>
        <v>2938.5119647263236</v>
      </c>
      <c r="AG46" s="489">
        <v>2060</v>
      </c>
      <c r="AH46" s="703"/>
      <c r="AI46" s="272"/>
      <c r="AJ46" s="602">
        <f t="shared" si="13"/>
        <v>75</v>
      </c>
      <c r="AK46" s="1150">
        <v>10000</v>
      </c>
      <c r="AL46" s="1151">
        <v>2029</v>
      </c>
      <c r="AM46" s="1151">
        <v>1</v>
      </c>
      <c r="AN46" s="277"/>
      <c r="AO46" s="5"/>
      <c r="AP46" s="6"/>
      <c r="AQ46" s="141"/>
      <c r="AR46" s="895">
        <v>60000</v>
      </c>
      <c r="AS46" s="4">
        <f t="shared" si="14"/>
        <v>1</v>
      </c>
      <c r="AT46" s="895">
        <f t="shared" si="15"/>
        <v>60000</v>
      </c>
    </row>
    <row r="47" spans="1:46" s="4" customFormat="1">
      <c r="A47" s="383"/>
      <c r="B47" s="1054" t="s">
        <v>344</v>
      </c>
      <c r="C47" s="311">
        <v>1954</v>
      </c>
      <c r="D47" s="169">
        <v>1</v>
      </c>
      <c r="E47" s="170" t="s">
        <v>305</v>
      </c>
      <c r="F47" s="708">
        <f>AT47</f>
        <v>15000</v>
      </c>
      <c r="G47" s="335">
        <f t="shared" si="16"/>
        <v>15000</v>
      </c>
      <c r="H47" s="1009">
        <v>0</v>
      </c>
      <c r="I47" s="1009">
        <v>0</v>
      </c>
      <c r="J47" s="1009">
        <v>0</v>
      </c>
      <c r="K47" s="1009">
        <v>0</v>
      </c>
      <c r="L47" s="1009">
        <v>0</v>
      </c>
      <c r="M47" s="471">
        <f t="shared" si="1"/>
        <v>0</v>
      </c>
      <c r="N47" s="471">
        <f t="shared" si="2"/>
        <v>0</v>
      </c>
      <c r="O47" s="471">
        <f t="shared" si="3"/>
        <v>0</v>
      </c>
      <c r="P47" s="471">
        <f t="shared" si="4"/>
        <v>0</v>
      </c>
      <c r="Q47" s="471">
        <f t="shared" si="5"/>
        <v>0</v>
      </c>
      <c r="R47" s="894">
        <f t="shared" si="6"/>
        <v>15000</v>
      </c>
      <c r="S47" s="470"/>
      <c r="T47" s="470">
        <f>T$10</f>
        <v>0.05</v>
      </c>
      <c r="U47" s="470">
        <v>0.03</v>
      </c>
      <c r="V47" s="470">
        <f>V$10</f>
        <v>0.1</v>
      </c>
      <c r="W47" s="598">
        <f t="shared" si="7"/>
        <v>0</v>
      </c>
      <c r="X47" s="472">
        <f t="shared" si="8"/>
        <v>750</v>
      </c>
      <c r="Y47" s="472">
        <f t="shared" si="9"/>
        <v>450</v>
      </c>
      <c r="Z47" s="472">
        <f t="shared" si="10"/>
        <v>75</v>
      </c>
      <c r="AA47" s="894">
        <f t="shared" si="11"/>
        <v>16275</v>
      </c>
      <c r="AB47" s="674">
        <v>50</v>
      </c>
      <c r="AC47" s="313">
        <f>IF(ISERROR(IF('Wainwright Summary'!$E$7-C47&gt;AB47,0,(AB47-('Wainwright Summary'!$E$7-C47))/AB47)*G47)," ",(IF('Wainwright Summary'!$E$7-C47&gt;AB47,0,(AB47-('Wainwright Summary'!$E$7-C47))/AB47)*G47))</f>
        <v>0</v>
      </c>
      <c r="AD47" s="269">
        <f>VLOOKUP(C47,'Inflation-OLD'!$A$6:$B$126,2)/VLOOKUP('Wainwright Summary'!$E$6,'Inflation-OLD'!$A$6:$B$126,2)</f>
        <v>0.16120868799244695</v>
      </c>
      <c r="AE47" s="264">
        <f>IF(ISERROR(AA47*AD47), " ",AA47*AD47 )</f>
        <v>2623.6713970770743</v>
      </c>
      <c r="AF47" s="689">
        <f t="shared" si="12"/>
        <v>0</v>
      </c>
      <c r="AG47" s="1172">
        <v>2060</v>
      </c>
      <c r="AH47" s="703"/>
      <c r="AI47" s="272"/>
      <c r="AJ47" s="602">
        <f t="shared" si="13"/>
        <v>50</v>
      </c>
      <c r="AK47" s="1150">
        <f>ROUND(0.5*AA47,-2)</f>
        <v>8100</v>
      </c>
      <c r="AL47" s="1151">
        <v>2013</v>
      </c>
      <c r="AM47" s="1151">
        <v>1</v>
      </c>
      <c r="AN47" s="277" t="s">
        <v>165</v>
      </c>
      <c r="AO47" s="5"/>
      <c r="AP47" s="6"/>
      <c r="AQ47" s="141"/>
      <c r="AR47" s="895">
        <v>15000</v>
      </c>
      <c r="AS47" s="4">
        <f t="shared" si="14"/>
        <v>1</v>
      </c>
      <c r="AT47" s="895">
        <f t="shared" si="15"/>
        <v>15000</v>
      </c>
    </row>
    <row r="48" spans="1:46" s="4" customFormat="1">
      <c r="A48" s="383"/>
      <c r="B48" s="1054" t="s">
        <v>345</v>
      </c>
      <c r="C48" s="311">
        <v>1954</v>
      </c>
      <c r="D48" s="169">
        <v>1</v>
      </c>
      <c r="E48" s="170" t="s">
        <v>305</v>
      </c>
      <c r="F48" s="708">
        <f>AT48</f>
        <v>15000</v>
      </c>
      <c r="G48" s="335">
        <f t="shared" si="16"/>
        <v>15000</v>
      </c>
      <c r="H48" s="1009">
        <v>0</v>
      </c>
      <c r="I48" s="1009">
        <v>0</v>
      </c>
      <c r="J48" s="1009">
        <v>0</v>
      </c>
      <c r="K48" s="1009">
        <v>0</v>
      </c>
      <c r="L48" s="1009">
        <v>0</v>
      </c>
      <c r="M48" s="471">
        <f t="shared" si="1"/>
        <v>0</v>
      </c>
      <c r="N48" s="471">
        <f t="shared" si="2"/>
        <v>0</v>
      </c>
      <c r="O48" s="471">
        <f t="shared" si="3"/>
        <v>0</v>
      </c>
      <c r="P48" s="471">
        <f t="shared" si="4"/>
        <v>0</v>
      </c>
      <c r="Q48" s="471">
        <f t="shared" si="5"/>
        <v>0</v>
      </c>
      <c r="R48" s="894">
        <f t="shared" si="6"/>
        <v>15000</v>
      </c>
      <c r="S48" s="470"/>
      <c r="T48" s="470">
        <f>T$10</f>
        <v>0.05</v>
      </c>
      <c r="U48" s="470">
        <v>0.03</v>
      </c>
      <c r="V48" s="470">
        <f>V$10</f>
        <v>0.1</v>
      </c>
      <c r="W48" s="598">
        <f t="shared" si="7"/>
        <v>0</v>
      </c>
      <c r="X48" s="472">
        <f t="shared" si="8"/>
        <v>750</v>
      </c>
      <c r="Y48" s="472">
        <f t="shared" si="9"/>
        <v>450</v>
      </c>
      <c r="Z48" s="472">
        <f t="shared" si="10"/>
        <v>75</v>
      </c>
      <c r="AA48" s="894">
        <f t="shared" si="11"/>
        <v>16275</v>
      </c>
      <c r="AB48" s="674">
        <v>25</v>
      </c>
      <c r="AC48" s="313">
        <f>IF(ISERROR(IF('Wainwright Summary'!$E$7-C48&gt;AB48,0,(AB48-('Wainwright Summary'!$E$7-C48))/AB48)*G48)," ",(IF('Wainwright Summary'!$E$7-C48&gt;AB48,0,(AB48-('Wainwright Summary'!$E$7-C48))/AB48)*G48))</f>
        <v>0</v>
      </c>
      <c r="AD48" s="269">
        <f>VLOOKUP(C48,'Inflation-OLD'!$A$6:$B$126,2)/VLOOKUP('Wainwright Summary'!$E$6,'Inflation-OLD'!$A$6:$B$126,2)</f>
        <v>0.16120868799244695</v>
      </c>
      <c r="AE48" s="264">
        <f>IF(ISERROR(AA48*AD48), " ",AA48*AD48 )</f>
        <v>2623.6713970770743</v>
      </c>
      <c r="AF48" s="689">
        <f t="shared" si="12"/>
        <v>0</v>
      </c>
      <c r="AG48" s="1081">
        <v>2013</v>
      </c>
      <c r="AH48" s="703"/>
      <c r="AI48" s="272"/>
      <c r="AJ48" s="602">
        <f t="shared" si="13"/>
        <v>25</v>
      </c>
      <c r="AK48" s="479"/>
      <c r="AL48" s="479"/>
      <c r="AM48" s="479"/>
      <c r="AN48" s="277" t="s">
        <v>120</v>
      </c>
      <c r="AO48" s="5"/>
      <c r="AP48" s="6"/>
      <c r="AQ48" s="141"/>
      <c r="AR48" s="895">
        <v>15000</v>
      </c>
      <c r="AS48" s="4">
        <f t="shared" si="14"/>
        <v>1</v>
      </c>
      <c r="AT48" s="895">
        <f t="shared" si="15"/>
        <v>15000</v>
      </c>
    </row>
    <row r="49" spans="1:46" s="4" customFormat="1">
      <c r="A49" s="383"/>
      <c r="B49" s="1054" t="s">
        <v>346</v>
      </c>
      <c r="C49" s="311">
        <v>1995</v>
      </c>
      <c r="D49" s="169">
        <v>1</v>
      </c>
      <c r="E49" s="170" t="s">
        <v>305</v>
      </c>
      <c r="F49" s="708">
        <f>AT49</f>
        <v>55000</v>
      </c>
      <c r="G49" s="335">
        <f t="shared" si="16"/>
        <v>55000</v>
      </c>
      <c r="H49" s="1009">
        <v>0</v>
      </c>
      <c r="I49" s="1009">
        <v>0</v>
      </c>
      <c r="J49" s="1009">
        <v>0</v>
      </c>
      <c r="K49" s="1009">
        <v>0</v>
      </c>
      <c r="L49" s="1009">
        <v>0</v>
      </c>
      <c r="M49" s="471">
        <f t="shared" si="1"/>
        <v>0</v>
      </c>
      <c r="N49" s="471">
        <f t="shared" si="2"/>
        <v>0</v>
      </c>
      <c r="O49" s="471">
        <f t="shared" si="3"/>
        <v>0</v>
      </c>
      <c r="P49" s="471">
        <f t="shared" si="4"/>
        <v>0</v>
      </c>
      <c r="Q49" s="471">
        <f t="shared" si="5"/>
        <v>0</v>
      </c>
      <c r="R49" s="894">
        <f t="shared" si="6"/>
        <v>55000</v>
      </c>
      <c r="S49" s="470"/>
      <c r="T49" s="470">
        <f>T$10</f>
        <v>0.05</v>
      </c>
      <c r="U49" s="470">
        <v>0.03</v>
      </c>
      <c r="V49" s="470">
        <f>V$10</f>
        <v>0.1</v>
      </c>
      <c r="W49" s="598">
        <f t="shared" si="7"/>
        <v>0</v>
      </c>
      <c r="X49" s="472">
        <f t="shared" si="8"/>
        <v>2750</v>
      </c>
      <c r="Y49" s="472">
        <f t="shared" si="9"/>
        <v>1650</v>
      </c>
      <c r="Z49" s="472">
        <f t="shared" si="10"/>
        <v>275</v>
      </c>
      <c r="AA49" s="894">
        <f t="shared" si="11"/>
        <v>59675</v>
      </c>
      <c r="AB49" s="674">
        <v>35</v>
      </c>
      <c r="AC49" s="313">
        <f>IF(ISERROR(IF('Wainwright Summary'!$E$7-C49&gt;AB49,0,(AB49-('Wainwright Summary'!$E$7-C49))/AB49)*G49)," ",(IF('Wainwright Summary'!$E$7-C49&gt;AB49,0,(AB49-('Wainwright Summary'!$E$7-C49))/AB49)*G49))</f>
        <v>34571.428571428572</v>
      </c>
      <c r="AD49" s="269">
        <f>VLOOKUP(C49,'Inflation-OLD'!$A$6:$B$126,2)/VLOOKUP('Wainwright Summary'!$E$6,'Inflation-OLD'!$A$6:$B$126,2)</f>
        <v>0.80653668429061542</v>
      </c>
      <c r="AE49" s="264">
        <f>IF(ISERROR(AA49*AD49), " ",AA49*AD49 )</f>
        <v>48130.076635042475</v>
      </c>
      <c r="AF49" s="689">
        <f t="shared" si="12"/>
        <v>30253.191027740984</v>
      </c>
      <c r="AG49" s="489">
        <f>IF(ISERROR(C49+AB49)," ",(C49+AB49))</f>
        <v>2030</v>
      </c>
      <c r="AH49" s="703"/>
      <c r="AI49" s="272"/>
      <c r="AJ49" s="602">
        <f t="shared" si="13"/>
        <v>35</v>
      </c>
      <c r="AK49" s="479"/>
      <c r="AL49" s="479"/>
      <c r="AM49" s="479"/>
      <c r="AN49" s="277"/>
      <c r="AO49" s="5"/>
      <c r="AP49" s="6"/>
      <c r="AQ49" s="141"/>
      <c r="AR49" s="895">
        <v>55000</v>
      </c>
      <c r="AS49" s="4">
        <f t="shared" si="14"/>
        <v>1</v>
      </c>
      <c r="AT49" s="895">
        <f t="shared" si="15"/>
        <v>55000</v>
      </c>
    </row>
    <row r="50" spans="1:46" s="4" customFormat="1">
      <c r="A50" s="383"/>
      <c r="B50" s="1054"/>
      <c r="C50" s="311"/>
      <c r="D50" s="169"/>
      <c r="E50" s="170"/>
      <c r="F50" s="710"/>
      <c r="G50" s="335"/>
      <c r="H50" s="470"/>
      <c r="I50" s="470"/>
      <c r="J50" s="470"/>
      <c r="K50" s="470"/>
      <c r="L50" s="470"/>
      <c r="M50" s="471"/>
      <c r="N50" s="471"/>
      <c r="O50" s="471"/>
      <c r="P50" s="471"/>
      <c r="Q50" s="471"/>
      <c r="R50" s="894"/>
      <c r="S50" s="470"/>
      <c r="T50" s="470"/>
      <c r="U50" s="470"/>
      <c r="V50" s="470"/>
      <c r="W50" s="598"/>
      <c r="X50" s="472"/>
      <c r="Y50" s="472"/>
      <c r="Z50" s="472"/>
      <c r="AA50" s="894"/>
      <c r="AB50" s="674"/>
      <c r="AC50" s="313"/>
      <c r="AD50" s="269"/>
      <c r="AE50" s="264"/>
      <c r="AF50" s="689"/>
      <c r="AG50" s="489"/>
      <c r="AH50" s="703"/>
      <c r="AI50" s="272"/>
      <c r="AJ50" s="602"/>
      <c r="AK50" s="479"/>
      <c r="AL50" s="479"/>
      <c r="AM50" s="479"/>
      <c r="AN50" s="277"/>
      <c r="AO50" s="5"/>
      <c r="AP50" s="6"/>
      <c r="AQ50" s="141"/>
      <c r="AR50" s="895"/>
      <c r="AT50" s="895"/>
    </row>
    <row r="51" spans="1:46" s="4" customFormat="1">
      <c r="A51" s="383"/>
      <c r="B51" s="1053" t="s">
        <v>347</v>
      </c>
      <c r="C51" s="311">
        <v>1950</v>
      </c>
      <c r="D51" s="169">
        <v>1</v>
      </c>
      <c r="E51" s="170" t="s">
        <v>305</v>
      </c>
      <c r="F51" s="708">
        <f>AT51</f>
        <v>60000</v>
      </c>
      <c r="G51" s="335">
        <f t="shared" si="16"/>
        <v>60000</v>
      </c>
      <c r="H51" s="1009">
        <v>0</v>
      </c>
      <c r="I51" s="1009">
        <v>0</v>
      </c>
      <c r="J51" s="1009">
        <v>0</v>
      </c>
      <c r="K51" s="1009">
        <v>0</v>
      </c>
      <c r="L51" s="1009">
        <v>0</v>
      </c>
      <c r="M51" s="471">
        <f t="shared" si="1"/>
        <v>0</v>
      </c>
      <c r="N51" s="471">
        <f t="shared" si="2"/>
        <v>0</v>
      </c>
      <c r="O51" s="471">
        <f t="shared" si="3"/>
        <v>0</v>
      </c>
      <c r="P51" s="471">
        <f t="shared" si="4"/>
        <v>0</v>
      </c>
      <c r="Q51" s="471">
        <f t="shared" si="5"/>
        <v>0</v>
      </c>
      <c r="R51" s="894">
        <f t="shared" si="6"/>
        <v>60000</v>
      </c>
      <c r="S51" s="470"/>
      <c r="T51" s="470">
        <f>T$10</f>
        <v>0.05</v>
      </c>
      <c r="U51" s="470">
        <v>0.03</v>
      </c>
      <c r="V51" s="470">
        <f>V$10</f>
        <v>0.1</v>
      </c>
      <c r="W51" s="598">
        <f t="shared" si="7"/>
        <v>0</v>
      </c>
      <c r="X51" s="472">
        <f t="shared" si="8"/>
        <v>3000</v>
      </c>
      <c r="Y51" s="472">
        <f t="shared" si="9"/>
        <v>1800</v>
      </c>
      <c r="Z51" s="472">
        <f t="shared" si="10"/>
        <v>300</v>
      </c>
      <c r="AA51" s="894">
        <f t="shared" si="11"/>
        <v>65100</v>
      </c>
      <c r="AB51" s="674">
        <v>75</v>
      </c>
      <c r="AC51" s="313">
        <f>IF(ISERROR(IF('Wainwright Summary'!$E$7-C51&gt;AB51,0,(AB51-('Wainwright Summary'!$E$7-C51))/AB51)*G51)," ",(IF('Wainwright Summary'!$E$7-C51&gt;AB51,0,(AB51-('Wainwright Summary'!$E$7-C51))/AB51)*G51))</f>
        <v>13600</v>
      </c>
      <c r="AD51" s="269">
        <f>VLOOKUP(C51,'Inflation-OLD'!$A$6:$B$126,2)/VLOOKUP('Wainwright Summary'!$E$6,'Inflation-OLD'!$A$6:$B$126,2)</f>
        <v>0.14287644045429512</v>
      </c>
      <c r="AE51" s="264">
        <f>IF(ISERROR(AA51*AD51), " ",AA51*AD51 )</f>
        <v>9301.2562735746124</v>
      </c>
      <c r="AF51" s="689">
        <f t="shared" si="12"/>
        <v>2108.2847553435786</v>
      </c>
      <c r="AG51" s="489">
        <v>2060</v>
      </c>
      <c r="AH51" s="703"/>
      <c r="AI51" s="272"/>
      <c r="AJ51" s="602">
        <f t="shared" si="13"/>
        <v>75</v>
      </c>
      <c r="AK51" s="1150">
        <v>10000</v>
      </c>
      <c r="AL51" s="1151">
        <v>2025</v>
      </c>
      <c r="AM51" s="1151">
        <v>1</v>
      </c>
      <c r="AN51" s="277"/>
      <c r="AO51" s="5"/>
      <c r="AP51" s="6"/>
      <c r="AQ51" s="141"/>
      <c r="AR51" s="895">
        <v>60000</v>
      </c>
      <c r="AS51" s="4">
        <f t="shared" si="14"/>
        <v>1</v>
      </c>
      <c r="AT51" s="895">
        <f t="shared" si="15"/>
        <v>60000</v>
      </c>
    </row>
    <row r="52" spans="1:46" s="4" customFormat="1">
      <c r="A52" s="383"/>
      <c r="B52" s="1054" t="s">
        <v>353</v>
      </c>
      <c r="C52" s="311">
        <v>1950</v>
      </c>
      <c r="D52" s="169">
        <v>1</v>
      </c>
      <c r="E52" s="170" t="s">
        <v>305</v>
      </c>
      <c r="F52" s="708">
        <f>AT52</f>
        <v>15000</v>
      </c>
      <c r="G52" s="335">
        <f t="shared" si="16"/>
        <v>15000</v>
      </c>
      <c r="H52" s="1009">
        <v>0</v>
      </c>
      <c r="I52" s="1009">
        <v>0</v>
      </c>
      <c r="J52" s="1009">
        <v>0</v>
      </c>
      <c r="K52" s="1009">
        <v>0</v>
      </c>
      <c r="L52" s="1009">
        <v>0</v>
      </c>
      <c r="M52" s="471">
        <f t="shared" si="1"/>
        <v>0</v>
      </c>
      <c r="N52" s="471">
        <f t="shared" si="2"/>
        <v>0</v>
      </c>
      <c r="O52" s="471">
        <f t="shared" si="3"/>
        <v>0</v>
      </c>
      <c r="P52" s="471">
        <f t="shared" si="4"/>
        <v>0</v>
      </c>
      <c r="Q52" s="471">
        <f t="shared" si="5"/>
        <v>0</v>
      </c>
      <c r="R52" s="894">
        <f t="shared" si="6"/>
        <v>15000</v>
      </c>
      <c r="S52" s="470"/>
      <c r="T52" s="470">
        <f>T$10</f>
        <v>0.05</v>
      </c>
      <c r="U52" s="470">
        <v>0.03</v>
      </c>
      <c r="V52" s="470">
        <f>V$10</f>
        <v>0.1</v>
      </c>
      <c r="W52" s="598">
        <f t="shared" si="7"/>
        <v>0</v>
      </c>
      <c r="X52" s="472">
        <f t="shared" si="8"/>
        <v>750</v>
      </c>
      <c r="Y52" s="472">
        <f t="shared" si="9"/>
        <v>450</v>
      </c>
      <c r="Z52" s="472">
        <f t="shared" si="10"/>
        <v>75</v>
      </c>
      <c r="AA52" s="894">
        <f t="shared" si="11"/>
        <v>16275</v>
      </c>
      <c r="AB52" s="674">
        <v>50</v>
      </c>
      <c r="AC52" s="313">
        <f>IF(ISERROR(IF('Wainwright Summary'!$E$7-C52&gt;AB52,0,(AB52-('Wainwright Summary'!$E$7-C52))/AB52)*G52)," ",(IF('Wainwright Summary'!$E$7-C52&gt;AB52,0,(AB52-('Wainwright Summary'!$E$7-C52))/AB52)*G52))</f>
        <v>0</v>
      </c>
      <c r="AD52" s="269">
        <f>VLOOKUP(C52,'Inflation-OLD'!$A$6:$B$126,2)/VLOOKUP('Wainwright Summary'!$E$6,'Inflation-OLD'!$A$6:$B$126,2)</f>
        <v>0.14287644045429512</v>
      </c>
      <c r="AE52" s="264">
        <f>IF(ISERROR(AA52*AD52), " ",AA52*AD52 )</f>
        <v>2325.3140683936531</v>
      </c>
      <c r="AF52" s="689">
        <f t="shared" si="12"/>
        <v>0</v>
      </c>
      <c r="AG52" s="1172">
        <v>2060</v>
      </c>
      <c r="AH52" s="703"/>
      <c r="AI52" s="272"/>
      <c r="AJ52" s="602">
        <f t="shared" si="13"/>
        <v>50</v>
      </c>
      <c r="AK52" s="1150">
        <f>ROUND(0.5*AA52,-2)</f>
        <v>8100</v>
      </c>
      <c r="AL52" s="1151">
        <v>2014</v>
      </c>
      <c r="AM52" s="1151">
        <v>1</v>
      </c>
      <c r="AN52" s="277" t="s">
        <v>165</v>
      </c>
      <c r="AO52" s="5"/>
      <c r="AP52" s="6"/>
      <c r="AQ52" s="141"/>
      <c r="AR52" s="895">
        <v>15000</v>
      </c>
      <c r="AS52" s="4">
        <f t="shared" si="14"/>
        <v>1</v>
      </c>
      <c r="AT52" s="895">
        <f t="shared" si="15"/>
        <v>15000</v>
      </c>
    </row>
    <row r="53" spans="1:46" s="4" customFormat="1">
      <c r="A53" s="383"/>
      <c r="B53" s="1054" t="s">
        <v>1029</v>
      </c>
      <c r="C53" s="1020"/>
      <c r="D53" s="953">
        <v>1</v>
      </c>
      <c r="E53" s="170" t="s">
        <v>305</v>
      </c>
      <c r="F53" s="710">
        <f>AT53</f>
        <v>30000</v>
      </c>
      <c r="G53" s="337">
        <f>IF(ISERROR(F53*D53)," ",F53*D53)</f>
        <v>30000</v>
      </c>
      <c r="H53" s="1009">
        <v>0</v>
      </c>
      <c r="I53" s="1009">
        <v>0</v>
      </c>
      <c r="J53" s="1009">
        <v>0</v>
      </c>
      <c r="K53" s="1009">
        <v>0</v>
      </c>
      <c r="L53" s="1009">
        <v>0</v>
      </c>
      <c r="M53" s="471">
        <f>G53*H53</f>
        <v>0</v>
      </c>
      <c r="N53" s="471">
        <f>(G53+M53)*I53</f>
        <v>0</v>
      </c>
      <c r="O53" s="471">
        <f>(G53+M53+N53)*J53</f>
        <v>0</v>
      </c>
      <c r="P53" s="471">
        <f>(G53+M53+N53+O53)*K53</f>
        <v>0</v>
      </c>
      <c r="Q53" s="471">
        <f>(G53+M53+N53+O53+P53)*L53</f>
        <v>0</v>
      </c>
      <c r="R53" s="894">
        <f>G53+SUM(M53:Q53)</f>
        <v>30000</v>
      </c>
      <c r="S53" s="470"/>
      <c r="T53" s="470">
        <f>T$10</f>
        <v>0.05</v>
      </c>
      <c r="U53" s="470">
        <v>0.03</v>
      </c>
      <c r="V53" s="470">
        <f>V$10</f>
        <v>0.1</v>
      </c>
      <c r="W53" s="598">
        <f>R53*S53</f>
        <v>0</v>
      </c>
      <c r="X53" s="472">
        <f>R53*T53</f>
        <v>1500</v>
      </c>
      <c r="Y53" s="472">
        <f>R53*U53</f>
        <v>900</v>
      </c>
      <c r="Z53" s="472">
        <f>(W53+X53)*V53</f>
        <v>150</v>
      </c>
      <c r="AA53" s="894">
        <f>R53+SUM(W53:Z53)</f>
        <v>32550</v>
      </c>
      <c r="AB53" s="674">
        <v>50</v>
      </c>
      <c r="AC53" s="313">
        <f>IF(ISERROR(IF('Wainwright Summary'!$E$7-C53&gt;AB53,0,(AB53-('Wainwright Summary'!$E$7-C53))/AB53)*G53)," ",(IF('Wainwright Summary'!$E$7-C53&gt;AB53,0,(AB53-('Wainwright Summary'!$E$7-C53))/AB53)*G53))</f>
        <v>0</v>
      </c>
      <c r="AD53" s="269"/>
      <c r="AE53" s="264">
        <f>IF(ISERROR(D53*F53*AD53), " ",D53*F53*AD53 )</f>
        <v>0</v>
      </c>
      <c r="AF53" s="689">
        <f>IF(ISERROR((AC53/G53)*AE53)," ",(AC53/G53)*AE53)</f>
        <v>0</v>
      </c>
      <c r="AG53" s="1084">
        <v>2008</v>
      </c>
      <c r="AH53" s="703"/>
      <c r="AI53" s="985"/>
      <c r="AJ53" s="986">
        <f>AB53</f>
        <v>50</v>
      </c>
      <c r="AK53" s="998"/>
      <c r="AL53" s="998"/>
      <c r="AM53" s="998"/>
      <c r="AN53" s="292"/>
      <c r="AO53" s="5"/>
      <c r="AP53" s="6"/>
      <c r="AQ53" s="175"/>
      <c r="AR53" s="895">
        <v>30000</v>
      </c>
      <c r="AS53" s="4">
        <f t="shared" si="14"/>
        <v>1</v>
      </c>
      <c r="AT53" s="895">
        <f>AR53*AS53</f>
        <v>30000</v>
      </c>
    </row>
    <row r="54" spans="1:46" s="4" customFormat="1">
      <c r="A54" s="383"/>
      <c r="B54" s="1054" t="s">
        <v>354</v>
      </c>
      <c r="C54" s="311">
        <v>1950</v>
      </c>
      <c r="D54" s="169">
        <v>1</v>
      </c>
      <c r="E54" s="170" t="s">
        <v>305</v>
      </c>
      <c r="F54" s="708">
        <f>AT54</f>
        <v>15000</v>
      </c>
      <c r="G54" s="335">
        <f t="shared" si="16"/>
        <v>15000</v>
      </c>
      <c r="H54" s="1009">
        <v>0</v>
      </c>
      <c r="I54" s="1009">
        <v>0</v>
      </c>
      <c r="J54" s="1009">
        <v>0</v>
      </c>
      <c r="K54" s="1009">
        <v>0</v>
      </c>
      <c r="L54" s="1009">
        <v>0</v>
      </c>
      <c r="M54" s="471">
        <f t="shared" si="1"/>
        <v>0</v>
      </c>
      <c r="N54" s="471">
        <f t="shared" si="2"/>
        <v>0</v>
      </c>
      <c r="O54" s="471">
        <f t="shared" si="3"/>
        <v>0</v>
      </c>
      <c r="P54" s="471">
        <f t="shared" si="4"/>
        <v>0</v>
      </c>
      <c r="Q54" s="471">
        <f t="shared" si="5"/>
        <v>0</v>
      </c>
      <c r="R54" s="894">
        <f t="shared" si="6"/>
        <v>15000</v>
      </c>
      <c r="S54" s="470"/>
      <c r="T54" s="470">
        <f>T$10</f>
        <v>0.05</v>
      </c>
      <c r="U54" s="470">
        <v>0.03</v>
      </c>
      <c r="V54" s="470">
        <f>V$10</f>
        <v>0.1</v>
      </c>
      <c r="W54" s="598">
        <f t="shared" si="7"/>
        <v>0</v>
      </c>
      <c r="X54" s="472">
        <f t="shared" si="8"/>
        <v>750</v>
      </c>
      <c r="Y54" s="472">
        <f t="shared" si="9"/>
        <v>450</v>
      </c>
      <c r="Z54" s="472">
        <f t="shared" si="10"/>
        <v>75</v>
      </c>
      <c r="AA54" s="894">
        <f t="shared" si="11"/>
        <v>16275</v>
      </c>
      <c r="AB54" s="674">
        <v>25</v>
      </c>
      <c r="AC54" s="313">
        <f>IF(ISERROR(IF('Wainwright Summary'!$E$7-C54&gt;AB54,0,(AB54-('Wainwright Summary'!$E$7-C54))/AB54)*G54)," ",(IF('Wainwright Summary'!$E$7-C54&gt;AB54,0,(AB54-('Wainwright Summary'!$E$7-C54))/AB54)*G54))</f>
        <v>0</v>
      </c>
      <c r="AD54" s="269">
        <f>VLOOKUP(C54,'Inflation-OLD'!$A$6:$B$126,2)/VLOOKUP('Wainwright Summary'!$E$6,'Inflation-OLD'!$A$6:$B$126,2)</f>
        <v>0.14287644045429512</v>
      </c>
      <c r="AE54" s="264">
        <f>IF(ISERROR(AA54*AD54), " ",AA54*AD54 )</f>
        <v>2325.3140683936531</v>
      </c>
      <c r="AF54" s="689">
        <f t="shared" si="12"/>
        <v>0</v>
      </c>
      <c r="AG54" s="1081">
        <v>2014</v>
      </c>
      <c r="AH54" s="703"/>
      <c r="AI54" s="272"/>
      <c r="AJ54" s="602">
        <f t="shared" si="13"/>
        <v>25</v>
      </c>
      <c r="AK54" s="479"/>
      <c r="AL54" s="479"/>
      <c r="AM54" s="479"/>
      <c r="AN54" s="277" t="s">
        <v>120</v>
      </c>
      <c r="AO54" s="5"/>
      <c r="AP54" s="6"/>
      <c r="AQ54" s="141"/>
      <c r="AR54" s="895">
        <v>15000</v>
      </c>
      <c r="AS54" s="4">
        <f t="shared" si="14"/>
        <v>1</v>
      </c>
      <c r="AT54" s="895">
        <f t="shared" si="15"/>
        <v>15000</v>
      </c>
    </row>
    <row r="55" spans="1:46" s="4" customFormat="1">
      <c r="A55" s="383"/>
      <c r="B55" s="1054" t="s">
        <v>355</v>
      </c>
      <c r="C55" s="311">
        <v>1995</v>
      </c>
      <c r="D55" s="169">
        <v>1</v>
      </c>
      <c r="E55" s="170" t="s">
        <v>305</v>
      </c>
      <c r="F55" s="708">
        <f>AT55</f>
        <v>55000</v>
      </c>
      <c r="G55" s="335">
        <f t="shared" si="16"/>
        <v>55000</v>
      </c>
      <c r="H55" s="1009">
        <v>0</v>
      </c>
      <c r="I55" s="1009">
        <v>0</v>
      </c>
      <c r="J55" s="1009">
        <v>0</v>
      </c>
      <c r="K55" s="1009">
        <v>0</v>
      </c>
      <c r="L55" s="1009">
        <v>0</v>
      </c>
      <c r="M55" s="471">
        <f t="shared" si="1"/>
        <v>0</v>
      </c>
      <c r="N55" s="471">
        <f t="shared" si="2"/>
        <v>0</v>
      </c>
      <c r="O55" s="471">
        <f t="shared" si="3"/>
        <v>0</v>
      </c>
      <c r="P55" s="471">
        <f t="shared" si="4"/>
        <v>0</v>
      </c>
      <c r="Q55" s="471">
        <f t="shared" si="5"/>
        <v>0</v>
      </c>
      <c r="R55" s="894">
        <f t="shared" si="6"/>
        <v>55000</v>
      </c>
      <c r="S55" s="470"/>
      <c r="T55" s="470">
        <f>T$10</f>
        <v>0.05</v>
      </c>
      <c r="U55" s="470">
        <v>0.03</v>
      </c>
      <c r="V55" s="470">
        <f>V$10</f>
        <v>0.1</v>
      </c>
      <c r="W55" s="598">
        <f t="shared" si="7"/>
        <v>0</v>
      </c>
      <c r="X55" s="472">
        <f t="shared" si="8"/>
        <v>2750</v>
      </c>
      <c r="Y55" s="472">
        <f t="shared" si="9"/>
        <v>1650</v>
      </c>
      <c r="Z55" s="472">
        <f t="shared" si="10"/>
        <v>275</v>
      </c>
      <c r="AA55" s="894">
        <f t="shared" si="11"/>
        <v>59675</v>
      </c>
      <c r="AB55" s="674">
        <v>35</v>
      </c>
      <c r="AC55" s="313">
        <f>IF(ISERROR(IF('Wainwright Summary'!$E$7-C55&gt;AB55,0,(AB55-('Wainwright Summary'!$E$7-C55))/AB55)*G55)," ",(IF('Wainwright Summary'!$E$7-C55&gt;AB55,0,(AB55-('Wainwright Summary'!$E$7-C55))/AB55)*G55))</f>
        <v>34571.428571428572</v>
      </c>
      <c r="AD55" s="269">
        <f>VLOOKUP(C55,'Inflation-OLD'!$A$6:$B$126,2)/VLOOKUP('Wainwright Summary'!$E$6,'Inflation-OLD'!$A$6:$B$126,2)</f>
        <v>0.80653668429061542</v>
      </c>
      <c r="AE55" s="264">
        <f>IF(ISERROR(AA55*AD55), " ",AA55*AD55 )</f>
        <v>48130.076635042475</v>
      </c>
      <c r="AF55" s="689">
        <f t="shared" si="12"/>
        <v>30253.191027740984</v>
      </c>
      <c r="AG55" s="489">
        <f>IF(ISERROR(C55+AB55)," ",(C55+AB55))</f>
        <v>2030</v>
      </c>
      <c r="AH55" s="703"/>
      <c r="AI55" s="272"/>
      <c r="AJ55" s="602">
        <f t="shared" si="13"/>
        <v>35</v>
      </c>
      <c r="AK55" s="479"/>
      <c r="AL55" s="479"/>
      <c r="AM55" s="479"/>
      <c r="AN55" s="277"/>
      <c r="AO55" s="5"/>
      <c r="AP55" s="6"/>
      <c r="AQ55" s="141"/>
      <c r="AR55" s="895">
        <v>55000</v>
      </c>
      <c r="AS55" s="4">
        <f t="shared" si="14"/>
        <v>1</v>
      </c>
      <c r="AT55" s="895">
        <f t="shared" si="15"/>
        <v>55000</v>
      </c>
    </row>
    <row r="56" spans="1:46" s="4" customFormat="1">
      <c r="A56" s="383"/>
      <c r="B56" s="1054"/>
      <c r="C56" s="311"/>
      <c r="D56" s="169"/>
      <c r="E56" s="170"/>
      <c r="F56" s="708"/>
      <c r="G56" s="335"/>
      <c r="H56" s="1009"/>
      <c r="I56" s="1009"/>
      <c r="J56" s="1009"/>
      <c r="K56" s="1009"/>
      <c r="L56" s="1009"/>
      <c r="M56" s="471"/>
      <c r="N56" s="471"/>
      <c r="O56" s="471"/>
      <c r="P56" s="471"/>
      <c r="Q56" s="471"/>
      <c r="R56" s="894"/>
      <c r="S56" s="470"/>
      <c r="T56" s="470"/>
      <c r="U56" s="470"/>
      <c r="V56" s="470"/>
      <c r="W56" s="598"/>
      <c r="X56" s="472"/>
      <c r="Y56" s="472"/>
      <c r="Z56" s="472"/>
      <c r="AA56" s="894"/>
      <c r="AB56" s="674"/>
      <c r="AC56" s="313"/>
      <c r="AD56" s="269"/>
      <c r="AE56" s="264"/>
      <c r="AF56" s="689"/>
      <c r="AG56" s="489"/>
      <c r="AH56" s="703"/>
      <c r="AI56" s="272"/>
      <c r="AJ56" s="602"/>
      <c r="AK56" s="479"/>
      <c r="AL56" s="479"/>
      <c r="AM56" s="479"/>
      <c r="AN56" s="277"/>
      <c r="AO56" s="5"/>
      <c r="AP56" s="6"/>
      <c r="AQ56" s="141"/>
      <c r="AR56" s="895"/>
      <c r="AT56" s="895"/>
    </row>
    <row r="57" spans="1:46" s="4" customFormat="1" ht="15.75">
      <c r="A57" s="383"/>
      <c r="B57" s="1055" t="s">
        <v>332</v>
      </c>
      <c r="C57" s="311"/>
      <c r="D57" s="169"/>
      <c r="E57" s="170"/>
      <c r="F57" s="710"/>
      <c r="G57" s="335"/>
      <c r="H57" s="470"/>
      <c r="I57" s="470"/>
      <c r="J57" s="470"/>
      <c r="K57" s="470"/>
      <c r="L57" s="470"/>
      <c r="M57" s="471"/>
      <c r="N57" s="471"/>
      <c r="O57" s="471"/>
      <c r="P57" s="471"/>
      <c r="Q57" s="471"/>
      <c r="R57" s="894"/>
      <c r="S57" s="470"/>
      <c r="T57" s="470"/>
      <c r="U57" s="470"/>
      <c r="V57" s="470"/>
      <c r="W57" s="598"/>
      <c r="X57" s="472"/>
      <c r="Y57" s="472"/>
      <c r="Z57" s="472"/>
      <c r="AA57" s="894"/>
      <c r="AB57" s="674"/>
      <c r="AC57" s="313"/>
      <c r="AD57" s="269"/>
      <c r="AE57" s="264"/>
      <c r="AF57" s="689"/>
      <c r="AG57" s="489"/>
      <c r="AH57" s="703"/>
      <c r="AI57" s="272"/>
      <c r="AJ57" s="602"/>
      <c r="AK57" s="479"/>
      <c r="AL57" s="479"/>
      <c r="AM57" s="479"/>
      <c r="AN57" s="277"/>
      <c r="AO57" s="5"/>
      <c r="AP57" s="6"/>
      <c r="AQ57" s="141"/>
      <c r="AR57" s="895"/>
      <c r="AT57" s="895"/>
    </row>
    <row r="58" spans="1:46" s="4" customFormat="1">
      <c r="A58" s="383"/>
      <c r="B58" s="1054" t="s">
        <v>356</v>
      </c>
      <c r="C58" s="311">
        <v>1949</v>
      </c>
      <c r="D58" s="169">
        <v>1</v>
      </c>
      <c r="E58" s="170" t="s">
        <v>305</v>
      </c>
      <c r="F58" s="708">
        <f>AT58</f>
        <v>60000</v>
      </c>
      <c r="G58" s="335">
        <f t="shared" si="16"/>
        <v>60000</v>
      </c>
      <c r="H58" s="1009">
        <v>0</v>
      </c>
      <c r="I58" s="1009">
        <v>0</v>
      </c>
      <c r="J58" s="1009">
        <v>0</v>
      </c>
      <c r="K58" s="1009">
        <v>0</v>
      </c>
      <c r="L58" s="1009">
        <v>0</v>
      </c>
      <c r="M58" s="471">
        <f t="shared" si="1"/>
        <v>0</v>
      </c>
      <c r="N58" s="471">
        <f t="shared" si="2"/>
        <v>0</v>
      </c>
      <c r="O58" s="471">
        <f t="shared" si="3"/>
        <v>0</v>
      </c>
      <c r="P58" s="471">
        <f t="shared" si="4"/>
        <v>0</v>
      </c>
      <c r="Q58" s="471">
        <f t="shared" si="5"/>
        <v>0</v>
      </c>
      <c r="R58" s="894">
        <f t="shared" si="6"/>
        <v>60000</v>
      </c>
      <c r="S58" s="470"/>
      <c r="T58" s="470">
        <f>T$10</f>
        <v>0.05</v>
      </c>
      <c r="U58" s="470">
        <v>0.03</v>
      </c>
      <c r="V58" s="470">
        <f>V$10</f>
        <v>0.1</v>
      </c>
      <c r="W58" s="598">
        <f t="shared" si="7"/>
        <v>0</v>
      </c>
      <c r="X58" s="472">
        <f t="shared" si="8"/>
        <v>3000</v>
      </c>
      <c r="Y58" s="472">
        <f t="shared" si="9"/>
        <v>1800</v>
      </c>
      <c r="Z58" s="472">
        <f t="shared" si="10"/>
        <v>300</v>
      </c>
      <c r="AA58" s="894">
        <f t="shared" si="11"/>
        <v>65100</v>
      </c>
      <c r="AB58" s="674">
        <v>75</v>
      </c>
      <c r="AC58" s="313">
        <f>IF(ISERROR(IF('Wainwright Summary'!$E$7-C58&gt;AB58,0,(AB58-('Wainwright Summary'!$E$7-C58))/AB58)*G58)," ",(IF('Wainwright Summary'!$E$7-C58&gt;AB58,0,(AB58-('Wainwright Summary'!$E$7-C58))/AB58)*G58))</f>
        <v>12800</v>
      </c>
      <c r="AD58" s="269">
        <f>VLOOKUP(C58,'Inflation-OLD'!$A$6:$B$126,2)/VLOOKUP('Wainwright Summary'!$E$6,'Inflation-OLD'!$A$6:$B$126,2)</f>
        <v>0.14517824732007203</v>
      </c>
      <c r="AE58" s="264">
        <f>IF(ISERROR(AA58*AD58), " ",AA58*AD58 )</f>
        <v>9451.1039005366893</v>
      </c>
      <c r="AF58" s="689">
        <f t="shared" si="12"/>
        <v>2016.2354987811605</v>
      </c>
      <c r="AG58" s="489">
        <v>2060</v>
      </c>
      <c r="AH58" s="703"/>
      <c r="AI58" s="272"/>
      <c r="AJ58" s="602">
        <f t="shared" si="13"/>
        <v>75</v>
      </c>
      <c r="AK58" s="1150">
        <v>10000</v>
      </c>
      <c r="AL58" s="1151">
        <v>2024</v>
      </c>
      <c r="AM58" s="1151">
        <v>1</v>
      </c>
      <c r="AN58" s="277"/>
      <c r="AO58" s="5"/>
      <c r="AP58" s="6"/>
      <c r="AQ58" s="141"/>
      <c r="AR58" s="895">
        <v>60000</v>
      </c>
      <c r="AS58" s="4">
        <f t="shared" si="14"/>
        <v>1</v>
      </c>
      <c r="AT58" s="895">
        <f t="shared" si="15"/>
        <v>60000</v>
      </c>
    </row>
    <row r="59" spans="1:46" s="4" customFormat="1">
      <c r="A59" s="383"/>
      <c r="B59" s="1054" t="s">
        <v>357</v>
      </c>
      <c r="C59" s="311">
        <v>1949</v>
      </c>
      <c r="D59" s="169">
        <v>1</v>
      </c>
      <c r="E59" s="170" t="s">
        <v>305</v>
      </c>
      <c r="F59" s="708">
        <f>AT59</f>
        <v>6000</v>
      </c>
      <c r="G59" s="335">
        <f t="shared" si="16"/>
        <v>6000</v>
      </c>
      <c r="H59" s="1009">
        <v>0</v>
      </c>
      <c r="I59" s="1009">
        <v>0</v>
      </c>
      <c r="J59" s="1009">
        <v>0</v>
      </c>
      <c r="K59" s="1009">
        <v>0</v>
      </c>
      <c r="L59" s="1009">
        <v>0</v>
      </c>
      <c r="M59" s="471">
        <f t="shared" si="1"/>
        <v>0</v>
      </c>
      <c r="N59" s="471">
        <f t="shared" si="2"/>
        <v>0</v>
      </c>
      <c r="O59" s="471">
        <f t="shared" si="3"/>
        <v>0</v>
      </c>
      <c r="P59" s="471">
        <f t="shared" si="4"/>
        <v>0</v>
      </c>
      <c r="Q59" s="471">
        <f t="shared" si="5"/>
        <v>0</v>
      </c>
      <c r="R59" s="894">
        <f t="shared" si="6"/>
        <v>6000</v>
      </c>
      <c r="S59" s="470"/>
      <c r="T59" s="470">
        <f>T$10</f>
        <v>0.05</v>
      </c>
      <c r="U59" s="470">
        <v>0.03</v>
      </c>
      <c r="V59" s="470">
        <f>V$10</f>
        <v>0.1</v>
      </c>
      <c r="W59" s="598">
        <f t="shared" si="7"/>
        <v>0</v>
      </c>
      <c r="X59" s="472">
        <f t="shared" si="8"/>
        <v>300</v>
      </c>
      <c r="Y59" s="472">
        <f t="shared" si="9"/>
        <v>180</v>
      </c>
      <c r="Z59" s="472">
        <f t="shared" si="10"/>
        <v>30</v>
      </c>
      <c r="AA59" s="894">
        <f t="shared" si="11"/>
        <v>6510</v>
      </c>
      <c r="AB59" s="674">
        <v>50</v>
      </c>
      <c r="AC59" s="313">
        <f>IF(ISERROR(IF('Wainwright Summary'!$E$7-C59&gt;AB59,0,(AB59-('Wainwright Summary'!$E$7-C59))/AB59)*G59)," ",(IF('Wainwright Summary'!$E$7-C59&gt;AB59,0,(AB59-('Wainwright Summary'!$E$7-C59))/AB59)*G59))</f>
        <v>0</v>
      </c>
      <c r="AD59" s="269">
        <f>VLOOKUP(C59,'Inflation-OLD'!$A$6:$B$126,2)/VLOOKUP('Wainwright Summary'!$E$6,'Inflation-OLD'!$A$6:$B$126,2)</f>
        <v>0.14517824732007203</v>
      </c>
      <c r="AE59" s="264">
        <f>IF(ISERROR(AA59*AD59), " ",AA59*AD59 )</f>
        <v>945.11039005366899</v>
      </c>
      <c r="AF59" s="689">
        <f t="shared" si="12"/>
        <v>0</v>
      </c>
      <c r="AG59" s="1172">
        <v>2060</v>
      </c>
      <c r="AH59" s="703"/>
      <c r="AI59" s="272"/>
      <c r="AJ59" s="602">
        <f t="shared" si="13"/>
        <v>50</v>
      </c>
      <c r="AK59" s="1150">
        <f>ROUND(0.5*AA59,-2)</f>
        <v>3300</v>
      </c>
      <c r="AL59" s="1151">
        <v>2015</v>
      </c>
      <c r="AM59" s="1151">
        <v>1</v>
      </c>
      <c r="AN59" s="277" t="s">
        <v>165</v>
      </c>
      <c r="AO59" s="5"/>
      <c r="AP59" s="6"/>
      <c r="AQ59" s="141"/>
      <c r="AR59" s="895">
        <v>6000</v>
      </c>
      <c r="AS59" s="4">
        <f t="shared" si="14"/>
        <v>1</v>
      </c>
      <c r="AT59" s="895">
        <f t="shared" si="15"/>
        <v>6000</v>
      </c>
    </row>
    <row r="60" spans="1:46" s="4" customFormat="1">
      <c r="A60" s="383"/>
      <c r="B60" s="1054" t="s">
        <v>358</v>
      </c>
      <c r="C60" s="311">
        <v>1990</v>
      </c>
      <c r="D60" s="169">
        <v>1</v>
      </c>
      <c r="E60" s="170" t="s">
        <v>305</v>
      </c>
      <c r="F60" s="708">
        <f>AT60</f>
        <v>15000</v>
      </c>
      <c r="G60" s="335">
        <f t="shared" si="16"/>
        <v>15000</v>
      </c>
      <c r="H60" s="1009">
        <v>0</v>
      </c>
      <c r="I60" s="1009">
        <v>0</v>
      </c>
      <c r="J60" s="1009">
        <v>0</v>
      </c>
      <c r="K60" s="1009">
        <v>0</v>
      </c>
      <c r="L60" s="1009">
        <v>0</v>
      </c>
      <c r="M60" s="471">
        <f t="shared" si="1"/>
        <v>0</v>
      </c>
      <c r="N60" s="471">
        <f t="shared" si="2"/>
        <v>0</v>
      </c>
      <c r="O60" s="471">
        <f t="shared" si="3"/>
        <v>0</v>
      </c>
      <c r="P60" s="471">
        <f t="shared" si="4"/>
        <v>0</v>
      </c>
      <c r="Q60" s="471">
        <f t="shared" si="5"/>
        <v>0</v>
      </c>
      <c r="R60" s="894">
        <f t="shared" si="6"/>
        <v>15000</v>
      </c>
      <c r="S60" s="470"/>
      <c r="T60" s="470">
        <f>T$10</f>
        <v>0.05</v>
      </c>
      <c r="U60" s="470">
        <v>0.03</v>
      </c>
      <c r="V60" s="470">
        <f>V$10</f>
        <v>0.1</v>
      </c>
      <c r="W60" s="598">
        <f t="shared" si="7"/>
        <v>0</v>
      </c>
      <c r="X60" s="472">
        <f t="shared" si="8"/>
        <v>750</v>
      </c>
      <c r="Y60" s="472">
        <f t="shared" si="9"/>
        <v>450</v>
      </c>
      <c r="Z60" s="472">
        <f t="shared" si="10"/>
        <v>75</v>
      </c>
      <c r="AA60" s="894">
        <f t="shared" si="11"/>
        <v>16275</v>
      </c>
      <c r="AB60" s="674">
        <v>25</v>
      </c>
      <c r="AC60" s="313">
        <f>IF(ISERROR(IF('Wainwright Summary'!$E$7-C60&gt;AB60,0,(AB60-('Wainwright Summary'!$E$7-C60))/AB60)*G60)," ",(IF('Wainwright Summary'!$E$7-C60&gt;AB60,0,(AB60-('Wainwright Summary'!$E$7-C60))/AB60)*G60))</f>
        <v>4200</v>
      </c>
      <c r="AD60" s="269">
        <f>VLOOKUP(C60,'Inflation-OLD'!$A$6:$B$126,2)/VLOOKUP('Wainwright Summary'!$E$6,'Inflation-OLD'!$A$6:$B$126,2)</f>
        <v>0.70977858853992193</v>
      </c>
      <c r="AE60" s="264">
        <f>IF(ISERROR(AA60*AD60), " ",AA60*AD60 )</f>
        <v>11551.64652848723</v>
      </c>
      <c r="AF60" s="689">
        <f t="shared" si="12"/>
        <v>3234.4610279764247</v>
      </c>
      <c r="AG60" s="1081">
        <f>IF(ISERROR(C60+AB60)," ",(C60+AB60))</f>
        <v>2015</v>
      </c>
      <c r="AH60" s="703"/>
      <c r="AI60" s="272"/>
      <c r="AJ60" s="602">
        <f t="shared" si="13"/>
        <v>25</v>
      </c>
      <c r="AK60" s="479"/>
      <c r="AL60" s="479"/>
      <c r="AM60" s="479"/>
      <c r="AN60" s="277" t="s">
        <v>120</v>
      </c>
      <c r="AO60" s="5"/>
      <c r="AP60" s="6"/>
      <c r="AQ60" s="141"/>
      <c r="AR60" s="895">
        <v>15000</v>
      </c>
      <c r="AS60" s="4">
        <f t="shared" si="14"/>
        <v>1</v>
      </c>
      <c r="AT60" s="895">
        <f t="shared" si="15"/>
        <v>15000</v>
      </c>
    </row>
    <row r="61" spans="1:46" s="4" customFormat="1">
      <c r="A61" s="383"/>
      <c r="B61" s="1054"/>
      <c r="C61" s="311"/>
      <c r="D61" s="169"/>
      <c r="E61" s="170"/>
      <c r="F61" s="710"/>
      <c r="G61" s="335"/>
      <c r="H61" s="470"/>
      <c r="I61" s="470"/>
      <c r="J61" s="470"/>
      <c r="K61" s="470"/>
      <c r="L61" s="470"/>
      <c r="M61" s="471"/>
      <c r="N61" s="471"/>
      <c r="O61" s="471"/>
      <c r="P61" s="471"/>
      <c r="Q61" s="471"/>
      <c r="R61" s="894"/>
      <c r="S61" s="470"/>
      <c r="T61" s="470"/>
      <c r="U61" s="470"/>
      <c r="V61" s="470"/>
      <c r="W61" s="598"/>
      <c r="X61" s="472"/>
      <c r="Y61" s="472"/>
      <c r="Z61" s="472"/>
      <c r="AA61" s="894"/>
      <c r="AB61" s="674"/>
      <c r="AC61" s="313"/>
      <c r="AD61" s="269"/>
      <c r="AE61" s="264"/>
      <c r="AF61" s="689"/>
      <c r="AG61" s="489"/>
      <c r="AH61" s="703"/>
      <c r="AI61" s="272"/>
      <c r="AJ61" s="602"/>
      <c r="AK61" s="479"/>
      <c r="AL61" s="479"/>
      <c r="AM61" s="479"/>
      <c r="AN61" s="277"/>
      <c r="AO61" s="5"/>
      <c r="AP61" s="6"/>
      <c r="AQ61" s="141"/>
      <c r="AR61" s="895"/>
      <c r="AT61" s="895"/>
    </row>
    <row r="62" spans="1:46" s="4" customFormat="1">
      <c r="A62" s="383"/>
      <c r="B62" s="1053" t="s">
        <v>360</v>
      </c>
      <c r="C62" s="311">
        <v>2000</v>
      </c>
      <c r="D62" s="169">
        <v>1</v>
      </c>
      <c r="E62" s="170" t="s">
        <v>305</v>
      </c>
      <c r="F62" s="708">
        <f>AT62</f>
        <v>60000</v>
      </c>
      <c r="G62" s="335">
        <f t="shared" si="16"/>
        <v>60000</v>
      </c>
      <c r="H62" s="1009">
        <v>0</v>
      </c>
      <c r="I62" s="1009">
        <v>0</v>
      </c>
      <c r="J62" s="1009">
        <v>0</v>
      </c>
      <c r="K62" s="1009">
        <v>0</v>
      </c>
      <c r="L62" s="1009">
        <v>0</v>
      </c>
      <c r="M62" s="471">
        <f t="shared" si="1"/>
        <v>0</v>
      </c>
      <c r="N62" s="471">
        <f t="shared" si="2"/>
        <v>0</v>
      </c>
      <c r="O62" s="471">
        <f t="shared" si="3"/>
        <v>0</v>
      </c>
      <c r="P62" s="471">
        <f t="shared" si="4"/>
        <v>0</v>
      </c>
      <c r="Q62" s="471">
        <f t="shared" si="5"/>
        <v>0</v>
      </c>
      <c r="R62" s="894">
        <f t="shared" si="6"/>
        <v>60000</v>
      </c>
      <c r="S62" s="470"/>
      <c r="T62" s="470">
        <f>T$10</f>
        <v>0.05</v>
      </c>
      <c r="U62" s="470">
        <v>0.03</v>
      </c>
      <c r="V62" s="470">
        <f>V$10</f>
        <v>0.1</v>
      </c>
      <c r="W62" s="598">
        <f t="shared" si="7"/>
        <v>0</v>
      </c>
      <c r="X62" s="472">
        <f t="shared" si="8"/>
        <v>3000</v>
      </c>
      <c r="Y62" s="472">
        <f t="shared" si="9"/>
        <v>1800</v>
      </c>
      <c r="Z62" s="472">
        <f t="shared" si="10"/>
        <v>300</v>
      </c>
      <c r="AA62" s="894">
        <f t="shared" si="11"/>
        <v>65100</v>
      </c>
      <c r="AB62" s="674">
        <v>75</v>
      </c>
      <c r="AC62" s="313">
        <f>IF(ISERROR(IF('Wainwright Summary'!$E$7-C62&gt;AB62,0,(AB62-('Wainwright Summary'!$E$7-C62))/AB62)*G62)," ",(IF('Wainwright Summary'!$E$7-C62&gt;AB62,0,(AB62-('Wainwright Summary'!$E$7-C62))/AB62)*G62))</f>
        <v>53600</v>
      </c>
      <c r="AD62" s="269">
        <f>VLOOKUP(C62,'Inflation-OLD'!$A$6:$B$126,2)/VLOOKUP('Wainwright Summary'!$E$6,'Inflation-OLD'!$A$6:$B$126,2)</f>
        <v>0.87057623959205155</v>
      </c>
      <c r="AE62" s="264">
        <f>IF(ISERROR(AA62*AD62), " ",AA62*AD62 )</f>
        <v>56674.513197442553</v>
      </c>
      <c r="AF62" s="689">
        <f t="shared" si="12"/>
        <v>50629.231789715348</v>
      </c>
      <c r="AG62" s="489">
        <f>IF(ISERROR(C62+AB62)," ",(C62+AB62))</f>
        <v>2075</v>
      </c>
      <c r="AH62" s="703"/>
      <c r="AI62" s="272"/>
      <c r="AJ62" s="602">
        <f t="shared" si="13"/>
        <v>75</v>
      </c>
      <c r="AK62" s="1150"/>
      <c r="AL62" s="479"/>
      <c r="AM62" s="1151"/>
      <c r="AN62" s="277"/>
      <c r="AO62" s="5"/>
      <c r="AP62" s="6"/>
      <c r="AQ62" s="141"/>
      <c r="AR62" s="895">
        <v>60000</v>
      </c>
      <c r="AS62" s="4">
        <f t="shared" si="14"/>
        <v>1</v>
      </c>
      <c r="AT62" s="895">
        <f t="shared" si="15"/>
        <v>60000</v>
      </c>
    </row>
    <row r="63" spans="1:46" s="4" customFormat="1">
      <c r="A63" s="383"/>
      <c r="B63" s="1054" t="s">
        <v>948</v>
      </c>
      <c r="C63" s="311">
        <v>2000</v>
      </c>
      <c r="D63" s="169">
        <v>1</v>
      </c>
      <c r="E63" s="170" t="s">
        <v>305</v>
      </c>
      <c r="F63" s="708">
        <f>AT63</f>
        <v>6000</v>
      </c>
      <c r="G63" s="335">
        <f t="shared" si="16"/>
        <v>6000</v>
      </c>
      <c r="H63" s="1009">
        <v>0</v>
      </c>
      <c r="I63" s="1009">
        <v>0</v>
      </c>
      <c r="J63" s="1009">
        <v>0</v>
      </c>
      <c r="K63" s="1009">
        <v>0</v>
      </c>
      <c r="L63" s="1009">
        <v>0</v>
      </c>
      <c r="M63" s="471">
        <f t="shared" si="1"/>
        <v>0</v>
      </c>
      <c r="N63" s="471">
        <f t="shared" si="2"/>
        <v>0</v>
      </c>
      <c r="O63" s="471">
        <f t="shared" si="3"/>
        <v>0</v>
      </c>
      <c r="P63" s="471">
        <f t="shared" si="4"/>
        <v>0</v>
      </c>
      <c r="Q63" s="471">
        <f t="shared" si="5"/>
        <v>0</v>
      </c>
      <c r="R63" s="894">
        <f t="shared" si="6"/>
        <v>6000</v>
      </c>
      <c r="S63" s="470"/>
      <c r="T63" s="470">
        <f>T$10</f>
        <v>0.05</v>
      </c>
      <c r="U63" s="470">
        <v>0.03</v>
      </c>
      <c r="V63" s="470">
        <f>V$10</f>
        <v>0.1</v>
      </c>
      <c r="W63" s="598">
        <f t="shared" si="7"/>
        <v>0</v>
      </c>
      <c r="X63" s="472">
        <f t="shared" si="8"/>
        <v>300</v>
      </c>
      <c r="Y63" s="472">
        <f t="shared" si="9"/>
        <v>180</v>
      </c>
      <c r="Z63" s="472">
        <f t="shared" si="10"/>
        <v>30</v>
      </c>
      <c r="AA63" s="894">
        <f t="shared" si="11"/>
        <v>6510</v>
      </c>
      <c r="AB63" s="674">
        <v>50</v>
      </c>
      <c r="AC63" s="313">
        <f>IF(ISERROR(IF('Wainwright Summary'!$E$7-C63&gt;AB63,0,(AB63-('Wainwright Summary'!$E$7-C63))/AB63)*G63)," ",(IF('Wainwright Summary'!$E$7-C63&gt;AB63,0,(AB63-('Wainwright Summary'!$E$7-C63))/AB63)*G63))</f>
        <v>5040</v>
      </c>
      <c r="AD63" s="269">
        <f>VLOOKUP(C63,'Inflation-OLD'!$A$6:$B$126,2)/VLOOKUP('Wainwright Summary'!$E$6,'Inflation-OLD'!$A$6:$B$126,2)</f>
        <v>0.87057623959205155</v>
      </c>
      <c r="AE63" s="264">
        <f>IF(ISERROR(AA63*AD63), " ",AA63*AD63 )</f>
        <v>5667.4513197442557</v>
      </c>
      <c r="AF63" s="689">
        <f t="shared" si="12"/>
        <v>4760.6591085851742</v>
      </c>
      <c r="AG63" s="1172">
        <v>2060</v>
      </c>
      <c r="AH63" s="703"/>
      <c r="AI63" s="272"/>
      <c r="AJ63" s="602">
        <f t="shared" si="13"/>
        <v>50</v>
      </c>
      <c r="AK63" s="1150">
        <f>ROUND(0.5*AA63,-2)</f>
        <v>3300</v>
      </c>
      <c r="AL63" s="1151">
        <v>2050</v>
      </c>
      <c r="AM63" s="1151">
        <v>1</v>
      </c>
      <c r="AN63" s="277"/>
      <c r="AO63" s="5"/>
      <c r="AP63" s="6"/>
      <c r="AQ63" s="141"/>
      <c r="AR63" s="895">
        <v>6000</v>
      </c>
      <c r="AS63" s="4">
        <f t="shared" si="14"/>
        <v>1</v>
      </c>
      <c r="AT63" s="895">
        <f t="shared" si="15"/>
        <v>6000</v>
      </c>
    </row>
    <row r="64" spans="1:46" s="4" customFormat="1">
      <c r="A64" s="383"/>
      <c r="B64" s="1054" t="s">
        <v>949</v>
      </c>
      <c r="C64" s="311">
        <v>2000</v>
      </c>
      <c r="D64" s="169">
        <v>1</v>
      </c>
      <c r="E64" s="170" t="s">
        <v>305</v>
      </c>
      <c r="F64" s="708">
        <f>AT64</f>
        <v>15000</v>
      </c>
      <c r="G64" s="335">
        <f t="shared" si="16"/>
        <v>15000</v>
      </c>
      <c r="H64" s="1009">
        <v>0</v>
      </c>
      <c r="I64" s="1009">
        <v>0</v>
      </c>
      <c r="J64" s="1009">
        <v>0</v>
      </c>
      <c r="K64" s="1009">
        <v>0</v>
      </c>
      <c r="L64" s="1009">
        <v>0</v>
      </c>
      <c r="M64" s="471">
        <f t="shared" si="1"/>
        <v>0</v>
      </c>
      <c r="N64" s="471">
        <f t="shared" si="2"/>
        <v>0</v>
      </c>
      <c r="O64" s="471">
        <f t="shared" si="3"/>
        <v>0</v>
      </c>
      <c r="P64" s="471">
        <f t="shared" si="4"/>
        <v>0</v>
      </c>
      <c r="Q64" s="471">
        <f t="shared" si="5"/>
        <v>0</v>
      </c>
      <c r="R64" s="894">
        <f t="shared" si="6"/>
        <v>15000</v>
      </c>
      <c r="S64" s="470"/>
      <c r="T64" s="470">
        <f>T$10</f>
        <v>0.05</v>
      </c>
      <c r="U64" s="470">
        <v>0.03</v>
      </c>
      <c r="V64" s="470">
        <f>V$10</f>
        <v>0.1</v>
      </c>
      <c r="W64" s="598">
        <f t="shared" si="7"/>
        <v>0</v>
      </c>
      <c r="X64" s="472">
        <f t="shared" si="8"/>
        <v>750</v>
      </c>
      <c r="Y64" s="472">
        <f t="shared" si="9"/>
        <v>450</v>
      </c>
      <c r="Z64" s="472">
        <f t="shared" si="10"/>
        <v>75</v>
      </c>
      <c r="AA64" s="894">
        <f t="shared" si="11"/>
        <v>16275</v>
      </c>
      <c r="AB64" s="674">
        <v>25</v>
      </c>
      <c r="AC64" s="313">
        <f>IF(ISERROR(IF('Wainwright Summary'!$E$7-C64&gt;AB64,0,(AB64-('Wainwright Summary'!$E$7-C64))/AB64)*G64)," ",(IF('Wainwright Summary'!$E$7-C64&gt;AB64,0,(AB64-('Wainwright Summary'!$E$7-C64))/AB64)*G64))</f>
        <v>10200</v>
      </c>
      <c r="AD64" s="269">
        <f>VLOOKUP(C64,'Inflation-OLD'!$A$6:$B$126,2)/VLOOKUP('Wainwright Summary'!$E$6,'Inflation-OLD'!$A$6:$B$126,2)</f>
        <v>0.87057623959205155</v>
      </c>
      <c r="AE64" s="264">
        <f>IF(ISERROR(AA64*AD64), " ",AA64*AD64 )</f>
        <v>14168.628299360638</v>
      </c>
      <c r="AF64" s="689">
        <f t="shared" si="12"/>
        <v>9634.6672435652345</v>
      </c>
      <c r="AG64" s="489">
        <f>IF(ISERROR(C64+AB64)," ",(C64+AB64))</f>
        <v>2025</v>
      </c>
      <c r="AH64" s="703"/>
      <c r="AI64" s="272"/>
      <c r="AJ64" s="602">
        <f t="shared" si="13"/>
        <v>25</v>
      </c>
      <c r="AK64" s="479"/>
      <c r="AL64" s="479"/>
      <c r="AM64" s="479"/>
      <c r="AN64" s="277" t="s">
        <v>165</v>
      </c>
      <c r="AO64" s="5"/>
      <c r="AP64" s="6"/>
      <c r="AQ64" s="141"/>
      <c r="AR64" s="895">
        <v>15000</v>
      </c>
      <c r="AS64" s="4">
        <f t="shared" si="14"/>
        <v>1</v>
      </c>
      <c r="AT64" s="895">
        <f t="shared" si="15"/>
        <v>15000</v>
      </c>
    </row>
    <row r="65" spans="1:46" s="4" customFormat="1">
      <c r="A65" s="383"/>
      <c r="B65" s="1054"/>
      <c r="C65" s="311"/>
      <c r="D65" s="169"/>
      <c r="E65" s="170"/>
      <c r="F65" s="710"/>
      <c r="G65" s="335"/>
      <c r="H65" s="470"/>
      <c r="I65" s="470"/>
      <c r="J65" s="470"/>
      <c r="K65" s="470"/>
      <c r="L65" s="470"/>
      <c r="M65" s="471"/>
      <c r="N65" s="471"/>
      <c r="O65" s="471"/>
      <c r="P65" s="471"/>
      <c r="Q65" s="471"/>
      <c r="R65" s="894"/>
      <c r="S65" s="470"/>
      <c r="T65" s="470"/>
      <c r="U65" s="470"/>
      <c r="V65" s="470"/>
      <c r="W65" s="598"/>
      <c r="X65" s="472"/>
      <c r="Y65" s="472"/>
      <c r="Z65" s="472"/>
      <c r="AA65" s="894"/>
      <c r="AB65" s="674"/>
      <c r="AC65" s="313"/>
      <c r="AD65" s="269"/>
      <c r="AE65" s="264"/>
      <c r="AF65" s="689"/>
      <c r="AG65" s="489"/>
      <c r="AH65" s="703"/>
      <c r="AI65" s="272"/>
      <c r="AJ65" s="602"/>
      <c r="AK65" s="479"/>
      <c r="AL65" s="479"/>
      <c r="AM65" s="479"/>
      <c r="AN65" s="277"/>
      <c r="AO65" s="5"/>
      <c r="AP65" s="6"/>
      <c r="AQ65" s="141"/>
      <c r="AR65" s="895"/>
      <c r="AT65" s="895"/>
    </row>
    <row r="66" spans="1:46" s="4" customFormat="1">
      <c r="A66" s="383"/>
      <c r="B66" s="1053" t="s">
        <v>361</v>
      </c>
      <c r="C66" s="311">
        <v>1945</v>
      </c>
      <c r="D66" s="169">
        <v>1</v>
      </c>
      <c r="E66" s="170" t="s">
        <v>305</v>
      </c>
      <c r="F66" s="708">
        <f>AT66</f>
        <v>60000</v>
      </c>
      <c r="G66" s="335">
        <f t="shared" si="16"/>
        <v>60000</v>
      </c>
      <c r="H66" s="1009">
        <v>0</v>
      </c>
      <c r="I66" s="1009">
        <v>0</v>
      </c>
      <c r="J66" s="1009">
        <v>0</v>
      </c>
      <c r="K66" s="1009">
        <v>0</v>
      </c>
      <c r="L66" s="1009">
        <v>0</v>
      </c>
      <c r="M66" s="471">
        <f t="shared" si="1"/>
        <v>0</v>
      </c>
      <c r="N66" s="471">
        <f t="shared" si="2"/>
        <v>0</v>
      </c>
      <c r="O66" s="471">
        <f t="shared" si="3"/>
        <v>0</v>
      </c>
      <c r="P66" s="471">
        <f t="shared" si="4"/>
        <v>0</v>
      </c>
      <c r="Q66" s="471">
        <f t="shared" si="5"/>
        <v>0</v>
      </c>
      <c r="R66" s="894">
        <f t="shared" si="6"/>
        <v>60000</v>
      </c>
      <c r="S66" s="470"/>
      <c r="T66" s="470">
        <f>T$10</f>
        <v>0.05</v>
      </c>
      <c r="U66" s="470">
        <v>0.03</v>
      </c>
      <c r="V66" s="470">
        <f>V$10</f>
        <v>0.1</v>
      </c>
      <c r="W66" s="598">
        <f t="shared" si="7"/>
        <v>0</v>
      </c>
      <c r="X66" s="472">
        <f t="shared" si="8"/>
        <v>3000</v>
      </c>
      <c r="Y66" s="472">
        <f t="shared" si="9"/>
        <v>1800</v>
      </c>
      <c r="Z66" s="472">
        <f t="shared" si="10"/>
        <v>300</v>
      </c>
      <c r="AA66" s="894">
        <f t="shared" si="11"/>
        <v>65100</v>
      </c>
      <c r="AB66" s="674">
        <v>75</v>
      </c>
      <c r="AC66" s="313">
        <f>IF(ISERROR(IF('Wainwright Summary'!$E$7-C66&gt;AB66,0,(AB66-('Wainwright Summary'!$E$7-C66))/AB66)*G66)," ",(IF('Wainwright Summary'!$E$7-C66&gt;AB66,0,(AB66-('Wainwright Summary'!$E$7-C66))/AB66)*G66))</f>
        <v>9600</v>
      </c>
      <c r="AD66" s="269">
        <f>VLOOKUP(C66,'Inflation-OLD'!$A$6:$B$126,2)/VLOOKUP('Wainwright Summary'!$E$6,'Inflation-OLD'!$A$6:$B$126,2)</f>
        <v>0.10752726358700694</v>
      </c>
      <c r="AE66" s="264">
        <f>IF(ISERROR(AA66*AD66), " ",AA66*AD66 )</f>
        <v>7000.024859514152</v>
      </c>
      <c r="AF66" s="689">
        <f t="shared" si="12"/>
        <v>1120.0039775222644</v>
      </c>
      <c r="AG66" s="489">
        <v>2060</v>
      </c>
      <c r="AH66" s="703"/>
      <c r="AI66" s="272"/>
      <c r="AJ66" s="602">
        <f t="shared" si="13"/>
        <v>75</v>
      </c>
      <c r="AK66" s="1150">
        <v>10000</v>
      </c>
      <c r="AL66" s="1151">
        <v>2020</v>
      </c>
      <c r="AM66" s="1151">
        <v>1</v>
      </c>
      <c r="AN66" s="277"/>
      <c r="AO66" s="5"/>
      <c r="AP66" s="6"/>
      <c r="AQ66" s="141"/>
      <c r="AR66" s="895">
        <v>60000</v>
      </c>
      <c r="AS66" s="4">
        <f t="shared" si="14"/>
        <v>1</v>
      </c>
      <c r="AT66" s="895">
        <f t="shared" si="15"/>
        <v>60000</v>
      </c>
    </row>
    <row r="67" spans="1:46" s="4" customFormat="1">
      <c r="A67" s="383"/>
      <c r="B67" s="1054" t="s">
        <v>362</v>
      </c>
      <c r="C67" s="311">
        <v>1945</v>
      </c>
      <c r="D67" s="169">
        <v>1</v>
      </c>
      <c r="E67" s="170" t="s">
        <v>305</v>
      </c>
      <c r="F67" s="708">
        <f>AT67</f>
        <v>5000</v>
      </c>
      <c r="G67" s="335">
        <f t="shared" si="16"/>
        <v>5000</v>
      </c>
      <c r="H67" s="1009">
        <v>0</v>
      </c>
      <c r="I67" s="1009">
        <v>0</v>
      </c>
      <c r="J67" s="1009">
        <v>0</v>
      </c>
      <c r="K67" s="1009">
        <v>0</v>
      </c>
      <c r="L67" s="1009">
        <v>0</v>
      </c>
      <c r="M67" s="471">
        <f t="shared" si="1"/>
        <v>0</v>
      </c>
      <c r="N67" s="471">
        <f t="shared" si="2"/>
        <v>0</v>
      </c>
      <c r="O67" s="471">
        <f t="shared" si="3"/>
        <v>0</v>
      </c>
      <c r="P67" s="471">
        <f t="shared" si="4"/>
        <v>0</v>
      </c>
      <c r="Q67" s="471">
        <f t="shared" si="5"/>
        <v>0</v>
      </c>
      <c r="R67" s="894">
        <f t="shared" si="6"/>
        <v>5000</v>
      </c>
      <c r="S67" s="470"/>
      <c r="T67" s="470">
        <f>T$10</f>
        <v>0.05</v>
      </c>
      <c r="U67" s="470">
        <v>0.03</v>
      </c>
      <c r="V67" s="470">
        <f>V$10</f>
        <v>0.1</v>
      </c>
      <c r="W67" s="598">
        <f t="shared" si="7"/>
        <v>0</v>
      </c>
      <c r="X67" s="472">
        <f t="shared" si="8"/>
        <v>250</v>
      </c>
      <c r="Y67" s="472">
        <f t="shared" si="9"/>
        <v>150</v>
      </c>
      <c r="Z67" s="472">
        <f t="shared" si="10"/>
        <v>25</v>
      </c>
      <c r="AA67" s="894">
        <f t="shared" si="11"/>
        <v>5425</v>
      </c>
      <c r="AB67" s="674">
        <v>50</v>
      </c>
      <c r="AC67" s="313">
        <f>IF(ISERROR(IF('Wainwright Summary'!$E$7-C67&gt;AB67,0,(AB67-('Wainwright Summary'!$E$7-C67))/AB67)*G67)," ",(IF('Wainwright Summary'!$E$7-C67&gt;AB67,0,(AB67-('Wainwright Summary'!$E$7-C67))/AB67)*G67))</f>
        <v>0</v>
      </c>
      <c r="AD67" s="269">
        <f>VLOOKUP(C67,'Inflation-OLD'!$A$6:$B$126,2)/VLOOKUP('Wainwright Summary'!$E$6,'Inflation-OLD'!$A$6:$B$126,2)</f>
        <v>0.10752726358700694</v>
      </c>
      <c r="AE67" s="264">
        <f>IF(ISERROR(AA67*AD67), " ",AA67*AD67 )</f>
        <v>583.33540495951263</v>
      </c>
      <c r="AF67" s="689">
        <f t="shared" si="12"/>
        <v>0</v>
      </c>
      <c r="AG67" s="1172">
        <v>2060</v>
      </c>
      <c r="AH67" s="703"/>
      <c r="AI67" s="272"/>
      <c r="AJ67" s="602">
        <f t="shared" si="13"/>
        <v>50</v>
      </c>
      <c r="AK67" s="1150">
        <f>ROUND(0.5*AA67,-2)</f>
        <v>2700</v>
      </c>
      <c r="AL67" s="1151">
        <v>2016</v>
      </c>
      <c r="AM67" s="1151">
        <v>1</v>
      </c>
      <c r="AN67" s="277" t="s">
        <v>165</v>
      </c>
      <c r="AO67" s="5"/>
      <c r="AP67" s="6"/>
      <c r="AQ67" s="141"/>
      <c r="AR67" s="895">
        <v>5000</v>
      </c>
      <c r="AS67" s="4">
        <f t="shared" si="14"/>
        <v>1</v>
      </c>
      <c r="AT67" s="895">
        <f t="shared" si="15"/>
        <v>5000</v>
      </c>
    </row>
    <row r="68" spans="1:46" s="4" customFormat="1">
      <c r="A68" s="383"/>
      <c r="B68" s="1054" t="s">
        <v>363</v>
      </c>
      <c r="C68" s="311">
        <v>1945</v>
      </c>
      <c r="D68" s="169">
        <v>1</v>
      </c>
      <c r="E68" s="170" t="s">
        <v>305</v>
      </c>
      <c r="F68" s="708">
        <f>AT68</f>
        <v>5000</v>
      </c>
      <c r="G68" s="335">
        <f t="shared" si="16"/>
        <v>5000</v>
      </c>
      <c r="H68" s="1009">
        <v>0</v>
      </c>
      <c r="I68" s="1009">
        <v>0</v>
      </c>
      <c r="J68" s="1009">
        <v>0</v>
      </c>
      <c r="K68" s="1009">
        <v>0</v>
      </c>
      <c r="L68" s="1009">
        <v>0</v>
      </c>
      <c r="M68" s="471">
        <f t="shared" si="1"/>
        <v>0</v>
      </c>
      <c r="N68" s="471">
        <f t="shared" si="2"/>
        <v>0</v>
      </c>
      <c r="O68" s="471">
        <f t="shared" si="3"/>
        <v>0</v>
      </c>
      <c r="P68" s="471">
        <f t="shared" si="4"/>
        <v>0</v>
      </c>
      <c r="Q68" s="471">
        <f t="shared" si="5"/>
        <v>0</v>
      </c>
      <c r="R68" s="894">
        <f t="shared" si="6"/>
        <v>5000</v>
      </c>
      <c r="S68" s="470"/>
      <c r="T68" s="470">
        <f>T$10</f>
        <v>0.05</v>
      </c>
      <c r="U68" s="470">
        <v>0.03</v>
      </c>
      <c r="V68" s="470">
        <f>V$10</f>
        <v>0.1</v>
      </c>
      <c r="W68" s="598">
        <f t="shared" si="7"/>
        <v>0</v>
      </c>
      <c r="X68" s="472">
        <f t="shared" si="8"/>
        <v>250</v>
      </c>
      <c r="Y68" s="472">
        <f t="shared" si="9"/>
        <v>150</v>
      </c>
      <c r="Z68" s="472">
        <f t="shared" si="10"/>
        <v>25</v>
      </c>
      <c r="AA68" s="894">
        <f t="shared" si="11"/>
        <v>5425</v>
      </c>
      <c r="AB68" s="674">
        <v>25</v>
      </c>
      <c r="AC68" s="313">
        <f>IF(ISERROR(IF('Wainwright Summary'!$E$7-C68&gt;AB68,0,(AB68-('Wainwright Summary'!$E$7-C68))/AB68)*G68)," ",(IF('Wainwright Summary'!$E$7-C68&gt;AB68,0,(AB68-('Wainwright Summary'!$E$7-C68))/AB68)*G68))</f>
        <v>0</v>
      </c>
      <c r="AD68" s="269">
        <f>VLOOKUP(C68,'Inflation-OLD'!$A$6:$B$126,2)/VLOOKUP('Wainwright Summary'!$E$6,'Inflation-OLD'!$A$6:$B$126,2)</f>
        <v>0.10752726358700694</v>
      </c>
      <c r="AE68" s="264">
        <f>IF(ISERROR(AA68*AD68), " ",AA68*AD68 )</f>
        <v>583.33540495951263</v>
      </c>
      <c r="AF68" s="689">
        <f t="shared" si="12"/>
        <v>0</v>
      </c>
      <c r="AG68" s="1081">
        <v>2016</v>
      </c>
      <c r="AH68" s="703"/>
      <c r="AI68" s="272"/>
      <c r="AJ68" s="602">
        <f t="shared" si="13"/>
        <v>25</v>
      </c>
      <c r="AK68" s="479"/>
      <c r="AL68" s="479"/>
      <c r="AM68" s="479"/>
      <c r="AN68" s="277" t="s">
        <v>120</v>
      </c>
      <c r="AO68" s="5"/>
      <c r="AP68" s="6"/>
      <c r="AQ68" s="141"/>
      <c r="AR68" s="895">
        <v>5000</v>
      </c>
      <c r="AS68" s="4">
        <f t="shared" si="14"/>
        <v>1</v>
      </c>
      <c r="AT68" s="895">
        <f t="shared" si="15"/>
        <v>5000</v>
      </c>
    </row>
    <row r="69" spans="1:46" s="4" customFormat="1">
      <c r="A69" s="383"/>
      <c r="B69" s="1054"/>
      <c r="C69" s="311"/>
      <c r="D69" s="169"/>
      <c r="E69" s="170"/>
      <c r="F69" s="710"/>
      <c r="G69" s="335"/>
      <c r="H69" s="470"/>
      <c r="I69" s="470"/>
      <c r="J69" s="470"/>
      <c r="K69" s="470"/>
      <c r="L69" s="470"/>
      <c r="M69" s="471"/>
      <c r="N69" s="471"/>
      <c r="O69" s="471"/>
      <c r="P69" s="471"/>
      <c r="Q69" s="471"/>
      <c r="R69" s="894"/>
      <c r="S69" s="470"/>
      <c r="T69" s="470"/>
      <c r="U69" s="470"/>
      <c r="V69" s="470"/>
      <c r="W69" s="598"/>
      <c r="X69" s="472"/>
      <c r="Y69" s="472"/>
      <c r="Z69" s="472"/>
      <c r="AA69" s="894"/>
      <c r="AB69" s="674"/>
      <c r="AC69" s="313"/>
      <c r="AD69" s="269"/>
      <c r="AE69" s="264"/>
      <c r="AF69" s="689"/>
      <c r="AG69" s="489"/>
      <c r="AH69" s="703"/>
      <c r="AI69" s="272"/>
      <c r="AJ69" s="602"/>
      <c r="AK69" s="479"/>
      <c r="AL69" s="479"/>
      <c r="AM69" s="479"/>
      <c r="AN69" s="277"/>
      <c r="AO69" s="5"/>
      <c r="AP69" s="6"/>
      <c r="AQ69" s="141"/>
      <c r="AR69" s="895"/>
      <c r="AT69" s="895"/>
    </row>
    <row r="70" spans="1:46" s="4" customFormat="1">
      <c r="A70" s="383"/>
      <c r="B70" s="1053" t="s">
        <v>364</v>
      </c>
      <c r="C70" s="311">
        <v>1954</v>
      </c>
      <c r="D70" s="169">
        <v>1</v>
      </c>
      <c r="E70" s="170" t="s">
        <v>305</v>
      </c>
      <c r="F70" s="708">
        <f>AT70</f>
        <v>60000</v>
      </c>
      <c r="G70" s="335">
        <f t="shared" si="16"/>
        <v>60000</v>
      </c>
      <c r="H70" s="1009">
        <v>0</v>
      </c>
      <c r="I70" s="1009">
        <v>0</v>
      </c>
      <c r="J70" s="1009">
        <v>0</v>
      </c>
      <c r="K70" s="1009">
        <v>0</v>
      </c>
      <c r="L70" s="1009">
        <v>0</v>
      </c>
      <c r="M70" s="471">
        <f t="shared" si="1"/>
        <v>0</v>
      </c>
      <c r="N70" s="471">
        <f t="shared" si="2"/>
        <v>0</v>
      </c>
      <c r="O70" s="471">
        <f t="shared" si="3"/>
        <v>0</v>
      </c>
      <c r="P70" s="471">
        <f t="shared" si="4"/>
        <v>0</v>
      </c>
      <c r="Q70" s="471">
        <f t="shared" si="5"/>
        <v>0</v>
      </c>
      <c r="R70" s="894">
        <f t="shared" si="6"/>
        <v>60000</v>
      </c>
      <c r="S70" s="470"/>
      <c r="T70" s="470">
        <f>T$10</f>
        <v>0.05</v>
      </c>
      <c r="U70" s="470">
        <v>0.03</v>
      </c>
      <c r="V70" s="470">
        <f>V$10</f>
        <v>0.1</v>
      </c>
      <c r="W70" s="598">
        <f t="shared" si="7"/>
        <v>0</v>
      </c>
      <c r="X70" s="472">
        <f t="shared" si="8"/>
        <v>3000</v>
      </c>
      <c r="Y70" s="472">
        <f t="shared" si="9"/>
        <v>1800</v>
      </c>
      <c r="Z70" s="472">
        <f t="shared" si="10"/>
        <v>300</v>
      </c>
      <c r="AA70" s="894">
        <f t="shared" si="11"/>
        <v>65100</v>
      </c>
      <c r="AB70" s="674">
        <v>75</v>
      </c>
      <c r="AC70" s="313">
        <f>IF(ISERROR(IF('Wainwright Summary'!$E$7-C70&gt;AB70,0,(AB70-('Wainwright Summary'!$E$7-C70))/AB70)*G70)," ",(IF('Wainwright Summary'!$E$7-C70&gt;AB70,0,(AB70-('Wainwright Summary'!$E$7-C70))/AB70)*G70))</f>
        <v>16800</v>
      </c>
      <c r="AD70" s="269">
        <f>VLOOKUP(C70,'Inflation-OLD'!$A$6:$B$126,2)/VLOOKUP('Wainwright Summary'!$E$6,'Inflation-OLD'!$A$6:$B$126,2)</f>
        <v>0.16120868799244695</v>
      </c>
      <c r="AE70" s="264">
        <f>IF(ISERROR(AA70*AD70), " ",AA70*AD70 )</f>
        <v>10494.685588308297</v>
      </c>
      <c r="AF70" s="689">
        <f t="shared" si="12"/>
        <v>2938.5119647263236</v>
      </c>
      <c r="AG70" s="489">
        <v>2060</v>
      </c>
      <c r="AH70" s="703"/>
      <c r="AI70" s="272"/>
      <c r="AJ70" s="602">
        <f t="shared" si="13"/>
        <v>75</v>
      </c>
      <c r="AK70" s="1150">
        <v>10000</v>
      </c>
      <c r="AL70" s="1151">
        <v>2029</v>
      </c>
      <c r="AM70" s="1151">
        <v>1</v>
      </c>
      <c r="AN70" s="277"/>
      <c r="AO70" s="5"/>
      <c r="AP70" s="6"/>
      <c r="AQ70" s="141"/>
      <c r="AR70" s="895">
        <v>60000</v>
      </c>
      <c r="AS70" s="4">
        <f t="shared" si="14"/>
        <v>1</v>
      </c>
      <c r="AT70" s="895">
        <f t="shared" si="15"/>
        <v>60000</v>
      </c>
    </row>
    <row r="71" spans="1:46" s="4" customFormat="1">
      <c r="A71" s="383"/>
      <c r="B71" s="1054" t="s">
        <v>365</v>
      </c>
      <c r="C71" s="311">
        <v>1954</v>
      </c>
      <c r="D71" s="169">
        <v>1</v>
      </c>
      <c r="E71" s="170" t="s">
        <v>305</v>
      </c>
      <c r="F71" s="708">
        <f>AT71</f>
        <v>15000</v>
      </c>
      <c r="G71" s="335">
        <f t="shared" si="16"/>
        <v>15000</v>
      </c>
      <c r="H71" s="1009">
        <v>0</v>
      </c>
      <c r="I71" s="1009">
        <v>0</v>
      </c>
      <c r="J71" s="1009">
        <v>0</v>
      </c>
      <c r="K71" s="1009">
        <v>0</v>
      </c>
      <c r="L71" s="1009">
        <v>0</v>
      </c>
      <c r="M71" s="471">
        <f t="shared" si="1"/>
        <v>0</v>
      </c>
      <c r="N71" s="471">
        <f t="shared" si="2"/>
        <v>0</v>
      </c>
      <c r="O71" s="471">
        <f t="shared" si="3"/>
        <v>0</v>
      </c>
      <c r="P71" s="471">
        <f t="shared" si="4"/>
        <v>0</v>
      </c>
      <c r="Q71" s="471">
        <f t="shared" si="5"/>
        <v>0</v>
      </c>
      <c r="R71" s="894">
        <f t="shared" si="6"/>
        <v>15000</v>
      </c>
      <c r="S71" s="470"/>
      <c r="T71" s="470">
        <f>T$10</f>
        <v>0.05</v>
      </c>
      <c r="U71" s="470">
        <v>0.03</v>
      </c>
      <c r="V71" s="470">
        <f>V$10</f>
        <v>0.1</v>
      </c>
      <c r="W71" s="598">
        <f t="shared" si="7"/>
        <v>0</v>
      </c>
      <c r="X71" s="472">
        <f t="shared" si="8"/>
        <v>750</v>
      </c>
      <c r="Y71" s="472">
        <f t="shared" si="9"/>
        <v>450</v>
      </c>
      <c r="Z71" s="472">
        <f t="shared" si="10"/>
        <v>75</v>
      </c>
      <c r="AA71" s="894">
        <f t="shared" si="11"/>
        <v>16275</v>
      </c>
      <c r="AB71" s="674">
        <v>50</v>
      </c>
      <c r="AC71" s="313">
        <f>IF(ISERROR(IF('Wainwright Summary'!$E$7-C71&gt;AB71,0,(AB71-('Wainwright Summary'!$E$7-C71))/AB71)*G71)," ",(IF('Wainwright Summary'!$E$7-C71&gt;AB71,0,(AB71-('Wainwright Summary'!$E$7-C71))/AB71)*G71))</f>
        <v>0</v>
      </c>
      <c r="AD71" s="269">
        <f>VLOOKUP(C71,'Inflation-OLD'!$A$6:$B$126,2)/VLOOKUP('Wainwright Summary'!$E$6,'Inflation-OLD'!$A$6:$B$126,2)</f>
        <v>0.16120868799244695</v>
      </c>
      <c r="AE71" s="264">
        <f>IF(ISERROR(AA71*AD71), " ",AA71*AD71 )</f>
        <v>2623.6713970770743</v>
      </c>
      <c r="AF71" s="689">
        <f t="shared" si="12"/>
        <v>0</v>
      </c>
      <c r="AG71" s="1172">
        <v>2060</v>
      </c>
      <c r="AH71" s="703"/>
      <c r="AI71" s="272"/>
      <c r="AJ71" s="602">
        <f t="shared" si="13"/>
        <v>50</v>
      </c>
      <c r="AK71" s="1150">
        <f>ROUND(0.5*AA71,-2)</f>
        <v>8100</v>
      </c>
      <c r="AL71" s="1151">
        <v>2017</v>
      </c>
      <c r="AM71" s="1151">
        <v>1</v>
      </c>
      <c r="AN71" s="277" t="s">
        <v>165</v>
      </c>
      <c r="AO71" s="5"/>
      <c r="AP71" s="6"/>
      <c r="AQ71" s="141"/>
      <c r="AR71" s="895">
        <v>15000</v>
      </c>
      <c r="AS71" s="4">
        <f t="shared" si="14"/>
        <v>1</v>
      </c>
      <c r="AT71" s="895">
        <f t="shared" si="15"/>
        <v>15000</v>
      </c>
    </row>
    <row r="72" spans="1:46" s="4" customFormat="1">
      <c r="A72" s="383"/>
      <c r="B72" s="1054" t="s">
        <v>368</v>
      </c>
      <c r="C72" s="311">
        <v>1954</v>
      </c>
      <c r="D72" s="169">
        <v>1</v>
      </c>
      <c r="E72" s="170" t="s">
        <v>305</v>
      </c>
      <c r="F72" s="708">
        <f>AT72</f>
        <v>15000</v>
      </c>
      <c r="G72" s="335">
        <f t="shared" si="16"/>
        <v>15000</v>
      </c>
      <c r="H72" s="1009">
        <v>0</v>
      </c>
      <c r="I72" s="1009">
        <v>0</v>
      </c>
      <c r="J72" s="1009">
        <v>0</v>
      </c>
      <c r="K72" s="1009">
        <v>0</v>
      </c>
      <c r="L72" s="1009">
        <v>0</v>
      </c>
      <c r="M72" s="471">
        <f t="shared" si="1"/>
        <v>0</v>
      </c>
      <c r="N72" s="471">
        <f t="shared" si="2"/>
        <v>0</v>
      </c>
      <c r="O72" s="471">
        <f t="shared" si="3"/>
        <v>0</v>
      </c>
      <c r="P72" s="471">
        <f t="shared" si="4"/>
        <v>0</v>
      </c>
      <c r="Q72" s="471">
        <f t="shared" si="5"/>
        <v>0</v>
      </c>
      <c r="R72" s="894">
        <f t="shared" si="6"/>
        <v>15000</v>
      </c>
      <c r="S72" s="470"/>
      <c r="T72" s="470">
        <f>T$10</f>
        <v>0.05</v>
      </c>
      <c r="U72" s="470">
        <v>0.03</v>
      </c>
      <c r="V72" s="470">
        <f>V$10</f>
        <v>0.1</v>
      </c>
      <c r="W72" s="598">
        <f t="shared" si="7"/>
        <v>0</v>
      </c>
      <c r="X72" s="472">
        <f t="shared" si="8"/>
        <v>750</v>
      </c>
      <c r="Y72" s="472">
        <f t="shared" si="9"/>
        <v>450</v>
      </c>
      <c r="Z72" s="472">
        <f t="shared" si="10"/>
        <v>75</v>
      </c>
      <c r="AA72" s="894">
        <f t="shared" si="11"/>
        <v>16275</v>
      </c>
      <c r="AB72" s="674">
        <v>25</v>
      </c>
      <c r="AC72" s="313">
        <f>IF(ISERROR(IF('Wainwright Summary'!$E$7-C72&gt;AB72,0,(AB72-('Wainwright Summary'!$E$7-C72))/AB72)*G72)," ",(IF('Wainwright Summary'!$E$7-C72&gt;AB72,0,(AB72-('Wainwright Summary'!$E$7-C72))/AB72)*G72))</f>
        <v>0</v>
      </c>
      <c r="AD72" s="269">
        <f>VLOOKUP(C72,'Inflation-OLD'!$A$6:$B$126,2)/VLOOKUP('Wainwright Summary'!$E$6,'Inflation-OLD'!$A$6:$B$126,2)</f>
        <v>0.16120868799244695</v>
      </c>
      <c r="AE72" s="264">
        <f>IF(ISERROR(AA72*AD72), " ",AA72*AD72 )</f>
        <v>2623.6713970770743</v>
      </c>
      <c r="AF72" s="689">
        <f t="shared" si="12"/>
        <v>0</v>
      </c>
      <c r="AG72" s="1081">
        <v>2017</v>
      </c>
      <c r="AH72" s="703"/>
      <c r="AI72" s="272"/>
      <c r="AJ72" s="602">
        <f t="shared" si="13"/>
        <v>25</v>
      </c>
      <c r="AK72" s="479"/>
      <c r="AL72" s="479"/>
      <c r="AM72" s="479"/>
      <c r="AN72" s="277" t="s">
        <v>120</v>
      </c>
      <c r="AO72" s="5"/>
      <c r="AP72" s="6"/>
      <c r="AQ72" s="141"/>
      <c r="AR72" s="895">
        <v>15000</v>
      </c>
      <c r="AS72" s="4">
        <f t="shared" si="14"/>
        <v>1</v>
      </c>
      <c r="AT72" s="895">
        <f t="shared" si="15"/>
        <v>15000</v>
      </c>
    </row>
    <row r="73" spans="1:46" s="4" customFormat="1">
      <c r="A73" s="383"/>
      <c r="B73" s="1054"/>
      <c r="C73" s="311"/>
      <c r="D73" s="169"/>
      <c r="E73" s="170"/>
      <c r="F73" s="710"/>
      <c r="G73" s="335"/>
      <c r="H73" s="470"/>
      <c r="I73" s="470"/>
      <c r="J73" s="470"/>
      <c r="K73" s="470"/>
      <c r="L73" s="470"/>
      <c r="M73" s="471"/>
      <c r="N73" s="471"/>
      <c r="O73" s="471"/>
      <c r="P73" s="471"/>
      <c r="Q73" s="471"/>
      <c r="R73" s="894"/>
      <c r="S73" s="470"/>
      <c r="T73" s="470"/>
      <c r="U73" s="470"/>
      <c r="V73" s="470"/>
      <c r="W73" s="598"/>
      <c r="X73" s="472"/>
      <c r="Y73" s="472"/>
      <c r="Z73" s="472"/>
      <c r="AA73" s="894"/>
      <c r="AB73" s="674"/>
      <c r="AC73" s="313"/>
      <c r="AD73" s="269"/>
      <c r="AE73" s="264"/>
      <c r="AF73" s="689"/>
      <c r="AG73" s="489"/>
      <c r="AH73" s="703"/>
      <c r="AI73" s="272"/>
      <c r="AJ73" s="602"/>
      <c r="AK73" s="479"/>
      <c r="AL73" s="479"/>
      <c r="AM73" s="479"/>
      <c r="AN73" s="277"/>
      <c r="AO73" s="5"/>
      <c r="AP73" s="6"/>
      <c r="AQ73" s="141"/>
      <c r="AR73" s="895"/>
      <c r="AT73" s="895"/>
    </row>
    <row r="74" spans="1:46" s="4" customFormat="1">
      <c r="A74" s="383"/>
      <c r="B74" s="1053" t="s">
        <v>369</v>
      </c>
      <c r="C74" s="311">
        <v>1985</v>
      </c>
      <c r="D74" s="169">
        <v>1</v>
      </c>
      <c r="E74" s="170" t="s">
        <v>305</v>
      </c>
      <c r="F74" s="708">
        <f>AT74</f>
        <v>60000</v>
      </c>
      <c r="G74" s="335">
        <f t="shared" si="16"/>
        <v>60000</v>
      </c>
      <c r="H74" s="1009">
        <v>0</v>
      </c>
      <c r="I74" s="1009">
        <v>0</v>
      </c>
      <c r="J74" s="1009">
        <v>0</v>
      </c>
      <c r="K74" s="1009">
        <v>0</v>
      </c>
      <c r="L74" s="1009">
        <v>0</v>
      </c>
      <c r="M74" s="471">
        <f t="shared" si="1"/>
        <v>0</v>
      </c>
      <c r="N74" s="471">
        <f t="shared" si="2"/>
        <v>0</v>
      </c>
      <c r="O74" s="471">
        <f t="shared" si="3"/>
        <v>0</v>
      </c>
      <c r="P74" s="471">
        <f t="shared" si="4"/>
        <v>0</v>
      </c>
      <c r="Q74" s="471">
        <f t="shared" si="5"/>
        <v>0</v>
      </c>
      <c r="R74" s="894">
        <f t="shared" si="6"/>
        <v>60000</v>
      </c>
      <c r="S74" s="470"/>
      <c r="T74" s="470">
        <f>T$10</f>
        <v>0.05</v>
      </c>
      <c r="U74" s="470">
        <v>0.03</v>
      </c>
      <c r="V74" s="470">
        <f>V$10</f>
        <v>0.1</v>
      </c>
      <c r="W74" s="598">
        <f t="shared" si="7"/>
        <v>0</v>
      </c>
      <c r="X74" s="472">
        <f t="shared" si="8"/>
        <v>3000</v>
      </c>
      <c r="Y74" s="472">
        <f t="shared" si="9"/>
        <v>1800</v>
      </c>
      <c r="Z74" s="472">
        <f t="shared" si="10"/>
        <v>300</v>
      </c>
      <c r="AA74" s="894">
        <f t="shared" si="11"/>
        <v>65100</v>
      </c>
      <c r="AB74" s="674">
        <v>75</v>
      </c>
      <c r="AC74" s="313">
        <f>IF(ISERROR(IF('Wainwright Summary'!$E$7-C74&gt;AB74,0,(AB74-('Wainwright Summary'!$E$7-C74))/AB74)*G74)," ",(IF('Wainwright Summary'!$E$7-C74&gt;AB74,0,(AB74-('Wainwright Summary'!$E$7-C74))/AB74)*G74))</f>
        <v>41600</v>
      </c>
      <c r="AD74" s="269">
        <f>VLOOKUP(C74,'Inflation-OLD'!$A$6:$B$126,2)/VLOOKUP('Wainwright Summary'!$E$6,'Inflation-OLD'!$A$6:$B$126,2)</f>
        <v>0.60685493868446883</v>
      </c>
      <c r="AE74" s="264">
        <f>IF(ISERROR(AA74*AD74), " ",AA74*AD74 )</f>
        <v>39506.256508358922</v>
      </c>
      <c r="AF74" s="689">
        <f t="shared" si="12"/>
        <v>27391.004512462187</v>
      </c>
      <c r="AG74" s="489">
        <f>IF(ISERROR(C74+AB74)," ",(C74+AB74))</f>
        <v>2060</v>
      </c>
      <c r="AH74" s="703"/>
      <c r="AI74" s="272"/>
      <c r="AJ74" s="602">
        <f t="shared" si="13"/>
        <v>75</v>
      </c>
      <c r="AK74" s="1150"/>
      <c r="AL74" s="479"/>
      <c r="AM74" s="1151"/>
      <c r="AN74" s="277" t="s">
        <v>920</v>
      </c>
      <c r="AO74" s="5"/>
      <c r="AP74" s="6"/>
      <c r="AQ74" s="141"/>
      <c r="AR74" s="895">
        <v>60000</v>
      </c>
      <c r="AS74" s="4">
        <f t="shared" si="14"/>
        <v>1</v>
      </c>
      <c r="AT74" s="895">
        <f t="shared" si="15"/>
        <v>60000</v>
      </c>
    </row>
    <row r="75" spans="1:46" s="4" customFormat="1" ht="25.5">
      <c r="A75" s="383"/>
      <c r="B75" s="1054" t="s">
        <v>946</v>
      </c>
      <c r="C75" s="311">
        <v>1987</v>
      </c>
      <c r="D75" s="169">
        <v>1</v>
      </c>
      <c r="E75" s="170" t="s">
        <v>305</v>
      </c>
      <c r="F75" s="708">
        <f>AT75</f>
        <v>6000</v>
      </c>
      <c r="G75" s="335">
        <f t="shared" si="16"/>
        <v>6000</v>
      </c>
      <c r="H75" s="1009">
        <v>0</v>
      </c>
      <c r="I75" s="1009">
        <v>0</v>
      </c>
      <c r="J75" s="1009">
        <v>0</v>
      </c>
      <c r="K75" s="1009">
        <v>0</v>
      </c>
      <c r="L75" s="1009">
        <v>0</v>
      </c>
      <c r="M75" s="471">
        <f t="shared" si="1"/>
        <v>0</v>
      </c>
      <c r="N75" s="471">
        <f t="shared" si="2"/>
        <v>0</v>
      </c>
      <c r="O75" s="471">
        <f t="shared" si="3"/>
        <v>0</v>
      </c>
      <c r="P75" s="471">
        <f t="shared" si="4"/>
        <v>0</v>
      </c>
      <c r="Q75" s="471">
        <f t="shared" si="5"/>
        <v>0</v>
      </c>
      <c r="R75" s="894">
        <f t="shared" si="6"/>
        <v>6000</v>
      </c>
      <c r="S75" s="470"/>
      <c r="T75" s="470">
        <f>T$10</f>
        <v>0.05</v>
      </c>
      <c r="U75" s="470">
        <v>0.03</v>
      </c>
      <c r="V75" s="470">
        <f>V$10</f>
        <v>0.1</v>
      </c>
      <c r="W75" s="598">
        <f t="shared" si="7"/>
        <v>0</v>
      </c>
      <c r="X75" s="472">
        <f t="shared" si="8"/>
        <v>300</v>
      </c>
      <c r="Y75" s="472">
        <f t="shared" si="9"/>
        <v>180</v>
      </c>
      <c r="Z75" s="472">
        <f t="shared" si="10"/>
        <v>30</v>
      </c>
      <c r="AA75" s="894">
        <f t="shared" si="11"/>
        <v>6510</v>
      </c>
      <c r="AB75" s="674">
        <v>50</v>
      </c>
      <c r="AC75" s="313">
        <f>IF(ISERROR(IF('Wainwright Summary'!$E$7-C75&gt;AB75,0,(AB75-('Wainwright Summary'!$E$7-C75))/AB75)*G75)," ",(IF('Wainwright Summary'!$E$7-C75&gt;AB75,0,(AB75-('Wainwright Summary'!$E$7-C75))/AB75)*G75))</f>
        <v>3479.9999999999995</v>
      </c>
      <c r="AD75" s="269">
        <f>VLOOKUP(C75,'Inflation-OLD'!$A$6:$B$126,2)/VLOOKUP('Wainwright Summary'!$E$6,'Inflation-OLD'!$A$6:$B$126,2)</f>
        <v>0.63776491659633006</v>
      </c>
      <c r="AE75" s="264">
        <f>IF(ISERROR(AA75*AD75), " ",AA75*AD75 )</f>
        <v>4151.8496070421088</v>
      </c>
      <c r="AF75" s="689">
        <f t="shared" si="12"/>
        <v>2408.0727720844229</v>
      </c>
      <c r="AG75" s="1172">
        <v>2060</v>
      </c>
      <c r="AH75" s="703"/>
      <c r="AI75" s="272"/>
      <c r="AJ75" s="602">
        <f t="shared" si="13"/>
        <v>50</v>
      </c>
      <c r="AK75" s="1150">
        <f>ROUND(0.5*AA75,-2)</f>
        <v>3300</v>
      </c>
      <c r="AL75" s="1151">
        <v>2037</v>
      </c>
      <c r="AM75" s="1151">
        <v>1</v>
      </c>
      <c r="AN75" s="277" t="s">
        <v>919</v>
      </c>
      <c r="AO75" s="5"/>
      <c r="AP75" s="6"/>
      <c r="AQ75" s="141"/>
      <c r="AR75" s="895">
        <v>6000</v>
      </c>
      <c r="AS75" s="4">
        <f t="shared" si="14"/>
        <v>1</v>
      </c>
      <c r="AT75" s="895">
        <f t="shared" si="15"/>
        <v>6000</v>
      </c>
    </row>
    <row r="76" spans="1:46" s="4" customFormat="1">
      <c r="A76" s="383"/>
      <c r="B76" s="1054" t="s">
        <v>947</v>
      </c>
      <c r="C76" s="311">
        <v>1987</v>
      </c>
      <c r="D76" s="169">
        <v>1</v>
      </c>
      <c r="E76" s="170" t="s">
        <v>305</v>
      </c>
      <c r="F76" s="708">
        <f>AT76</f>
        <v>10000</v>
      </c>
      <c r="G76" s="335">
        <f t="shared" si="16"/>
        <v>10000</v>
      </c>
      <c r="H76" s="1009">
        <v>0</v>
      </c>
      <c r="I76" s="1009">
        <v>0</v>
      </c>
      <c r="J76" s="1009">
        <v>0</v>
      </c>
      <c r="K76" s="1009">
        <v>0</v>
      </c>
      <c r="L76" s="1009">
        <v>0</v>
      </c>
      <c r="M76" s="471">
        <f t="shared" si="1"/>
        <v>0</v>
      </c>
      <c r="N76" s="471">
        <f t="shared" si="2"/>
        <v>0</v>
      </c>
      <c r="O76" s="471">
        <f t="shared" si="3"/>
        <v>0</v>
      </c>
      <c r="P76" s="471">
        <f t="shared" si="4"/>
        <v>0</v>
      </c>
      <c r="Q76" s="471">
        <f t="shared" si="5"/>
        <v>0</v>
      </c>
      <c r="R76" s="894">
        <f t="shared" si="6"/>
        <v>10000</v>
      </c>
      <c r="S76" s="470"/>
      <c r="T76" s="470">
        <f>T$10</f>
        <v>0.05</v>
      </c>
      <c r="U76" s="470">
        <v>0.03</v>
      </c>
      <c r="V76" s="470">
        <f>V$10</f>
        <v>0.1</v>
      </c>
      <c r="W76" s="598">
        <f t="shared" si="7"/>
        <v>0</v>
      </c>
      <c r="X76" s="472">
        <f t="shared" si="8"/>
        <v>500</v>
      </c>
      <c r="Y76" s="472">
        <f t="shared" si="9"/>
        <v>300</v>
      </c>
      <c r="Z76" s="472">
        <f t="shared" si="10"/>
        <v>50</v>
      </c>
      <c r="AA76" s="894">
        <f t="shared" si="11"/>
        <v>10850</v>
      </c>
      <c r="AB76" s="674">
        <v>25</v>
      </c>
      <c r="AC76" s="313">
        <f>IF(ISERROR(IF('Wainwright Summary'!$E$7-C76&gt;AB76,0,(AB76-('Wainwright Summary'!$E$7-C76))/AB76)*G76)," ",(IF('Wainwright Summary'!$E$7-C76&gt;AB76,0,(AB76-('Wainwright Summary'!$E$7-C76))/AB76)*G76))</f>
        <v>1600</v>
      </c>
      <c r="AD76" s="269">
        <f>VLOOKUP(C76,'Inflation-OLD'!$A$6:$B$126,2)/VLOOKUP('Wainwright Summary'!$E$6,'Inflation-OLD'!$A$6:$B$126,2)</f>
        <v>0.63776491659633006</v>
      </c>
      <c r="AE76" s="264">
        <f>IF(ISERROR(AA76*AD76), " ",AA76*AD76 )</f>
        <v>6919.7493450701813</v>
      </c>
      <c r="AF76" s="689">
        <f t="shared" si="12"/>
        <v>1107.159895211229</v>
      </c>
      <c r="AG76" s="1081">
        <v>2035</v>
      </c>
      <c r="AH76" s="703"/>
      <c r="AI76" s="272"/>
      <c r="AJ76" s="602">
        <f t="shared" si="13"/>
        <v>25</v>
      </c>
      <c r="AK76" s="479"/>
      <c r="AL76" s="479"/>
      <c r="AM76" s="479"/>
      <c r="AN76" s="277"/>
      <c r="AO76" s="5"/>
      <c r="AP76" s="6"/>
      <c r="AQ76" s="141"/>
      <c r="AR76" s="895">
        <v>10000</v>
      </c>
      <c r="AS76" s="4">
        <f t="shared" si="14"/>
        <v>1</v>
      </c>
      <c r="AT76" s="895">
        <f t="shared" si="15"/>
        <v>10000</v>
      </c>
    </row>
    <row r="77" spans="1:46" s="4" customFormat="1">
      <c r="A77" s="383"/>
      <c r="B77" s="1054"/>
      <c r="C77" s="311"/>
      <c r="D77" s="169"/>
      <c r="E77" s="170"/>
      <c r="F77" s="710"/>
      <c r="G77" s="335"/>
      <c r="H77" s="470"/>
      <c r="I77" s="470"/>
      <c r="J77" s="470"/>
      <c r="K77" s="470"/>
      <c r="L77" s="470"/>
      <c r="M77" s="471"/>
      <c r="N77" s="471"/>
      <c r="O77" s="471"/>
      <c r="P77" s="471"/>
      <c r="Q77" s="471"/>
      <c r="R77" s="894"/>
      <c r="S77" s="470"/>
      <c r="T77" s="470"/>
      <c r="U77" s="470"/>
      <c r="V77" s="470"/>
      <c r="W77" s="598"/>
      <c r="X77" s="472"/>
      <c r="Y77" s="472"/>
      <c r="Z77" s="472"/>
      <c r="AA77" s="894"/>
      <c r="AB77" s="674"/>
      <c r="AC77" s="313"/>
      <c r="AD77" s="269"/>
      <c r="AE77" s="264"/>
      <c r="AF77" s="689"/>
      <c r="AG77" s="489"/>
      <c r="AH77" s="703"/>
      <c r="AI77" s="272"/>
      <c r="AJ77" s="602"/>
      <c r="AK77" s="479"/>
      <c r="AL77" s="479"/>
      <c r="AM77" s="479"/>
      <c r="AN77" s="277"/>
      <c r="AO77" s="5"/>
      <c r="AP77" s="6"/>
      <c r="AQ77" s="141"/>
      <c r="AR77" s="895"/>
      <c r="AT77" s="895"/>
    </row>
    <row r="78" spans="1:46" s="4" customFormat="1">
      <c r="A78" s="383"/>
      <c r="B78" s="1053" t="s">
        <v>370</v>
      </c>
      <c r="C78" s="311">
        <v>1985</v>
      </c>
      <c r="D78" s="169">
        <v>1</v>
      </c>
      <c r="E78" s="170" t="s">
        <v>305</v>
      </c>
      <c r="F78" s="708">
        <f>AT78</f>
        <v>60000</v>
      </c>
      <c r="G78" s="335">
        <f t="shared" si="16"/>
        <v>60000</v>
      </c>
      <c r="H78" s="1009">
        <v>0</v>
      </c>
      <c r="I78" s="1009">
        <v>0</v>
      </c>
      <c r="J78" s="1009">
        <v>0</v>
      </c>
      <c r="K78" s="1009">
        <v>0</v>
      </c>
      <c r="L78" s="1009">
        <v>0</v>
      </c>
      <c r="M78" s="471">
        <f t="shared" si="1"/>
        <v>0</v>
      </c>
      <c r="N78" s="471">
        <f t="shared" si="2"/>
        <v>0</v>
      </c>
      <c r="O78" s="471">
        <f t="shared" si="3"/>
        <v>0</v>
      </c>
      <c r="P78" s="471">
        <f t="shared" si="4"/>
        <v>0</v>
      </c>
      <c r="Q78" s="471">
        <f t="shared" si="5"/>
        <v>0</v>
      </c>
      <c r="R78" s="894">
        <f t="shared" si="6"/>
        <v>60000</v>
      </c>
      <c r="S78" s="470"/>
      <c r="T78" s="470">
        <f>T$10</f>
        <v>0.05</v>
      </c>
      <c r="U78" s="470">
        <v>0.03</v>
      </c>
      <c r="V78" s="470">
        <f>V$10</f>
        <v>0.1</v>
      </c>
      <c r="W78" s="598">
        <f t="shared" si="7"/>
        <v>0</v>
      </c>
      <c r="X78" s="472">
        <f t="shared" si="8"/>
        <v>3000</v>
      </c>
      <c r="Y78" s="472">
        <f t="shared" si="9"/>
        <v>1800</v>
      </c>
      <c r="Z78" s="472">
        <f t="shared" si="10"/>
        <v>300</v>
      </c>
      <c r="AA78" s="894">
        <f t="shared" si="11"/>
        <v>65100</v>
      </c>
      <c r="AB78" s="674">
        <v>50</v>
      </c>
      <c r="AC78" s="313">
        <f>IF(ISERROR(IF('Wainwright Summary'!$E$7-C78&gt;AB78,0,(AB78-('Wainwright Summary'!$E$7-C78))/AB78)*G78)," ",(IF('Wainwright Summary'!$E$7-C78&gt;AB78,0,(AB78-('Wainwright Summary'!$E$7-C78))/AB78)*G78))</f>
        <v>32400.000000000004</v>
      </c>
      <c r="AD78" s="269">
        <f>VLOOKUP(C78,'Inflation-OLD'!$A$6:$B$126,2)/VLOOKUP('Wainwright Summary'!$E$6,'Inflation-OLD'!$A$6:$B$126,2)</f>
        <v>0.60685493868446883</v>
      </c>
      <c r="AE78" s="264">
        <f>IF(ISERROR(AA78*AD78), " ",AA78*AD78 )</f>
        <v>39506.256508358922</v>
      </c>
      <c r="AF78" s="689">
        <f t="shared" si="12"/>
        <v>21333.378514513821</v>
      </c>
      <c r="AG78" s="489">
        <v>2060</v>
      </c>
      <c r="AH78" s="703"/>
      <c r="AI78" s="272"/>
      <c r="AJ78" s="602">
        <f t="shared" si="13"/>
        <v>50</v>
      </c>
      <c r="AK78" s="1150">
        <v>10000</v>
      </c>
      <c r="AL78" s="1151">
        <v>2035</v>
      </c>
      <c r="AM78" s="1151">
        <v>1</v>
      </c>
      <c r="AN78" s="277" t="s">
        <v>913</v>
      </c>
      <c r="AO78" s="5"/>
      <c r="AP78" s="6"/>
      <c r="AQ78" s="141"/>
      <c r="AR78" s="895">
        <v>60000</v>
      </c>
      <c r="AS78" s="4">
        <f t="shared" si="14"/>
        <v>1</v>
      </c>
      <c r="AT78" s="895">
        <f t="shared" si="15"/>
        <v>60000</v>
      </c>
    </row>
    <row r="79" spans="1:46" s="4" customFormat="1" ht="25.5">
      <c r="A79" s="383"/>
      <c r="B79" s="1054" t="s">
        <v>371</v>
      </c>
      <c r="C79" s="311">
        <v>1985</v>
      </c>
      <c r="D79" s="169">
        <v>1</v>
      </c>
      <c r="E79" s="170" t="s">
        <v>305</v>
      </c>
      <c r="F79" s="708">
        <f>AT79</f>
        <v>5000</v>
      </c>
      <c r="G79" s="335">
        <f t="shared" si="16"/>
        <v>5000</v>
      </c>
      <c r="H79" s="1009">
        <v>0</v>
      </c>
      <c r="I79" s="1009">
        <v>0</v>
      </c>
      <c r="J79" s="1009">
        <v>0</v>
      </c>
      <c r="K79" s="1009">
        <v>0</v>
      </c>
      <c r="L79" s="1009">
        <v>0</v>
      </c>
      <c r="M79" s="471">
        <f t="shared" si="1"/>
        <v>0</v>
      </c>
      <c r="N79" s="471">
        <f t="shared" si="2"/>
        <v>0</v>
      </c>
      <c r="O79" s="471">
        <f t="shared" si="3"/>
        <v>0</v>
      </c>
      <c r="P79" s="471">
        <f t="shared" si="4"/>
        <v>0</v>
      </c>
      <c r="Q79" s="471">
        <f t="shared" si="5"/>
        <v>0</v>
      </c>
      <c r="R79" s="894">
        <f t="shared" si="6"/>
        <v>5000</v>
      </c>
      <c r="S79" s="470"/>
      <c r="T79" s="470">
        <f>T$10</f>
        <v>0.05</v>
      </c>
      <c r="U79" s="470">
        <v>0.03</v>
      </c>
      <c r="V79" s="470">
        <f>V$10</f>
        <v>0.1</v>
      </c>
      <c r="W79" s="598">
        <f t="shared" si="7"/>
        <v>0</v>
      </c>
      <c r="X79" s="472">
        <f t="shared" si="8"/>
        <v>250</v>
      </c>
      <c r="Y79" s="472">
        <f t="shared" si="9"/>
        <v>150</v>
      </c>
      <c r="Z79" s="472">
        <f t="shared" si="10"/>
        <v>25</v>
      </c>
      <c r="AA79" s="894">
        <f t="shared" si="11"/>
        <v>5425</v>
      </c>
      <c r="AB79" s="674">
        <v>50</v>
      </c>
      <c r="AC79" s="313">
        <f>IF(ISERROR(IF('Wainwright Summary'!$E$7-C79&gt;AB79,0,(AB79-('Wainwright Summary'!$E$7-C79))/AB79)*G79)," ",(IF('Wainwright Summary'!$E$7-C79&gt;AB79,0,(AB79-('Wainwright Summary'!$E$7-C79))/AB79)*G79))</f>
        <v>2700</v>
      </c>
      <c r="AD79" s="269">
        <f>VLOOKUP(C79,'Inflation-OLD'!$A$6:$B$126,2)/VLOOKUP('Wainwright Summary'!$E$6,'Inflation-OLD'!$A$6:$B$126,2)</f>
        <v>0.60685493868446883</v>
      </c>
      <c r="AE79" s="264">
        <f>IF(ISERROR(AA79*AD79), " ",AA79*AD79 )</f>
        <v>3292.1880423632433</v>
      </c>
      <c r="AF79" s="689">
        <f t="shared" si="12"/>
        <v>1777.7815428761514</v>
      </c>
      <c r="AG79" s="1172">
        <v>2060</v>
      </c>
      <c r="AH79" s="703"/>
      <c r="AI79" s="272"/>
      <c r="AJ79" s="602">
        <f t="shared" si="13"/>
        <v>50</v>
      </c>
      <c r="AK79" s="1150">
        <f>ROUND(0.5*AA79,-2)</f>
        <v>2700</v>
      </c>
      <c r="AL79" s="1151">
        <v>2035</v>
      </c>
      <c r="AM79" s="1151">
        <v>1</v>
      </c>
      <c r="AN79" s="277" t="s">
        <v>914</v>
      </c>
      <c r="AO79" s="5"/>
      <c r="AP79" s="6"/>
      <c r="AQ79" s="141"/>
      <c r="AR79" s="895">
        <v>5000</v>
      </c>
      <c r="AS79" s="4">
        <f t="shared" ref="AS79:AS142" si="19">$AS$9</f>
        <v>1</v>
      </c>
      <c r="AT79" s="895">
        <f t="shared" ref="AT79:AT142" si="20">AR79*AS79</f>
        <v>5000</v>
      </c>
    </row>
    <row r="80" spans="1:46" s="4" customFormat="1">
      <c r="A80" s="383"/>
      <c r="B80" s="1054" t="s">
        <v>372</v>
      </c>
      <c r="C80" s="311">
        <v>1985</v>
      </c>
      <c r="D80" s="169">
        <v>1</v>
      </c>
      <c r="E80" s="170" t="s">
        <v>305</v>
      </c>
      <c r="F80" s="708">
        <f>AT80</f>
        <v>15000</v>
      </c>
      <c r="G80" s="335">
        <f t="shared" si="16"/>
        <v>15000</v>
      </c>
      <c r="H80" s="1009">
        <v>0</v>
      </c>
      <c r="I80" s="1009">
        <v>0</v>
      </c>
      <c r="J80" s="1009">
        <v>0</v>
      </c>
      <c r="K80" s="1009">
        <v>0</v>
      </c>
      <c r="L80" s="1009">
        <v>0</v>
      </c>
      <c r="M80" s="471">
        <f t="shared" si="1"/>
        <v>0</v>
      </c>
      <c r="N80" s="471">
        <f t="shared" si="2"/>
        <v>0</v>
      </c>
      <c r="O80" s="471">
        <f t="shared" si="3"/>
        <v>0</v>
      </c>
      <c r="P80" s="471">
        <f t="shared" si="4"/>
        <v>0</v>
      </c>
      <c r="Q80" s="471">
        <f t="shared" si="5"/>
        <v>0</v>
      </c>
      <c r="R80" s="894">
        <f t="shared" si="6"/>
        <v>15000</v>
      </c>
      <c r="S80" s="470"/>
      <c r="T80" s="470">
        <f>T$10</f>
        <v>0.05</v>
      </c>
      <c r="U80" s="470">
        <v>0.03</v>
      </c>
      <c r="V80" s="470">
        <f>V$10</f>
        <v>0.1</v>
      </c>
      <c r="W80" s="598">
        <f t="shared" si="7"/>
        <v>0</v>
      </c>
      <c r="X80" s="472">
        <f t="shared" si="8"/>
        <v>750</v>
      </c>
      <c r="Y80" s="472">
        <f t="shared" si="9"/>
        <v>450</v>
      </c>
      <c r="Z80" s="472">
        <f t="shared" si="10"/>
        <v>75</v>
      </c>
      <c r="AA80" s="894">
        <f t="shared" si="11"/>
        <v>16275</v>
      </c>
      <c r="AB80" s="674">
        <v>25</v>
      </c>
      <c r="AC80" s="313">
        <f>IF(ISERROR(IF('Wainwright Summary'!$E$7-C80&gt;AB80,0,(AB80-('Wainwright Summary'!$E$7-C80))/AB80)*G80)," ",(IF('Wainwright Summary'!$E$7-C80&gt;AB80,0,(AB80-('Wainwright Summary'!$E$7-C80))/AB80)*G80))</f>
        <v>1200</v>
      </c>
      <c r="AD80" s="269">
        <f>VLOOKUP(C80,'Inflation-OLD'!$A$6:$B$126,2)/VLOOKUP('Wainwright Summary'!$E$6,'Inflation-OLD'!$A$6:$B$126,2)</f>
        <v>0.60685493868446883</v>
      </c>
      <c r="AE80" s="264">
        <f>IF(ISERROR(AA80*AD80), " ",AA80*AD80 )</f>
        <v>9876.5641270897304</v>
      </c>
      <c r="AF80" s="689">
        <f t="shared" si="12"/>
        <v>790.12513016717844</v>
      </c>
      <c r="AG80" s="1081">
        <v>2035</v>
      </c>
      <c r="AH80" s="703"/>
      <c r="AI80" s="272"/>
      <c r="AJ80" s="602">
        <f t="shared" si="13"/>
        <v>25</v>
      </c>
      <c r="AK80" s="479"/>
      <c r="AL80" s="479"/>
      <c r="AM80" s="479"/>
      <c r="AN80" s="277"/>
      <c r="AO80" s="5"/>
      <c r="AP80" s="6"/>
      <c r="AQ80" s="141"/>
      <c r="AR80" s="895">
        <v>15000</v>
      </c>
      <c r="AS80" s="4">
        <f t="shared" si="19"/>
        <v>1</v>
      </c>
      <c r="AT80" s="895">
        <f t="shared" si="20"/>
        <v>15000</v>
      </c>
    </row>
    <row r="81" spans="1:46" s="4" customFormat="1">
      <c r="A81" s="383"/>
      <c r="B81" s="1054"/>
      <c r="C81" s="311"/>
      <c r="D81" s="169"/>
      <c r="E81" s="170"/>
      <c r="F81" s="710"/>
      <c r="G81" s="335"/>
      <c r="H81" s="470"/>
      <c r="I81" s="470"/>
      <c r="J81" s="470"/>
      <c r="K81" s="470"/>
      <c r="L81" s="470"/>
      <c r="M81" s="471"/>
      <c r="N81" s="471"/>
      <c r="O81" s="471"/>
      <c r="P81" s="471"/>
      <c r="Q81" s="471"/>
      <c r="R81" s="894"/>
      <c r="S81" s="470"/>
      <c r="T81" s="470"/>
      <c r="U81" s="470"/>
      <c r="V81" s="470"/>
      <c r="W81" s="598"/>
      <c r="X81" s="472"/>
      <c r="Y81" s="472"/>
      <c r="Z81" s="472"/>
      <c r="AA81" s="894"/>
      <c r="AB81" s="674"/>
      <c r="AC81" s="313"/>
      <c r="AD81" s="269"/>
      <c r="AE81" s="264"/>
      <c r="AF81" s="689"/>
      <c r="AG81" s="1081"/>
      <c r="AH81" s="703"/>
      <c r="AI81" s="272"/>
      <c r="AJ81" s="602"/>
      <c r="AK81" s="479"/>
      <c r="AL81" s="479"/>
      <c r="AM81" s="479"/>
      <c r="AN81" s="277"/>
      <c r="AO81" s="5"/>
      <c r="AP81" s="6"/>
      <c r="AQ81" s="141"/>
      <c r="AR81" s="895"/>
      <c r="AT81" s="895"/>
    </row>
    <row r="82" spans="1:46" s="4" customFormat="1">
      <c r="A82" s="383"/>
      <c r="B82" s="1053" t="s">
        <v>4</v>
      </c>
      <c r="C82" s="311">
        <v>1985</v>
      </c>
      <c r="D82" s="169">
        <v>1</v>
      </c>
      <c r="E82" s="170" t="s">
        <v>305</v>
      </c>
      <c r="F82" s="708">
        <f>AT82</f>
        <v>60000</v>
      </c>
      <c r="G82" s="335">
        <f t="shared" si="16"/>
        <v>60000</v>
      </c>
      <c r="H82" s="1009">
        <v>0</v>
      </c>
      <c r="I82" s="1009">
        <v>0</v>
      </c>
      <c r="J82" s="1009">
        <v>0</v>
      </c>
      <c r="K82" s="1009">
        <v>0</v>
      </c>
      <c r="L82" s="1009">
        <v>0</v>
      </c>
      <c r="M82" s="471">
        <f>G82*H82</f>
        <v>0</v>
      </c>
      <c r="N82" s="471">
        <f>(G82+M82)*I82</f>
        <v>0</v>
      </c>
      <c r="O82" s="471">
        <f>(G82+M82+N82)*J82</f>
        <v>0</v>
      </c>
      <c r="P82" s="471">
        <f>(G82+M82+N82+O82)*K82</f>
        <v>0</v>
      </c>
      <c r="Q82" s="471">
        <f>(G82+M82+N82+O82+P82)*L82</f>
        <v>0</v>
      </c>
      <c r="R82" s="894">
        <f>G82+SUM(M82:Q82)</f>
        <v>60000</v>
      </c>
      <c r="S82" s="470"/>
      <c r="T82" s="470">
        <f>T$10</f>
        <v>0.05</v>
      </c>
      <c r="U82" s="470">
        <v>0.03</v>
      </c>
      <c r="V82" s="470">
        <f>V$10</f>
        <v>0.1</v>
      </c>
      <c r="W82" s="598">
        <f>R82*S82</f>
        <v>0</v>
      </c>
      <c r="X82" s="472">
        <f>R82*T82</f>
        <v>3000</v>
      </c>
      <c r="Y82" s="472">
        <f>R82*U82</f>
        <v>1800</v>
      </c>
      <c r="Z82" s="472">
        <f>(W82+X82)*V82</f>
        <v>300</v>
      </c>
      <c r="AA82" s="894">
        <f>R82+SUM(W82:Z82)</f>
        <v>65100</v>
      </c>
      <c r="AB82" s="674">
        <v>75</v>
      </c>
      <c r="AC82" s="313">
        <f>IF(ISERROR(IF('Wainwright Summary'!$E$7-C82&gt;AB82,0,(AB82-('Wainwright Summary'!$E$7-C82))/AB82)*G82)," ",(IF('Wainwright Summary'!$E$7-C82&gt;AB82,0,(AB82-('Wainwright Summary'!$E$7-C82))/AB82)*G82))</f>
        <v>41600</v>
      </c>
      <c r="AD82" s="269">
        <f>VLOOKUP(C82,'Inflation-OLD'!$A$6:$B$126,2)/VLOOKUP('Wainwright Summary'!$E$6,'Inflation-OLD'!$A$6:$B$126,2)</f>
        <v>0.60685493868446883</v>
      </c>
      <c r="AE82" s="264">
        <f>IF(ISERROR(AA82*AD82), " ",AA82*AD82 )</f>
        <v>39506.256508358922</v>
      </c>
      <c r="AF82" s="689">
        <f>IF(ISERROR((AC82/G82)*AE82)," ",(AC82/G82)*AE82)</f>
        <v>27391.004512462187</v>
      </c>
      <c r="AG82" s="489">
        <f>IF(ISERROR(C82+AB82)," ",(C82+AB82))</f>
        <v>2060</v>
      </c>
      <c r="AH82" s="703"/>
      <c r="AI82" s="272"/>
      <c r="AJ82" s="602">
        <f>AB82</f>
        <v>75</v>
      </c>
      <c r="AK82" s="1150"/>
      <c r="AL82" s="479"/>
      <c r="AM82" s="1151"/>
      <c r="AN82" s="277" t="s">
        <v>918</v>
      </c>
      <c r="AO82" s="5"/>
      <c r="AP82" s="6"/>
      <c r="AQ82" s="141"/>
      <c r="AR82" s="895">
        <v>60000</v>
      </c>
      <c r="AS82" s="4">
        <f t="shared" si="19"/>
        <v>1</v>
      </c>
      <c r="AT82" s="895">
        <f t="shared" si="20"/>
        <v>60000</v>
      </c>
    </row>
    <row r="83" spans="1:46" s="4" customFormat="1" ht="25.5">
      <c r="A83" s="383"/>
      <c r="B83" s="1054" t="s">
        <v>373</v>
      </c>
      <c r="C83" s="311">
        <v>1985</v>
      </c>
      <c r="D83" s="169">
        <v>1</v>
      </c>
      <c r="E83" s="170" t="s">
        <v>305</v>
      </c>
      <c r="F83" s="708">
        <f>AT83</f>
        <v>5000</v>
      </c>
      <c r="G83" s="335">
        <f>IF(ISERROR(F83*D83)," ",F83*D83)</f>
        <v>5000</v>
      </c>
      <c r="H83" s="1009">
        <v>0</v>
      </c>
      <c r="I83" s="1009">
        <v>0</v>
      </c>
      <c r="J83" s="1009">
        <v>0</v>
      </c>
      <c r="K83" s="1009">
        <v>0</v>
      </c>
      <c r="L83" s="1009">
        <v>0</v>
      </c>
      <c r="M83" s="471">
        <f>G83*H83</f>
        <v>0</v>
      </c>
      <c r="N83" s="471">
        <f>(G83+M83)*I83</f>
        <v>0</v>
      </c>
      <c r="O83" s="471">
        <f>(G83+M83+N83)*J83</f>
        <v>0</v>
      </c>
      <c r="P83" s="471">
        <f>(G83+M83+N83+O83)*K83</f>
        <v>0</v>
      </c>
      <c r="Q83" s="471">
        <f>(G83+M83+N83+O83+P83)*L83</f>
        <v>0</v>
      </c>
      <c r="R83" s="894">
        <f>G83+SUM(M83:Q83)</f>
        <v>5000</v>
      </c>
      <c r="S83" s="470"/>
      <c r="T83" s="470">
        <f>T$10</f>
        <v>0.05</v>
      </c>
      <c r="U83" s="470">
        <v>0.03</v>
      </c>
      <c r="V83" s="470">
        <f>V$10</f>
        <v>0.1</v>
      </c>
      <c r="W83" s="598">
        <f>R83*S83</f>
        <v>0</v>
      </c>
      <c r="X83" s="472">
        <f>R83*T83</f>
        <v>250</v>
      </c>
      <c r="Y83" s="472">
        <f>R83*U83</f>
        <v>150</v>
      </c>
      <c r="Z83" s="472">
        <f>(W83+X83)*V83</f>
        <v>25</v>
      </c>
      <c r="AA83" s="894">
        <f>R83+SUM(W83:Z83)</f>
        <v>5425</v>
      </c>
      <c r="AB83" s="674">
        <v>50</v>
      </c>
      <c r="AC83" s="313">
        <f>IF(ISERROR(IF('Wainwright Summary'!$E$7-C83&gt;AB83,0,(AB83-('Wainwright Summary'!$E$7-C83))/AB83)*G83)," ",(IF('Wainwright Summary'!$E$7-C83&gt;AB83,0,(AB83-('Wainwright Summary'!$E$7-C83))/AB83)*G83))</f>
        <v>2700</v>
      </c>
      <c r="AD83" s="269">
        <f>VLOOKUP(C83,'Inflation-OLD'!$A$6:$B$126,2)/VLOOKUP('Wainwright Summary'!$E$6,'Inflation-OLD'!$A$6:$B$126,2)</f>
        <v>0.60685493868446883</v>
      </c>
      <c r="AE83" s="264">
        <f>IF(ISERROR(AA83*AD83), " ",AA83*AD83 )</f>
        <v>3292.1880423632433</v>
      </c>
      <c r="AF83" s="689">
        <f>IF(ISERROR((AC83/G83)*AE83)," ",(AC83/G83)*AE83)</f>
        <v>1777.7815428761514</v>
      </c>
      <c r="AG83" s="1172">
        <v>2060</v>
      </c>
      <c r="AH83" s="703"/>
      <c r="AI83" s="272"/>
      <c r="AJ83" s="602">
        <f>AB83</f>
        <v>50</v>
      </c>
      <c r="AK83" s="1150">
        <f>ROUND(0.5*AA83,-2)</f>
        <v>2700</v>
      </c>
      <c r="AL83" s="1151">
        <v>2035</v>
      </c>
      <c r="AM83" s="1151">
        <v>1</v>
      </c>
      <c r="AN83" s="277" t="s">
        <v>914</v>
      </c>
      <c r="AO83" s="5"/>
      <c r="AP83" s="6"/>
      <c r="AQ83" s="141"/>
      <c r="AR83" s="895">
        <v>5000</v>
      </c>
      <c r="AS83" s="4">
        <f t="shared" si="19"/>
        <v>1</v>
      </c>
      <c r="AT83" s="895">
        <f t="shared" si="20"/>
        <v>5000</v>
      </c>
    </row>
    <row r="84" spans="1:46" s="4" customFormat="1">
      <c r="A84" s="383"/>
      <c r="B84" s="1054" t="s">
        <v>374</v>
      </c>
      <c r="C84" s="311">
        <v>1985</v>
      </c>
      <c r="D84" s="169">
        <v>1</v>
      </c>
      <c r="E84" s="170" t="s">
        <v>305</v>
      </c>
      <c r="F84" s="708">
        <f>AT84</f>
        <v>5000</v>
      </c>
      <c r="G84" s="335">
        <f>IF(ISERROR(F84*D84)," ",F84*D84)</f>
        <v>5000</v>
      </c>
      <c r="H84" s="1009">
        <v>0</v>
      </c>
      <c r="I84" s="1009">
        <v>0</v>
      </c>
      <c r="J84" s="1009">
        <v>0</v>
      </c>
      <c r="K84" s="1009">
        <v>0</v>
      </c>
      <c r="L84" s="1009">
        <v>0</v>
      </c>
      <c r="M84" s="471">
        <f>G84*H84</f>
        <v>0</v>
      </c>
      <c r="N84" s="471">
        <f>(G84+M84)*I84</f>
        <v>0</v>
      </c>
      <c r="O84" s="471">
        <f>(G84+M84+N84)*J84</f>
        <v>0</v>
      </c>
      <c r="P84" s="471">
        <f>(G84+M84+N84+O84)*K84</f>
        <v>0</v>
      </c>
      <c r="Q84" s="471">
        <f>(G84+M84+N84+O84+P84)*L84</f>
        <v>0</v>
      </c>
      <c r="R84" s="894">
        <f>G84+SUM(M84:Q84)</f>
        <v>5000</v>
      </c>
      <c r="S84" s="470"/>
      <c r="T84" s="470">
        <f>T$10</f>
        <v>0.05</v>
      </c>
      <c r="U84" s="470">
        <v>0.03</v>
      </c>
      <c r="V84" s="470">
        <f>V$10</f>
        <v>0.1</v>
      </c>
      <c r="W84" s="598">
        <f>R84*S84</f>
        <v>0</v>
      </c>
      <c r="X84" s="472">
        <f>R84*T84</f>
        <v>250</v>
      </c>
      <c r="Y84" s="472">
        <f>R84*U84</f>
        <v>150</v>
      </c>
      <c r="Z84" s="472">
        <f>(W84+X84)*V84</f>
        <v>25</v>
      </c>
      <c r="AA84" s="894">
        <f>R84+SUM(W84:Z84)</f>
        <v>5425</v>
      </c>
      <c r="AB84" s="674">
        <v>25</v>
      </c>
      <c r="AC84" s="313">
        <f>IF(ISERROR(IF('Wainwright Summary'!$E$7-C84&gt;AB84,0,(AB84-('Wainwright Summary'!$E$7-C84))/AB84)*G84)," ",(IF('Wainwright Summary'!$E$7-C84&gt;AB84,0,(AB84-('Wainwright Summary'!$E$7-C84))/AB84)*G84))</f>
        <v>400</v>
      </c>
      <c r="AD84" s="269">
        <f>VLOOKUP(C84,'Inflation-OLD'!$A$6:$B$126,2)/VLOOKUP('Wainwright Summary'!$E$6,'Inflation-OLD'!$A$6:$B$126,2)</f>
        <v>0.60685493868446883</v>
      </c>
      <c r="AE84" s="264">
        <f>IF(ISERROR(AA84*AD84), " ",AA84*AD84 )</f>
        <v>3292.1880423632433</v>
      </c>
      <c r="AF84" s="689">
        <f>IF(ISERROR((AC84/G84)*AE84)," ",(AC84/G84)*AE84)</f>
        <v>263.37504338905944</v>
      </c>
      <c r="AG84" s="1081">
        <v>2035</v>
      </c>
      <c r="AH84" s="703"/>
      <c r="AI84" s="272"/>
      <c r="AJ84" s="602">
        <f>AB84</f>
        <v>25</v>
      </c>
      <c r="AK84" s="479"/>
      <c r="AL84" s="479"/>
      <c r="AM84" s="479"/>
      <c r="AN84" s="277"/>
      <c r="AO84" s="5"/>
      <c r="AP84" s="6"/>
      <c r="AQ84" s="141"/>
      <c r="AR84" s="895">
        <v>5000</v>
      </c>
      <c r="AS84" s="4">
        <f t="shared" si="19"/>
        <v>1</v>
      </c>
      <c r="AT84" s="895">
        <f t="shared" si="20"/>
        <v>5000</v>
      </c>
    </row>
    <row r="85" spans="1:46" s="4" customFormat="1" ht="20.25" customHeight="1">
      <c r="A85" s="383"/>
      <c r="B85" s="1054" t="s">
        <v>3</v>
      </c>
      <c r="C85" s="1020">
        <v>2008</v>
      </c>
      <c r="D85" s="953">
        <v>1</v>
      </c>
      <c r="E85" s="170" t="s">
        <v>305</v>
      </c>
      <c r="F85" s="710">
        <f>AT85</f>
        <v>10000</v>
      </c>
      <c r="G85" s="337">
        <f>IF(ISERROR(F85*D85)," ",F85*D85)</f>
        <v>10000</v>
      </c>
      <c r="H85" s="1009">
        <v>0</v>
      </c>
      <c r="I85" s="1009">
        <v>0</v>
      </c>
      <c r="J85" s="1009">
        <v>0</v>
      </c>
      <c r="K85" s="1009">
        <v>0</v>
      </c>
      <c r="L85" s="1009">
        <v>0</v>
      </c>
      <c r="M85" s="471">
        <f>G85*H85</f>
        <v>0</v>
      </c>
      <c r="N85" s="471">
        <f>(G85+M85)*I85</f>
        <v>0</v>
      </c>
      <c r="O85" s="471">
        <f>(G85+M85+N85)*J85</f>
        <v>0</v>
      </c>
      <c r="P85" s="471">
        <f>(G85+M85+N85+O85)*K85</f>
        <v>0</v>
      </c>
      <c r="Q85" s="471">
        <f>(G85+M85+N85+O85+P85)*L85</f>
        <v>0</v>
      </c>
      <c r="R85" s="894">
        <f>G85+SUM(M85:Q85)</f>
        <v>10000</v>
      </c>
      <c r="S85" s="470"/>
      <c r="T85" s="470"/>
      <c r="U85" s="470">
        <v>0.03</v>
      </c>
      <c r="V85" s="470">
        <f>V$10</f>
        <v>0.1</v>
      </c>
      <c r="W85" s="598">
        <f>R85*S85</f>
        <v>0</v>
      </c>
      <c r="X85" s="472">
        <f>R85*T85</f>
        <v>0</v>
      </c>
      <c r="Y85" s="472">
        <f>R85*U85</f>
        <v>300</v>
      </c>
      <c r="Z85" s="472">
        <f>(W85+X85)*V85</f>
        <v>0</v>
      </c>
      <c r="AA85" s="894">
        <f>R85+SUM(W85:Z85)</f>
        <v>10300</v>
      </c>
      <c r="AB85" s="674">
        <v>25</v>
      </c>
      <c r="AC85" s="313">
        <f>IF(ISERROR(IF('Wainwright Summary'!$E$7-C85&gt;AB85,0,(AB85-('Wainwright Summary'!$E$7-C85))/AB85)*G85)," ",(IF('Wainwright Summary'!$E$7-C85&gt;AB85,0,(AB85-('Wainwright Summary'!$E$7-C85))/AB85)*G85))</f>
        <v>10000</v>
      </c>
      <c r="AD85" s="269">
        <f>VLOOKUP(C85,'Inflation-OLD'!$A$6:$B$126,2)/VLOOKUP('Wainwright Summary'!$E$6,'Inflation-OLD'!$A$6:$B$126,2)</f>
        <v>1.02</v>
      </c>
      <c r="AE85" s="264">
        <v>0</v>
      </c>
      <c r="AF85" s="689">
        <v>0</v>
      </c>
      <c r="AG85" s="489">
        <v>2010</v>
      </c>
      <c r="AH85" s="703"/>
      <c r="AI85" s="985"/>
      <c r="AJ85" s="986">
        <f>AB85</f>
        <v>25</v>
      </c>
      <c r="AK85" s="998"/>
      <c r="AL85" s="998"/>
      <c r="AM85" s="998"/>
      <c r="AN85" s="292" t="s">
        <v>587</v>
      </c>
      <c r="AO85" s="5"/>
      <c r="AP85" s="6"/>
      <c r="AQ85" s="175"/>
      <c r="AR85" s="895">
        <v>10000</v>
      </c>
      <c r="AS85" s="4">
        <f>$AS$9</f>
        <v>1</v>
      </c>
      <c r="AT85" s="895">
        <f>AR85*AS85</f>
        <v>10000</v>
      </c>
    </row>
    <row r="86" spans="1:46" s="4" customFormat="1">
      <c r="A86" s="383"/>
      <c r="B86" s="1054"/>
      <c r="C86" s="311"/>
      <c r="D86" s="169"/>
      <c r="E86" s="170"/>
      <c r="F86" s="710"/>
      <c r="G86" s="335"/>
      <c r="H86" s="470"/>
      <c r="I86" s="470"/>
      <c r="J86" s="470"/>
      <c r="K86" s="470"/>
      <c r="L86" s="470"/>
      <c r="M86" s="471"/>
      <c r="N86" s="471"/>
      <c r="O86" s="471"/>
      <c r="P86" s="471"/>
      <c r="Q86" s="471"/>
      <c r="R86" s="894"/>
      <c r="S86" s="470"/>
      <c r="T86" s="470"/>
      <c r="U86" s="470"/>
      <c r="V86" s="470"/>
      <c r="W86" s="673"/>
      <c r="X86" s="673"/>
      <c r="Y86" s="673"/>
      <c r="Z86" s="673"/>
      <c r="AA86" s="673"/>
      <c r="AB86" s="674"/>
      <c r="AC86" s="313"/>
      <c r="AD86" s="269"/>
      <c r="AE86" s="264"/>
      <c r="AF86" s="689"/>
      <c r="AG86" s="1081"/>
      <c r="AH86" s="703"/>
      <c r="AI86" s="272"/>
      <c r="AJ86" s="602"/>
      <c r="AK86" s="479"/>
      <c r="AL86" s="479"/>
      <c r="AM86" s="479"/>
      <c r="AN86" s="277"/>
      <c r="AO86" s="5"/>
      <c r="AP86" s="6"/>
      <c r="AQ86" s="141"/>
      <c r="AR86" s="895"/>
      <c r="AT86" s="895"/>
    </row>
    <row r="87" spans="1:46" s="4" customFormat="1">
      <c r="A87" s="383"/>
      <c r="B87" s="1053" t="s">
        <v>1</v>
      </c>
      <c r="C87" s="311">
        <v>1987</v>
      </c>
      <c r="D87" s="169">
        <v>1</v>
      </c>
      <c r="E87" s="170" t="s">
        <v>305</v>
      </c>
      <c r="F87" s="708">
        <f>AT87</f>
        <v>60000</v>
      </c>
      <c r="G87" s="335">
        <f t="shared" ref="G87:G151" si="21">IF(ISERROR(F87*D87)," ",F87*D87)</f>
        <v>60000</v>
      </c>
      <c r="H87" s="1009">
        <v>0</v>
      </c>
      <c r="I87" s="1009">
        <v>0</v>
      </c>
      <c r="J87" s="1009">
        <v>0</v>
      </c>
      <c r="K87" s="1009">
        <v>0</v>
      </c>
      <c r="L87" s="1009">
        <v>0</v>
      </c>
      <c r="M87" s="672"/>
      <c r="N87" s="672"/>
      <c r="O87" s="672"/>
      <c r="P87" s="672"/>
      <c r="Q87" s="672"/>
      <c r="R87" s="673">
        <f t="shared" ref="R87:R151" si="22">G87+SUM(M87:Q87)</f>
        <v>60000</v>
      </c>
      <c r="S87" s="470"/>
      <c r="T87" s="470">
        <f>T$10</f>
        <v>0.05</v>
      </c>
      <c r="U87" s="470">
        <v>0.03</v>
      </c>
      <c r="V87" s="470">
        <f>V$10</f>
        <v>0.1</v>
      </c>
      <c r="W87" s="673">
        <f t="shared" ref="W87:W151" si="23">R87*S87</f>
        <v>0</v>
      </c>
      <c r="X87" s="673">
        <f t="shared" ref="X87:X151" si="24">R87*T87</f>
        <v>3000</v>
      </c>
      <c r="Y87" s="673">
        <f t="shared" ref="Y87:Y151" si="25">R87*U87</f>
        <v>1800</v>
      </c>
      <c r="Z87" s="673">
        <f t="shared" ref="Z87:Z151" si="26">(W87+X87)*V87</f>
        <v>300</v>
      </c>
      <c r="AA87" s="673">
        <f t="shared" ref="AA87:AA151" si="27">R87+SUM(W87:Z87)</f>
        <v>65100</v>
      </c>
      <c r="AB87" s="674">
        <v>75</v>
      </c>
      <c r="AC87" s="313">
        <f>IF(ISERROR(IF('Wainwright Summary'!$E$7-C87&gt;AB87,0,(AB87-('Wainwright Summary'!$E$7-C87))/AB87)*G87)," ",(IF('Wainwright Summary'!$E$7-C87&gt;AB87,0,(AB87-('Wainwright Summary'!$E$7-C87))/AB87)*G87))</f>
        <v>43200</v>
      </c>
      <c r="AD87" s="269">
        <f>VLOOKUP(C87,'Inflation-OLD'!$A$6:$B$126,2)/VLOOKUP('Wainwright Summary'!$E$6,'Inflation-OLD'!$A$6:$B$126,2)</f>
        <v>0.63776491659633006</v>
      </c>
      <c r="AE87" s="264">
        <f>IF(ISERROR(AA87*AD87), " ",AA87*AD87 )</f>
        <v>41518.49607042109</v>
      </c>
      <c r="AF87" s="689">
        <f>IF(ISERROR((AC87/G87)*AE87)," ",(AC87/G87)*AE87)</f>
        <v>29893.317170703183</v>
      </c>
      <c r="AG87" s="1081">
        <f>IF(ISERROR(C87+AB87)," ",(C87+AB87))</f>
        <v>2062</v>
      </c>
      <c r="AH87" s="703"/>
      <c r="AI87" s="272"/>
      <c r="AJ87" s="602">
        <f t="shared" ref="AJ87:AJ138" si="28">AB87</f>
        <v>75</v>
      </c>
      <c r="AK87" s="1150"/>
      <c r="AL87" s="479"/>
      <c r="AM87" s="1151"/>
      <c r="AN87" s="277"/>
      <c r="AO87" s="5"/>
      <c r="AP87" s="6"/>
      <c r="AQ87" s="141"/>
      <c r="AR87" s="895">
        <v>60000</v>
      </c>
      <c r="AS87" s="4">
        <f t="shared" si="19"/>
        <v>1</v>
      </c>
      <c r="AT87" s="895">
        <f t="shared" si="20"/>
        <v>60000</v>
      </c>
    </row>
    <row r="88" spans="1:46" s="4" customFormat="1">
      <c r="A88" s="383"/>
      <c r="B88" s="1054" t="s">
        <v>950</v>
      </c>
      <c r="C88" s="311">
        <v>1987</v>
      </c>
      <c r="D88" s="169">
        <v>1</v>
      </c>
      <c r="E88" s="170" t="s">
        <v>305</v>
      </c>
      <c r="F88" s="708">
        <f>AT88</f>
        <v>6000</v>
      </c>
      <c r="G88" s="335">
        <f t="shared" si="21"/>
        <v>6000</v>
      </c>
      <c r="H88" s="1009">
        <v>0</v>
      </c>
      <c r="I88" s="1009">
        <v>0</v>
      </c>
      <c r="J88" s="1009">
        <v>0</v>
      </c>
      <c r="K88" s="1009">
        <v>0</v>
      </c>
      <c r="L88" s="1009">
        <v>0</v>
      </c>
      <c r="M88" s="672"/>
      <c r="N88" s="672"/>
      <c r="O88" s="672"/>
      <c r="P88" s="672"/>
      <c r="Q88" s="672"/>
      <c r="R88" s="673">
        <f t="shared" si="22"/>
        <v>6000</v>
      </c>
      <c r="S88" s="470"/>
      <c r="T88" s="470">
        <f>T$10</f>
        <v>0.05</v>
      </c>
      <c r="U88" s="470">
        <v>0.03</v>
      </c>
      <c r="V88" s="470">
        <f>V$10</f>
        <v>0.1</v>
      </c>
      <c r="W88" s="673">
        <f t="shared" si="23"/>
        <v>0</v>
      </c>
      <c r="X88" s="673">
        <f t="shared" si="24"/>
        <v>300</v>
      </c>
      <c r="Y88" s="673">
        <f t="shared" si="25"/>
        <v>180</v>
      </c>
      <c r="Z88" s="673">
        <f t="shared" si="26"/>
        <v>30</v>
      </c>
      <c r="AA88" s="673">
        <f t="shared" si="27"/>
        <v>6510</v>
      </c>
      <c r="AB88" s="674">
        <v>50</v>
      </c>
      <c r="AC88" s="313">
        <f>IF(ISERROR(IF('Wainwright Summary'!$E$7-C88&gt;AB88,0,(AB88-('Wainwright Summary'!$E$7-C88))/AB88)*G88)," ",(IF('Wainwright Summary'!$E$7-C88&gt;AB88,0,(AB88-('Wainwright Summary'!$E$7-C88))/AB88)*G88))</f>
        <v>3479.9999999999995</v>
      </c>
      <c r="AD88" s="269">
        <f>VLOOKUP(C88,'Inflation-OLD'!$A$6:$B$126,2)/VLOOKUP('Wainwright Summary'!$E$6,'Inflation-OLD'!$A$6:$B$126,2)</f>
        <v>0.63776491659633006</v>
      </c>
      <c r="AE88" s="264">
        <f>IF(ISERROR(AA88*AD88), " ",AA88*AD88 )</f>
        <v>4151.8496070421088</v>
      </c>
      <c r="AF88" s="689">
        <f>IF(ISERROR((AC88/G88)*AE88)," ",(AC88/G88)*AE88)</f>
        <v>2408.0727720844229</v>
      </c>
      <c r="AG88" s="1172">
        <v>2060</v>
      </c>
      <c r="AH88" s="703"/>
      <c r="AI88" s="272"/>
      <c r="AJ88" s="602">
        <f t="shared" si="28"/>
        <v>50</v>
      </c>
      <c r="AK88" s="1150">
        <f>ROUND(0.5*AA88,-2)</f>
        <v>3300</v>
      </c>
      <c r="AL88" s="1151">
        <v>2037</v>
      </c>
      <c r="AM88" s="1151">
        <v>1</v>
      </c>
      <c r="AN88" s="277"/>
      <c r="AO88" s="5"/>
      <c r="AP88" s="6"/>
      <c r="AQ88" s="141"/>
      <c r="AR88" s="895">
        <v>6000</v>
      </c>
      <c r="AS88" s="4">
        <f t="shared" si="19"/>
        <v>1</v>
      </c>
      <c r="AT88" s="895">
        <f t="shared" si="20"/>
        <v>6000</v>
      </c>
    </row>
    <row r="89" spans="1:46" s="4" customFormat="1">
      <c r="A89" s="383"/>
      <c r="B89" s="1054" t="s">
        <v>951</v>
      </c>
      <c r="C89" s="311">
        <v>1987</v>
      </c>
      <c r="D89" s="169">
        <v>1</v>
      </c>
      <c r="E89" s="170" t="s">
        <v>305</v>
      </c>
      <c r="F89" s="708">
        <f>AT89</f>
        <v>15000</v>
      </c>
      <c r="G89" s="335">
        <f t="shared" si="21"/>
        <v>15000</v>
      </c>
      <c r="H89" s="1009">
        <v>0</v>
      </c>
      <c r="I89" s="1009">
        <v>0</v>
      </c>
      <c r="J89" s="1009">
        <v>0</v>
      </c>
      <c r="K89" s="1009">
        <v>0</v>
      </c>
      <c r="L89" s="1009">
        <v>0</v>
      </c>
      <c r="M89" s="672"/>
      <c r="N89" s="672"/>
      <c r="O89" s="672"/>
      <c r="P89" s="672"/>
      <c r="Q89" s="672"/>
      <c r="R89" s="673">
        <f t="shared" si="22"/>
        <v>15000</v>
      </c>
      <c r="S89" s="470"/>
      <c r="T89" s="470">
        <f>T$10</f>
        <v>0.05</v>
      </c>
      <c r="U89" s="470">
        <v>0.03</v>
      </c>
      <c r="V89" s="470">
        <f>V$10</f>
        <v>0.1</v>
      </c>
      <c r="W89" s="673">
        <f t="shared" si="23"/>
        <v>0</v>
      </c>
      <c r="X89" s="673">
        <f t="shared" si="24"/>
        <v>750</v>
      </c>
      <c r="Y89" s="673">
        <f t="shared" si="25"/>
        <v>450</v>
      </c>
      <c r="Z89" s="673">
        <f t="shared" si="26"/>
        <v>75</v>
      </c>
      <c r="AA89" s="673">
        <f t="shared" si="27"/>
        <v>16275</v>
      </c>
      <c r="AB89" s="674">
        <v>25</v>
      </c>
      <c r="AC89" s="313">
        <f>IF(ISERROR(IF('Wainwright Summary'!$E$7-C89&gt;AB89,0,(AB89-('Wainwright Summary'!$E$7-C89))/AB89)*G89)," ",(IF('Wainwright Summary'!$E$7-C89&gt;AB89,0,(AB89-('Wainwright Summary'!$E$7-C89))/AB89)*G89))</f>
        <v>2400</v>
      </c>
      <c r="AD89" s="269">
        <f>VLOOKUP(C89,'Inflation-OLD'!$A$6:$B$126,2)/VLOOKUP('Wainwright Summary'!$E$6,'Inflation-OLD'!$A$6:$B$126,2)</f>
        <v>0.63776491659633006</v>
      </c>
      <c r="AE89" s="264">
        <f>IF(ISERROR(AA89*AD89), " ",AA89*AD89 )</f>
        <v>10379.624017605272</v>
      </c>
      <c r="AF89" s="689">
        <f>IF(ISERROR((AC89/G89)*AE89)," ",(AC89/G89)*AE89)</f>
        <v>1660.7398428168435</v>
      </c>
      <c r="AG89" s="1081">
        <f>IF(ISERROR(C89+AB89)," ",(C89+AB89))</f>
        <v>2012</v>
      </c>
      <c r="AH89" s="703"/>
      <c r="AI89" s="272"/>
      <c r="AJ89" s="602">
        <f t="shared" si="28"/>
        <v>25</v>
      </c>
      <c r="AK89" s="479"/>
      <c r="AL89" s="479"/>
      <c r="AM89" s="479"/>
      <c r="AN89" s="277"/>
      <c r="AO89" s="5"/>
      <c r="AP89" s="6"/>
      <c r="AQ89" s="141"/>
      <c r="AR89" s="895">
        <v>15000</v>
      </c>
      <c r="AS89" s="4">
        <f t="shared" si="19"/>
        <v>1</v>
      </c>
      <c r="AT89" s="895">
        <f t="shared" si="20"/>
        <v>15000</v>
      </c>
    </row>
    <row r="90" spans="1:46" s="4" customFormat="1">
      <c r="A90" s="383"/>
      <c r="B90" s="1054" t="s">
        <v>2</v>
      </c>
      <c r="C90" s="1020">
        <v>2008</v>
      </c>
      <c r="D90" s="953">
        <v>1</v>
      </c>
      <c r="E90" s="170" t="s">
        <v>305</v>
      </c>
      <c r="F90" s="710">
        <v>15000</v>
      </c>
      <c r="G90" s="337">
        <f>IF(ISERROR(F90*D90)," ",F90*D90)</f>
        <v>15000</v>
      </c>
      <c r="H90" s="1009">
        <v>0</v>
      </c>
      <c r="I90" s="1009">
        <v>0</v>
      </c>
      <c r="J90" s="1009">
        <v>0</v>
      </c>
      <c r="K90" s="1009">
        <v>0</v>
      </c>
      <c r="L90" s="1009">
        <v>0</v>
      </c>
      <c r="M90" s="471">
        <f>G90*H90</f>
        <v>0</v>
      </c>
      <c r="N90" s="471">
        <f>(G90+M90)*I90</f>
        <v>0</v>
      </c>
      <c r="O90" s="471">
        <f>(G90+M90+N90)*J90</f>
        <v>0</v>
      </c>
      <c r="P90" s="471">
        <f>(G90+M90+N90+O90)*K90</f>
        <v>0</v>
      </c>
      <c r="Q90" s="471">
        <f>(G90+M90+N90+O90+P90)*L90</f>
        <v>0</v>
      </c>
      <c r="R90" s="894">
        <f>G90+SUM(M90:Q90)</f>
        <v>15000</v>
      </c>
      <c r="S90" s="470"/>
      <c r="T90" s="470">
        <f>T$10</f>
        <v>0.05</v>
      </c>
      <c r="U90" s="470">
        <v>0.03</v>
      </c>
      <c r="V90" s="470">
        <f>V$10</f>
        <v>0.1</v>
      </c>
      <c r="W90" s="598">
        <f>R90*S90</f>
        <v>0</v>
      </c>
      <c r="X90" s="472">
        <f>R90*T90</f>
        <v>750</v>
      </c>
      <c r="Y90" s="472">
        <f>R90*U90</f>
        <v>450</v>
      </c>
      <c r="Z90" s="472">
        <f>(W90+X90)*V90</f>
        <v>75</v>
      </c>
      <c r="AA90" s="894">
        <f>R90+SUM(W90:Z90)</f>
        <v>16275</v>
      </c>
      <c r="AB90" s="674">
        <v>25</v>
      </c>
      <c r="AC90" s="313">
        <f>IF(ISERROR(IF('Wainwright Summary'!$E$7-C90&gt;AB90,0,(AB90-('Wainwright Summary'!$E$7-C90))/AB90)*G90)," ",(IF('Wainwright Summary'!$E$7-C90&gt;AB90,0,(AB90-('Wainwright Summary'!$E$7-C90))/AB90)*G90))</f>
        <v>15000</v>
      </c>
      <c r="AD90" s="269">
        <f>VLOOKUP(C90,'Inflation-OLD'!$A$6:$B$126,2)/VLOOKUP('Wainwright Summary'!$E$6,'Inflation-OLD'!$A$6:$B$126,2)</f>
        <v>1.02</v>
      </c>
      <c r="AE90" s="264">
        <v>0</v>
      </c>
      <c r="AF90" s="689">
        <v>0</v>
      </c>
      <c r="AG90" s="1083">
        <v>2010</v>
      </c>
      <c r="AH90" s="703"/>
      <c r="AI90" s="985"/>
      <c r="AJ90" s="986">
        <f>AB90</f>
        <v>25</v>
      </c>
      <c r="AK90" s="998"/>
      <c r="AL90" s="998"/>
      <c r="AM90" s="998"/>
      <c r="AN90" s="292"/>
      <c r="AO90" s="5"/>
      <c r="AP90" s="6"/>
      <c r="AQ90" s="175"/>
      <c r="AR90" s="895">
        <v>15000</v>
      </c>
      <c r="AS90" s="4">
        <f t="shared" si="14"/>
        <v>1</v>
      </c>
      <c r="AT90" s="895">
        <f>AR90*AS90</f>
        <v>15000</v>
      </c>
    </row>
    <row r="91" spans="1:46" s="4" customFormat="1">
      <c r="A91" s="383"/>
      <c r="B91" s="1054"/>
      <c r="C91" s="311"/>
      <c r="D91" s="169"/>
      <c r="E91" s="170"/>
      <c r="F91" s="710"/>
      <c r="G91" s="335"/>
      <c r="H91" s="671"/>
      <c r="I91" s="671"/>
      <c r="J91" s="671"/>
      <c r="K91" s="671"/>
      <c r="L91" s="671"/>
      <c r="M91" s="672"/>
      <c r="N91" s="672"/>
      <c r="O91" s="672"/>
      <c r="P91" s="672"/>
      <c r="Q91" s="672"/>
      <c r="R91" s="673"/>
      <c r="S91" s="470"/>
      <c r="T91" s="470"/>
      <c r="U91" s="470"/>
      <c r="V91" s="470"/>
      <c r="W91" s="673"/>
      <c r="X91" s="673"/>
      <c r="Y91" s="673"/>
      <c r="Z91" s="673"/>
      <c r="AA91" s="673"/>
      <c r="AB91" s="674"/>
      <c r="AC91" s="313"/>
      <c r="AD91" s="269"/>
      <c r="AE91" s="264"/>
      <c r="AF91" s="689"/>
      <c r="AG91" s="1081"/>
      <c r="AH91" s="703"/>
      <c r="AI91" s="272"/>
      <c r="AJ91" s="602"/>
      <c r="AK91" s="479"/>
      <c r="AL91" s="479"/>
      <c r="AM91" s="479"/>
      <c r="AN91" s="277"/>
      <c r="AO91" s="5"/>
      <c r="AP91" s="6"/>
      <c r="AQ91" s="141"/>
      <c r="AR91" s="895"/>
      <c r="AT91" s="895"/>
    </row>
    <row r="92" spans="1:46" s="4" customFormat="1">
      <c r="A92" s="383"/>
      <c r="B92" s="1053" t="s">
        <v>952</v>
      </c>
      <c r="C92" s="311">
        <v>1987</v>
      </c>
      <c r="D92" s="169">
        <v>1</v>
      </c>
      <c r="E92" s="170" t="s">
        <v>305</v>
      </c>
      <c r="F92" s="708">
        <f>AT92</f>
        <v>60000</v>
      </c>
      <c r="G92" s="335">
        <f t="shared" si="21"/>
        <v>60000</v>
      </c>
      <c r="H92" s="1009">
        <v>0</v>
      </c>
      <c r="I92" s="1009">
        <v>0</v>
      </c>
      <c r="J92" s="1009">
        <v>0</v>
      </c>
      <c r="K92" s="1009">
        <v>0</v>
      </c>
      <c r="L92" s="1009">
        <v>0</v>
      </c>
      <c r="M92" s="672"/>
      <c r="N92" s="672"/>
      <c r="O92" s="672"/>
      <c r="P92" s="672"/>
      <c r="Q92" s="672"/>
      <c r="R92" s="673">
        <f t="shared" si="22"/>
        <v>60000</v>
      </c>
      <c r="S92" s="470"/>
      <c r="T92" s="470">
        <f>T$10</f>
        <v>0.05</v>
      </c>
      <c r="U92" s="470">
        <v>0.03</v>
      </c>
      <c r="V92" s="470">
        <f>V$10</f>
        <v>0.1</v>
      </c>
      <c r="W92" s="673">
        <f t="shared" si="23"/>
        <v>0</v>
      </c>
      <c r="X92" s="673">
        <f t="shared" si="24"/>
        <v>3000</v>
      </c>
      <c r="Y92" s="673">
        <f t="shared" si="25"/>
        <v>1800</v>
      </c>
      <c r="Z92" s="673">
        <f t="shared" si="26"/>
        <v>300</v>
      </c>
      <c r="AA92" s="673">
        <f t="shared" si="27"/>
        <v>65100</v>
      </c>
      <c r="AB92" s="674">
        <v>75</v>
      </c>
      <c r="AC92" s="313">
        <f>IF(ISERROR(IF('Wainwright Summary'!$E$7-C92&gt;AB92,0,(AB92-('Wainwright Summary'!$E$7-C92))/AB92)*G92)," ",(IF('Wainwright Summary'!$E$7-C92&gt;AB92,0,(AB92-('Wainwright Summary'!$E$7-C92))/AB92)*G92))</f>
        <v>43200</v>
      </c>
      <c r="AD92" s="269">
        <f>VLOOKUP(C92,'Inflation-OLD'!$A$6:$B$126,2)/VLOOKUP('Wainwright Summary'!$E$6,'Inflation-OLD'!$A$6:$B$126,2)</f>
        <v>0.63776491659633006</v>
      </c>
      <c r="AE92" s="264">
        <f>IF(ISERROR(AA92*AD92), " ",AA92*AD92 )</f>
        <v>41518.49607042109</v>
      </c>
      <c r="AF92" s="689">
        <f>IF(ISERROR((AC92/G92)*AE92)," ",(AC92/G92)*AE92)</f>
        <v>29893.317170703183</v>
      </c>
      <c r="AG92" s="1081">
        <f>IF(ISERROR(C92+AB92)," ",(C92+AB92))</f>
        <v>2062</v>
      </c>
      <c r="AH92" s="703"/>
      <c r="AI92" s="272"/>
      <c r="AJ92" s="602">
        <f t="shared" si="28"/>
        <v>75</v>
      </c>
      <c r="AK92" s="1150"/>
      <c r="AL92" s="479"/>
      <c r="AM92" s="1151"/>
      <c r="AN92" s="277"/>
      <c r="AO92" s="5"/>
      <c r="AP92" s="6"/>
      <c r="AQ92" s="141"/>
      <c r="AR92" s="895">
        <v>60000</v>
      </c>
      <c r="AS92" s="4">
        <f t="shared" si="19"/>
        <v>1</v>
      </c>
      <c r="AT92" s="895">
        <f t="shared" si="20"/>
        <v>60000</v>
      </c>
    </row>
    <row r="93" spans="1:46" s="4" customFormat="1">
      <c r="A93" s="383"/>
      <c r="B93" s="1054" t="s">
        <v>950</v>
      </c>
      <c r="C93" s="311">
        <v>1987</v>
      </c>
      <c r="D93" s="169">
        <v>1</v>
      </c>
      <c r="E93" s="170" t="s">
        <v>305</v>
      </c>
      <c r="F93" s="708">
        <f>AT93</f>
        <v>6000</v>
      </c>
      <c r="G93" s="335">
        <f t="shared" si="21"/>
        <v>6000</v>
      </c>
      <c r="H93" s="1009">
        <v>0</v>
      </c>
      <c r="I93" s="1009">
        <v>0</v>
      </c>
      <c r="J93" s="1009">
        <v>0</v>
      </c>
      <c r="K93" s="1009">
        <v>0</v>
      </c>
      <c r="L93" s="1009">
        <v>0</v>
      </c>
      <c r="M93" s="672"/>
      <c r="N93" s="672"/>
      <c r="O93" s="672"/>
      <c r="P93" s="672"/>
      <c r="Q93" s="672"/>
      <c r="R93" s="673">
        <f t="shared" si="22"/>
        <v>6000</v>
      </c>
      <c r="S93" s="470"/>
      <c r="T93" s="470">
        <f>T$10</f>
        <v>0.05</v>
      </c>
      <c r="U93" s="470">
        <v>0.03</v>
      </c>
      <c r="V93" s="470">
        <f>V$10</f>
        <v>0.1</v>
      </c>
      <c r="W93" s="673">
        <f t="shared" si="23"/>
        <v>0</v>
      </c>
      <c r="X93" s="673">
        <f t="shared" si="24"/>
        <v>300</v>
      </c>
      <c r="Y93" s="673">
        <f t="shared" si="25"/>
        <v>180</v>
      </c>
      <c r="Z93" s="673">
        <f t="shared" si="26"/>
        <v>30</v>
      </c>
      <c r="AA93" s="673">
        <f t="shared" si="27"/>
        <v>6510</v>
      </c>
      <c r="AB93" s="674">
        <v>50</v>
      </c>
      <c r="AC93" s="313">
        <f>IF(ISERROR(IF('Wainwright Summary'!$E$7-C93&gt;AB93,0,(AB93-('Wainwright Summary'!$E$7-C93))/AB93)*G93)," ",(IF('Wainwright Summary'!$E$7-C93&gt;AB93,0,(AB93-('Wainwright Summary'!$E$7-C93))/AB93)*G93))</f>
        <v>3479.9999999999995</v>
      </c>
      <c r="AD93" s="269">
        <f>VLOOKUP(C93,'Inflation-OLD'!$A$6:$B$126,2)/VLOOKUP('Wainwright Summary'!$E$6,'Inflation-OLD'!$A$6:$B$126,2)</f>
        <v>0.63776491659633006</v>
      </c>
      <c r="AE93" s="264">
        <f>IF(ISERROR(AA93*AD93), " ",AA93*AD93 )</f>
        <v>4151.8496070421088</v>
      </c>
      <c r="AF93" s="689">
        <f>IF(ISERROR((AC93/G93)*AE93)," ",(AC93/G93)*AE93)</f>
        <v>2408.0727720844229</v>
      </c>
      <c r="AG93" s="1172">
        <v>2060</v>
      </c>
      <c r="AH93" s="703"/>
      <c r="AI93" s="272"/>
      <c r="AJ93" s="602">
        <f t="shared" si="28"/>
        <v>50</v>
      </c>
      <c r="AK93" s="1150">
        <f>ROUND(0.5*AA93,-2)</f>
        <v>3300</v>
      </c>
      <c r="AL93" s="1151">
        <v>2037</v>
      </c>
      <c r="AM93" s="1151">
        <v>1</v>
      </c>
      <c r="AN93" s="277"/>
      <c r="AO93" s="5"/>
      <c r="AP93" s="6"/>
      <c r="AQ93" s="141"/>
      <c r="AR93" s="895">
        <v>6000</v>
      </c>
      <c r="AS93" s="4">
        <f t="shared" si="19"/>
        <v>1</v>
      </c>
      <c r="AT93" s="895">
        <f t="shared" si="20"/>
        <v>6000</v>
      </c>
    </row>
    <row r="94" spans="1:46" s="4" customFormat="1">
      <c r="A94" s="383"/>
      <c r="B94" s="1054" t="s">
        <v>953</v>
      </c>
      <c r="C94" s="311">
        <v>1987</v>
      </c>
      <c r="D94" s="169">
        <v>1</v>
      </c>
      <c r="E94" s="170" t="s">
        <v>305</v>
      </c>
      <c r="F94" s="708">
        <f>AT94</f>
        <v>15000</v>
      </c>
      <c r="G94" s="335">
        <f t="shared" si="21"/>
        <v>15000</v>
      </c>
      <c r="H94" s="1009">
        <v>0</v>
      </c>
      <c r="I94" s="1009">
        <v>0</v>
      </c>
      <c r="J94" s="1009">
        <v>0</v>
      </c>
      <c r="K94" s="1009">
        <v>0</v>
      </c>
      <c r="L94" s="1009">
        <v>0</v>
      </c>
      <c r="M94" s="672"/>
      <c r="N94" s="672"/>
      <c r="O94" s="672"/>
      <c r="P94" s="672"/>
      <c r="Q94" s="672"/>
      <c r="R94" s="673">
        <f t="shared" si="22"/>
        <v>15000</v>
      </c>
      <c r="S94" s="470"/>
      <c r="T94" s="470">
        <f>T$10</f>
        <v>0.05</v>
      </c>
      <c r="U94" s="470">
        <v>0.03</v>
      </c>
      <c r="V94" s="470">
        <f>V$10</f>
        <v>0.1</v>
      </c>
      <c r="W94" s="673">
        <f t="shared" si="23"/>
        <v>0</v>
      </c>
      <c r="X94" s="673">
        <f t="shared" si="24"/>
        <v>750</v>
      </c>
      <c r="Y94" s="673">
        <f t="shared" si="25"/>
        <v>450</v>
      </c>
      <c r="Z94" s="673">
        <f t="shared" si="26"/>
        <v>75</v>
      </c>
      <c r="AA94" s="673">
        <f t="shared" si="27"/>
        <v>16275</v>
      </c>
      <c r="AB94" s="674">
        <v>25</v>
      </c>
      <c r="AC94" s="313">
        <f>IF(ISERROR(IF('Wainwright Summary'!$E$7-C94&gt;AB94,0,(AB94-('Wainwright Summary'!$E$7-C94))/AB94)*G94)," ",(IF('Wainwright Summary'!$E$7-C94&gt;AB94,0,(AB94-('Wainwright Summary'!$E$7-C94))/AB94)*G94))</f>
        <v>2400</v>
      </c>
      <c r="AD94" s="269">
        <f>VLOOKUP(C94,'Inflation-OLD'!$A$6:$B$126,2)/VLOOKUP('Wainwright Summary'!$E$6,'Inflation-OLD'!$A$6:$B$126,2)</f>
        <v>0.63776491659633006</v>
      </c>
      <c r="AE94" s="264">
        <f>IF(ISERROR(AA94*AD94), " ",AA94*AD94 )</f>
        <v>10379.624017605272</v>
      </c>
      <c r="AF94" s="689">
        <f>IF(ISERROR((AC94/G94)*AE94)," ",(AC94/G94)*AE94)</f>
        <v>1660.7398428168435</v>
      </c>
      <c r="AG94" s="1081">
        <f>IF(ISERROR(C94+AB94)," ",(C94+AB94))</f>
        <v>2012</v>
      </c>
      <c r="AH94" s="703"/>
      <c r="AI94" s="272"/>
      <c r="AJ94" s="602">
        <f t="shared" si="28"/>
        <v>25</v>
      </c>
      <c r="AK94" s="479"/>
      <c r="AL94" s="479"/>
      <c r="AM94" s="479"/>
      <c r="AN94" s="277"/>
      <c r="AO94" s="5"/>
      <c r="AP94" s="6"/>
      <c r="AQ94" s="141"/>
      <c r="AR94" s="895">
        <v>15000</v>
      </c>
      <c r="AS94" s="4">
        <f t="shared" si="19"/>
        <v>1</v>
      </c>
      <c r="AT94" s="895">
        <f t="shared" si="20"/>
        <v>15000</v>
      </c>
    </row>
    <row r="95" spans="1:46" s="4" customFormat="1">
      <c r="A95" s="383"/>
      <c r="B95" s="1054"/>
      <c r="C95" s="311"/>
      <c r="D95" s="169"/>
      <c r="E95" s="170"/>
      <c r="F95" s="710"/>
      <c r="G95" s="335"/>
      <c r="H95" s="671"/>
      <c r="I95" s="671"/>
      <c r="J95" s="671"/>
      <c r="K95" s="671"/>
      <c r="L95" s="671"/>
      <c r="M95" s="672"/>
      <c r="N95" s="672"/>
      <c r="O95" s="672"/>
      <c r="P95" s="672"/>
      <c r="Q95" s="672"/>
      <c r="R95" s="673"/>
      <c r="S95" s="470"/>
      <c r="T95" s="470"/>
      <c r="U95" s="470"/>
      <c r="V95" s="470"/>
      <c r="W95" s="673"/>
      <c r="X95" s="673"/>
      <c r="Y95" s="673"/>
      <c r="Z95" s="673"/>
      <c r="AA95" s="673"/>
      <c r="AB95" s="674"/>
      <c r="AC95" s="313"/>
      <c r="AD95" s="269"/>
      <c r="AE95" s="264"/>
      <c r="AF95" s="689"/>
      <c r="AG95" s="1081"/>
      <c r="AH95" s="703"/>
      <c r="AI95" s="272"/>
      <c r="AJ95" s="602"/>
      <c r="AK95" s="479"/>
      <c r="AL95" s="479"/>
      <c r="AM95" s="479"/>
      <c r="AN95" s="277"/>
      <c r="AO95" s="5"/>
      <c r="AP95" s="6"/>
      <c r="AQ95" s="141"/>
      <c r="AR95" s="895"/>
      <c r="AT95" s="895"/>
    </row>
    <row r="96" spans="1:46" s="4" customFormat="1" ht="15.75">
      <c r="A96" s="383"/>
      <c r="B96" s="1055" t="s">
        <v>954</v>
      </c>
      <c r="C96" s="311">
        <v>1988</v>
      </c>
      <c r="D96" s="169">
        <v>1</v>
      </c>
      <c r="E96" s="170" t="s">
        <v>305</v>
      </c>
      <c r="F96" s="708">
        <f>AT96</f>
        <v>60000</v>
      </c>
      <c r="G96" s="335">
        <f t="shared" si="21"/>
        <v>60000</v>
      </c>
      <c r="H96" s="1009">
        <v>0</v>
      </c>
      <c r="I96" s="1009">
        <v>0</v>
      </c>
      <c r="J96" s="1009">
        <v>0</v>
      </c>
      <c r="K96" s="1009">
        <v>0</v>
      </c>
      <c r="L96" s="1009">
        <v>0</v>
      </c>
      <c r="M96" s="672"/>
      <c r="N96" s="672"/>
      <c r="O96" s="672"/>
      <c r="P96" s="672"/>
      <c r="Q96" s="672"/>
      <c r="R96" s="673">
        <f t="shared" si="22"/>
        <v>60000</v>
      </c>
      <c r="S96" s="470"/>
      <c r="T96" s="470">
        <f>T$10</f>
        <v>0.05</v>
      </c>
      <c r="U96" s="470">
        <v>0.03</v>
      </c>
      <c r="V96" s="470">
        <f>V$10</f>
        <v>0.1</v>
      </c>
      <c r="W96" s="673">
        <f t="shared" si="23"/>
        <v>0</v>
      </c>
      <c r="X96" s="673">
        <f t="shared" si="24"/>
        <v>3000</v>
      </c>
      <c r="Y96" s="673">
        <f t="shared" si="25"/>
        <v>1800</v>
      </c>
      <c r="Z96" s="673">
        <f t="shared" si="26"/>
        <v>300</v>
      </c>
      <c r="AA96" s="673">
        <f t="shared" si="27"/>
        <v>65100</v>
      </c>
      <c r="AB96" s="674">
        <v>75</v>
      </c>
      <c r="AC96" s="313">
        <f>IF(ISERROR(IF('Wainwright Summary'!$E$7-C96&gt;AB96,0,(AB96-('Wainwright Summary'!$E$7-C96))/AB96)*G96)," ",(IF('Wainwright Summary'!$E$7-C96&gt;AB96,0,(AB96-('Wainwright Summary'!$E$7-C96))/AB96)*G96))</f>
        <v>44000</v>
      </c>
      <c r="AD96" s="269">
        <f>VLOOKUP(C96,'Inflation-OLD'!$A$6:$B$126,2)/VLOOKUP('Wainwright Summary'!$E$6,'Inflation-OLD'!$A$6:$B$126,2)</f>
        <v>0.65831676361219538</v>
      </c>
      <c r="AE96" s="264">
        <f>IF(ISERROR(AA96*AD96), " ",AA96*AD96 )</f>
        <v>42856.421311153921</v>
      </c>
      <c r="AF96" s="689">
        <f>IF(ISERROR((AC96/G96)*AE96)," ",(AC96/G96)*AE96)</f>
        <v>31428.042294846207</v>
      </c>
      <c r="AG96" s="1081">
        <f>IF(ISERROR(C96+AB96)," ",(C96+AB96))</f>
        <v>2063</v>
      </c>
      <c r="AH96" s="703"/>
      <c r="AI96" s="272"/>
      <c r="AJ96" s="602">
        <f t="shared" si="28"/>
        <v>75</v>
      </c>
      <c r="AK96" s="1150"/>
      <c r="AL96" s="479"/>
      <c r="AM96" s="1151"/>
      <c r="AN96" s="277"/>
      <c r="AO96" s="5"/>
      <c r="AP96" s="6"/>
      <c r="AQ96" s="141"/>
      <c r="AR96" s="895">
        <v>60000</v>
      </c>
      <c r="AS96" s="4">
        <f t="shared" si="19"/>
        <v>1</v>
      </c>
      <c r="AT96" s="895">
        <f t="shared" si="20"/>
        <v>60000</v>
      </c>
    </row>
    <row r="97" spans="1:46" s="4" customFormat="1">
      <c r="A97" s="383"/>
      <c r="B97" s="1054" t="s">
        <v>955</v>
      </c>
      <c r="C97" s="311">
        <v>1988</v>
      </c>
      <c r="D97" s="169">
        <v>1</v>
      </c>
      <c r="E97" s="170" t="s">
        <v>305</v>
      </c>
      <c r="F97" s="708">
        <v>12000</v>
      </c>
      <c r="G97" s="335">
        <f t="shared" si="21"/>
        <v>12000</v>
      </c>
      <c r="H97" s="1009">
        <v>0</v>
      </c>
      <c r="I97" s="1009">
        <v>0</v>
      </c>
      <c r="J97" s="1009">
        <v>0</v>
      </c>
      <c r="K97" s="1009">
        <v>0</v>
      </c>
      <c r="L97" s="1009">
        <v>0</v>
      </c>
      <c r="M97" s="672"/>
      <c r="N97" s="672"/>
      <c r="O97" s="672"/>
      <c r="P97" s="672"/>
      <c r="Q97" s="672"/>
      <c r="R97" s="673">
        <f t="shared" si="22"/>
        <v>12000</v>
      </c>
      <c r="S97" s="470"/>
      <c r="T97" s="470">
        <f>T$10</f>
        <v>0.05</v>
      </c>
      <c r="U97" s="470">
        <v>0.03</v>
      </c>
      <c r="V97" s="470">
        <f>V$10</f>
        <v>0.1</v>
      </c>
      <c r="W97" s="673">
        <f t="shared" si="23"/>
        <v>0</v>
      </c>
      <c r="X97" s="673">
        <f t="shared" si="24"/>
        <v>600</v>
      </c>
      <c r="Y97" s="673">
        <f t="shared" si="25"/>
        <v>360</v>
      </c>
      <c r="Z97" s="673">
        <f t="shared" si="26"/>
        <v>60</v>
      </c>
      <c r="AA97" s="673">
        <f t="shared" si="27"/>
        <v>13020</v>
      </c>
      <c r="AB97" s="674">
        <v>50</v>
      </c>
      <c r="AC97" s="313">
        <f>IF(ISERROR(IF('Wainwright Summary'!$E$7-C97&gt;AB97,0,(AB97-('Wainwright Summary'!$E$7-C97))/AB97)*G97)," ",(IF('Wainwright Summary'!$E$7-C97&gt;AB97,0,(AB97-('Wainwright Summary'!$E$7-C97))/AB97)*G97))</f>
        <v>7200</v>
      </c>
      <c r="AD97" s="269">
        <f>VLOOKUP(C97,'Inflation-OLD'!$A$6:$B$126,2)/VLOOKUP('Wainwright Summary'!$E$6,'Inflation-OLD'!$A$6:$B$126,2)</f>
        <v>0.65831676361219538</v>
      </c>
      <c r="AE97" s="264">
        <f>IF(ISERROR(AA97*AD97), " ",AA97*AD97 )</f>
        <v>8571.2842622307835</v>
      </c>
      <c r="AF97" s="689">
        <f>IF(ISERROR((AC97/G97)*AE97)," ",(AC97/G97)*AE97)</f>
        <v>5142.7705573384701</v>
      </c>
      <c r="AG97" s="1172">
        <v>2060</v>
      </c>
      <c r="AH97" s="703"/>
      <c r="AI97" s="272"/>
      <c r="AJ97" s="602">
        <f t="shared" si="28"/>
        <v>50</v>
      </c>
      <c r="AK97" s="1150">
        <f>ROUND(0.5*AA97,-2)</f>
        <v>6500</v>
      </c>
      <c r="AL97" s="1151">
        <v>2037</v>
      </c>
      <c r="AM97" s="1151">
        <v>1</v>
      </c>
      <c r="AN97" s="277"/>
      <c r="AO97" s="5"/>
      <c r="AP97" s="6"/>
      <c r="AQ97" s="141"/>
      <c r="AR97" s="895">
        <v>6000</v>
      </c>
      <c r="AS97" s="4">
        <f t="shared" si="19"/>
        <v>1</v>
      </c>
      <c r="AT97" s="895">
        <f t="shared" si="20"/>
        <v>6000</v>
      </c>
    </row>
    <row r="98" spans="1:46" s="4" customFormat="1">
      <c r="A98" s="383"/>
      <c r="B98" s="1054" t="s">
        <v>956</v>
      </c>
      <c r="C98" s="311">
        <v>1988</v>
      </c>
      <c r="D98" s="169">
        <v>1</v>
      </c>
      <c r="E98" s="170" t="s">
        <v>305</v>
      </c>
      <c r="F98" s="708">
        <f>AT98</f>
        <v>15000</v>
      </c>
      <c r="G98" s="335">
        <f t="shared" si="21"/>
        <v>15000</v>
      </c>
      <c r="H98" s="1009">
        <v>0</v>
      </c>
      <c r="I98" s="1009">
        <v>0</v>
      </c>
      <c r="J98" s="1009">
        <v>0</v>
      </c>
      <c r="K98" s="1009">
        <v>0</v>
      </c>
      <c r="L98" s="1009">
        <v>0</v>
      </c>
      <c r="M98" s="672"/>
      <c r="N98" s="672"/>
      <c r="O98" s="672"/>
      <c r="P98" s="672"/>
      <c r="Q98" s="672"/>
      <c r="R98" s="673">
        <f t="shared" si="22"/>
        <v>15000</v>
      </c>
      <c r="S98" s="470"/>
      <c r="T98" s="470">
        <f>T$10</f>
        <v>0.05</v>
      </c>
      <c r="U98" s="470">
        <v>0.03</v>
      </c>
      <c r="V98" s="470">
        <f>V$10</f>
        <v>0.1</v>
      </c>
      <c r="W98" s="673">
        <f t="shared" si="23"/>
        <v>0</v>
      </c>
      <c r="X98" s="673">
        <f t="shared" si="24"/>
        <v>750</v>
      </c>
      <c r="Y98" s="673">
        <f t="shared" si="25"/>
        <v>450</v>
      </c>
      <c r="Z98" s="673">
        <f t="shared" si="26"/>
        <v>75</v>
      </c>
      <c r="AA98" s="673">
        <f t="shared" si="27"/>
        <v>16275</v>
      </c>
      <c r="AB98" s="674">
        <v>25</v>
      </c>
      <c r="AC98" s="313">
        <f>IF(ISERROR(IF('Wainwright Summary'!$E$7-C98&gt;AB98,0,(AB98-('Wainwright Summary'!$E$7-C98))/AB98)*G98)," ",(IF('Wainwright Summary'!$E$7-C98&gt;AB98,0,(AB98-('Wainwright Summary'!$E$7-C98))/AB98)*G98))</f>
        <v>3000</v>
      </c>
      <c r="AD98" s="269">
        <f>VLOOKUP(C98,'Inflation-OLD'!$A$6:$B$126,2)/VLOOKUP('Wainwright Summary'!$E$6,'Inflation-OLD'!$A$6:$B$126,2)</f>
        <v>0.65831676361219538</v>
      </c>
      <c r="AE98" s="264">
        <f>IF(ISERROR(AA98*AD98), " ",AA98*AD98 )</f>
        <v>10714.10532778848</v>
      </c>
      <c r="AF98" s="689">
        <f>IF(ISERROR((AC98/G98)*AE98)," ",(AC98/G98)*AE98)</f>
        <v>2142.8210655576963</v>
      </c>
      <c r="AG98" s="1081">
        <f>IF(ISERROR(C98+AB98)," ",(C98+AB98))</f>
        <v>2013</v>
      </c>
      <c r="AH98" s="703"/>
      <c r="AI98" s="272"/>
      <c r="AJ98" s="602">
        <f t="shared" si="28"/>
        <v>25</v>
      </c>
      <c r="AK98" s="479"/>
      <c r="AL98" s="479"/>
      <c r="AM98" s="479"/>
      <c r="AN98" s="277"/>
      <c r="AO98" s="5"/>
      <c r="AP98" s="6"/>
      <c r="AQ98" s="141"/>
      <c r="AR98" s="895">
        <v>15000</v>
      </c>
      <c r="AS98" s="4">
        <f t="shared" si="19"/>
        <v>1</v>
      </c>
      <c r="AT98" s="895">
        <f t="shared" si="20"/>
        <v>15000</v>
      </c>
    </row>
    <row r="99" spans="1:46" s="4" customFormat="1">
      <c r="A99" s="383"/>
      <c r="B99" s="1054"/>
      <c r="C99" s="311"/>
      <c r="D99" s="169"/>
      <c r="E99" s="170"/>
      <c r="F99" s="710"/>
      <c r="G99" s="335"/>
      <c r="H99" s="671"/>
      <c r="I99" s="671"/>
      <c r="J99" s="671"/>
      <c r="K99" s="671"/>
      <c r="L99" s="671"/>
      <c r="M99" s="672"/>
      <c r="N99" s="672"/>
      <c r="O99" s="672"/>
      <c r="P99" s="672"/>
      <c r="Q99" s="672"/>
      <c r="R99" s="673"/>
      <c r="S99" s="470"/>
      <c r="T99" s="470"/>
      <c r="U99" s="470"/>
      <c r="V99" s="470"/>
      <c r="W99" s="673"/>
      <c r="X99" s="673"/>
      <c r="Y99" s="673"/>
      <c r="Z99" s="673"/>
      <c r="AA99" s="673"/>
      <c r="AB99" s="674"/>
      <c r="AC99" s="313"/>
      <c r="AD99" s="269"/>
      <c r="AE99" s="264"/>
      <c r="AF99" s="689"/>
      <c r="AG99" s="1081"/>
      <c r="AH99" s="703"/>
      <c r="AI99" s="272"/>
      <c r="AJ99" s="602"/>
      <c r="AK99" s="479"/>
      <c r="AL99" s="479"/>
      <c r="AM99" s="479"/>
      <c r="AN99" s="277"/>
      <c r="AO99" s="5"/>
      <c r="AP99" s="6"/>
      <c r="AQ99" s="141"/>
      <c r="AR99" s="895"/>
      <c r="AT99" s="895"/>
    </row>
    <row r="100" spans="1:46" s="4" customFormat="1" ht="15.75">
      <c r="A100" s="383"/>
      <c r="B100" s="1055" t="s">
        <v>957</v>
      </c>
      <c r="C100" s="311">
        <v>1987</v>
      </c>
      <c r="D100" s="169">
        <v>1</v>
      </c>
      <c r="E100" s="170" t="s">
        <v>305</v>
      </c>
      <c r="F100" s="708">
        <f>AT100</f>
        <v>60000</v>
      </c>
      <c r="G100" s="335">
        <f t="shared" si="21"/>
        <v>60000</v>
      </c>
      <c r="H100" s="1009">
        <v>0</v>
      </c>
      <c r="I100" s="1009">
        <v>0</v>
      </c>
      <c r="J100" s="1009">
        <v>0</v>
      </c>
      <c r="K100" s="1009">
        <v>0</v>
      </c>
      <c r="L100" s="1009">
        <v>0</v>
      </c>
      <c r="M100" s="672"/>
      <c r="N100" s="672"/>
      <c r="O100" s="672"/>
      <c r="P100" s="672"/>
      <c r="Q100" s="672"/>
      <c r="R100" s="673">
        <f t="shared" si="22"/>
        <v>60000</v>
      </c>
      <c r="S100" s="470"/>
      <c r="T100" s="470">
        <f>T$10</f>
        <v>0.05</v>
      </c>
      <c r="U100" s="470">
        <v>0.03</v>
      </c>
      <c r="V100" s="470">
        <f>V$10</f>
        <v>0.1</v>
      </c>
      <c r="W100" s="673">
        <f t="shared" si="23"/>
        <v>0</v>
      </c>
      <c r="X100" s="673">
        <f t="shared" si="24"/>
        <v>3000</v>
      </c>
      <c r="Y100" s="673">
        <f t="shared" si="25"/>
        <v>1800</v>
      </c>
      <c r="Z100" s="673">
        <f t="shared" si="26"/>
        <v>300</v>
      </c>
      <c r="AA100" s="673">
        <f t="shared" si="27"/>
        <v>65100</v>
      </c>
      <c r="AB100" s="674">
        <v>75</v>
      </c>
      <c r="AC100" s="313">
        <f>IF(ISERROR(IF('Wainwright Summary'!$E$7-C100&gt;AB100,0,(AB100-('Wainwright Summary'!$E$7-C100))/AB100)*G100)," ",(IF('Wainwright Summary'!$E$7-C100&gt;AB100,0,(AB100-('Wainwright Summary'!$E$7-C100))/AB100)*G100))</f>
        <v>43200</v>
      </c>
      <c r="AD100" s="269">
        <f>VLOOKUP(C100,'Inflation-OLD'!$A$6:$B$126,2)/VLOOKUP('Wainwright Summary'!$E$6,'Inflation-OLD'!$A$6:$B$126,2)</f>
        <v>0.63776491659633006</v>
      </c>
      <c r="AE100" s="264">
        <f>IF(ISERROR(AA100*AD100), " ",AA100*AD100 )</f>
        <v>41518.49607042109</v>
      </c>
      <c r="AF100" s="689">
        <f>IF(ISERROR((AC100/G100)*AE100)," ",(AC100/G100)*AE100)</f>
        <v>29893.317170703183</v>
      </c>
      <c r="AG100" s="1081">
        <f>IF(ISERROR(C100+AB100)," ",(C100+AB100))</f>
        <v>2062</v>
      </c>
      <c r="AH100" s="703"/>
      <c r="AI100" s="272"/>
      <c r="AJ100" s="602">
        <f t="shared" si="28"/>
        <v>75</v>
      </c>
      <c r="AK100" s="1150"/>
      <c r="AL100" s="479"/>
      <c r="AM100" s="1151"/>
      <c r="AN100" s="277"/>
      <c r="AO100" s="5"/>
      <c r="AP100" s="6"/>
      <c r="AQ100" s="141"/>
      <c r="AR100" s="895">
        <v>60000</v>
      </c>
      <c r="AS100" s="4">
        <f t="shared" si="19"/>
        <v>1</v>
      </c>
      <c r="AT100" s="895">
        <f t="shared" si="20"/>
        <v>60000</v>
      </c>
    </row>
    <row r="101" spans="1:46" s="4" customFormat="1">
      <c r="A101" s="383"/>
      <c r="B101" s="1054" t="s">
        <v>958</v>
      </c>
      <c r="C101" s="311">
        <v>1987</v>
      </c>
      <c r="D101" s="169">
        <v>1</v>
      </c>
      <c r="E101" s="170" t="s">
        <v>305</v>
      </c>
      <c r="F101" s="708">
        <f>AT101</f>
        <v>6000</v>
      </c>
      <c r="G101" s="335">
        <f t="shared" si="21"/>
        <v>6000</v>
      </c>
      <c r="H101" s="1009">
        <v>0</v>
      </c>
      <c r="I101" s="1009">
        <v>0</v>
      </c>
      <c r="J101" s="1009">
        <v>0</v>
      </c>
      <c r="K101" s="1009">
        <v>0</v>
      </c>
      <c r="L101" s="1009">
        <v>0</v>
      </c>
      <c r="M101" s="672"/>
      <c r="N101" s="672"/>
      <c r="O101" s="672"/>
      <c r="P101" s="672"/>
      <c r="Q101" s="672"/>
      <c r="R101" s="673">
        <f t="shared" si="22"/>
        <v>6000</v>
      </c>
      <c r="S101" s="470"/>
      <c r="T101" s="470">
        <f>T$10</f>
        <v>0.05</v>
      </c>
      <c r="U101" s="470">
        <v>0.03</v>
      </c>
      <c r="V101" s="470">
        <f>V$10</f>
        <v>0.1</v>
      </c>
      <c r="W101" s="673">
        <f t="shared" si="23"/>
        <v>0</v>
      </c>
      <c r="X101" s="673">
        <f t="shared" si="24"/>
        <v>300</v>
      </c>
      <c r="Y101" s="673">
        <f t="shared" si="25"/>
        <v>180</v>
      </c>
      <c r="Z101" s="673">
        <f t="shared" si="26"/>
        <v>30</v>
      </c>
      <c r="AA101" s="673">
        <f t="shared" si="27"/>
        <v>6510</v>
      </c>
      <c r="AB101" s="674">
        <v>50</v>
      </c>
      <c r="AC101" s="313">
        <f>IF(ISERROR(IF('Wainwright Summary'!$E$7-C101&gt;AB101,0,(AB101-('Wainwright Summary'!$E$7-C101))/AB101)*G101)," ",(IF('Wainwright Summary'!$E$7-C101&gt;AB101,0,(AB101-('Wainwright Summary'!$E$7-C101))/AB101)*G101))</f>
        <v>3479.9999999999995</v>
      </c>
      <c r="AD101" s="269">
        <f>VLOOKUP(C101,'Inflation-OLD'!$A$6:$B$126,2)/VLOOKUP('Wainwright Summary'!$E$6,'Inflation-OLD'!$A$6:$B$126,2)</f>
        <v>0.63776491659633006</v>
      </c>
      <c r="AE101" s="264">
        <f>IF(ISERROR(AA101*AD101), " ",AA101*AD101 )</f>
        <v>4151.8496070421088</v>
      </c>
      <c r="AF101" s="689">
        <f>IF(ISERROR((AC101/G101)*AE101)," ",(AC101/G101)*AE101)</f>
        <v>2408.0727720844229</v>
      </c>
      <c r="AG101" s="1172">
        <v>2060</v>
      </c>
      <c r="AH101" s="703"/>
      <c r="AI101" s="272"/>
      <c r="AJ101" s="602">
        <f t="shared" si="28"/>
        <v>50</v>
      </c>
      <c r="AK101" s="1150">
        <f>ROUND(0.5*AA101,-2)</f>
        <v>3300</v>
      </c>
      <c r="AL101" s="1151">
        <v>2037</v>
      </c>
      <c r="AM101" s="1151">
        <v>1</v>
      </c>
      <c r="AN101" s="277"/>
      <c r="AO101" s="5"/>
      <c r="AP101" s="6"/>
      <c r="AQ101" s="141"/>
      <c r="AR101" s="895">
        <v>6000</v>
      </c>
      <c r="AS101" s="4">
        <f t="shared" si="19"/>
        <v>1</v>
      </c>
      <c r="AT101" s="895">
        <f t="shared" si="20"/>
        <v>6000</v>
      </c>
    </row>
    <row r="102" spans="1:46" s="4" customFormat="1">
      <c r="A102" s="383"/>
      <c r="B102" s="1054" t="s">
        <v>959</v>
      </c>
      <c r="C102" s="311">
        <v>1987</v>
      </c>
      <c r="D102" s="169">
        <v>1</v>
      </c>
      <c r="E102" s="170" t="s">
        <v>305</v>
      </c>
      <c r="F102" s="708">
        <f>AT102</f>
        <v>15000</v>
      </c>
      <c r="G102" s="335">
        <f t="shared" si="21"/>
        <v>15000</v>
      </c>
      <c r="H102" s="1009">
        <v>0</v>
      </c>
      <c r="I102" s="1009">
        <v>0</v>
      </c>
      <c r="J102" s="1009">
        <v>0</v>
      </c>
      <c r="K102" s="1009">
        <v>0</v>
      </c>
      <c r="L102" s="1009">
        <v>0</v>
      </c>
      <c r="M102" s="672"/>
      <c r="N102" s="672"/>
      <c r="O102" s="672"/>
      <c r="P102" s="672"/>
      <c r="Q102" s="672"/>
      <c r="R102" s="673">
        <f t="shared" si="22"/>
        <v>15000</v>
      </c>
      <c r="S102" s="470"/>
      <c r="T102" s="470">
        <f>T$10</f>
        <v>0.05</v>
      </c>
      <c r="U102" s="470">
        <v>0.03</v>
      </c>
      <c r="V102" s="470">
        <f>V$10</f>
        <v>0.1</v>
      </c>
      <c r="W102" s="673">
        <f t="shared" si="23"/>
        <v>0</v>
      </c>
      <c r="X102" s="673">
        <f t="shared" si="24"/>
        <v>750</v>
      </c>
      <c r="Y102" s="673">
        <f t="shared" si="25"/>
        <v>450</v>
      </c>
      <c r="Z102" s="673">
        <f t="shared" si="26"/>
        <v>75</v>
      </c>
      <c r="AA102" s="673">
        <f t="shared" si="27"/>
        <v>16275</v>
      </c>
      <c r="AB102" s="674">
        <v>25</v>
      </c>
      <c r="AC102" s="313">
        <f>IF(ISERROR(IF('Wainwright Summary'!$E$7-C102&gt;AB102,0,(AB102-('Wainwright Summary'!$E$7-C102))/AB102)*G102)," ",(IF('Wainwright Summary'!$E$7-C102&gt;AB102,0,(AB102-('Wainwright Summary'!$E$7-C102))/AB102)*G102))</f>
        <v>2400</v>
      </c>
      <c r="AD102" s="269">
        <f>VLOOKUP(C102,'Inflation-OLD'!$A$6:$B$126,2)/VLOOKUP('Wainwright Summary'!$E$6,'Inflation-OLD'!$A$6:$B$126,2)</f>
        <v>0.63776491659633006</v>
      </c>
      <c r="AE102" s="264">
        <f>IF(ISERROR(AA102*AD102), " ",AA102*AD102 )</f>
        <v>10379.624017605272</v>
      </c>
      <c r="AF102" s="689">
        <f>IF(ISERROR((AC102/G102)*AE102)," ",(AC102/G102)*AE102)</f>
        <v>1660.7398428168435</v>
      </c>
      <c r="AG102" s="1081">
        <f>IF(ISERROR(C102+AB102)," ",(C102+AB102))</f>
        <v>2012</v>
      </c>
      <c r="AH102" s="703"/>
      <c r="AI102" s="272"/>
      <c r="AJ102" s="602">
        <f t="shared" si="28"/>
        <v>25</v>
      </c>
      <c r="AK102" s="479"/>
      <c r="AL102" s="479"/>
      <c r="AM102" s="479"/>
      <c r="AN102" s="277"/>
      <c r="AO102" s="5"/>
      <c r="AP102" s="6"/>
      <c r="AQ102" s="141"/>
      <c r="AR102" s="895">
        <v>15000</v>
      </c>
      <c r="AS102" s="4">
        <f t="shared" si="19"/>
        <v>1</v>
      </c>
      <c r="AT102" s="895">
        <f t="shared" si="20"/>
        <v>15000</v>
      </c>
    </row>
    <row r="103" spans="1:46" s="4" customFormat="1">
      <c r="A103" s="383"/>
      <c r="B103" s="1054"/>
      <c r="C103" s="311"/>
      <c r="D103" s="169"/>
      <c r="E103" s="170"/>
      <c r="F103" s="710"/>
      <c r="G103" s="335"/>
      <c r="H103" s="671"/>
      <c r="I103" s="671"/>
      <c r="J103" s="671"/>
      <c r="K103" s="671"/>
      <c r="L103" s="671"/>
      <c r="M103" s="672"/>
      <c r="N103" s="672"/>
      <c r="O103" s="672"/>
      <c r="P103" s="672"/>
      <c r="Q103" s="672"/>
      <c r="R103" s="673"/>
      <c r="S103" s="470"/>
      <c r="T103" s="470"/>
      <c r="U103" s="470"/>
      <c r="V103" s="470"/>
      <c r="W103" s="673"/>
      <c r="X103" s="673"/>
      <c r="Y103" s="673"/>
      <c r="Z103" s="673"/>
      <c r="AA103" s="673"/>
      <c r="AB103" s="674"/>
      <c r="AC103" s="313"/>
      <c r="AD103" s="269"/>
      <c r="AE103" s="264"/>
      <c r="AF103" s="689"/>
      <c r="AG103" s="1081"/>
      <c r="AH103" s="703"/>
      <c r="AI103" s="272"/>
      <c r="AJ103" s="602"/>
      <c r="AK103" s="479"/>
      <c r="AL103" s="479"/>
      <c r="AM103" s="479"/>
      <c r="AN103" s="277"/>
      <c r="AO103" s="5"/>
      <c r="AP103" s="6"/>
      <c r="AQ103" s="141"/>
      <c r="AR103" s="895"/>
      <c r="AT103" s="895"/>
    </row>
    <row r="104" spans="1:46" s="4" customFormat="1" ht="15.75">
      <c r="A104" s="383"/>
      <c r="B104" s="1055" t="s">
        <v>960</v>
      </c>
      <c r="C104" s="311">
        <v>1959</v>
      </c>
      <c r="D104" s="169">
        <v>1</v>
      </c>
      <c r="E104" s="170" t="s">
        <v>305</v>
      </c>
      <c r="F104" s="708">
        <f>AT104</f>
        <v>60000</v>
      </c>
      <c r="G104" s="335">
        <f t="shared" si="21"/>
        <v>60000</v>
      </c>
      <c r="H104" s="1009">
        <v>0</v>
      </c>
      <c r="I104" s="1009">
        <v>0</v>
      </c>
      <c r="J104" s="1009">
        <v>0</v>
      </c>
      <c r="K104" s="1009">
        <v>0</v>
      </c>
      <c r="L104" s="1009">
        <v>0</v>
      </c>
      <c r="M104" s="672"/>
      <c r="N104" s="672"/>
      <c r="O104" s="672"/>
      <c r="P104" s="672"/>
      <c r="Q104" s="672"/>
      <c r="R104" s="673">
        <f t="shared" si="22"/>
        <v>60000</v>
      </c>
      <c r="S104" s="470"/>
      <c r="T104" s="470">
        <f>T$10</f>
        <v>0.05</v>
      </c>
      <c r="U104" s="470">
        <v>0.03</v>
      </c>
      <c r="V104" s="470">
        <f>V$10</f>
        <v>0.1</v>
      </c>
      <c r="W104" s="673">
        <f t="shared" si="23"/>
        <v>0</v>
      </c>
      <c r="X104" s="673">
        <f t="shared" si="24"/>
        <v>3000</v>
      </c>
      <c r="Y104" s="673">
        <f t="shared" si="25"/>
        <v>1800</v>
      </c>
      <c r="Z104" s="673">
        <f t="shared" si="26"/>
        <v>300</v>
      </c>
      <c r="AA104" s="673">
        <f t="shared" si="27"/>
        <v>65100</v>
      </c>
      <c r="AB104" s="674">
        <v>75</v>
      </c>
      <c r="AC104" s="313">
        <f>IF(ISERROR(IF('Wainwright Summary'!$E$7-C104&gt;AB104,0,(AB104-('Wainwright Summary'!$E$7-C104))/AB104)*G104)," ",(IF('Wainwright Summary'!$E$7-C104&gt;AB104,0,(AB104-('Wainwright Summary'!$E$7-C104))/AB104)*G104))</f>
        <v>20800</v>
      </c>
      <c r="AD104" s="269">
        <f>VLOOKUP(C104,'Inflation-OLD'!$A$6:$B$126,2)/VLOOKUP('Wainwright Summary'!$E$6,'Inflation-OLD'!$A$6:$B$126,2)</f>
        <v>0.18085625373961411</v>
      </c>
      <c r="AE104" s="264">
        <f>IF(ISERROR(AA104*AD104), " ",AA104*AD104 )</f>
        <v>11773.742118448879</v>
      </c>
      <c r="AF104" s="689">
        <f>IF(ISERROR((AC104/G104)*AE104)," ",(AC104/G104)*AE104)</f>
        <v>4081.5639343956118</v>
      </c>
      <c r="AG104" s="1081">
        <v>2060</v>
      </c>
      <c r="AH104" s="703"/>
      <c r="AI104" s="272"/>
      <c r="AJ104" s="602">
        <f t="shared" si="28"/>
        <v>75</v>
      </c>
      <c r="AK104" s="1150">
        <v>10000</v>
      </c>
      <c r="AL104" s="1151">
        <v>2034</v>
      </c>
      <c r="AM104" s="1151">
        <v>1</v>
      </c>
      <c r="AN104" s="277"/>
      <c r="AO104" s="5"/>
      <c r="AP104" s="6"/>
      <c r="AQ104" s="141"/>
      <c r="AR104" s="895">
        <v>60000</v>
      </c>
      <c r="AS104" s="4">
        <f t="shared" si="19"/>
        <v>1</v>
      </c>
      <c r="AT104" s="895">
        <f t="shared" si="20"/>
        <v>60000</v>
      </c>
    </row>
    <row r="105" spans="1:46" s="4" customFormat="1">
      <c r="A105" s="383"/>
      <c r="B105" s="1054" t="s">
        <v>961</v>
      </c>
      <c r="C105" s="311">
        <v>1959</v>
      </c>
      <c r="D105" s="169">
        <v>1</v>
      </c>
      <c r="E105" s="170" t="s">
        <v>305</v>
      </c>
      <c r="F105" s="708">
        <f>AT105</f>
        <v>6000</v>
      </c>
      <c r="G105" s="335">
        <f t="shared" si="21"/>
        <v>6000</v>
      </c>
      <c r="H105" s="1009">
        <v>0</v>
      </c>
      <c r="I105" s="1009">
        <v>0</v>
      </c>
      <c r="J105" s="1009">
        <v>0</v>
      </c>
      <c r="K105" s="1009">
        <v>0</v>
      </c>
      <c r="L105" s="1009">
        <v>0</v>
      </c>
      <c r="M105" s="672"/>
      <c r="N105" s="672"/>
      <c r="O105" s="672"/>
      <c r="P105" s="672"/>
      <c r="Q105" s="672"/>
      <c r="R105" s="673">
        <f t="shared" si="22"/>
        <v>6000</v>
      </c>
      <c r="S105" s="470"/>
      <c r="T105" s="470">
        <f>T$10</f>
        <v>0.05</v>
      </c>
      <c r="U105" s="470">
        <v>0.03</v>
      </c>
      <c r="V105" s="470">
        <f>V$10</f>
        <v>0.1</v>
      </c>
      <c r="W105" s="673">
        <f t="shared" si="23"/>
        <v>0</v>
      </c>
      <c r="X105" s="673">
        <f t="shared" si="24"/>
        <v>300</v>
      </c>
      <c r="Y105" s="673">
        <f t="shared" si="25"/>
        <v>180</v>
      </c>
      <c r="Z105" s="673">
        <f t="shared" si="26"/>
        <v>30</v>
      </c>
      <c r="AA105" s="673">
        <f t="shared" si="27"/>
        <v>6510</v>
      </c>
      <c r="AB105" s="674">
        <v>50</v>
      </c>
      <c r="AC105" s="313">
        <f>IF(ISERROR(IF('Wainwright Summary'!$E$7-C105&gt;AB105,0,(AB105-('Wainwright Summary'!$E$7-C105))/AB105)*G105)," ",(IF('Wainwright Summary'!$E$7-C105&gt;AB105,0,(AB105-('Wainwright Summary'!$E$7-C105))/AB105)*G105))</f>
        <v>120</v>
      </c>
      <c r="AD105" s="269">
        <f>VLOOKUP(C105,'Inflation-OLD'!$A$6:$B$126,2)/VLOOKUP('Wainwright Summary'!$E$6,'Inflation-OLD'!$A$6:$B$126,2)</f>
        <v>0.18085625373961411</v>
      </c>
      <c r="AE105" s="264">
        <f>IF(ISERROR(AA105*AD105), " ",AA105*AD105 )</f>
        <v>1177.3742118448879</v>
      </c>
      <c r="AF105" s="689">
        <f>IF(ISERROR((AC105/G105)*AE105)," ",(AC105/G105)*AE105)</f>
        <v>23.547484236897759</v>
      </c>
      <c r="AG105" s="1172">
        <v>2060</v>
      </c>
      <c r="AH105" s="703"/>
      <c r="AI105" s="272"/>
      <c r="AJ105" s="602">
        <f t="shared" si="28"/>
        <v>50</v>
      </c>
      <c r="AK105" s="1150">
        <f>ROUND(0.5*AA105,-2)</f>
        <v>3300</v>
      </c>
      <c r="AL105" s="1151">
        <v>2009</v>
      </c>
      <c r="AM105" s="1151">
        <v>1</v>
      </c>
      <c r="AN105" s="277"/>
      <c r="AO105" s="5"/>
      <c r="AP105" s="6"/>
      <c r="AQ105" s="141"/>
      <c r="AR105" s="895">
        <v>6000</v>
      </c>
      <c r="AS105" s="4">
        <f t="shared" si="19"/>
        <v>1</v>
      </c>
      <c r="AT105" s="895">
        <f t="shared" si="20"/>
        <v>6000</v>
      </c>
    </row>
    <row r="106" spans="1:46" s="4" customFormat="1">
      <c r="A106" s="383"/>
      <c r="B106" s="1054" t="s">
        <v>962</v>
      </c>
      <c r="C106" s="311">
        <v>1959</v>
      </c>
      <c r="D106" s="169">
        <v>1</v>
      </c>
      <c r="E106" s="170" t="s">
        <v>305</v>
      </c>
      <c r="F106" s="708">
        <f>AT106</f>
        <v>15000</v>
      </c>
      <c r="G106" s="335">
        <f t="shared" si="21"/>
        <v>15000</v>
      </c>
      <c r="H106" s="1009">
        <v>0</v>
      </c>
      <c r="I106" s="1009">
        <v>0</v>
      </c>
      <c r="J106" s="1009">
        <v>0</v>
      </c>
      <c r="K106" s="1009">
        <v>0</v>
      </c>
      <c r="L106" s="1009">
        <v>0</v>
      </c>
      <c r="M106" s="672"/>
      <c r="N106" s="672"/>
      <c r="O106" s="672"/>
      <c r="P106" s="672"/>
      <c r="Q106" s="672"/>
      <c r="R106" s="673">
        <f t="shared" si="22"/>
        <v>15000</v>
      </c>
      <c r="S106" s="470"/>
      <c r="T106" s="470">
        <f>T$10</f>
        <v>0.05</v>
      </c>
      <c r="U106" s="470">
        <v>0.03</v>
      </c>
      <c r="V106" s="470">
        <f>V$10</f>
        <v>0.1</v>
      </c>
      <c r="W106" s="673">
        <f t="shared" si="23"/>
        <v>0</v>
      </c>
      <c r="X106" s="673">
        <f t="shared" si="24"/>
        <v>750</v>
      </c>
      <c r="Y106" s="673">
        <f t="shared" si="25"/>
        <v>450</v>
      </c>
      <c r="Z106" s="673">
        <f t="shared" si="26"/>
        <v>75</v>
      </c>
      <c r="AA106" s="673">
        <f t="shared" si="27"/>
        <v>16275</v>
      </c>
      <c r="AB106" s="674">
        <v>25</v>
      </c>
      <c r="AC106" s="313">
        <f>IF(ISERROR(IF('Wainwright Summary'!$E$7-C106&gt;AB106,0,(AB106-('Wainwright Summary'!$E$7-C106))/AB106)*G106)," ",(IF('Wainwright Summary'!$E$7-C106&gt;AB106,0,(AB106-('Wainwright Summary'!$E$7-C106))/AB106)*G106))</f>
        <v>0</v>
      </c>
      <c r="AD106" s="269">
        <f>VLOOKUP(C106,'Inflation-OLD'!$A$6:$B$126,2)/VLOOKUP('Wainwright Summary'!$E$6,'Inflation-OLD'!$A$6:$B$126,2)</f>
        <v>0.18085625373961411</v>
      </c>
      <c r="AE106" s="264">
        <f>IF(ISERROR(AA106*AD106), " ",AA106*AD106 )</f>
        <v>2943.4355296122199</v>
      </c>
      <c r="AF106" s="689">
        <f>IF(ISERROR((AC106/G106)*AE106)," ",(AC106/G106)*AE106)</f>
        <v>0</v>
      </c>
      <c r="AG106" s="1081">
        <v>2009</v>
      </c>
      <c r="AH106" s="703"/>
      <c r="AI106" s="272"/>
      <c r="AJ106" s="602">
        <f t="shared" si="28"/>
        <v>25</v>
      </c>
      <c r="AK106" s="479"/>
      <c r="AL106" s="479"/>
      <c r="AM106" s="479"/>
      <c r="AN106" s="277"/>
      <c r="AO106" s="5"/>
      <c r="AP106" s="6"/>
      <c r="AQ106" s="141"/>
      <c r="AR106" s="895">
        <v>15000</v>
      </c>
      <c r="AS106" s="4">
        <f t="shared" si="19"/>
        <v>1</v>
      </c>
      <c r="AT106" s="895">
        <f t="shared" si="20"/>
        <v>15000</v>
      </c>
    </row>
    <row r="107" spans="1:46" s="4" customFormat="1">
      <c r="A107" s="383"/>
      <c r="B107" s="1054"/>
      <c r="C107" s="311"/>
      <c r="D107" s="169"/>
      <c r="E107" s="170"/>
      <c r="F107" s="710"/>
      <c r="G107" s="335"/>
      <c r="H107" s="671"/>
      <c r="I107" s="671"/>
      <c r="J107" s="671"/>
      <c r="K107" s="671"/>
      <c r="L107" s="671"/>
      <c r="M107" s="672"/>
      <c r="N107" s="672"/>
      <c r="O107" s="672"/>
      <c r="P107" s="672"/>
      <c r="Q107" s="672"/>
      <c r="R107" s="673"/>
      <c r="S107" s="470"/>
      <c r="T107" s="470"/>
      <c r="U107" s="470"/>
      <c r="V107" s="470"/>
      <c r="W107" s="673"/>
      <c r="X107" s="673"/>
      <c r="Y107" s="673"/>
      <c r="Z107" s="673"/>
      <c r="AA107" s="673"/>
      <c r="AB107" s="674"/>
      <c r="AC107" s="313"/>
      <c r="AD107" s="269"/>
      <c r="AE107" s="264"/>
      <c r="AF107" s="689"/>
      <c r="AG107" s="1081"/>
      <c r="AH107" s="703"/>
      <c r="AI107" s="272"/>
      <c r="AJ107" s="602"/>
      <c r="AK107" s="479"/>
      <c r="AL107" s="479"/>
      <c r="AM107" s="479"/>
      <c r="AN107" s="277"/>
      <c r="AO107" s="5"/>
      <c r="AP107" s="6"/>
      <c r="AQ107" s="141"/>
      <c r="AR107" s="895"/>
      <c r="AT107" s="895"/>
    </row>
    <row r="108" spans="1:46" s="4" customFormat="1" ht="15.75">
      <c r="A108" s="383"/>
      <c r="B108" s="1055" t="s">
        <v>963</v>
      </c>
      <c r="C108" s="311">
        <v>1974</v>
      </c>
      <c r="D108" s="169">
        <v>1</v>
      </c>
      <c r="E108" s="170" t="s">
        <v>305</v>
      </c>
      <c r="F108" s="708">
        <f>AT108</f>
        <v>60000</v>
      </c>
      <c r="G108" s="335">
        <f t="shared" si="21"/>
        <v>60000</v>
      </c>
      <c r="H108" s="1009">
        <v>0</v>
      </c>
      <c r="I108" s="1009">
        <v>0</v>
      </c>
      <c r="J108" s="1009">
        <v>0</v>
      </c>
      <c r="K108" s="1009">
        <v>0</v>
      </c>
      <c r="L108" s="1009">
        <v>0</v>
      </c>
      <c r="M108" s="672"/>
      <c r="N108" s="672"/>
      <c r="O108" s="672"/>
      <c r="P108" s="672"/>
      <c r="Q108" s="672"/>
      <c r="R108" s="673">
        <f t="shared" si="22"/>
        <v>60000</v>
      </c>
      <c r="S108" s="470"/>
      <c r="T108" s="470">
        <f>T$10</f>
        <v>0.05</v>
      </c>
      <c r="U108" s="470">
        <v>0.03</v>
      </c>
      <c r="V108" s="470">
        <f>V$10</f>
        <v>0.1</v>
      </c>
      <c r="W108" s="673">
        <f t="shared" si="23"/>
        <v>0</v>
      </c>
      <c r="X108" s="673">
        <f t="shared" si="24"/>
        <v>3000</v>
      </c>
      <c r="Y108" s="673">
        <f t="shared" si="25"/>
        <v>1800</v>
      </c>
      <c r="Z108" s="673">
        <f t="shared" si="26"/>
        <v>300</v>
      </c>
      <c r="AA108" s="673">
        <f t="shared" si="27"/>
        <v>65100</v>
      </c>
      <c r="AB108" s="674">
        <v>75</v>
      </c>
      <c r="AC108" s="313">
        <f>IF(ISERROR(IF('Wainwright Summary'!$E$7-C108&gt;AB108,0,(AB108-('Wainwright Summary'!$E$7-C108))/AB108)*G108)," ",(IF('Wainwright Summary'!$E$7-C108&gt;AB108,0,(AB108-('Wainwright Summary'!$E$7-C108))/AB108)*G108))</f>
        <v>32800</v>
      </c>
      <c r="AD108" s="269">
        <f>VLOOKUP(C108,'Inflation-OLD'!$A$6:$B$126,2)/VLOOKUP('Wainwright Summary'!$E$6,'Inflation-OLD'!$A$6:$B$126,2)</f>
        <v>0.29142519068496908</v>
      </c>
      <c r="AE108" s="264">
        <f>IF(ISERROR(AA108*AD108), " ",AA108*AD108 )</f>
        <v>18971.779913591487</v>
      </c>
      <c r="AF108" s="689">
        <f>IF(ISERROR((AC108/G108)*AE108)," ",(AC108/G108)*AE108)</f>
        <v>10371.239686096678</v>
      </c>
      <c r="AG108" s="1081">
        <v>2060</v>
      </c>
      <c r="AH108" s="703"/>
      <c r="AI108" s="272"/>
      <c r="AJ108" s="602">
        <f t="shared" si="28"/>
        <v>75</v>
      </c>
      <c r="AK108" s="1150">
        <v>10000</v>
      </c>
      <c r="AL108" s="1151">
        <v>2049</v>
      </c>
      <c r="AM108" s="1151">
        <v>1</v>
      </c>
      <c r="AN108" s="277"/>
      <c r="AO108" s="5"/>
      <c r="AP108" s="6"/>
      <c r="AQ108" s="141"/>
      <c r="AR108" s="895">
        <v>60000</v>
      </c>
      <c r="AS108" s="4">
        <f t="shared" si="19"/>
        <v>1</v>
      </c>
      <c r="AT108" s="895">
        <f t="shared" si="20"/>
        <v>60000</v>
      </c>
    </row>
    <row r="109" spans="1:46" s="4" customFormat="1">
      <c r="A109" s="383"/>
      <c r="B109" s="1054" t="s">
        <v>964</v>
      </c>
      <c r="C109" s="311">
        <v>1974</v>
      </c>
      <c r="D109" s="169">
        <v>1</v>
      </c>
      <c r="E109" s="170" t="s">
        <v>305</v>
      </c>
      <c r="F109" s="708">
        <v>19000</v>
      </c>
      <c r="G109" s="335">
        <f t="shared" si="21"/>
        <v>19000</v>
      </c>
      <c r="H109" s="1009">
        <v>0</v>
      </c>
      <c r="I109" s="1009">
        <v>0</v>
      </c>
      <c r="J109" s="1009">
        <v>0</v>
      </c>
      <c r="K109" s="1009">
        <v>0</v>
      </c>
      <c r="L109" s="1009">
        <v>0</v>
      </c>
      <c r="M109" s="672"/>
      <c r="N109" s="672"/>
      <c r="O109" s="672"/>
      <c r="P109" s="672"/>
      <c r="Q109" s="672"/>
      <c r="R109" s="673">
        <f t="shared" si="22"/>
        <v>19000</v>
      </c>
      <c r="S109" s="470"/>
      <c r="T109" s="470">
        <f>T$10</f>
        <v>0.05</v>
      </c>
      <c r="U109" s="470">
        <v>0.03</v>
      </c>
      <c r="V109" s="470">
        <f>V$10</f>
        <v>0.1</v>
      </c>
      <c r="W109" s="673">
        <f t="shared" si="23"/>
        <v>0</v>
      </c>
      <c r="X109" s="673">
        <f t="shared" si="24"/>
        <v>950</v>
      </c>
      <c r="Y109" s="673">
        <f t="shared" si="25"/>
        <v>570</v>
      </c>
      <c r="Z109" s="673">
        <f t="shared" si="26"/>
        <v>95</v>
      </c>
      <c r="AA109" s="673">
        <f t="shared" si="27"/>
        <v>20615</v>
      </c>
      <c r="AB109" s="674">
        <v>50</v>
      </c>
      <c r="AC109" s="313">
        <f>IF(ISERROR(IF('Wainwright Summary'!$E$7-C109&gt;AB109,0,(AB109-('Wainwright Summary'!$E$7-C109))/AB109)*G109)," ",(IF('Wainwright Summary'!$E$7-C109&gt;AB109,0,(AB109-('Wainwright Summary'!$E$7-C109))/AB109)*G109))</f>
        <v>6080</v>
      </c>
      <c r="AD109" s="269">
        <f>VLOOKUP(C109,'Inflation-OLD'!$A$6:$B$126,2)/VLOOKUP('Wainwright Summary'!$E$6,'Inflation-OLD'!$A$6:$B$126,2)</f>
        <v>0.29142519068496908</v>
      </c>
      <c r="AE109" s="264">
        <f>IF(ISERROR(AA109*AD109), " ",AA109*AD109 )</f>
        <v>6007.7303059706373</v>
      </c>
      <c r="AF109" s="689">
        <f>IF(ISERROR((AC109/G109)*AE109)," ",(AC109/G109)*AE109)</f>
        <v>1922.473697910604</v>
      </c>
      <c r="AG109" s="1172">
        <v>2060</v>
      </c>
      <c r="AH109" s="703"/>
      <c r="AI109" s="272"/>
      <c r="AJ109" s="602">
        <f t="shared" si="28"/>
        <v>50</v>
      </c>
      <c r="AK109" s="1150">
        <f>ROUND(0.5*AA109,-2)</f>
        <v>10300</v>
      </c>
      <c r="AL109" s="1151">
        <v>2024</v>
      </c>
      <c r="AM109" s="1151">
        <v>1</v>
      </c>
      <c r="AN109" s="277"/>
      <c r="AO109" s="5"/>
      <c r="AP109" s="6"/>
      <c r="AQ109" s="141"/>
      <c r="AR109" s="895">
        <v>6000</v>
      </c>
      <c r="AS109" s="4">
        <f t="shared" si="19"/>
        <v>1</v>
      </c>
      <c r="AT109" s="895">
        <f t="shared" si="20"/>
        <v>6000</v>
      </c>
    </row>
    <row r="110" spans="1:46" s="4" customFormat="1">
      <c r="A110" s="383"/>
      <c r="B110" s="1054" t="s">
        <v>965</v>
      </c>
      <c r="C110" s="311">
        <v>1974</v>
      </c>
      <c r="D110" s="169">
        <v>1</v>
      </c>
      <c r="E110" s="170" t="s">
        <v>305</v>
      </c>
      <c r="F110" s="708">
        <f>AT110</f>
        <v>15000</v>
      </c>
      <c r="G110" s="335">
        <f t="shared" si="21"/>
        <v>15000</v>
      </c>
      <c r="H110" s="1009">
        <v>0</v>
      </c>
      <c r="I110" s="1009">
        <v>0</v>
      </c>
      <c r="J110" s="1009">
        <v>0</v>
      </c>
      <c r="K110" s="1009">
        <v>0</v>
      </c>
      <c r="L110" s="1009">
        <v>0</v>
      </c>
      <c r="M110" s="672"/>
      <c r="N110" s="672"/>
      <c r="O110" s="672"/>
      <c r="P110" s="672"/>
      <c r="Q110" s="672"/>
      <c r="R110" s="673">
        <f t="shared" si="22"/>
        <v>15000</v>
      </c>
      <c r="S110" s="470"/>
      <c r="T110" s="470">
        <f>T$10</f>
        <v>0.05</v>
      </c>
      <c r="U110" s="470">
        <v>0.03</v>
      </c>
      <c r="V110" s="470">
        <f>V$10</f>
        <v>0.1</v>
      </c>
      <c r="W110" s="673">
        <f t="shared" si="23"/>
        <v>0</v>
      </c>
      <c r="X110" s="673">
        <f t="shared" si="24"/>
        <v>750</v>
      </c>
      <c r="Y110" s="673">
        <f t="shared" si="25"/>
        <v>450</v>
      </c>
      <c r="Z110" s="673">
        <f t="shared" si="26"/>
        <v>75</v>
      </c>
      <c r="AA110" s="673">
        <f t="shared" si="27"/>
        <v>16275</v>
      </c>
      <c r="AB110" s="674">
        <v>25</v>
      </c>
      <c r="AC110" s="313">
        <f>IF(ISERROR(IF('Wainwright Summary'!$E$7-C110&gt;AB110,0,(AB110-('Wainwright Summary'!$E$7-C110))/AB110)*G110)," ",(IF('Wainwright Summary'!$E$7-C110&gt;AB110,0,(AB110-('Wainwright Summary'!$E$7-C110))/AB110)*G110))</f>
        <v>0</v>
      </c>
      <c r="AD110" s="269">
        <f>VLOOKUP(C110,'Inflation-OLD'!$A$6:$B$126,2)/VLOOKUP('Wainwright Summary'!$E$6,'Inflation-OLD'!$A$6:$B$126,2)</f>
        <v>0.29142519068496908</v>
      </c>
      <c r="AE110" s="264">
        <f>IF(ISERROR(AA110*AD110), " ",AA110*AD110 )</f>
        <v>4742.9449783978716</v>
      </c>
      <c r="AF110" s="689">
        <f>IF(ISERROR((AC110/G110)*AE110)," ",(AC110/G110)*AE110)</f>
        <v>0</v>
      </c>
      <c r="AG110" s="1081">
        <v>2024</v>
      </c>
      <c r="AH110" s="703"/>
      <c r="AI110" s="272"/>
      <c r="AJ110" s="602">
        <f t="shared" si="28"/>
        <v>25</v>
      </c>
      <c r="AK110" s="479"/>
      <c r="AL110" s="479"/>
      <c r="AM110" s="479"/>
      <c r="AN110" s="277"/>
      <c r="AO110" s="5"/>
      <c r="AP110" s="6"/>
      <c r="AQ110" s="141"/>
      <c r="AR110" s="895">
        <v>15000</v>
      </c>
      <c r="AS110" s="4">
        <f t="shared" si="19"/>
        <v>1</v>
      </c>
      <c r="AT110" s="895">
        <f t="shared" si="20"/>
        <v>15000</v>
      </c>
    </row>
    <row r="111" spans="1:46" s="4" customFormat="1">
      <c r="A111" s="383"/>
      <c r="B111" s="1054"/>
      <c r="C111" s="311"/>
      <c r="D111" s="169"/>
      <c r="E111" s="170"/>
      <c r="F111" s="710"/>
      <c r="G111" s="335"/>
      <c r="H111" s="671"/>
      <c r="I111" s="671"/>
      <c r="J111" s="671"/>
      <c r="K111" s="671"/>
      <c r="L111" s="671"/>
      <c r="M111" s="672"/>
      <c r="N111" s="672"/>
      <c r="O111" s="672"/>
      <c r="P111" s="672"/>
      <c r="Q111" s="672"/>
      <c r="R111" s="673"/>
      <c r="S111" s="470"/>
      <c r="T111" s="470"/>
      <c r="U111" s="470"/>
      <c r="V111" s="470"/>
      <c r="W111" s="673"/>
      <c r="X111" s="673"/>
      <c r="Y111" s="673"/>
      <c r="Z111" s="673"/>
      <c r="AA111" s="673"/>
      <c r="AB111" s="674"/>
      <c r="AC111" s="313"/>
      <c r="AD111" s="269"/>
      <c r="AE111" s="264"/>
      <c r="AF111" s="689"/>
      <c r="AG111" s="1081"/>
      <c r="AH111" s="703"/>
      <c r="AI111" s="272"/>
      <c r="AJ111" s="602"/>
      <c r="AK111" s="479"/>
      <c r="AL111" s="479"/>
      <c r="AM111" s="479"/>
      <c r="AN111" s="277"/>
      <c r="AO111" s="5"/>
      <c r="AP111" s="6"/>
      <c r="AQ111" s="141"/>
      <c r="AR111" s="895"/>
      <c r="AT111" s="895"/>
    </row>
    <row r="112" spans="1:46" s="4" customFormat="1" ht="15.75">
      <c r="A112" s="383"/>
      <c r="B112" s="1055" t="s">
        <v>966</v>
      </c>
      <c r="C112" s="311">
        <v>1989</v>
      </c>
      <c r="D112" s="169">
        <v>1</v>
      </c>
      <c r="E112" s="170" t="s">
        <v>305</v>
      </c>
      <c r="F112" s="708">
        <f>AT112</f>
        <v>60000</v>
      </c>
      <c r="G112" s="335">
        <f t="shared" si="21"/>
        <v>60000</v>
      </c>
      <c r="H112" s="1009">
        <v>0</v>
      </c>
      <c r="I112" s="1009">
        <v>0</v>
      </c>
      <c r="J112" s="1009">
        <v>0</v>
      </c>
      <c r="K112" s="1009">
        <v>0</v>
      </c>
      <c r="L112" s="1009">
        <v>0</v>
      </c>
      <c r="M112" s="672"/>
      <c r="N112" s="672"/>
      <c r="O112" s="672"/>
      <c r="P112" s="672"/>
      <c r="Q112" s="672"/>
      <c r="R112" s="673">
        <f t="shared" si="22"/>
        <v>60000</v>
      </c>
      <c r="S112" s="470"/>
      <c r="T112" s="470">
        <f>T$10</f>
        <v>0.05</v>
      </c>
      <c r="U112" s="470">
        <v>0.03</v>
      </c>
      <c r="V112" s="470">
        <f>V$10</f>
        <v>0.1</v>
      </c>
      <c r="W112" s="673">
        <f t="shared" si="23"/>
        <v>0</v>
      </c>
      <c r="X112" s="673">
        <f t="shared" si="24"/>
        <v>3000</v>
      </c>
      <c r="Y112" s="673">
        <f t="shared" si="25"/>
        <v>1800</v>
      </c>
      <c r="Z112" s="673">
        <f t="shared" si="26"/>
        <v>300</v>
      </c>
      <c r="AA112" s="673">
        <f t="shared" si="27"/>
        <v>65100</v>
      </c>
      <c r="AB112" s="674">
        <v>75</v>
      </c>
      <c r="AC112" s="313">
        <f>IF(ISERROR(IF('Wainwright Summary'!$E$7-C112&gt;AB112,0,(AB112-('Wainwright Summary'!$E$7-C112))/AB112)*G112)," ",(IF('Wainwright Summary'!$E$7-C112&gt;AB112,0,(AB112-('Wainwright Summary'!$E$7-C112))/AB112)*G112))</f>
        <v>44800</v>
      </c>
      <c r="AD112" s="269">
        <f>VLOOKUP(C112,'Inflation-OLD'!$A$6:$B$126,2)/VLOOKUP('Wainwright Summary'!$E$6,'Inflation-OLD'!$A$6:$B$126,2)</f>
        <v>0.6838010539118683</v>
      </c>
      <c r="AE112" s="264">
        <f>IF(ISERROR(AA112*AD112), " ",AA112*AD112 )</f>
        <v>44515.448609662628</v>
      </c>
      <c r="AF112" s="689">
        <f>IF(ISERROR((AC112/G112)*AE112)," ",(AC112/G112)*AE112)</f>
        <v>33238.2016285481</v>
      </c>
      <c r="AG112" s="1081">
        <f>IF(ISERROR(C112+AB112)," ",(C112+AB112))</f>
        <v>2064</v>
      </c>
      <c r="AH112" s="703"/>
      <c r="AI112" s="272"/>
      <c r="AJ112" s="602">
        <f t="shared" si="28"/>
        <v>75</v>
      </c>
      <c r="AK112" s="1150"/>
      <c r="AL112" s="479"/>
      <c r="AM112" s="1151"/>
      <c r="AN112" s="277"/>
      <c r="AO112" s="5"/>
      <c r="AP112" s="6"/>
      <c r="AQ112" s="141"/>
      <c r="AR112" s="895">
        <v>60000</v>
      </c>
      <c r="AS112" s="4">
        <f t="shared" si="19"/>
        <v>1</v>
      </c>
      <c r="AT112" s="895">
        <f t="shared" si="20"/>
        <v>60000</v>
      </c>
    </row>
    <row r="113" spans="1:46" s="4" customFormat="1">
      <c r="A113" s="383"/>
      <c r="B113" s="1054" t="s">
        <v>967</v>
      </c>
      <c r="C113" s="311">
        <v>1989</v>
      </c>
      <c r="D113" s="169">
        <v>1</v>
      </c>
      <c r="E113" s="170" t="s">
        <v>305</v>
      </c>
      <c r="F113" s="708">
        <v>16000</v>
      </c>
      <c r="G113" s="335">
        <f t="shared" si="21"/>
        <v>16000</v>
      </c>
      <c r="H113" s="1009">
        <v>0</v>
      </c>
      <c r="I113" s="1009">
        <v>0</v>
      </c>
      <c r="J113" s="1009">
        <v>0</v>
      </c>
      <c r="K113" s="1009">
        <v>0</v>
      </c>
      <c r="L113" s="1009">
        <v>0</v>
      </c>
      <c r="M113" s="672"/>
      <c r="N113" s="672"/>
      <c r="O113" s="672"/>
      <c r="P113" s="672"/>
      <c r="Q113" s="672"/>
      <c r="R113" s="673">
        <f t="shared" si="22"/>
        <v>16000</v>
      </c>
      <c r="S113" s="470"/>
      <c r="T113" s="470">
        <f>T$10</f>
        <v>0.05</v>
      </c>
      <c r="U113" s="470">
        <v>0.03</v>
      </c>
      <c r="V113" s="470">
        <f>V$10</f>
        <v>0.1</v>
      </c>
      <c r="W113" s="673">
        <f t="shared" si="23"/>
        <v>0</v>
      </c>
      <c r="X113" s="673">
        <f t="shared" si="24"/>
        <v>800</v>
      </c>
      <c r="Y113" s="673">
        <f t="shared" si="25"/>
        <v>480</v>
      </c>
      <c r="Z113" s="673">
        <f t="shared" si="26"/>
        <v>80</v>
      </c>
      <c r="AA113" s="673">
        <f t="shared" si="27"/>
        <v>17360</v>
      </c>
      <c r="AB113" s="674">
        <v>50</v>
      </c>
      <c r="AC113" s="313">
        <f>IF(ISERROR(IF('Wainwright Summary'!$E$7-C113&gt;AB113,0,(AB113-('Wainwright Summary'!$E$7-C113))/AB113)*G113)," ",(IF('Wainwright Summary'!$E$7-C113&gt;AB113,0,(AB113-('Wainwright Summary'!$E$7-C113))/AB113)*G113))</f>
        <v>9920</v>
      </c>
      <c r="AD113" s="269">
        <f>VLOOKUP(C113,'Inflation-OLD'!$A$6:$B$126,2)/VLOOKUP('Wainwright Summary'!$E$6,'Inflation-OLD'!$A$6:$B$126,2)</f>
        <v>0.6838010539118683</v>
      </c>
      <c r="AE113" s="264">
        <f>IF(ISERROR(AA113*AD113), " ",AA113*AD113 )</f>
        <v>11870.786295910033</v>
      </c>
      <c r="AF113" s="689">
        <f>IF(ISERROR((AC113/G113)*AE113)," ",(AC113/G113)*AE113)</f>
        <v>7359.8875034642206</v>
      </c>
      <c r="AG113" s="1172">
        <v>2060</v>
      </c>
      <c r="AH113" s="703"/>
      <c r="AI113" s="272"/>
      <c r="AJ113" s="602">
        <f t="shared" si="28"/>
        <v>50</v>
      </c>
      <c r="AK113" s="1150">
        <f>ROUND(0.5*AA113,-2)</f>
        <v>8700</v>
      </c>
      <c r="AL113" s="1151">
        <v>2039</v>
      </c>
      <c r="AM113" s="1151">
        <v>1</v>
      </c>
      <c r="AN113" s="277"/>
      <c r="AO113" s="5"/>
      <c r="AP113" s="6"/>
      <c r="AQ113" s="141"/>
      <c r="AR113" s="895">
        <v>6000</v>
      </c>
      <c r="AS113" s="4">
        <f t="shared" si="19"/>
        <v>1</v>
      </c>
      <c r="AT113" s="895">
        <f t="shared" si="20"/>
        <v>6000</v>
      </c>
    </row>
    <row r="114" spans="1:46" s="4" customFormat="1">
      <c r="A114" s="383"/>
      <c r="B114" s="1054" t="s">
        <v>969</v>
      </c>
      <c r="C114" s="311">
        <v>1989</v>
      </c>
      <c r="D114" s="169">
        <v>1</v>
      </c>
      <c r="E114" s="170" t="s">
        <v>305</v>
      </c>
      <c r="F114" s="708">
        <f>AT114</f>
        <v>15000</v>
      </c>
      <c r="G114" s="335">
        <f t="shared" si="21"/>
        <v>15000</v>
      </c>
      <c r="H114" s="1009">
        <v>0</v>
      </c>
      <c r="I114" s="1009">
        <v>0</v>
      </c>
      <c r="J114" s="1009">
        <v>0</v>
      </c>
      <c r="K114" s="1009">
        <v>0</v>
      </c>
      <c r="L114" s="1009">
        <v>0</v>
      </c>
      <c r="M114" s="672"/>
      <c r="N114" s="672"/>
      <c r="O114" s="672"/>
      <c r="P114" s="672"/>
      <c r="Q114" s="672"/>
      <c r="R114" s="673">
        <f t="shared" si="22"/>
        <v>15000</v>
      </c>
      <c r="S114" s="470"/>
      <c r="T114" s="470">
        <f>T$10</f>
        <v>0.05</v>
      </c>
      <c r="U114" s="470">
        <v>0.03</v>
      </c>
      <c r="V114" s="470">
        <f>V$10</f>
        <v>0.1</v>
      </c>
      <c r="W114" s="673">
        <f t="shared" si="23"/>
        <v>0</v>
      </c>
      <c r="X114" s="673">
        <f t="shared" si="24"/>
        <v>750</v>
      </c>
      <c r="Y114" s="673">
        <f t="shared" si="25"/>
        <v>450</v>
      </c>
      <c r="Z114" s="673">
        <f t="shared" si="26"/>
        <v>75</v>
      </c>
      <c r="AA114" s="673">
        <f t="shared" si="27"/>
        <v>16275</v>
      </c>
      <c r="AB114" s="674">
        <v>25</v>
      </c>
      <c r="AC114" s="313">
        <f>IF(ISERROR(IF('Wainwright Summary'!$E$7-C114&gt;AB114,0,(AB114-('Wainwright Summary'!$E$7-C114))/AB114)*G114)," ",(IF('Wainwright Summary'!$E$7-C114&gt;AB114,0,(AB114-('Wainwright Summary'!$E$7-C114))/AB114)*G114))</f>
        <v>3600</v>
      </c>
      <c r="AD114" s="269">
        <f>VLOOKUP(C114,'Inflation-OLD'!$A$6:$B$126,2)/VLOOKUP('Wainwright Summary'!$E$6,'Inflation-OLD'!$A$6:$B$126,2)</f>
        <v>0.6838010539118683</v>
      </c>
      <c r="AE114" s="264">
        <f>IF(ISERROR(AA114*AD114), " ",AA114*AD114 )</f>
        <v>11128.862152415657</v>
      </c>
      <c r="AF114" s="689">
        <f>IF(ISERROR((AC114/G114)*AE114)," ",(AC114/G114)*AE114)</f>
        <v>2670.9269165797577</v>
      </c>
      <c r="AG114" s="1081">
        <f>IF(ISERROR(C114+AB114)," ",(C114+AB114))</f>
        <v>2014</v>
      </c>
      <c r="AH114" s="703"/>
      <c r="AI114" s="272"/>
      <c r="AJ114" s="602">
        <f t="shared" si="28"/>
        <v>25</v>
      </c>
      <c r="AK114" s="479"/>
      <c r="AL114" s="479"/>
      <c r="AM114" s="479"/>
      <c r="AN114" s="277"/>
      <c r="AO114" s="5"/>
      <c r="AP114" s="6"/>
      <c r="AQ114" s="141"/>
      <c r="AR114" s="895">
        <v>15000</v>
      </c>
      <c r="AS114" s="4">
        <f t="shared" si="19"/>
        <v>1</v>
      </c>
      <c r="AT114" s="895">
        <f t="shared" si="20"/>
        <v>15000</v>
      </c>
    </row>
    <row r="115" spans="1:46" s="4" customFormat="1">
      <c r="A115" s="383"/>
      <c r="B115" s="1054"/>
      <c r="C115" s="311"/>
      <c r="D115" s="169"/>
      <c r="E115" s="170"/>
      <c r="F115" s="710"/>
      <c r="G115" s="335"/>
      <c r="H115" s="671"/>
      <c r="I115" s="671"/>
      <c r="J115" s="671"/>
      <c r="K115" s="671"/>
      <c r="L115" s="671"/>
      <c r="M115" s="672"/>
      <c r="N115" s="672"/>
      <c r="O115" s="672"/>
      <c r="P115" s="672"/>
      <c r="Q115" s="672"/>
      <c r="R115" s="673"/>
      <c r="S115" s="470"/>
      <c r="T115" s="470"/>
      <c r="U115" s="470"/>
      <c r="V115" s="470"/>
      <c r="W115" s="673"/>
      <c r="X115" s="673"/>
      <c r="Y115" s="673"/>
      <c r="Z115" s="673"/>
      <c r="AA115" s="673"/>
      <c r="AB115" s="674"/>
      <c r="AC115" s="313"/>
      <c r="AD115" s="269"/>
      <c r="AE115" s="264"/>
      <c r="AF115" s="689"/>
      <c r="AG115" s="1081"/>
      <c r="AH115" s="703"/>
      <c r="AI115" s="272"/>
      <c r="AJ115" s="602"/>
      <c r="AK115" s="479"/>
      <c r="AL115" s="479"/>
      <c r="AM115" s="479"/>
      <c r="AN115" s="277"/>
      <c r="AO115" s="5"/>
      <c r="AP115" s="6"/>
      <c r="AQ115" s="141"/>
      <c r="AR115" s="895"/>
      <c r="AT115" s="895"/>
    </row>
    <row r="116" spans="1:46" s="4" customFormat="1" ht="15.75">
      <c r="A116" s="383"/>
      <c r="B116" s="1055" t="s">
        <v>968</v>
      </c>
      <c r="C116" s="311">
        <v>1955</v>
      </c>
      <c r="D116" s="169">
        <v>1</v>
      </c>
      <c r="E116" s="170" t="s">
        <v>305</v>
      </c>
      <c r="F116" s="708">
        <f>AT116</f>
        <v>60000</v>
      </c>
      <c r="G116" s="335">
        <f t="shared" si="21"/>
        <v>60000</v>
      </c>
      <c r="H116" s="1009">
        <v>0</v>
      </c>
      <c r="I116" s="1009">
        <v>0</v>
      </c>
      <c r="J116" s="1009">
        <v>0</v>
      </c>
      <c r="K116" s="1009">
        <v>0</v>
      </c>
      <c r="L116" s="1009">
        <v>0</v>
      </c>
      <c r="M116" s="672"/>
      <c r="N116" s="672"/>
      <c r="O116" s="672"/>
      <c r="P116" s="672"/>
      <c r="Q116" s="672"/>
      <c r="R116" s="673">
        <f t="shared" si="22"/>
        <v>60000</v>
      </c>
      <c r="S116" s="470"/>
      <c r="T116" s="470">
        <f>T$10</f>
        <v>0.05</v>
      </c>
      <c r="U116" s="470">
        <v>0.03</v>
      </c>
      <c r="V116" s="470">
        <f>V$10</f>
        <v>0.1</v>
      </c>
      <c r="W116" s="673">
        <f t="shared" si="23"/>
        <v>0</v>
      </c>
      <c r="X116" s="673">
        <f t="shared" si="24"/>
        <v>3000</v>
      </c>
      <c r="Y116" s="673">
        <f t="shared" si="25"/>
        <v>1800</v>
      </c>
      <c r="Z116" s="673">
        <f t="shared" si="26"/>
        <v>300</v>
      </c>
      <c r="AA116" s="673">
        <f t="shared" si="27"/>
        <v>65100</v>
      </c>
      <c r="AB116" s="674">
        <v>75</v>
      </c>
      <c r="AC116" s="313">
        <f>IF(ISERROR(IF('Wainwright Summary'!$E$7-C116&gt;AB116,0,(AB116-('Wainwright Summary'!$E$7-C116))/AB116)*G116)," ",(IF('Wainwright Summary'!$E$7-C116&gt;AB116,0,(AB116-('Wainwright Summary'!$E$7-C116))/AB116)*G116))</f>
        <v>17600</v>
      </c>
      <c r="AD116" s="269">
        <f>VLOOKUP(C116,'Inflation-OLD'!$A$6:$B$126,2)/VLOOKUP('Wainwright Summary'!$E$6,'Inflation-OLD'!$A$6:$B$126,2)</f>
        <v>0.16293504314177962</v>
      </c>
      <c r="AE116" s="264">
        <f>IF(ISERROR(AA116*AD116), " ",AA116*AD116 )</f>
        <v>10607.071308529854</v>
      </c>
      <c r="AF116" s="689">
        <f>IF(ISERROR((AC116/G116)*AE116)," ",(AC116/G116)*AE116)</f>
        <v>3111.4075838354238</v>
      </c>
      <c r="AG116" s="1081">
        <v>2060</v>
      </c>
      <c r="AH116" s="703"/>
      <c r="AI116" s="272"/>
      <c r="AJ116" s="602">
        <f t="shared" si="28"/>
        <v>75</v>
      </c>
      <c r="AK116" s="1150">
        <v>10000</v>
      </c>
      <c r="AL116" s="1151">
        <v>2030</v>
      </c>
      <c r="AM116" s="1151">
        <v>1</v>
      </c>
      <c r="AN116" s="277"/>
      <c r="AO116" s="5"/>
      <c r="AP116" s="6"/>
      <c r="AQ116" s="141"/>
      <c r="AR116" s="895">
        <v>60000</v>
      </c>
      <c r="AS116" s="4">
        <f t="shared" si="19"/>
        <v>1</v>
      </c>
      <c r="AT116" s="895">
        <f t="shared" si="20"/>
        <v>60000</v>
      </c>
    </row>
    <row r="117" spans="1:46" s="4" customFormat="1">
      <c r="A117" s="383"/>
      <c r="B117" s="1054" t="s">
        <v>970</v>
      </c>
      <c r="C117" s="311">
        <v>1955</v>
      </c>
      <c r="D117" s="169">
        <v>1</v>
      </c>
      <c r="E117" s="170" t="s">
        <v>305</v>
      </c>
      <c r="F117" s="708">
        <v>36000</v>
      </c>
      <c r="G117" s="335">
        <f t="shared" si="21"/>
        <v>36000</v>
      </c>
      <c r="H117" s="1009">
        <v>0</v>
      </c>
      <c r="I117" s="1009">
        <v>0</v>
      </c>
      <c r="J117" s="1009">
        <v>0</v>
      </c>
      <c r="K117" s="1009">
        <v>0</v>
      </c>
      <c r="L117" s="1009">
        <v>0</v>
      </c>
      <c r="M117" s="672"/>
      <c r="N117" s="672"/>
      <c r="O117" s="672"/>
      <c r="P117" s="672"/>
      <c r="Q117" s="672"/>
      <c r="R117" s="673">
        <f t="shared" si="22"/>
        <v>36000</v>
      </c>
      <c r="S117" s="470"/>
      <c r="T117" s="470">
        <f>T$10</f>
        <v>0.05</v>
      </c>
      <c r="U117" s="470">
        <v>0.03</v>
      </c>
      <c r="V117" s="470">
        <f>V$10</f>
        <v>0.1</v>
      </c>
      <c r="W117" s="673">
        <f t="shared" si="23"/>
        <v>0</v>
      </c>
      <c r="X117" s="673">
        <f t="shared" si="24"/>
        <v>1800</v>
      </c>
      <c r="Y117" s="673">
        <f t="shared" si="25"/>
        <v>1080</v>
      </c>
      <c r="Z117" s="673">
        <f t="shared" si="26"/>
        <v>180</v>
      </c>
      <c r="AA117" s="673">
        <f t="shared" si="27"/>
        <v>39060</v>
      </c>
      <c r="AB117" s="674">
        <v>50</v>
      </c>
      <c r="AC117" s="313">
        <f>IF(ISERROR(IF('Wainwright Summary'!$E$7-C117&gt;AB117,0,(AB117-('Wainwright Summary'!$E$7-C117))/AB117)*G117)," ",(IF('Wainwright Summary'!$E$7-C117&gt;AB117,0,(AB117-('Wainwright Summary'!$E$7-C117))/AB117)*G117))</f>
        <v>0</v>
      </c>
      <c r="AD117" s="269">
        <f>VLOOKUP(C117,'Inflation-OLD'!$A$6:$B$126,2)/VLOOKUP('Wainwright Summary'!$E$6,'Inflation-OLD'!$A$6:$B$126,2)</f>
        <v>0.16293504314177962</v>
      </c>
      <c r="AE117" s="264">
        <f>IF(ISERROR(AA117*AD117), " ",AA117*AD117 )</f>
        <v>6364.2427851179118</v>
      </c>
      <c r="AF117" s="689">
        <f>IF(ISERROR((AC117/G117)*AE117)," ",(AC117/G117)*AE117)</f>
        <v>0</v>
      </c>
      <c r="AG117" s="1172">
        <v>2060</v>
      </c>
      <c r="AH117" s="703"/>
      <c r="AI117" s="272"/>
      <c r="AJ117" s="602">
        <f t="shared" si="28"/>
        <v>50</v>
      </c>
      <c r="AK117" s="1150">
        <f>ROUND(0.5*AA117,-2)</f>
        <v>19500</v>
      </c>
      <c r="AL117" s="1151">
        <v>2010</v>
      </c>
      <c r="AM117" s="1151">
        <v>1</v>
      </c>
      <c r="AN117" s="277"/>
      <c r="AO117" s="5"/>
      <c r="AP117" s="6"/>
      <c r="AQ117" s="141"/>
      <c r="AR117" s="895">
        <v>6000</v>
      </c>
      <c r="AS117" s="4">
        <f t="shared" si="19"/>
        <v>1</v>
      </c>
      <c r="AT117" s="895">
        <f t="shared" si="20"/>
        <v>6000</v>
      </c>
    </row>
    <row r="118" spans="1:46" s="4" customFormat="1">
      <c r="A118" s="383"/>
      <c r="B118" s="1054" t="s">
        <v>971</v>
      </c>
      <c r="C118" s="311">
        <v>1955</v>
      </c>
      <c r="D118" s="169">
        <v>1</v>
      </c>
      <c r="E118" s="170" t="s">
        <v>305</v>
      </c>
      <c r="F118" s="708">
        <f>AT118</f>
        <v>15000</v>
      </c>
      <c r="G118" s="335">
        <f t="shared" si="21"/>
        <v>15000</v>
      </c>
      <c r="H118" s="1009">
        <v>0</v>
      </c>
      <c r="I118" s="1009">
        <v>0</v>
      </c>
      <c r="J118" s="1009">
        <v>0</v>
      </c>
      <c r="K118" s="1009">
        <v>0</v>
      </c>
      <c r="L118" s="1009">
        <v>0</v>
      </c>
      <c r="M118" s="672"/>
      <c r="N118" s="672"/>
      <c r="O118" s="672"/>
      <c r="P118" s="672"/>
      <c r="Q118" s="672"/>
      <c r="R118" s="673">
        <f t="shared" si="22"/>
        <v>15000</v>
      </c>
      <c r="S118" s="470"/>
      <c r="T118" s="470">
        <f>T$10</f>
        <v>0.05</v>
      </c>
      <c r="U118" s="470">
        <v>0.03</v>
      </c>
      <c r="V118" s="470">
        <f>V$10</f>
        <v>0.1</v>
      </c>
      <c r="W118" s="673">
        <f t="shared" si="23"/>
        <v>0</v>
      </c>
      <c r="X118" s="673">
        <f t="shared" si="24"/>
        <v>750</v>
      </c>
      <c r="Y118" s="673">
        <f t="shared" si="25"/>
        <v>450</v>
      </c>
      <c r="Z118" s="673">
        <f t="shared" si="26"/>
        <v>75</v>
      </c>
      <c r="AA118" s="673">
        <f t="shared" si="27"/>
        <v>16275</v>
      </c>
      <c r="AB118" s="674">
        <v>25</v>
      </c>
      <c r="AC118" s="313">
        <f>IF(ISERROR(IF('Wainwright Summary'!$E$7-C118&gt;AB118,0,(AB118-('Wainwright Summary'!$E$7-C118))/AB118)*G118)," ",(IF('Wainwright Summary'!$E$7-C118&gt;AB118,0,(AB118-('Wainwright Summary'!$E$7-C118))/AB118)*G118))</f>
        <v>0</v>
      </c>
      <c r="AD118" s="269">
        <f>VLOOKUP(C118,'Inflation-OLD'!$A$6:$B$126,2)/VLOOKUP('Wainwright Summary'!$E$6,'Inflation-OLD'!$A$6:$B$126,2)</f>
        <v>0.16293504314177962</v>
      </c>
      <c r="AE118" s="264">
        <f>IF(ISERROR(AA118*AD118), " ",AA118*AD118 )</f>
        <v>2651.7678271324635</v>
      </c>
      <c r="AF118" s="689">
        <f>IF(ISERROR((AC118/G118)*AE118)," ",(AC118/G118)*AE118)</f>
        <v>0</v>
      </c>
      <c r="AG118" s="1081">
        <v>2010</v>
      </c>
      <c r="AH118" s="703"/>
      <c r="AI118" s="272"/>
      <c r="AJ118" s="602">
        <f t="shared" si="28"/>
        <v>25</v>
      </c>
      <c r="AK118" s="479"/>
      <c r="AL118" s="479"/>
      <c r="AM118" s="479"/>
      <c r="AN118" s="277"/>
      <c r="AO118" s="5"/>
      <c r="AP118" s="6"/>
      <c r="AQ118" s="141"/>
      <c r="AR118" s="895">
        <v>15000</v>
      </c>
      <c r="AS118" s="4">
        <f t="shared" si="19"/>
        <v>1</v>
      </c>
      <c r="AT118" s="895">
        <f t="shared" si="20"/>
        <v>15000</v>
      </c>
    </row>
    <row r="119" spans="1:46" s="4" customFormat="1">
      <c r="A119" s="383"/>
      <c r="B119" s="1054"/>
      <c r="C119" s="311"/>
      <c r="D119" s="169"/>
      <c r="E119" s="170"/>
      <c r="F119" s="710"/>
      <c r="G119" s="335"/>
      <c r="H119" s="671"/>
      <c r="I119" s="671"/>
      <c r="J119" s="671"/>
      <c r="K119" s="671"/>
      <c r="L119" s="671"/>
      <c r="M119" s="672"/>
      <c r="N119" s="672"/>
      <c r="O119" s="672"/>
      <c r="P119" s="672"/>
      <c r="Q119" s="672"/>
      <c r="R119" s="673"/>
      <c r="S119" s="470"/>
      <c r="T119" s="470"/>
      <c r="U119" s="470"/>
      <c r="V119" s="470"/>
      <c r="W119" s="673"/>
      <c r="X119" s="673"/>
      <c r="Y119" s="673"/>
      <c r="Z119" s="673"/>
      <c r="AA119" s="673"/>
      <c r="AB119" s="674"/>
      <c r="AC119" s="313"/>
      <c r="AD119" s="269"/>
      <c r="AE119" s="264"/>
      <c r="AF119" s="689"/>
      <c r="AG119" s="1081"/>
      <c r="AH119" s="703"/>
      <c r="AI119" s="272"/>
      <c r="AJ119" s="602"/>
      <c r="AK119" s="479"/>
      <c r="AL119" s="479"/>
      <c r="AM119" s="479"/>
      <c r="AN119" s="277"/>
      <c r="AO119" s="5"/>
      <c r="AP119" s="6"/>
      <c r="AQ119" s="141"/>
      <c r="AR119" s="895"/>
      <c r="AT119" s="895"/>
    </row>
    <row r="120" spans="1:46" s="4" customFormat="1" ht="15.75">
      <c r="A120" s="383"/>
      <c r="B120" s="1055" t="s">
        <v>972</v>
      </c>
      <c r="C120" s="311">
        <v>1962</v>
      </c>
      <c r="D120" s="169">
        <v>1</v>
      </c>
      <c r="E120" s="170" t="s">
        <v>305</v>
      </c>
      <c r="F120" s="708">
        <f>AT120</f>
        <v>60000</v>
      </c>
      <c r="G120" s="335">
        <f t="shared" si="21"/>
        <v>60000</v>
      </c>
      <c r="H120" s="1009">
        <v>0</v>
      </c>
      <c r="I120" s="1009">
        <v>0</v>
      </c>
      <c r="J120" s="1009">
        <v>0</v>
      </c>
      <c r="K120" s="1009">
        <v>0</v>
      </c>
      <c r="L120" s="1009">
        <v>0</v>
      </c>
      <c r="M120" s="672"/>
      <c r="N120" s="672"/>
      <c r="O120" s="672"/>
      <c r="P120" s="672"/>
      <c r="Q120" s="672"/>
      <c r="R120" s="673">
        <f t="shared" si="22"/>
        <v>60000</v>
      </c>
      <c r="S120" s="470"/>
      <c r="T120" s="470">
        <f>T$10</f>
        <v>0.05</v>
      </c>
      <c r="U120" s="470">
        <v>0.03</v>
      </c>
      <c r="V120" s="470">
        <f>V$10</f>
        <v>0.1</v>
      </c>
      <c r="W120" s="673">
        <f t="shared" si="23"/>
        <v>0</v>
      </c>
      <c r="X120" s="673">
        <f t="shared" si="24"/>
        <v>3000</v>
      </c>
      <c r="Y120" s="673">
        <f t="shared" si="25"/>
        <v>1800</v>
      </c>
      <c r="Z120" s="673">
        <f t="shared" si="26"/>
        <v>300</v>
      </c>
      <c r="AA120" s="673">
        <f t="shared" si="27"/>
        <v>65100</v>
      </c>
      <c r="AB120" s="674">
        <v>75</v>
      </c>
      <c r="AC120" s="313">
        <f>IF(ISERROR(IF('Wainwright Summary'!$E$7-C120&gt;AB120,0,(AB120-('Wainwright Summary'!$E$7-C120))/AB120)*G120)," ",(IF('Wainwright Summary'!$E$7-C120&gt;AB120,0,(AB120-('Wainwright Summary'!$E$7-C120))/AB120)*G120))</f>
        <v>23200</v>
      </c>
      <c r="AD120" s="269">
        <f>VLOOKUP(C120,'Inflation-OLD'!$A$6:$B$126,2)/VLOOKUP('Wainwright Summary'!$E$6,'Inflation-OLD'!$A$6:$B$126,2)</f>
        <v>0.18809050388919865</v>
      </c>
      <c r="AE120" s="264">
        <f>IF(ISERROR(AA120*AD120), " ",AA120*AD120 )</f>
        <v>12244.691803186832</v>
      </c>
      <c r="AF120" s="689">
        <f>IF(ISERROR((AC120/G120)*AE120)," ",(AC120/G120)*AE120)</f>
        <v>4734.6141638989084</v>
      </c>
      <c r="AG120" s="1081">
        <v>2060</v>
      </c>
      <c r="AH120" s="703"/>
      <c r="AI120" s="272"/>
      <c r="AJ120" s="602">
        <f t="shared" si="28"/>
        <v>75</v>
      </c>
      <c r="AK120" s="1150">
        <v>10000</v>
      </c>
      <c r="AL120" s="1151">
        <v>2037</v>
      </c>
      <c r="AM120" s="1151">
        <v>1</v>
      </c>
      <c r="AN120" s="277"/>
      <c r="AO120" s="5"/>
      <c r="AP120" s="6"/>
      <c r="AQ120" s="141"/>
      <c r="AR120" s="895">
        <v>60000</v>
      </c>
      <c r="AS120" s="4">
        <f t="shared" si="19"/>
        <v>1</v>
      </c>
      <c r="AT120" s="895">
        <f t="shared" si="20"/>
        <v>60000</v>
      </c>
    </row>
    <row r="121" spans="1:46" s="4" customFormat="1">
      <c r="A121" s="383"/>
      <c r="B121" s="1054" t="s">
        <v>976</v>
      </c>
      <c r="C121" s="311">
        <v>1962</v>
      </c>
      <c r="D121" s="169">
        <v>1</v>
      </c>
      <c r="E121" s="170" t="s">
        <v>305</v>
      </c>
      <c r="F121" s="708">
        <v>16000</v>
      </c>
      <c r="G121" s="335">
        <f t="shared" si="21"/>
        <v>16000</v>
      </c>
      <c r="H121" s="1009">
        <v>0</v>
      </c>
      <c r="I121" s="1009">
        <v>0</v>
      </c>
      <c r="J121" s="1009">
        <v>0</v>
      </c>
      <c r="K121" s="1009">
        <v>0</v>
      </c>
      <c r="L121" s="1009">
        <v>0</v>
      </c>
      <c r="M121" s="672"/>
      <c r="N121" s="672"/>
      <c r="O121" s="672"/>
      <c r="P121" s="672"/>
      <c r="Q121" s="672"/>
      <c r="R121" s="673">
        <f t="shared" si="22"/>
        <v>16000</v>
      </c>
      <c r="S121" s="470"/>
      <c r="T121" s="470">
        <f>T$10</f>
        <v>0.05</v>
      </c>
      <c r="U121" s="470">
        <v>0.03</v>
      </c>
      <c r="V121" s="470">
        <f>V$10</f>
        <v>0.1</v>
      </c>
      <c r="W121" s="673">
        <f t="shared" si="23"/>
        <v>0</v>
      </c>
      <c r="X121" s="673">
        <f t="shared" si="24"/>
        <v>800</v>
      </c>
      <c r="Y121" s="673">
        <f t="shared" si="25"/>
        <v>480</v>
      </c>
      <c r="Z121" s="673">
        <f t="shared" si="26"/>
        <v>80</v>
      </c>
      <c r="AA121" s="673">
        <f t="shared" si="27"/>
        <v>17360</v>
      </c>
      <c r="AB121" s="674">
        <v>50</v>
      </c>
      <c r="AC121" s="313">
        <f>IF(ISERROR(IF('Wainwright Summary'!$E$7-C121&gt;AB121,0,(AB121-('Wainwright Summary'!$E$7-C121))/AB121)*G121)," ",(IF('Wainwright Summary'!$E$7-C121&gt;AB121,0,(AB121-('Wainwright Summary'!$E$7-C121))/AB121)*G121))</f>
        <v>1280</v>
      </c>
      <c r="AD121" s="269">
        <f>VLOOKUP(C121,'Inflation-OLD'!$A$6:$B$126,2)/VLOOKUP('Wainwright Summary'!$E$6,'Inflation-OLD'!$A$6:$B$126,2)</f>
        <v>0.18809050388919865</v>
      </c>
      <c r="AE121" s="264">
        <f>IF(ISERROR(AA121*AD121), " ",AA121*AD121 )</f>
        <v>3265.2511475164888</v>
      </c>
      <c r="AF121" s="689">
        <f>IF(ISERROR((AC121/G121)*AE121)," ",(AC121/G121)*AE121)</f>
        <v>261.22009180131909</v>
      </c>
      <c r="AG121" s="1172">
        <v>2060</v>
      </c>
      <c r="AH121" s="703"/>
      <c r="AI121" s="272"/>
      <c r="AJ121" s="602">
        <f t="shared" si="28"/>
        <v>50</v>
      </c>
      <c r="AK121" s="1150">
        <f>ROUND(0.5*AA121,-2)</f>
        <v>8700</v>
      </c>
      <c r="AL121" s="1151">
        <v>2012</v>
      </c>
      <c r="AM121" s="1151">
        <v>1</v>
      </c>
      <c r="AN121" s="277"/>
      <c r="AO121" s="5"/>
      <c r="AP121" s="6"/>
      <c r="AQ121" s="141"/>
      <c r="AR121" s="895">
        <v>6000</v>
      </c>
      <c r="AS121" s="4">
        <f t="shared" si="19"/>
        <v>1</v>
      </c>
      <c r="AT121" s="895">
        <f t="shared" si="20"/>
        <v>6000</v>
      </c>
    </row>
    <row r="122" spans="1:46" s="4" customFormat="1">
      <c r="A122" s="383"/>
      <c r="B122" s="1054" t="s">
        <v>973</v>
      </c>
      <c r="C122" s="311">
        <v>1962</v>
      </c>
      <c r="D122" s="169">
        <v>1</v>
      </c>
      <c r="E122" s="170" t="s">
        <v>305</v>
      </c>
      <c r="F122" s="708">
        <f>AT122</f>
        <v>15000</v>
      </c>
      <c r="G122" s="335">
        <f t="shared" si="21"/>
        <v>15000</v>
      </c>
      <c r="H122" s="1009">
        <v>0</v>
      </c>
      <c r="I122" s="1009">
        <v>0</v>
      </c>
      <c r="J122" s="1009">
        <v>0</v>
      </c>
      <c r="K122" s="1009">
        <v>0</v>
      </c>
      <c r="L122" s="1009">
        <v>0</v>
      </c>
      <c r="M122" s="672"/>
      <c r="N122" s="672"/>
      <c r="O122" s="672"/>
      <c r="P122" s="672"/>
      <c r="Q122" s="672"/>
      <c r="R122" s="673">
        <f t="shared" si="22"/>
        <v>15000</v>
      </c>
      <c r="S122" s="470"/>
      <c r="T122" s="470">
        <f>T$10</f>
        <v>0.05</v>
      </c>
      <c r="U122" s="470">
        <v>0.03</v>
      </c>
      <c r="V122" s="470">
        <f>V$10</f>
        <v>0.1</v>
      </c>
      <c r="W122" s="673">
        <f t="shared" si="23"/>
        <v>0</v>
      </c>
      <c r="X122" s="673">
        <f t="shared" si="24"/>
        <v>750</v>
      </c>
      <c r="Y122" s="673">
        <f t="shared" si="25"/>
        <v>450</v>
      </c>
      <c r="Z122" s="673">
        <f t="shared" si="26"/>
        <v>75</v>
      </c>
      <c r="AA122" s="673">
        <f t="shared" si="27"/>
        <v>16275</v>
      </c>
      <c r="AB122" s="674">
        <v>25</v>
      </c>
      <c r="AC122" s="313">
        <f>IF(ISERROR(IF('Wainwright Summary'!$E$7-C122&gt;AB122,0,(AB122-('Wainwright Summary'!$E$7-C122))/AB122)*G122)," ",(IF('Wainwright Summary'!$E$7-C122&gt;AB122,0,(AB122-('Wainwright Summary'!$E$7-C122))/AB122)*G122))</f>
        <v>0</v>
      </c>
      <c r="AD122" s="269">
        <f>VLOOKUP(C122,'Inflation-OLD'!$A$6:$B$126,2)/VLOOKUP('Wainwright Summary'!$E$6,'Inflation-OLD'!$A$6:$B$126,2)</f>
        <v>0.18809050388919865</v>
      </c>
      <c r="AE122" s="264">
        <f>IF(ISERROR(AA122*AD122), " ",AA122*AD122 )</f>
        <v>3061.1729507967079</v>
      </c>
      <c r="AF122" s="689">
        <f>IF(ISERROR((AC122/G122)*AE122)," ",(AC122/G122)*AE122)</f>
        <v>0</v>
      </c>
      <c r="AG122" s="1081">
        <v>2012</v>
      </c>
      <c r="AH122" s="703"/>
      <c r="AI122" s="272"/>
      <c r="AJ122" s="602">
        <f t="shared" si="28"/>
        <v>25</v>
      </c>
      <c r="AK122" s="479"/>
      <c r="AL122" s="479"/>
      <c r="AM122" s="479"/>
      <c r="AN122" s="277"/>
      <c r="AO122" s="5"/>
      <c r="AP122" s="6"/>
      <c r="AQ122" s="141"/>
      <c r="AR122" s="895">
        <v>15000</v>
      </c>
      <c r="AS122" s="4">
        <f t="shared" si="19"/>
        <v>1</v>
      </c>
      <c r="AT122" s="895">
        <f t="shared" si="20"/>
        <v>15000</v>
      </c>
    </row>
    <row r="123" spans="1:46" s="4" customFormat="1">
      <c r="A123" s="383"/>
      <c r="B123" s="1054"/>
      <c r="C123" s="311"/>
      <c r="D123" s="169"/>
      <c r="E123" s="170"/>
      <c r="F123" s="710"/>
      <c r="G123" s="335"/>
      <c r="H123" s="671"/>
      <c r="I123" s="671"/>
      <c r="J123" s="671"/>
      <c r="K123" s="671"/>
      <c r="L123" s="671"/>
      <c r="M123" s="672"/>
      <c r="N123" s="672"/>
      <c r="O123" s="672"/>
      <c r="P123" s="672"/>
      <c r="Q123" s="672"/>
      <c r="R123" s="673"/>
      <c r="S123" s="470"/>
      <c r="T123" s="470"/>
      <c r="U123" s="470"/>
      <c r="V123" s="470"/>
      <c r="W123" s="673"/>
      <c r="X123" s="673"/>
      <c r="Y123" s="673"/>
      <c r="Z123" s="673"/>
      <c r="AA123" s="673"/>
      <c r="AB123" s="674"/>
      <c r="AC123" s="313"/>
      <c r="AD123" s="269"/>
      <c r="AE123" s="264"/>
      <c r="AF123" s="689"/>
      <c r="AG123" s="1081"/>
      <c r="AH123" s="703"/>
      <c r="AI123" s="272"/>
      <c r="AJ123" s="602"/>
      <c r="AK123" s="479"/>
      <c r="AL123" s="479"/>
      <c r="AM123" s="479"/>
      <c r="AN123" s="277"/>
      <c r="AO123" s="5"/>
      <c r="AP123" s="6"/>
      <c r="AQ123" s="141"/>
      <c r="AR123" s="895"/>
      <c r="AT123" s="895"/>
    </row>
    <row r="124" spans="1:46" s="4" customFormat="1" ht="15.75">
      <c r="A124" s="383"/>
      <c r="B124" s="1055" t="s">
        <v>974</v>
      </c>
      <c r="C124" s="311">
        <v>1987</v>
      </c>
      <c r="D124" s="169">
        <v>1</v>
      </c>
      <c r="E124" s="170" t="s">
        <v>305</v>
      </c>
      <c r="F124" s="708">
        <f>AT124</f>
        <v>60000</v>
      </c>
      <c r="G124" s="335">
        <f t="shared" si="21"/>
        <v>60000</v>
      </c>
      <c r="H124" s="1009">
        <v>0</v>
      </c>
      <c r="I124" s="1009">
        <v>0</v>
      </c>
      <c r="J124" s="1009">
        <v>0</v>
      </c>
      <c r="K124" s="1009">
        <v>0</v>
      </c>
      <c r="L124" s="1009">
        <v>0</v>
      </c>
      <c r="M124" s="672"/>
      <c r="N124" s="672"/>
      <c r="O124" s="672"/>
      <c r="P124" s="672"/>
      <c r="Q124" s="672"/>
      <c r="R124" s="673">
        <f t="shared" si="22"/>
        <v>60000</v>
      </c>
      <c r="S124" s="470"/>
      <c r="T124" s="470">
        <f>T$10</f>
        <v>0.05</v>
      </c>
      <c r="U124" s="470">
        <v>0.03</v>
      </c>
      <c r="V124" s="470">
        <f>V$10</f>
        <v>0.1</v>
      </c>
      <c r="W124" s="673">
        <f t="shared" si="23"/>
        <v>0</v>
      </c>
      <c r="X124" s="673">
        <f t="shared" si="24"/>
        <v>3000</v>
      </c>
      <c r="Y124" s="673">
        <f t="shared" si="25"/>
        <v>1800</v>
      </c>
      <c r="Z124" s="673">
        <f t="shared" si="26"/>
        <v>300</v>
      </c>
      <c r="AA124" s="673">
        <f t="shared" si="27"/>
        <v>65100</v>
      </c>
      <c r="AB124" s="674">
        <v>75</v>
      </c>
      <c r="AC124" s="313">
        <f>IF(ISERROR(IF('Wainwright Summary'!$E$7-C124&gt;AB124,0,(AB124-('Wainwright Summary'!$E$7-C124))/AB124)*G124)," ",(IF('Wainwright Summary'!$E$7-C124&gt;AB124,0,(AB124-('Wainwright Summary'!$E$7-C124))/AB124)*G124))</f>
        <v>43200</v>
      </c>
      <c r="AD124" s="269">
        <f>VLOOKUP(C124,'Inflation-OLD'!$A$6:$B$126,2)/VLOOKUP('Wainwright Summary'!$E$6,'Inflation-OLD'!$A$6:$B$126,2)</f>
        <v>0.63776491659633006</v>
      </c>
      <c r="AE124" s="264">
        <f>IF(ISERROR(AA124*AD124), " ",AA124*AD124 )</f>
        <v>41518.49607042109</v>
      </c>
      <c r="AF124" s="689">
        <f>IF(ISERROR((AC124/G124)*AE124)," ",(AC124/G124)*AE124)</f>
        <v>29893.317170703183</v>
      </c>
      <c r="AG124" s="1081">
        <f>IF(ISERROR(C124+AB124)," ",(C124+AB124))</f>
        <v>2062</v>
      </c>
      <c r="AH124" s="703"/>
      <c r="AI124" s="272"/>
      <c r="AJ124" s="602">
        <f t="shared" si="28"/>
        <v>75</v>
      </c>
      <c r="AK124" s="1150"/>
      <c r="AL124" s="479"/>
      <c r="AM124" s="1151"/>
      <c r="AN124" s="277"/>
      <c r="AO124" s="5"/>
      <c r="AP124" s="6"/>
      <c r="AQ124" s="141"/>
      <c r="AR124" s="895">
        <v>60000</v>
      </c>
      <c r="AS124" s="4">
        <f t="shared" si="19"/>
        <v>1</v>
      </c>
      <c r="AT124" s="895">
        <f t="shared" si="20"/>
        <v>60000</v>
      </c>
    </row>
    <row r="125" spans="1:46" s="4" customFormat="1">
      <c r="A125" s="383"/>
      <c r="B125" s="1054" t="s">
        <v>977</v>
      </c>
      <c r="C125" s="311">
        <v>1987</v>
      </c>
      <c r="D125" s="169">
        <v>1</v>
      </c>
      <c r="E125" s="170" t="s">
        <v>305</v>
      </c>
      <c r="F125" s="708">
        <v>8000</v>
      </c>
      <c r="G125" s="335">
        <f t="shared" si="21"/>
        <v>8000</v>
      </c>
      <c r="H125" s="1009">
        <v>0</v>
      </c>
      <c r="I125" s="1009">
        <v>0</v>
      </c>
      <c r="J125" s="1009">
        <v>0</v>
      </c>
      <c r="K125" s="1009">
        <v>0</v>
      </c>
      <c r="L125" s="1009">
        <v>0</v>
      </c>
      <c r="M125" s="672"/>
      <c r="N125" s="672"/>
      <c r="O125" s="672"/>
      <c r="P125" s="672"/>
      <c r="Q125" s="672"/>
      <c r="R125" s="673">
        <f t="shared" si="22"/>
        <v>8000</v>
      </c>
      <c r="S125" s="470"/>
      <c r="T125" s="470">
        <f>T$10</f>
        <v>0.05</v>
      </c>
      <c r="U125" s="470">
        <v>0.03</v>
      </c>
      <c r="V125" s="470">
        <f>V$10</f>
        <v>0.1</v>
      </c>
      <c r="W125" s="673">
        <f t="shared" si="23"/>
        <v>0</v>
      </c>
      <c r="X125" s="673">
        <f t="shared" si="24"/>
        <v>400</v>
      </c>
      <c r="Y125" s="673">
        <f t="shared" si="25"/>
        <v>240</v>
      </c>
      <c r="Z125" s="673">
        <f t="shared" si="26"/>
        <v>40</v>
      </c>
      <c r="AA125" s="673">
        <f t="shared" si="27"/>
        <v>8680</v>
      </c>
      <c r="AB125" s="674">
        <v>50</v>
      </c>
      <c r="AC125" s="313">
        <f>IF(ISERROR(IF('Wainwright Summary'!$E$7-C125&gt;AB125,0,(AB125-('Wainwright Summary'!$E$7-C125))/AB125)*G125)," ",(IF('Wainwright Summary'!$E$7-C125&gt;AB125,0,(AB125-('Wainwright Summary'!$E$7-C125))/AB125)*G125))</f>
        <v>4640</v>
      </c>
      <c r="AD125" s="269">
        <f>VLOOKUP(C125,'Inflation-OLD'!$A$6:$B$126,2)/VLOOKUP('Wainwright Summary'!$E$6,'Inflation-OLD'!$A$6:$B$126,2)</f>
        <v>0.63776491659633006</v>
      </c>
      <c r="AE125" s="264">
        <f>IF(ISERROR(AA125*AD125), " ",AA125*AD125 )</f>
        <v>5535.7994760561451</v>
      </c>
      <c r="AF125" s="689">
        <f>IF(ISERROR((AC125/G125)*AE125)," ",(AC125/G125)*AE125)</f>
        <v>3210.763696112564</v>
      </c>
      <c r="AG125" s="1172">
        <v>2060</v>
      </c>
      <c r="AH125" s="703"/>
      <c r="AI125" s="272"/>
      <c r="AJ125" s="602">
        <f t="shared" si="28"/>
        <v>50</v>
      </c>
      <c r="AK125" s="1150">
        <f>ROUND(0.5*AA125,-2)</f>
        <v>4300</v>
      </c>
      <c r="AL125" s="1151">
        <v>2037</v>
      </c>
      <c r="AM125" s="1151">
        <v>1</v>
      </c>
      <c r="AN125" s="277"/>
      <c r="AO125" s="5"/>
      <c r="AP125" s="6"/>
      <c r="AQ125" s="141"/>
      <c r="AR125" s="895">
        <v>6000</v>
      </c>
      <c r="AS125" s="4">
        <f t="shared" si="19"/>
        <v>1</v>
      </c>
      <c r="AT125" s="895">
        <f t="shared" si="20"/>
        <v>6000</v>
      </c>
    </row>
    <row r="126" spans="1:46" s="4" customFormat="1">
      <c r="A126" s="383"/>
      <c r="B126" s="1054" t="s">
        <v>975</v>
      </c>
      <c r="C126" s="311">
        <v>1987</v>
      </c>
      <c r="D126" s="169">
        <v>1</v>
      </c>
      <c r="E126" s="170" t="s">
        <v>305</v>
      </c>
      <c r="F126" s="708">
        <f>AT126</f>
        <v>15000</v>
      </c>
      <c r="G126" s="335">
        <f t="shared" si="21"/>
        <v>15000</v>
      </c>
      <c r="H126" s="1009">
        <v>0</v>
      </c>
      <c r="I126" s="1009">
        <v>0</v>
      </c>
      <c r="J126" s="1009">
        <v>0</v>
      </c>
      <c r="K126" s="1009">
        <v>0</v>
      </c>
      <c r="L126" s="1009">
        <v>0</v>
      </c>
      <c r="M126" s="672"/>
      <c r="N126" s="672"/>
      <c r="O126" s="672"/>
      <c r="P126" s="672"/>
      <c r="Q126" s="672"/>
      <c r="R126" s="673">
        <f t="shared" si="22"/>
        <v>15000</v>
      </c>
      <c r="S126" s="470"/>
      <c r="T126" s="470">
        <f>T$10</f>
        <v>0.05</v>
      </c>
      <c r="U126" s="470">
        <v>0.03</v>
      </c>
      <c r="V126" s="470">
        <f>V$10</f>
        <v>0.1</v>
      </c>
      <c r="W126" s="673">
        <f t="shared" si="23"/>
        <v>0</v>
      </c>
      <c r="X126" s="673">
        <f t="shared" si="24"/>
        <v>750</v>
      </c>
      <c r="Y126" s="673">
        <f t="shared" si="25"/>
        <v>450</v>
      </c>
      <c r="Z126" s="673">
        <f t="shared" si="26"/>
        <v>75</v>
      </c>
      <c r="AA126" s="673">
        <f t="shared" si="27"/>
        <v>16275</v>
      </c>
      <c r="AB126" s="674">
        <v>25</v>
      </c>
      <c r="AC126" s="313">
        <f>IF(ISERROR(IF('Wainwright Summary'!$E$7-C126&gt;AB126,0,(AB126-('Wainwright Summary'!$E$7-C126))/AB126)*G126)," ",(IF('Wainwright Summary'!$E$7-C126&gt;AB126,0,(AB126-('Wainwright Summary'!$E$7-C126))/AB126)*G126))</f>
        <v>2400</v>
      </c>
      <c r="AD126" s="269">
        <f>VLOOKUP(C126,'Inflation-OLD'!$A$6:$B$126,2)/VLOOKUP('Wainwright Summary'!$E$6,'Inflation-OLD'!$A$6:$B$126,2)</f>
        <v>0.63776491659633006</v>
      </c>
      <c r="AE126" s="264">
        <f>IF(ISERROR(AA126*AD126), " ",AA126*AD126 )</f>
        <v>10379.624017605272</v>
      </c>
      <c r="AF126" s="689">
        <f>IF(ISERROR((AC126/G126)*AE126)," ",(AC126/G126)*AE126)</f>
        <v>1660.7398428168435</v>
      </c>
      <c r="AG126" s="1081">
        <f>IF(ISERROR(C126+AB126)," ",(C126+AB126))</f>
        <v>2012</v>
      </c>
      <c r="AH126" s="703"/>
      <c r="AI126" s="272"/>
      <c r="AJ126" s="602">
        <f t="shared" si="28"/>
        <v>25</v>
      </c>
      <c r="AK126" s="479"/>
      <c r="AL126" s="479"/>
      <c r="AM126" s="479"/>
      <c r="AN126" s="277"/>
      <c r="AO126" s="5"/>
      <c r="AP126" s="6"/>
      <c r="AQ126" s="141"/>
      <c r="AR126" s="895">
        <v>15000</v>
      </c>
      <c r="AS126" s="4">
        <f t="shared" si="19"/>
        <v>1</v>
      </c>
      <c r="AT126" s="895">
        <f t="shared" si="20"/>
        <v>15000</v>
      </c>
    </row>
    <row r="127" spans="1:46" s="4" customFormat="1">
      <c r="A127" s="383"/>
      <c r="B127" s="1054"/>
      <c r="C127" s="311"/>
      <c r="D127" s="169"/>
      <c r="E127" s="170"/>
      <c r="F127" s="710"/>
      <c r="G127" s="335"/>
      <c r="H127" s="671"/>
      <c r="I127" s="671"/>
      <c r="J127" s="671"/>
      <c r="K127" s="671"/>
      <c r="L127" s="671"/>
      <c r="M127" s="672"/>
      <c r="N127" s="672"/>
      <c r="O127" s="672"/>
      <c r="P127" s="672"/>
      <c r="Q127" s="672"/>
      <c r="R127" s="673"/>
      <c r="S127" s="470"/>
      <c r="T127" s="470"/>
      <c r="U127" s="470"/>
      <c r="V127" s="470"/>
      <c r="W127" s="673"/>
      <c r="X127" s="673"/>
      <c r="Y127" s="673"/>
      <c r="Z127" s="673"/>
      <c r="AA127" s="673"/>
      <c r="AB127" s="674"/>
      <c r="AC127" s="313"/>
      <c r="AD127" s="269"/>
      <c r="AE127" s="264"/>
      <c r="AF127" s="689"/>
      <c r="AG127" s="1081"/>
      <c r="AH127" s="703"/>
      <c r="AI127" s="272"/>
      <c r="AJ127" s="602"/>
      <c r="AK127" s="479"/>
      <c r="AL127" s="479"/>
      <c r="AM127" s="479"/>
      <c r="AN127" s="277"/>
      <c r="AO127" s="5"/>
      <c r="AP127" s="6"/>
      <c r="AQ127" s="141"/>
      <c r="AR127" s="895"/>
      <c r="AT127" s="895"/>
    </row>
    <row r="128" spans="1:46" s="4" customFormat="1" ht="15.75">
      <c r="A128" s="383"/>
      <c r="B128" s="1055" t="s">
        <v>983</v>
      </c>
      <c r="C128" s="311">
        <v>1987</v>
      </c>
      <c r="D128" s="169">
        <v>1</v>
      </c>
      <c r="E128" s="170" t="s">
        <v>305</v>
      </c>
      <c r="F128" s="708">
        <f>AT128</f>
        <v>60000</v>
      </c>
      <c r="G128" s="335">
        <f t="shared" si="21"/>
        <v>60000</v>
      </c>
      <c r="H128" s="1009">
        <v>0</v>
      </c>
      <c r="I128" s="1009">
        <v>0</v>
      </c>
      <c r="J128" s="1009">
        <v>0</v>
      </c>
      <c r="K128" s="1009">
        <v>0</v>
      </c>
      <c r="L128" s="1009">
        <v>0</v>
      </c>
      <c r="M128" s="672"/>
      <c r="N128" s="672"/>
      <c r="O128" s="672"/>
      <c r="P128" s="672"/>
      <c r="Q128" s="672"/>
      <c r="R128" s="673">
        <f t="shared" si="22"/>
        <v>60000</v>
      </c>
      <c r="S128" s="470"/>
      <c r="T128" s="470">
        <f>T$10</f>
        <v>0.05</v>
      </c>
      <c r="U128" s="470">
        <v>0.03</v>
      </c>
      <c r="V128" s="470">
        <f>V$10</f>
        <v>0.1</v>
      </c>
      <c r="W128" s="673">
        <f t="shared" si="23"/>
        <v>0</v>
      </c>
      <c r="X128" s="673">
        <f t="shared" si="24"/>
        <v>3000</v>
      </c>
      <c r="Y128" s="673">
        <f t="shared" si="25"/>
        <v>1800</v>
      </c>
      <c r="Z128" s="673">
        <f t="shared" si="26"/>
        <v>300</v>
      </c>
      <c r="AA128" s="673">
        <f t="shared" si="27"/>
        <v>65100</v>
      </c>
      <c r="AB128" s="674">
        <v>75</v>
      </c>
      <c r="AC128" s="313">
        <f>IF(ISERROR(IF('Wainwright Summary'!$E$7-C128&gt;AB128,0,(AB128-('Wainwright Summary'!$E$7-C128))/AB128)*G128)," ",(IF('Wainwright Summary'!$E$7-C128&gt;AB128,0,(AB128-('Wainwright Summary'!$E$7-C128))/AB128)*G128))</f>
        <v>43200</v>
      </c>
      <c r="AD128" s="269">
        <f>VLOOKUP(C128,'Inflation-OLD'!$A$6:$B$126,2)/VLOOKUP('Wainwright Summary'!$E$6,'Inflation-OLD'!$A$6:$B$126,2)</f>
        <v>0.63776491659633006</v>
      </c>
      <c r="AE128" s="264">
        <f>IF(ISERROR(AA128*AD128), " ",AA128*AD128 )</f>
        <v>41518.49607042109</v>
      </c>
      <c r="AF128" s="689">
        <f>IF(ISERROR((AC128/G128)*AE128)," ",(AC128/G128)*AE128)</f>
        <v>29893.317170703183</v>
      </c>
      <c r="AG128" s="1081">
        <f>IF(ISERROR(C128+AB128)," ",(C128+AB128))</f>
        <v>2062</v>
      </c>
      <c r="AH128" s="703"/>
      <c r="AI128" s="272"/>
      <c r="AJ128" s="602">
        <f t="shared" si="28"/>
        <v>75</v>
      </c>
      <c r="AK128" s="1150"/>
      <c r="AL128" s="479"/>
      <c r="AM128" s="1151"/>
      <c r="AN128" s="277"/>
      <c r="AO128" s="5"/>
      <c r="AP128" s="6"/>
      <c r="AQ128" s="141"/>
      <c r="AR128" s="895">
        <v>60000</v>
      </c>
      <c r="AS128" s="4">
        <f t="shared" si="19"/>
        <v>1</v>
      </c>
      <c r="AT128" s="895">
        <f t="shared" si="20"/>
        <v>60000</v>
      </c>
    </row>
    <row r="129" spans="1:46" s="4" customFormat="1">
      <c r="A129" s="383"/>
      <c r="B129" s="1054" t="s">
        <v>978</v>
      </c>
      <c r="C129" s="311">
        <v>1987</v>
      </c>
      <c r="D129" s="169">
        <v>1</v>
      </c>
      <c r="E129" s="170" t="s">
        <v>305</v>
      </c>
      <c r="F129" s="708">
        <v>22000</v>
      </c>
      <c r="G129" s="335">
        <f t="shared" si="21"/>
        <v>22000</v>
      </c>
      <c r="H129" s="1009">
        <v>0</v>
      </c>
      <c r="I129" s="1009">
        <v>0</v>
      </c>
      <c r="J129" s="1009">
        <v>0</v>
      </c>
      <c r="K129" s="1009">
        <v>0</v>
      </c>
      <c r="L129" s="1009">
        <v>0</v>
      </c>
      <c r="M129" s="672"/>
      <c r="N129" s="672"/>
      <c r="O129" s="672"/>
      <c r="P129" s="672"/>
      <c r="Q129" s="672"/>
      <c r="R129" s="673">
        <f t="shared" si="22"/>
        <v>22000</v>
      </c>
      <c r="S129" s="470"/>
      <c r="T129" s="470">
        <f>T$10</f>
        <v>0.05</v>
      </c>
      <c r="U129" s="470">
        <v>0.03</v>
      </c>
      <c r="V129" s="470">
        <f>V$10</f>
        <v>0.1</v>
      </c>
      <c r="W129" s="673">
        <f t="shared" si="23"/>
        <v>0</v>
      </c>
      <c r="X129" s="673">
        <f t="shared" si="24"/>
        <v>1100</v>
      </c>
      <c r="Y129" s="673">
        <f t="shared" si="25"/>
        <v>660</v>
      </c>
      <c r="Z129" s="673">
        <f t="shared" si="26"/>
        <v>110</v>
      </c>
      <c r="AA129" s="673">
        <f t="shared" si="27"/>
        <v>23870</v>
      </c>
      <c r="AB129" s="674">
        <v>50</v>
      </c>
      <c r="AC129" s="313">
        <f>IF(ISERROR(IF('Wainwright Summary'!$E$7-C129&gt;AB129,0,(AB129-('Wainwright Summary'!$E$7-C129))/AB129)*G129)," ",(IF('Wainwright Summary'!$E$7-C129&gt;AB129,0,(AB129-('Wainwright Summary'!$E$7-C129))/AB129)*G129))</f>
        <v>12760</v>
      </c>
      <c r="AD129" s="269">
        <f>VLOOKUP(C129,'Inflation-OLD'!$A$6:$B$126,2)/VLOOKUP('Wainwright Summary'!$E$6,'Inflation-OLD'!$A$6:$B$126,2)</f>
        <v>0.63776491659633006</v>
      </c>
      <c r="AE129" s="264">
        <f>IF(ISERROR(AA129*AD129), " ",AA129*AD129 )</f>
        <v>15223.448559154398</v>
      </c>
      <c r="AF129" s="689">
        <f>IF(ISERROR((AC129/G129)*AE129)," ",(AC129/G129)*AE129)</f>
        <v>8829.6001643095497</v>
      </c>
      <c r="AG129" s="1172">
        <v>2060</v>
      </c>
      <c r="AH129" s="703"/>
      <c r="AI129" s="272"/>
      <c r="AJ129" s="602">
        <f t="shared" si="28"/>
        <v>50</v>
      </c>
      <c r="AK129" s="1150">
        <f>ROUND(0.5*AA129,-2)</f>
        <v>11900</v>
      </c>
      <c r="AL129" s="1151">
        <v>2037</v>
      </c>
      <c r="AM129" s="1151">
        <v>1</v>
      </c>
      <c r="AN129" s="277"/>
      <c r="AO129" s="5"/>
      <c r="AP129" s="6"/>
      <c r="AQ129" s="141"/>
      <c r="AR129" s="895">
        <v>6000</v>
      </c>
      <c r="AS129" s="4">
        <f t="shared" si="19"/>
        <v>1</v>
      </c>
      <c r="AT129" s="895">
        <f t="shared" si="20"/>
        <v>6000</v>
      </c>
    </row>
    <row r="130" spans="1:46" s="4" customFormat="1">
      <c r="A130" s="383"/>
      <c r="B130" s="1054" t="s">
        <v>979</v>
      </c>
      <c r="C130" s="311">
        <v>1987</v>
      </c>
      <c r="D130" s="169">
        <v>1</v>
      </c>
      <c r="E130" s="170" t="s">
        <v>305</v>
      </c>
      <c r="F130" s="708">
        <f>AT130</f>
        <v>15000</v>
      </c>
      <c r="G130" s="335">
        <f t="shared" si="21"/>
        <v>15000</v>
      </c>
      <c r="H130" s="1009">
        <v>0</v>
      </c>
      <c r="I130" s="1009">
        <v>0</v>
      </c>
      <c r="J130" s="1009">
        <v>0</v>
      </c>
      <c r="K130" s="1009">
        <v>0</v>
      </c>
      <c r="L130" s="1009">
        <v>0</v>
      </c>
      <c r="M130" s="672"/>
      <c r="N130" s="672"/>
      <c r="O130" s="672"/>
      <c r="P130" s="672"/>
      <c r="Q130" s="672"/>
      <c r="R130" s="673">
        <f t="shared" si="22"/>
        <v>15000</v>
      </c>
      <c r="S130" s="470"/>
      <c r="T130" s="470">
        <f>T$10</f>
        <v>0.05</v>
      </c>
      <c r="U130" s="470">
        <v>0.03</v>
      </c>
      <c r="V130" s="470">
        <f>V$10</f>
        <v>0.1</v>
      </c>
      <c r="W130" s="673">
        <f t="shared" si="23"/>
        <v>0</v>
      </c>
      <c r="X130" s="673">
        <f t="shared" si="24"/>
        <v>750</v>
      </c>
      <c r="Y130" s="673">
        <f t="shared" si="25"/>
        <v>450</v>
      </c>
      <c r="Z130" s="673">
        <f t="shared" si="26"/>
        <v>75</v>
      </c>
      <c r="AA130" s="673">
        <f t="shared" si="27"/>
        <v>16275</v>
      </c>
      <c r="AB130" s="674">
        <v>25</v>
      </c>
      <c r="AC130" s="313">
        <f>IF(ISERROR(IF('Wainwright Summary'!$E$7-C130&gt;AB130,0,(AB130-('Wainwright Summary'!$E$7-C130))/AB130)*G130)," ",(IF('Wainwright Summary'!$E$7-C130&gt;AB130,0,(AB130-('Wainwright Summary'!$E$7-C130))/AB130)*G130))</f>
        <v>2400</v>
      </c>
      <c r="AD130" s="269">
        <f>VLOOKUP(C130,'Inflation-OLD'!$A$6:$B$126,2)/VLOOKUP('Wainwright Summary'!$E$6,'Inflation-OLD'!$A$6:$B$126,2)</f>
        <v>0.63776491659633006</v>
      </c>
      <c r="AE130" s="264">
        <f>IF(ISERROR(AA130*AD130), " ",AA130*AD130 )</f>
        <v>10379.624017605272</v>
      </c>
      <c r="AF130" s="689">
        <f>IF(ISERROR((AC130/G130)*AE130)," ",(AC130/G130)*AE130)</f>
        <v>1660.7398428168435</v>
      </c>
      <c r="AG130" s="1081">
        <f>IF(ISERROR(C130+AB130)," ",(C130+AB130))</f>
        <v>2012</v>
      </c>
      <c r="AH130" s="703"/>
      <c r="AI130" s="272"/>
      <c r="AJ130" s="602">
        <f t="shared" si="28"/>
        <v>25</v>
      </c>
      <c r="AK130" s="479"/>
      <c r="AL130" s="479"/>
      <c r="AM130" s="479"/>
      <c r="AN130" s="277"/>
      <c r="AO130" s="5"/>
      <c r="AP130" s="6"/>
      <c r="AQ130" s="141"/>
      <c r="AR130" s="895">
        <v>15000</v>
      </c>
      <c r="AS130" s="4">
        <f t="shared" si="19"/>
        <v>1</v>
      </c>
      <c r="AT130" s="895">
        <f t="shared" si="20"/>
        <v>15000</v>
      </c>
    </row>
    <row r="131" spans="1:46" s="4" customFormat="1">
      <c r="A131" s="383"/>
      <c r="B131" s="1054"/>
      <c r="C131" s="311"/>
      <c r="D131" s="169"/>
      <c r="E131" s="170"/>
      <c r="F131" s="710"/>
      <c r="G131" s="335"/>
      <c r="H131" s="671"/>
      <c r="I131" s="671"/>
      <c r="J131" s="671"/>
      <c r="K131" s="671"/>
      <c r="L131" s="671"/>
      <c r="M131" s="672"/>
      <c r="N131" s="672"/>
      <c r="O131" s="672"/>
      <c r="P131" s="672"/>
      <c r="Q131" s="672"/>
      <c r="R131" s="673"/>
      <c r="S131" s="470"/>
      <c r="T131" s="470"/>
      <c r="U131" s="470"/>
      <c r="V131" s="470"/>
      <c r="W131" s="673"/>
      <c r="X131" s="673"/>
      <c r="Y131" s="673"/>
      <c r="Z131" s="673"/>
      <c r="AA131" s="673"/>
      <c r="AB131" s="674"/>
      <c r="AC131" s="313"/>
      <c r="AD131" s="269"/>
      <c r="AE131" s="264"/>
      <c r="AF131" s="689"/>
      <c r="AG131" s="1081"/>
      <c r="AH131" s="703"/>
      <c r="AI131" s="272"/>
      <c r="AJ131" s="602"/>
      <c r="AK131" s="479"/>
      <c r="AL131" s="479"/>
      <c r="AM131" s="479"/>
      <c r="AN131" s="277"/>
      <c r="AO131" s="5"/>
      <c r="AP131" s="6"/>
      <c r="AQ131" s="141"/>
      <c r="AR131" s="895"/>
      <c r="AT131" s="895"/>
    </row>
    <row r="132" spans="1:46" s="4" customFormat="1" ht="15.75">
      <c r="A132" s="383"/>
      <c r="B132" s="1055" t="s">
        <v>982</v>
      </c>
      <c r="C132" s="311">
        <v>1987</v>
      </c>
      <c r="D132" s="169">
        <v>1</v>
      </c>
      <c r="E132" s="170" t="s">
        <v>305</v>
      </c>
      <c r="F132" s="708">
        <f>AT132</f>
        <v>60000</v>
      </c>
      <c r="G132" s="335">
        <f t="shared" si="21"/>
        <v>60000</v>
      </c>
      <c r="H132" s="1009">
        <v>0</v>
      </c>
      <c r="I132" s="1009">
        <v>0</v>
      </c>
      <c r="J132" s="1009">
        <v>0</v>
      </c>
      <c r="K132" s="1009">
        <v>0</v>
      </c>
      <c r="L132" s="1009">
        <v>0</v>
      </c>
      <c r="M132" s="672"/>
      <c r="N132" s="672"/>
      <c r="O132" s="672"/>
      <c r="P132" s="672"/>
      <c r="Q132" s="672"/>
      <c r="R132" s="673">
        <f t="shared" si="22"/>
        <v>60000</v>
      </c>
      <c r="S132" s="470"/>
      <c r="T132" s="470">
        <f>T$10</f>
        <v>0.05</v>
      </c>
      <c r="U132" s="470">
        <v>0.03</v>
      </c>
      <c r="V132" s="470">
        <f>V$10</f>
        <v>0.1</v>
      </c>
      <c r="W132" s="673">
        <f t="shared" si="23"/>
        <v>0</v>
      </c>
      <c r="X132" s="673">
        <f t="shared" si="24"/>
        <v>3000</v>
      </c>
      <c r="Y132" s="673">
        <f t="shared" si="25"/>
        <v>1800</v>
      </c>
      <c r="Z132" s="673">
        <f t="shared" si="26"/>
        <v>300</v>
      </c>
      <c r="AA132" s="673">
        <f t="shared" si="27"/>
        <v>65100</v>
      </c>
      <c r="AB132" s="674">
        <v>75</v>
      </c>
      <c r="AC132" s="313">
        <f>IF(ISERROR(IF('Wainwright Summary'!$E$7-C132&gt;AB132,0,(AB132-('Wainwright Summary'!$E$7-C132))/AB132)*G132)," ",(IF('Wainwright Summary'!$E$7-C132&gt;AB132,0,(AB132-('Wainwright Summary'!$E$7-C132))/AB132)*G132))</f>
        <v>43200</v>
      </c>
      <c r="AD132" s="269">
        <f>VLOOKUP(C132,'Inflation-OLD'!$A$6:$B$126,2)/VLOOKUP('Wainwright Summary'!$E$6,'Inflation-OLD'!$A$6:$B$126,2)</f>
        <v>0.63776491659633006</v>
      </c>
      <c r="AE132" s="264">
        <f>IF(ISERROR(AA132*AD132), " ",AA132*AD132 )</f>
        <v>41518.49607042109</v>
      </c>
      <c r="AF132" s="689">
        <f>IF(ISERROR((AC132/G132)*AE132)," ",(AC132/G132)*AE132)</f>
        <v>29893.317170703183</v>
      </c>
      <c r="AG132" s="1081">
        <f>IF(ISERROR(C132+AB132)," ",(C132+AB132))</f>
        <v>2062</v>
      </c>
      <c r="AH132" s="703"/>
      <c r="AI132" s="272"/>
      <c r="AJ132" s="602">
        <f t="shared" si="28"/>
        <v>75</v>
      </c>
      <c r="AK132" s="1150"/>
      <c r="AL132" s="479"/>
      <c r="AM132" s="1151"/>
      <c r="AN132" s="277"/>
      <c r="AO132" s="5"/>
      <c r="AP132" s="6"/>
      <c r="AQ132" s="141"/>
      <c r="AR132" s="895">
        <v>60000</v>
      </c>
      <c r="AS132" s="4">
        <f t="shared" si="19"/>
        <v>1</v>
      </c>
      <c r="AT132" s="895">
        <f t="shared" si="20"/>
        <v>60000</v>
      </c>
    </row>
    <row r="133" spans="1:46" s="4" customFormat="1">
      <c r="A133" s="383"/>
      <c r="B133" s="1054" t="s">
        <v>981</v>
      </c>
      <c r="C133" s="311">
        <v>1987</v>
      </c>
      <c r="D133" s="169">
        <v>1</v>
      </c>
      <c r="E133" s="170" t="s">
        <v>305</v>
      </c>
      <c r="F133" s="708">
        <v>8000</v>
      </c>
      <c r="G133" s="335">
        <f t="shared" si="21"/>
        <v>8000</v>
      </c>
      <c r="H133" s="1009">
        <v>0</v>
      </c>
      <c r="I133" s="1009">
        <v>0</v>
      </c>
      <c r="J133" s="1009">
        <v>0</v>
      </c>
      <c r="K133" s="1009">
        <v>0</v>
      </c>
      <c r="L133" s="1009">
        <v>0</v>
      </c>
      <c r="M133" s="672"/>
      <c r="N133" s="672"/>
      <c r="O133" s="672"/>
      <c r="P133" s="672"/>
      <c r="Q133" s="672"/>
      <c r="R133" s="673">
        <f t="shared" si="22"/>
        <v>8000</v>
      </c>
      <c r="S133" s="470"/>
      <c r="T133" s="470">
        <f>T$10</f>
        <v>0.05</v>
      </c>
      <c r="U133" s="470">
        <v>0.03</v>
      </c>
      <c r="V133" s="470">
        <f>V$10</f>
        <v>0.1</v>
      </c>
      <c r="W133" s="673">
        <f t="shared" si="23"/>
        <v>0</v>
      </c>
      <c r="X133" s="673">
        <f t="shared" si="24"/>
        <v>400</v>
      </c>
      <c r="Y133" s="673">
        <f t="shared" si="25"/>
        <v>240</v>
      </c>
      <c r="Z133" s="673">
        <f t="shared" si="26"/>
        <v>40</v>
      </c>
      <c r="AA133" s="673">
        <f t="shared" si="27"/>
        <v>8680</v>
      </c>
      <c r="AB133" s="674">
        <v>50</v>
      </c>
      <c r="AC133" s="313">
        <f>IF(ISERROR(IF('Wainwright Summary'!$E$7-C133&gt;AB133,0,(AB133-('Wainwright Summary'!$E$7-C133))/AB133)*G133)," ",(IF('Wainwright Summary'!$E$7-C133&gt;AB133,0,(AB133-('Wainwright Summary'!$E$7-C133))/AB133)*G133))</f>
        <v>4640</v>
      </c>
      <c r="AD133" s="269">
        <f>VLOOKUP(C133,'Inflation-OLD'!$A$6:$B$126,2)/VLOOKUP('Wainwright Summary'!$E$6,'Inflation-OLD'!$A$6:$B$126,2)</f>
        <v>0.63776491659633006</v>
      </c>
      <c r="AE133" s="264">
        <f>IF(ISERROR(AA133*AD133), " ",AA133*AD133 )</f>
        <v>5535.7994760561451</v>
      </c>
      <c r="AF133" s="689">
        <f>IF(ISERROR((AC133/G133)*AE133)," ",(AC133/G133)*AE133)</f>
        <v>3210.763696112564</v>
      </c>
      <c r="AG133" s="1172">
        <v>2060</v>
      </c>
      <c r="AH133" s="703"/>
      <c r="AI133" s="272"/>
      <c r="AJ133" s="602">
        <f t="shared" si="28"/>
        <v>50</v>
      </c>
      <c r="AK133" s="1150">
        <f>ROUND(0.5*AA133,-2)</f>
        <v>4300</v>
      </c>
      <c r="AL133" s="1151">
        <v>2037</v>
      </c>
      <c r="AM133" s="1151">
        <v>1</v>
      </c>
      <c r="AN133" s="277"/>
      <c r="AO133" s="5"/>
      <c r="AP133" s="6"/>
      <c r="AQ133" s="141"/>
      <c r="AR133" s="895">
        <v>6000</v>
      </c>
      <c r="AS133" s="4">
        <f t="shared" si="19"/>
        <v>1</v>
      </c>
      <c r="AT133" s="895">
        <f t="shared" si="20"/>
        <v>6000</v>
      </c>
    </row>
    <row r="134" spans="1:46" s="4" customFormat="1">
      <c r="A134" s="383"/>
      <c r="B134" s="1054" t="s">
        <v>980</v>
      </c>
      <c r="C134" s="311">
        <v>1987</v>
      </c>
      <c r="D134" s="169">
        <v>1</v>
      </c>
      <c r="E134" s="170" t="s">
        <v>305</v>
      </c>
      <c r="F134" s="708">
        <f>AT134</f>
        <v>15000</v>
      </c>
      <c r="G134" s="335">
        <f t="shared" si="21"/>
        <v>15000</v>
      </c>
      <c r="H134" s="1009">
        <v>0</v>
      </c>
      <c r="I134" s="1009">
        <v>0</v>
      </c>
      <c r="J134" s="1009">
        <v>0</v>
      </c>
      <c r="K134" s="1009">
        <v>0</v>
      </c>
      <c r="L134" s="1009">
        <v>0</v>
      </c>
      <c r="M134" s="672"/>
      <c r="N134" s="672"/>
      <c r="O134" s="672"/>
      <c r="P134" s="672"/>
      <c r="Q134" s="672"/>
      <c r="R134" s="673">
        <f t="shared" si="22"/>
        <v>15000</v>
      </c>
      <c r="S134" s="470"/>
      <c r="T134" s="470">
        <f>T$10</f>
        <v>0.05</v>
      </c>
      <c r="U134" s="470">
        <v>0.03</v>
      </c>
      <c r="V134" s="470">
        <f>V$10</f>
        <v>0.1</v>
      </c>
      <c r="W134" s="673">
        <f t="shared" si="23"/>
        <v>0</v>
      </c>
      <c r="X134" s="673">
        <f t="shared" si="24"/>
        <v>750</v>
      </c>
      <c r="Y134" s="673">
        <f t="shared" si="25"/>
        <v>450</v>
      </c>
      <c r="Z134" s="673">
        <f t="shared" si="26"/>
        <v>75</v>
      </c>
      <c r="AA134" s="673">
        <f t="shared" si="27"/>
        <v>16275</v>
      </c>
      <c r="AB134" s="674">
        <v>25</v>
      </c>
      <c r="AC134" s="313">
        <f>IF(ISERROR(IF('Wainwright Summary'!$E$7-C134&gt;AB134,0,(AB134-('Wainwright Summary'!$E$7-C134))/AB134)*G134)," ",(IF('Wainwright Summary'!$E$7-C134&gt;AB134,0,(AB134-('Wainwright Summary'!$E$7-C134))/AB134)*G134))</f>
        <v>2400</v>
      </c>
      <c r="AD134" s="269">
        <f>VLOOKUP(C134,'Inflation-OLD'!$A$6:$B$126,2)/VLOOKUP('Wainwright Summary'!$E$6,'Inflation-OLD'!$A$6:$B$126,2)</f>
        <v>0.63776491659633006</v>
      </c>
      <c r="AE134" s="264">
        <f>IF(ISERROR(AA134*AD134), " ",AA134*AD134 )</f>
        <v>10379.624017605272</v>
      </c>
      <c r="AF134" s="689">
        <f>IF(ISERROR((AC134/G134)*AE134)," ",(AC134/G134)*AE134)</f>
        <v>1660.7398428168435</v>
      </c>
      <c r="AG134" s="1081">
        <f>IF(ISERROR(C134+AB134)," ",(C134+AB134))</f>
        <v>2012</v>
      </c>
      <c r="AH134" s="703"/>
      <c r="AI134" s="272"/>
      <c r="AJ134" s="602">
        <f t="shared" si="28"/>
        <v>25</v>
      </c>
      <c r="AK134" s="479"/>
      <c r="AL134" s="479"/>
      <c r="AM134" s="479"/>
      <c r="AN134" s="277"/>
      <c r="AO134" s="5"/>
      <c r="AP134" s="6"/>
      <c r="AQ134" s="141"/>
      <c r="AR134" s="895">
        <v>15000</v>
      </c>
      <c r="AS134" s="4">
        <f t="shared" si="19"/>
        <v>1</v>
      </c>
      <c r="AT134" s="895">
        <f t="shared" si="20"/>
        <v>15000</v>
      </c>
    </row>
    <row r="135" spans="1:46" s="4" customFormat="1">
      <c r="A135" s="383"/>
      <c r="B135" s="1054"/>
      <c r="C135" s="311"/>
      <c r="D135" s="169"/>
      <c r="E135" s="170"/>
      <c r="F135" s="710"/>
      <c r="G135" s="335"/>
      <c r="H135" s="671"/>
      <c r="I135" s="671"/>
      <c r="J135" s="671"/>
      <c r="K135" s="671"/>
      <c r="L135" s="671"/>
      <c r="M135" s="672"/>
      <c r="N135" s="672"/>
      <c r="O135" s="672"/>
      <c r="P135" s="672"/>
      <c r="Q135" s="672"/>
      <c r="R135" s="673"/>
      <c r="S135" s="470"/>
      <c r="T135" s="470"/>
      <c r="U135" s="470"/>
      <c r="V135" s="470"/>
      <c r="W135" s="673"/>
      <c r="X135" s="673"/>
      <c r="Y135" s="673"/>
      <c r="Z135" s="673"/>
      <c r="AA135" s="673"/>
      <c r="AB135" s="674"/>
      <c r="AC135" s="313"/>
      <c r="AD135" s="269"/>
      <c r="AE135" s="264"/>
      <c r="AF135" s="689"/>
      <c r="AG135" s="1081"/>
      <c r="AH135" s="703"/>
      <c r="AI135" s="272"/>
      <c r="AJ135" s="602"/>
      <c r="AK135" s="479"/>
      <c r="AL135" s="479"/>
      <c r="AM135" s="479"/>
      <c r="AN135" s="277"/>
      <c r="AO135" s="5"/>
      <c r="AP135" s="6"/>
      <c r="AQ135" s="141"/>
      <c r="AR135" s="895"/>
      <c r="AT135" s="895"/>
    </row>
    <row r="136" spans="1:46" s="4" customFormat="1" ht="15.75">
      <c r="A136" s="383"/>
      <c r="B136" s="1055" t="s">
        <v>986</v>
      </c>
      <c r="C136" s="311">
        <v>1988</v>
      </c>
      <c r="D136" s="169">
        <v>1</v>
      </c>
      <c r="E136" s="170" t="s">
        <v>305</v>
      </c>
      <c r="F136" s="708">
        <f>AT136</f>
        <v>60000</v>
      </c>
      <c r="G136" s="335">
        <f t="shared" si="21"/>
        <v>60000</v>
      </c>
      <c r="H136" s="1009">
        <v>0</v>
      </c>
      <c r="I136" s="1009">
        <v>0</v>
      </c>
      <c r="J136" s="1009">
        <v>0</v>
      </c>
      <c r="K136" s="1009">
        <v>0</v>
      </c>
      <c r="L136" s="1009">
        <v>0</v>
      </c>
      <c r="M136" s="672"/>
      <c r="N136" s="672"/>
      <c r="O136" s="672"/>
      <c r="P136" s="672"/>
      <c r="Q136" s="672"/>
      <c r="R136" s="673">
        <f t="shared" si="22"/>
        <v>60000</v>
      </c>
      <c r="S136" s="470"/>
      <c r="T136" s="470">
        <f>T$10</f>
        <v>0.05</v>
      </c>
      <c r="U136" s="470">
        <v>0.03</v>
      </c>
      <c r="V136" s="470">
        <f>V$10</f>
        <v>0.1</v>
      </c>
      <c r="W136" s="673">
        <f t="shared" si="23"/>
        <v>0</v>
      </c>
      <c r="X136" s="673">
        <f t="shared" si="24"/>
        <v>3000</v>
      </c>
      <c r="Y136" s="673">
        <f t="shared" si="25"/>
        <v>1800</v>
      </c>
      <c r="Z136" s="673">
        <f t="shared" si="26"/>
        <v>300</v>
      </c>
      <c r="AA136" s="673">
        <f t="shared" si="27"/>
        <v>65100</v>
      </c>
      <c r="AB136" s="674">
        <v>75</v>
      </c>
      <c r="AC136" s="313">
        <f>IF(ISERROR(IF('Wainwright Summary'!$E$7-C136&gt;AB136,0,(AB136-('Wainwright Summary'!$E$7-C136))/AB136)*G136)," ",(IF('Wainwright Summary'!$E$7-C136&gt;AB136,0,(AB136-('Wainwright Summary'!$E$7-C136))/AB136)*G136))</f>
        <v>44000</v>
      </c>
      <c r="AD136" s="269">
        <f>VLOOKUP(C136,'Inflation-OLD'!$A$6:$B$126,2)/VLOOKUP('Wainwright Summary'!$E$6,'Inflation-OLD'!$A$6:$B$126,2)</f>
        <v>0.65831676361219538</v>
      </c>
      <c r="AE136" s="264">
        <f>IF(ISERROR(AA136*AD136), " ",AA136*AD136 )</f>
        <v>42856.421311153921</v>
      </c>
      <c r="AF136" s="689">
        <f>IF(ISERROR((AC136/G136)*AE136)," ",(AC136/G136)*AE136)</f>
        <v>31428.042294846207</v>
      </c>
      <c r="AG136" s="1081">
        <f>IF(ISERROR(C136+AB136)," ",(C136+AB136))</f>
        <v>2063</v>
      </c>
      <c r="AH136" s="703"/>
      <c r="AI136" s="272"/>
      <c r="AJ136" s="602">
        <f t="shared" si="28"/>
        <v>75</v>
      </c>
      <c r="AK136" s="1150"/>
      <c r="AL136" s="479"/>
      <c r="AM136" s="1151"/>
      <c r="AN136" s="277"/>
      <c r="AO136" s="5"/>
      <c r="AP136" s="6"/>
      <c r="AQ136" s="141"/>
      <c r="AR136" s="895">
        <v>60000</v>
      </c>
      <c r="AS136" s="4">
        <f t="shared" si="19"/>
        <v>1</v>
      </c>
      <c r="AT136" s="895">
        <f t="shared" si="20"/>
        <v>60000</v>
      </c>
    </row>
    <row r="137" spans="1:46" s="4" customFormat="1">
      <c r="A137" s="383"/>
      <c r="B137" s="1054" t="s">
        <v>985</v>
      </c>
      <c r="C137" s="311">
        <v>1988</v>
      </c>
      <c r="D137" s="169">
        <v>1</v>
      </c>
      <c r="E137" s="170" t="s">
        <v>305</v>
      </c>
      <c r="F137" s="708">
        <v>12000</v>
      </c>
      <c r="G137" s="335">
        <f t="shared" si="21"/>
        <v>12000</v>
      </c>
      <c r="H137" s="1009">
        <v>0</v>
      </c>
      <c r="I137" s="1009">
        <v>0</v>
      </c>
      <c r="J137" s="1009">
        <v>0</v>
      </c>
      <c r="K137" s="1009">
        <v>0</v>
      </c>
      <c r="L137" s="1009">
        <v>0</v>
      </c>
      <c r="M137" s="672"/>
      <c r="N137" s="672"/>
      <c r="O137" s="672"/>
      <c r="P137" s="672"/>
      <c r="Q137" s="672"/>
      <c r="R137" s="673">
        <f t="shared" si="22"/>
        <v>12000</v>
      </c>
      <c r="S137" s="470"/>
      <c r="T137" s="470">
        <f>T$10</f>
        <v>0.05</v>
      </c>
      <c r="U137" s="470">
        <v>0.03</v>
      </c>
      <c r="V137" s="470">
        <f>V$10</f>
        <v>0.1</v>
      </c>
      <c r="W137" s="673">
        <f t="shared" si="23"/>
        <v>0</v>
      </c>
      <c r="X137" s="673">
        <f t="shared" si="24"/>
        <v>600</v>
      </c>
      <c r="Y137" s="673">
        <f t="shared" si="25"/>
        <v>360</v>
      </c>
      <c r="Z137" s="673">
        <f t="shared" si="26"/>
        <v>60</v>
      </c>
      <c r="AA137" s="673">
        <f t="shared" si="27"/>
        <v>13020</v>
      </c>
      <c r="AB137" s="674">
        <v>50</v>
      </c>
      <c r="AC137" s="313">
        <f>IF(ISERROR(IF('Wainwright Summary'!$E$7-C137&gt;AB137,0,(AB137-('Wainwright Summary'!$E$7-C137))/AB137)*G137)," ",(IF('Wainwright Summary'!$E$7-C137&gt;AB137,0,(AB137-('Wainwright Summary'!$E$7-C137))/AB137)*G137))</f>
        <v>7200</v>
      </c>
      <c r="AD137" s="269">
        <f>VLOOKUP(C137,'Inflation-OLD'!$A$6:$B$126,2)/VLOOKUP('Wainwright Summary'!$E$6,'Inflation-OLD'!$A$6:$B$126,2)</f>
        <v>0.65831676361219538</v>
      </c>
      <c r="AE137" s="264">
        <f>IF(ISERROR(AA137*AD137), " ",AA137*AD137 )</f>
        <v>8571.2842622307835</v>
      </c>
      <c r="AF137" s="689">
        <f>IF(ISERROR((AC137/G137)*AE137)," ",(AC137/G137)*AE137)</f>
        <v>5142.7705573384701</v>
      </c>
      <c r="AG137" s="1172">
        <v>2060</v>
      </c>
      <c r="AH137" s="703"/>
      <c r="AI137" s="272"/>
      <c r="AJ137" s="602">
        <f t="shared" si="28"/>
        <v>50</v>
      </c>
      <c r="AK137" s="1150">
        <f>ROUND(0.5*AA137,-2)</f>
        <v>6500</v>
      </c>
      <c r="AL137" s="1151">
        <v>2037</v>
      </c>
      <c r="AM137" s="1151">
        <v>1</v>
      </c>
      <c r="AN137" s="277"/>
      <c r="AO137" s="5"/>
      <c r="AP137" s="6"/>
      <c r="AQ137" s="141"/>
      <c r="AR137" s="895">
        <v>6000</v>
      </c>
      <c r="AS137" s="4">
        <f t="shared" si="19"/>
        <v>1</v>
      </c>
      <c r="AT137" s="895">
        <f t="shared" si="20"/>
        <v>6000</v>
      </c>
    </row>
    <row r="138" spans="1:46" s="4" customFormat="1">
      <c r="A138" s="383"/>
      <c r="B138" s="1054" t="s">
        <v>984</v>
      </c>
      <c r="C138" s="311">
        <v>1988</v>
      </c>
      <c r="D138" s="169">
        <v>1</v>
      </c>
      <c r="E138" s="170" t="s">
        <v>305</v>
      </c>
      <c r="F138" s="708">
        <f>AT138</f>
        <v>15000</v>
      </c>
      <c r="G138" s="335">
        <f t="shared" si="21"/>
        <v>15000</v>
      </c>
      <c r="H138" s="1009">
        <v>0</v>
      </c>
      <c r="I138" s="1009">
        <v>0</v>
      </c>
      <c r="J138" s="1009">
        <v>0</v>
      </c>
      <c r="K138" s="1009">
        <v>0</v>
      </c>
      <c r="L138" s="1009">
        <v>0</v>
      </c>
      <c r="M138" s="672"/>
      <c r="N138" s="672"/>
      <c r="O138" s="672"/>
      <c r="P138" s="672"/>
      <c r="Q138" s="672"/>
      <c r="R138" s="673">
        <f t="shared" si="22"/>
        <v>15000</v>
      </c>
      <c r="S138" s="470"/>
      <c r="T138" s="470">
        <f>T$10</f>
        <v>0.05</v>
      </c>
      <c r="U138" s="470">
        <v>0.03</v>
      </c>
      <c r="V138" s="470">
        <f>V$10</f>
        <v>0.1</v>
      </c>
      <c r="W138" s="673">
        <f t="shared" si="23"/>
        <v>0</v>
      </c>
      <c r="X138" s="673">
        <f t="shared" si="24"/>
        <v>750</v>
      </c>
      <c r="Y138" s="673">
        <f t="shared" si="25"/>
        <v>450</v>
      </c>
      <c r="Z138" s="673">
        <f t="shared" si="26"/>
        <v>75</v>
      </c>
      <c r="AA138" s="673">
        <f t="shared" si="27"/>
        <v>16275</v>
      </c>
      <c r="AB138" s="674">
        <v>25</v>
      </c>
      <c r="AC138" s="313">
        <f>IF(ISERROR(IF('Wainwright Summary'!$E$7-C138&gt;AB138,0,(AB138-('Wainwright Summary'!$E$7-C138))/AB138)*G138)," ",(IF('Wainwright Summary'!$E$7-C138&gt;AB138,0,(AB138-('Wainwright Summary'!$E$7-C138))/AB138)*G138))</f>
        <v>3000</v>
      </c>
      <c r="AD138" s="269">
        <f>VLOOKUP(C138,'Inflation-OLD'!$A$6:$B$126,2)/VLOOKUP('Wainwright Summary'!$E$6,'Inflation-OLD'!$A$6:$B$126,2)</f>
        <v>0.65831676361219538</v>
      </c>
      <c r="AE138" s="264">
        <f>IF(ISERROR(AA138*AD138), " ",AA138*AD138 )</f>
        <v>10714.10532778848</v>
      </c>
      <c r="AF138" s="689">
        <f>IF(ISERROR((AC138/G138)*AE138)," ",(AC138/G138)*AE138)</f>
        <v>2142.8210655576963</v>
      </c>
      <c r="AG138" s="1081">
        <f>IF(ISERROR(C138+AB138)," ",(C138+AB138))</f>
        <v>2013</v>
      </c>
      <c r="AH138" s="703"/>
      <c r="AI138" s="272"/>
      <c r="AJ138" s="602">
        <f t="shared" si="28"/>
        <v>25</v>
      </c>
      <c r="AK138" s="479"/>
      <c r="AL138" s="479"/>
      <c r="AM138" s="479"/>
      <c r="AN138" s="277"/>
      <c r="AO138" s="5"/>
      <c r="AP138" s="6"/>
      <c r="AQ138" s="141"/>
      <c r="AR138" s="895">
        <v>15000</v>
      </c>
      <c r="AS138" s="4">
        <f t="shared" si="19"/>
        <v>1</v>
      </c>
      <c r="AT138" s="895">
        <f t="shared" si="20"/>
        <v>15000</v>
      </c>
    </row>
    <row r="139" spans="1:46" s="4" customFormat="1">
      <c r="A139" s="383"/>
      <c r="B139" s="1054"/>
      <c r="C139" s="311"/>
      <c r="D139" s="169"/>
      <c r="E139" s="170"/>
      <c r="F139" s="710"/>
      <c r="G139" s="335"/>
      <c r="H139" s="671"/>
      <c r="I139" s="671"/>
      <c r="J139" s="671"/>
      <c r="K139" s="671"/>
      <c r="L139" s="671"/>
      <c r="M139" s="672"/>
      <c r="N139" s="672"/>
      <c r="O139" s="672"/>
      <c r="P139" s="672"/>
      <c r="Q139" s="672"/>
      <c r="R139" s="673"/>
      <c r="S139" s="470"/>
      <c r="T139" s="470"/>
      <c r="U139" s="470"/>
      <c r="V139" s="470"/>
      <c r="W139" s="673"/>
      <c r="X139" s="673"/>
      <c r="Y139" s="673"/>
      <c r="Z139" s="673"/>
      <c r="AA139" s="673"/>
      <c r="AB139" s="674"/>
      <c r="AC139" s="313"/>
      <c r="AD139" s="269"/>
      <c r="AE139" s="264"/>
      <c r="AF139" s="689"/>
      <c r="AG139" s="1081"/>
      <c r="AH139" s="703"/>
      <c r="AI139" s="272"/>
      <c r="AJ139" s="602"/>
      <c r="AK139" s="479"/>
      <c r="AL139" s="479"/>
      <c r="AM139" s="479"/>
      <c r="AN139" s="277"/>
      <c r="AO139" s="5"/>
      <c r="AP139" s="6"/>
      <c r="AQ139" s="141"/>
      <c r="AR139" s="895"/>
      <c r="AT139" s="895"/>
    </row>
    <row r="140" spans="1:46" s="4" customFormat="1" ht="15.75">
      <c r="A140" s="383"/>
      <c r="B140" s="1055" t="s">
        <v>350</v>
      </c>
      <c r="C140" s="311"/>
      <c r="D140" s="169"/>
      <c r="E140" s="170"/>
      <c r="F140" s="710"/>
      <c r="G140" s="335"/>
      <c r="H140" s="671"/>
      <c r="I140" s="671"/>
      <c r="J140" s="671"/>
      <c r="K140" s="671"/>
      <c r="L140" s="671"/>
      <c r="M140" s="672"/>
      <c r="N140" s="672"/>
      <c r="O140" s="672"/>
      <c r="P140" s="672"/>
      <c r="Q140" s="672"/>
      <c r="R140" s="673"/>
      <c r="S140" s="470"/>
      <c r="T140" s="470"/>
      <c r="U140" s="470"/>
      <c r="V140" s="470"/>
      <c r="W140" s="673"/>
      <c r="X140" s="673"/>
      <c r="Y140" s="673"/>
      <c r="Z140" s="673"/>
      <c r="AA140" s="673"/>
      <c r="AB140" s="674"/>
      <c r="AC140" s="313"/>
      <c r="AD140" s="269"/>
      <c r="AE140" s="264"/>
      <c r="AF140" s="689"/>
      <c r="AG140" s="1081"/>
      <c r="AH140" s="703"/>
      <c r="AI140" s="272"/>
      <c r="AJ140" s="602"/>
      <c r="AK140" s="479"/>
      <c r="AL140" s="479"/>
      <c r="AM140" s="479"/>
      <c r="AN140" s="277"/>
      <c r="AO140" s="5"/>
      <c r="AP140" s="6"/>
      <c r="AQ140" s="141"/>
      <c r="AR140" s="895"/>
      <c r="AT140" s="895"/>
    </row>
    <row r="141" spans="1:46" s="4" customFormat="1" ht="15.75">
      <c r="A141" s="383"/>
      <c r="B141" s="1055" t="s">
        <v>987</v>
      </c>
      <c r="C141" s="311"/>
      <c r="D141" s="169"/>
      <c r="E141" s="170"/>
      <c r="F141" s="1068"/>
      <c r="G141" s="335">
        <f t="shared" si="21"/>
        <v>0</v>
      </c>
      <c r="H141" s="671"/>
      <c r="I141" s="671"/>
      <c r="J141" s="671"/>
      <c r="K141" s="671"/>
      <c r="L141" s="671"/>
      <c r="M141" s="672"/>
      <c r="N141" s="672"/>
      <c r="O141" s="672"/>
      <c r="P141" s="672"/>
      <c r="Q141" s="672"/>
      <c r="R141" s="673">
        <f t="shared" si="22"/>
        <v>0</v>
      </c>
      <c r="S141" s="470"/>
      <c r="T141" s="470">
        <f>T$10</f>
        <v>0.05</v>
      </c>
      <c r="U141" s="470">
        <v>0.03</v>
      </c>
      <c r="V141" s="470">
        <f>V$10</f>
        <v>0.1</v>
      </c>
      <c r="W141" s="673">
        <f t="shared" si="23"/>
        <v>0</v>
      </c>
      <c r="X141" s="673">
        <f t="shared" si="24"/>
        <v>0</v>
      </c>
      <c r="Y141" s="673">
        <f t="shared" si="25"/>
        <v>0</v>
      </c>
      <c r="Z141" s="673">
        <f t="shared" si="26"/>
        <v>0</v>
      </c>
      <c r="AA141" s="673">
        <f t="shared" si="27"/>
        <v>0</v>
      </c>
      <c r="AB141" s="674"/>
      <c r="AC141" s="313"/>
      <c r="AD141" s="269"/>
      <c r="AE141" s="264"/>
      <c r="AF141" s="689"/>
      <c r="AG141" s="1081"/>
      <c r="AH141" s="703"/>
      <c r="AI141" s="272"/>
      <c r="AJ141" s="602"/>
      <c r="AK141" s="479"/>
      <c r="AL141" s="479"/>
      <c r="AM141" s="479"/>
      <c r="AN141" s="277"/>
      <c r="AO141" s="5"/>
      <c r="AP141" s="6"/>
      <c r="AQ141" s="141"/>
      <c r="AR141" s="895"/>
      <c r="AT141" s="895"/>
    </row>
    <row r="142" spans="1:46" s="4" customFormat="1">
      <c r="A142" s="383"/>
      <c r="B142" s="1054" t="s">
        <v>988</v>
      </c>
      <c r="C142" s="311">
        <v>1990</v>
      </c>
      <c r="D142" s="169">
        <v>1</v>
      </c>
      <c r="E142" s="170" t="s">
        <v>305</v>
      </c>
      <c r="F142" s="708">
        <f>AT142</f>
        <v>10000</v>
      </c>
      <c r="G142" s="335">
        <f t="shared" si="21"/>
        <v>10000</v>
      </c>
      <c r="H142" s="1009">
        <v>0</v>
      </c>
      <c r="I142" s="1009">
        <v>0</v>
      </c>
      <c r="J142" s="1009">
        <v>0</v>
      </c>
      <c r="K142" s="1009">
        <v>0</v>
      </c>
      <c r="L142" s="1009">
        <v>0</v>
      </c>
      <c r="M142" s="672"/>
      <c r="N142" s="672"/>
      <c r="O142" s="672"/>
      <c r="P142" s="672"/>
      <c r="Q142" s="672"/>
      <c r="R142" s="673">
        <f t="shared" si="22"/>
        <v>10000</v>
      </c>
      <c r="S142" s="470"/>
      <c r="T142" s="470">
        <f>T$10</f>
        <v>0.05</v>
      </c>
      <c r="U142" s="470">
        <v>0.03</v>
      </c>
      <c r="V142" s="470">
        <f>V$10</f>
        <v>0.1</v>
      </c>
      <c r="W142" s="673">
        <f t="shared" si="23"/>
        <v>0</v>
      </c>
      <c r="X142" s="673">
        <f t="shared" si="24"/>
        <v>500</v>
      </c>
      <c r="Y142" s="673">
        <f t="shared" si="25"/>
        <v>300</v>
      </c>
      <c r="Z142" s="673">
        <f t="shared" si="26"/>
        <v>50</v>
      </c>
      <c r="AA142" s="673">
        <f t="shared" si="27"/>
        <v>10850</v>
      </c>
      <c r="AB142" s="1010">
        <v>25</v>
      </c>
      <c r="AC142" s="313">
        <f>IF(ISERROR(IF('Wainwright Summary'!$E$7-C142&gt;AB142,0,(AB142-('Wainwright Summary'!$E$7-C142))/AB142)*G142)," ",(IF('Wainwright Summary'!$E$7-C142&gt;AB142,0,(AB142-('Wainwright Summary'!$E$7-C142))/AB142)*G142))</f>
        <v>2800.0000000000005</v>
      </c>
      <c r="AD142" s="269">
        <f>VLOOKUP(C142,'Inflation-OLD'!$A$6:$B$126,2)/VLOOKUP('Wainwright Summary'!$E$6,'Inflation-OLD'!$A$6:$B$126,2)</f>
        <v>0.70977858853992193</v>
      </c>
      <c r="AE142" s="264">
        <f>IF(ISERROR(AA142*AD142), " ",AA142*AD142 )</f>
        <v>7701.0976856581528</v>
      </c>
      <c r="AF142" s="689">
        <f>IF(ISERROR((AC142/G142)*AE142)," ",(AC142/G142)*AE142)</f>
        <v>2156.3073519842828</v>
      </c>
      <c r="AG142" s="1081">
        <f>IF(ISERROR(C142+AB142)," ",(C142+AB142))</f>
        <v>2015</v>
      </c>
      <c r="AH142" s="703"/>
      <c r="AI142" s="272"/>
      <c r="AJ142" s="602">
        <f>AB142</f>
        <v>25</v>
      </c>
      <c r="AK142" s="479"/>
      <c r="AL142" s="479"/>
      <c r="AM142" s="479"/>
      <c r="AN142" s="277"/>
      <c r="AO142" s="5"/>
      <c r="AP142" s="6"/>
      <c r="AQ142" s="141"/>
      <c r="AR142" s="895">
        <v>10000</v>
      </c>
      <c r="AS142" s="4">
        <f t="shared" si="19"/>
        <v>1</v>
      </c>
      <c r="AT142" s="895">
        <f t="shared" si="20"/>
        <v>10000</v>
      </c>
    </row>
    <row r="143" spans="1:46" s="4" customFormat="1">
      <c r="A143" s="383"/>
      <c r="B143" s="1054"/>
      <c r="C143" s="311"/>
      <c r="D143" s="169"/>
      <c r="E143" s="170"/>
      <c r="F143" s="710"/>
      <c r="G143" s="335"/>
      <c r="H143" s="671"/>
      <c r="I143" s="671"/>
      <c r="J143" s="671"/>
      <c r="K143" s="671"/>
      <c r="L143" s="671"/>
      <c r="M143" s="672"/>
      <c r="N143" s="672"/>
      <c r="O143" s="672"/>
      <c r="P143" s="672"/>
      <c r="Q143" s="672"/>
      <c r="R143" s="673"/>
      <c r="S143" s="470"/>
      <c r="T143" s="470"/>
      <c r="U143" s="470"/>
      <c r="V143" s="470"/>
      <c r="W143" s="673"/>
      <c r="X143" s="673"/>
      <c r="Y143" s="673"/>
      <c r="Z143" s="673"/>
      <c r="AA143" s="673"/>
      <c r="AB143" s="1010"/>
      <c r="AC143" s="313"/>
      <c r="AD143" s="269"/>
      <c r="AE143" s="264"/>
      <c r="AF143" s="689"/>
      <c r="AG143" s="1081"/>
      <c r="AH143" s="703"/>
      <c r="AI143" s="272"/>
      <c r="AJ143" s="602"/>
      <c r="AK143" s="479"/>
      <c r="AL143" s="479"/>
      <c r="AM143" s="479"/>
      <c r="AN143" s="277"/>
      <c r="AO143" s="5"/>
      <c r="AP143" s="6"/>
      <c r="AQ143" s="141"/>
      <c r="AR143" s="895"/>
      <c r="AT143" s="895"/>
    </row>
    <row r="144" spans="1:46" s="4" customFormat="1" ht="15.75">
      <c r="A144" s="383"/>
      <c r="B144" s="1055" t="s">
        <v>989</v>
      </c>
      <c r="C144" s="311"/>
      <c r="D144" s="169"/>
      <c r="E144" s="170"/>
      <c r="F144" s="1068"/>
      <c r="G144" s="335"/>
      <c r="H144" s="671"/>
      <c r="I144" s="671"/>
      <c r="J144" s="671"/>
      <c r="K144" s="671"/>
      <c r="L144" s="671"/>
      <c r="M144" s="672"/>
      <c r="N144" s="672"/>
      <c r="O144" s="672"/>
      <c r="P144" s="672"/>
      <c r="Q144" s="672"/>
      <c r="R144" s="673"/>
      <c r="S144" s="470"/>
      <c r="T144" s="470"/>
      <c r="U144" s="470"/>
      <c r="V144" s="470"/>
      <c r="W144" s="673"/>
      <c r="X144" s="673"/>
      <c r="Y144" s="673"/>
      <c r="Z144" s="673"/>
      <c r="AA144" s="673"/>
      <c r="AB144" s="1010"/>
      <c r="AC144" s="313"/>
      <c r="AD144" s="269"/>
      <c r="AE144" s="264"/>
      <c r="AF144" s="689"/>
      <c r="AG144" s="1081"/>
      <c r="AH144" s="703"/>
      <c r="AI144" s="272"/>
      <c r="AJ144" s="602"/>
      <c r="AK144" s="479"/>
      <c r="AL144" s="479"/>
      <c r="AM144" s="479"/>
      <c r="AN144" s="277"/>
      <c r="AO144" s="5"/>
      <c r="AP144" s="6"/>
      <c r="AQ144" s="141"/>
      <c r="AR144" s="895"/>
      <c r="AT144" s="895"/>
    </row>
    <row r="145" spans="1:46" s="4" customFormat="1">
      <c r="A145" s="383"/>
      <c r="B145" s="1054" t="s">
        <v>991</v>
      </c>
      <c r="C145" s="311">
        <v>1990</v>
      </c>
      <c r="D145" s="169">
        <v>1</v>
      </c>
      <c r="E145" s="170" t="s">
        <v>305</v>
      </c>
      <c r="F145" s="708">
        <f>AT145</f>
        <v>3000</v>
      </c>
      <c r="G145" s="335">
        <f t="shared" si="21"/>
        <v>3000</v>
      </c>
      <c r="H145" s="1009">
        <v>0</v>
      </c>
      <c r="I145" s="1009">
        <v>0</v>
      </c>
      <c r="J145" s="1009">
        <v>0</v>
      </c>
      <c r="K145" s="1009">
        <v>0</v>
      </c>
      <c r="L145" s="1009">
        <v>0</v>
      </c>
      <c r="M145" s="672"/>
      <c r="N145" s="672"/>
      <c r="O145" s="672"/>
      <c r="P145" s="672"/>
      <c r="Q145" s="672"/>
      <c r="R145" s="673">
        <f t="shared" si="22"/>
        <v>3000</v>
      </c>
      <c r="S145" s="470"/>
      <c r="T145" s="470">
        <f>T$10</f>
        <v>0.05</v>
      </c>
      <c r="U145" s="470">
        <v>0.03</v>
      </c>
      <c r="V145" s="470">
        <f>V$10</f>
        <v>0.1</v>
      </c>
      <c r="W145" s="673">
        <f t="shared" si="23"/>
        <v>0</v>
      </c>
      <c r="X145" s="673">
        <f t="shared" si="24"/>
        <v>150</v>
      </c>
      <c r="Y145" s="673">
        <f t="shared" si="25"/>
        <v>90</v>
      </c>
      <c r="Z145" s="673">
        <f t="shared" si="26"/>
        <v>15</v>
      </c>
      <c r="AA145" s="673">
        <f t="shared" si="27"/>
        <v>3255</v>
      </c>
      <c r="AB145" s="1010">
        <v>25</v>
      </c>
      <c r="AC145" s="313">
        <f>IF(ISERROR(IF('Wainwright Summary'!$E$7-C145&gt;AB145,0,(AB145-('Wainwright Summary'!$E$7-C145))/AB145)*G145)," ",(IF('Wainwright Summary'!$E$7-C145&gt;AB145,0,(AB145-('Wainwright Summary'!$E$7-C145))/AB145)*G145))</f>
        <v>840.00000000000011</v>
      </c>
      <c r="AD145" s="269">
        <f>VLOOKUP(C145,'Inflation-OLD'!$A$6:$B$126,2)/VLOOKUP('Wainwright Summary'!$E$6,'Inflation-OLD'!$A$6:$B$126,2)</f>
        <v>0.70977858853992193</v>
      </c>
      <c r="AE145" s="264">
        <f>IF(ISERROR(AA145*AD145), " ",AA145*AD145 )</f>
        <v>2310.3293056974458</v>
      </c>
      <c r="AF145" s="689">
        <f>IF(ISERROR((AC145/G145)*AE145)," ",(AC145/G145)*AE145)</f>
        <v>646.89220559528485</v>
      </c>
      <c r="AG145" s="1081">
        <f>IF(ISERROR(C145+AB145)," ",(C145+AB145))</f>
        <v>2015</v>
      </c>
      <c r="AH145" s="703"/>
      <c r="AI145" s="272"/>
      <c r="AJ145" s="602">
        <f>AB145</f>
        <v>25</v>
      </c>
      <c r="AK145" s="479"/>
      <c r="AL145" s="479"/>
      <c r="AM145" s="479"/>
      <c r="AN145" s="277"/>
      <c r="AO145" s="5"/>
      <c r="AP145" s="6"/>
      <c r="AQ145" s="141"/>
      <c r="AR145" s="895">
        <v>3000</v>
      </c>
      <c r="AS145" s="4">
        <f>$AS$9</f>
        <v>1</v>
      </c>
      <c r="AT145" s="895">
        <f>AR145*AS145</f>
        <v>3000</v>
      </c>
    </row>
    <row r="146" spans="1:46" s="4" customFormat="1">
      <c r="A146" s="383"/>
      <c r="B146" s="1054"/>
      <c r="C146" s="311"/>
      <c r="D146" s="169"/>
      <c r="E146" s="170"/>
      <c r="F146" s="710"/>
      <c r="G146" s="335"/>
      <c r="H146" s="671"/>
      <c r="I146" s="671"/>
      <c r="J146" s="671"/>
      <c r="K146" s="671"/>
      <c r="L146" s="671"/>
      <c r="M146" s="672"/>
      <c r="N146" s="672"/>
      <c r="O146" s="672"/>
      <c r="P146" s="672"/>
      <c r="Q146" s="672"/>
      <c r="R146" s="673"/>
      <c r="S146" s="470"/>
      <c r="T146" s="470"/>
      <c r="U146" s="470"/>
      <c r="V146" s="470"/>
      <c r="W146" s="673"/>
      <c r="X146" s="673"/>
      <c r="Y146" s="673"/>
      <c r="Z146" s="673"/>
      <c r="AA146" s="673"/>
      <c r="AB146" s="1010"/>
      <c r="AC146" s="313"/>
      <c r="AD146" s="269"/>
      <c r="AE146" s="264"/>
      <c r="AF146" s="689"/>
      <c r="AG146" s="1081"/>
      <c r="AH146" s="703"/>
      <c r="AI146" s="272"/>
      <c r="AJ146" s="602"/>
      <c r="AK146" s="479"/>
      <c r="AL146" s="479"/>
      <c r="AM146" s="479"/>
      <c r="AN146" s="277"/>
      <c r="AO146" s="5"/>
      <c r="AP146" s="6"/>
      <c r="AQ146" s="141"/>
      <c r="AR146" s="895"/>
      <c r="AT146" s="895"/>
    </row>
    <row r="147" spans="1:46" s="4" customFormat="1" ht="15.75">
      <c r="A147" s="383"/>
      <c r="B147" s="1055" t="s">
        <v>990</v>
      </c>
      <c r="C147" s="311"/>
      <c r="D147" s="169"/>
      <c r="E147" s="170"/>
      <c r="F147" s="1068"/>
      <c r="G147" s="335"/>
      <c r="H147" s="671"/>
      <c r="I147" s="671"/>
      <c r="J147" s="671"/>
      <c r="K147" s="671"/>
      <c r="L147" s="671"/>
      <c r="M147" s="672"/>
      <c r="N147" s="672"/>
      <c r="O147" s="672"/>
      <c r="P147" s="672"/>
      <c r="Q147" s="672"/>
      <c r="R147" s="673"/>
      <c r="S147" s="470"/>
      <c r="T147" s="470"/>
      <c r="U147" s="470"/>
      <c r="V147" s="470"/>
      <c r="W147" s="673"/>
      <c r="X147" s="673"/>
      <c r="Y147" s="673"/>
      <c r="Z147" s="673"/>
      <c r="AA147" s="673"/>
      <c r="AB147" s="1010"/>
      <c r="AC147" s="313"/>
      <c r="AD147" s="269"/>
      <c r="AE147" s="264"/>
      <c r="AF147" s="689"/>
      <c r="AG147" s="1081"/>
      <c r="AH147" s="703"/>
      <c r="AI147" s="272"/>
      <c r="AJ147" s="602"/>
      <c r="AK147" s="479"/>
      <c r="AL147" s="479"/>
      <c r="AM147" s="479"/>
      <c r="AN147" s="277"/>
      <c r="AO147" s="5"/>
      <c r="AP147" s="6"/>
      <c r="AQ147" s="141"/>
      <c r="AR147" s="895"/>
      <c r="AT147" s="895"/>
    </row>
    <row r="148" spans="1:46" s="4" customFormat="1">
      <c r="A148" s="383"/>
      <c r="B148" s="1054" t="s">
        <v>997</v>
      </c>
      <c r="C148" s="311">
        <v>1990</v>
      </c>
      <c r="D148" s="169">
        <v>1</v>
      </c>
      <c r="E148" s="170" t="s">
        <v>305</v>
      </c>
      <c r="F148" s="708">
        <f>AT148</f>
        <v>3000</v>
      </c>
      <c r="G148" s="335">
        <f t="shared" si="21"/>
        <v>3000</v>
      </c>
      <c r="H148" s="1009">
        <v>0</v>
      </c>
      <c r="I148" s="1009">
        <v>0</v>
      </c>
      <c r="J148" s="1009">
        <v>0</v>
      </c>
      <c r="K148" s="1009">
        <v>0</v>
      </c>
      <c r="L148" s="1009">
        <v>0</v>
      </c>
      <c r="M148" s="672"/>
      <c r="N148" s="672"/>
      <c r="O148" s="672"/>
      <c r="P148" s="672"/>
      <c r="Q148" s="672"/>
      <c r="R148" s="673">
        <f t="shared" si="22"/>
        <v>3000</v>
      </c>
      <c r="S148" s="470"/>
      <c r="T148" s="470">
        <f>T$10</f>
        <v>0.05</v>
      </c>
      <c r="U148" s="470">
        <v>0.03</v>
      </c>
      <c r="V148" s="470">
        <f>V$10</f>
        <v>0.1</v>
      </c>
      <c r="W148" s="673">
        <f t="shared" si="23"/>
        <v>0</v>
      </c>
      <c r="X148" s="673">
        <f t="shared" si="24"/>
        <v>150</v>
      </c>
      <c r="Y148" s="673">
        <f t="shared" si="25"/>
        <v>90</v>
      </c>
      <c r="Z148" s="673">
        <f t="shared" si="26"/>
        <v>15</v>
      </c>
      <c r="AA148" s="673">
        <f t="shared" si="27"/>
        <v>3255</v>
      </c>
      <c r="AB148" s="1010">
        <v>25</v>
      </c>
      <c r="AC148" s="313">
        <f>IF(ISERROR(IF('Wainwright Summary'!$E$7-C148&gt;AB148,0,(AB148-('Wainwright Summary'!$E$7-C148))/AB148)*G148)," ",(IF('Wainwright Summary'!$E$7-C148&gt;AB148,0,(AB148-('Wainwright Summary'!$E$7-C148))/AB148)*G148))</f>
        <v>840.00000000000011</v>
      </c>
      <c r="AD148" s="269">
        <f>VLOOKUP(C148,'Inflation-OLD'!$A$6:$B$126,2)/VLOOKUP('Wainwright Summary'!$E$6,'Inflation-OLD'!$A$6:$B$126,2)</f>
        <v>0.70977858853992193</v>
      </c>
      <c r="AE148" s="264">
        <f>IF(ISERROR(AA148*AD148), " ",AA148*AD148 )</f>
        <v>2310.3293056974458</v>
      </c>
      <c r="AF148" s="689">
        <f>IF(ISERROR((AC148/G148)*AE148)," ",(AC148/G148)*AE148)</f>
        <v>646.89220559528485</v>
      </c>
      <c r="AG148" s="1081">
        <f>IF(ISERROR(C148+AB148)," ",(C148+AB148))</f>
        <v>2015</v>
      </c>
      <c r="AH148" s="703"/>
      <c r="AI148" s="272"/>
      <c r="AJ148" s="602">
        <f>AB148</f>
        <v>25</v>
      </c>
      <c r="AK148" s="479"/>
      <c r="AL148" s="479"/>
      <c r="AM148" s="479"/>
      <c r="AN148" s="277"/>
      <c r="AO148" s="5"/>
      <c r="AP148" s="6"/>
      <c r="AQ148" s="141"/>
      <c r="AR148" s="895">
        <v>3000</v>
      </c>
      <c r="AS148" s="4">
        <f>$AS$9</f>
        <v>1</v>
      </c>
      <c r="AT148" s="895">
        <f>AR148*AS148</f>
        <v>3000</v>
      </c>
    </row>
    <row r="149" spans="1:46" s="4" customFormat="1">
      <c r="A149" s="383"/>
      <c r="B149" s="1054"/>
      <c r="C149" s="311"/>
      <c r="D149" s="169"/>
      <c r="E149" s="170"/>
      <c r="F149" s="710"/>
      <c r="G149" s="335"/>
      <c r="H149" s="671"/>
      <c r="I149" s="671"/>
      <c r="J149" s="671"/>
      <c r="K149" s="671"/>
      <c r="L149" s="671"/>
      <c r="M149" s="672"/>
      <c r="N149" s="672"/>
      <c r="O149" s="672"/>
      <c r="P149" s="672"/>
      <c r="Q149" s="672"/>
      <c r="R149" s="673"/>
      <c r="S149" s="470"/>
      <c r="T149" s="470"/>
      <c r="U149" s="470"/>
      <c r="V149" s="470"/>
      <c r="W149" s="673"/>
      <c r="X149" s="673"/>
      <c r="Y149" s="673"/>
      <c r="Z149" s="673"/>
      <c r="AA149" s="673"/>
      <c r="AB149" s="1010"/>
      <c r="AC149" s="313"/>
      <c r="AD149" s="269"/>
      <c r="AE149" s="264"/>
      <c r="AF149" s="689"/>
      <c r="AG149" s="1081"/>
      <c r="AH149" s="703"/>
      <c r="AI149" s="272"/>
      <c r="AJ149" s="602"/>
      <c r="AK149" s="479"/>
      <c r="AL149" s="479"/>
      <c r="AM149" s="479"/>
      <c r="AN149" s="277"/>
      <c r="AO149" s="5"/>
      <c r="AP149" s="6"/>
      <c r="AQ149" s="141"/>
      <c r="AR149" s="895"/>
      <c r="AT149" s="895"/>
    </row>
    <row r="150" spans="1:46" s="4" customFormat="1" ht="15.75">
      <c r="A150" s="383"/>
      <c r="B150" s="1055" t="s">
        <v>992</v>
      </c>
      <c r="C150" s="311"/>
      <c r="D150" s="169"/>
      <c r="E150" s="170"/>
      <c r="F150" s="1068"/>
      <c r="G150" s="335"/>
      <c r="H150" s="671"/>
      <c r="I150" s="671"/>
      <c r="J150" s="671"/>
      <c r="K150" s="671"/>
      <c r="L150" s="671"/>
      <c r="M150" s="672"/>
      <c r="N150" s="672"/>
      <c r="O150" s="672"/>
      <c r="P150" s="672"/>
      <c r="Q150" s="672"/>
      <c r="R150" s="673"/>
      <c r="S150" s="470"/>
      <c r="T150" s="470"/>
      <c r="U150" s="470"/>
      <c r="V150" s="470"/>
      <c r="W150" s="673"/>
      <c r="X150" s="673"/>
      <c r="Y150" s="673"/>
      <c r="Z150" s="673"/>
      <c r="AA150" s="673"/>
      <c r="AB150" s="1010"/>
      <c r="AC150" s="313"/>
      <c r="AD150" s="269"/>
      <c r="AE150" s="264"/>
      <c r="AF150" s="689"/>
      <c r="AG150" s="1081"/>
      <c r="AH150" s="703"/>
      <c r="AI150" s="272"/>
      <c r="AJ150" s="602"/>
      <c r="AK150" s="479"/>
      <c r="AL150" s="479"/>
      <c r="AM150" s="479"/>
      <c r="AN150" s="277"/>
      <c r="AO150" s="5"/>
      <c r="AP150" s="6"/>
      <c r="AQ150" s="141"/>
      <c r="AR150" s="895"/>
      <c r="AT150" s="895"/>
    </row>
    <row r="151" spans="1:46" s="4" customFormat="1">
      <c r="A151" s="383"/>
      <c r="B151" s="1054" t="s">
        <v>993</v>
      </c>
      <c r="C151" s="311">
        <v>1990</v>
      </c>
      <c r="D151" s="169">
        <v>1</v>
      </c>
      <c r="E151" s="170" t="s">
        <v>305</v>
      </c>
      <c r="F151" s="708">
        <f>AT151</f>
        <v>3000</v>
      </c>
      <c r="G151" s="335">
        <f t="shared" si="21"/>
        <v>3000</v>
      </c>
      <c r="H151" s="1009">
        <v>0</v>
      </c>
      <c r="I151" s="1009">
        <v>0</v>
      </c>
      <c r="J151" s="1009">
        <v>0</v>
      </c>
      <c r="K151" s="1009">
        <v>0</v>
      </c>
      <c r="L151" s="1009">
        <v>0</v>
      </c>
      <c r="M151" s="672"/>
      <c r="N151" s="672"/>
      <c r="O151" s="672"/>
      <c r="P151" s="672"/>
      <c r="Q151" s="672"/>
      <c r="R151" s="673">
        <f t="shared" si="22"/>
        <v>3000</v>
      </c>
      <c r="S151" s="470"/>
      <c r="T151" s="470">
        <f>T$10</f>
        <v>0.05</v>
      </c>
      <c r="U151" s="470">
        <v>0.03</v>
      </c>
      <c r="V151" s="470">
        <f>V$10</f>
        <v>0.1</v>
      </c>
      <c r="W151" s="673">
        <f t="shared" si="23"/>
        <v>0</v>
      </c>
      <c r="X151" s="673">
        <f t="shared" si="24"/>
        <v>150</v>
      </c>
      <c r="Y151" s="673">
        <f t="shared" si="25"/>
        <v>90</v>
      </c>
      <c r="Z151" s="673">
        <f t="shared" si="26"/>
        <v>15</v>
      </c>
      <c r="AA151" s="673">
        <f t="shared" si="27"/>
        <v>3255</v>
      </c>
      <c r="AB151" s="1010">
        <v>25</v>
      </c>
      <c r="AC151" s="313">
        <f>IF(ISERROR(IF('Wainwright Summary'!$E$7-C151&gt;AB151,0,(AB151-('Wainwright Summary'!$E$7-C151))/AB151)*G151)," ",(IF('Wainwright Summary'!$E$7-C151&gt;AB151,0,(AB151-('Wainwright Summary'!$E$7-C151))/AB151)*G151))</f>
        <v>840.00000000000011</v>
      </c>
      <c r="AD151" s="269">
        <f>VLOOKUP(C151,'Inflation-OLD'!$A$6:$B$126,2)/VLOOKUP('Wainwright Summary'!$E$6,'Inflation-OLD'!$A$6:$B$126,2)</f>
        <v>0.70977858853992193</v>
      </c>
      <c r="AE151" s="264">
        <f>IF(ISERROR(AA151*AD151), " ",AA151*AD151 )</f>
        <v>2310.3293056974458</v>
      </c>
      <c r="AF151" s="689">
        <f>IF(ISERROR((AC151/G151)*AE151)," ",(AC151/G151)*AE151)</f>
        <v>646.89220559528485</v>
      </c>
      <c r="AG151" s="1081">
        <f>IF(ISERROR(C151+AB151)," ",(C151+AB151))</f>
        <v>2015</v>
      </c>
      <c r="AH151" s="703"/>
      <c r="AI151" s="272"/>
      <c r="AJ151" s="602">
        <f>AB151</f>
        <v>25</v>
      </c>
      <c r="AK151" s="479"/>
      <c r="AL151" s="479"/>
      <c r="AM151" s="479"/>
      <c r="AN151" s="277"/>
      <c r="AO151" s="5"/>
      <c r="AP151" s="6"/>
      <c r="AQ151" s="141"/>
      <c r="AR151" s="895">
        <v>3000</v>
      </c>
      <c r="AS151" s="4">
        <f>$AS$9</f>
        <v>1</v>
      </c>
      <c r="AT151" s="895">
        <f>AR151*AS151</f>
        <v>3000</v>
      </c>
    </row>
    <row r="152" spans="1:46" s="4" customFormat="1">
      <c r="A152" s="383"/>
      <c r="B152" s="1054"/>
      <c r="C152" s="311"/>
      <c r="D152" s="169"/>
      <c r="E152" s="170"/>
      <c r="F152" s="710"/>
      <c r="G152" s="335"/>
      <c r="H152" s="671"/>
      <c r="I152" s="671"/>
      <c r="J152" s="671"/>
      <c r="K152" s="671"/>
      <c r="L152" s="671"/>
      <c r="M152" s="672"/>
      <c r="N152" s="672"/>
      <c r="O152" s="672"/>
      <c r="P152" s="672"/>
      <c r="Q152" s="672"/>
      <c r="R152" s="673"/>
      <c r="S152" s="470"/>
      <c r="T152" s="470"/>
      <c r="U152" s="470"/>
      <c r="V152" s="470"/>
      <c r="W152" s="673"/>
      <c r="X152" s="673"/>
      <c r="Y152" s="673"/>
      <c r="Z152" s="673"/>
      <c r="AA152" s="673"/>
      <c r="AB152" s="1010"/>
      <c r="AC152" s="313"/>
      <c r="AD152" s="269"/>
      <c r="AE152" s="264"/>
      <c r="AF152" s="689"/>
      <c r="AG152" s="1081"/>
      <c r="AH152" s="703"/>
      <c r="AI152" s="272"/>
      <c r="AJ152" s="602"/>
      <c r="AK152" s="479"/>
      <c r="AL152" s="479"/>
      <c r="AM152" s="479"/>
      <c r="AN152" s="277"/>
      <c r="AO152" s="5"/>
      <c r="AP152" s="6"/>
      <c r="AQ152" s="141"/>
      <c r="AR152" s="895"/>
      <c r="AT152" s="895"/>
    </row>
    <row r="153" spans="1:46" s="4" customFormat="1" ht="15.75">
      <c r="A153" s="383"/>
      <c r="B153" s="1055" t="s">
        <v>995</v>
      </c>
      <c r="C153" s="311"/>
      <c r="D153" s="169"/>
      <c r="E153" s="170"/>
      <c r="F153" s="1068"/>
      <c r="G153" s="335"/>
      <c r="H153" s="671"/>
      <c r="I153" s="671"/>
      <c r="J153" s="671"/>
      <c r="K153" s="671"/>
      <c r="L153" s="671"/>
      <c r="M153" s="672"/>
      <c r="N153" s="672"/>
      <c r="O153" s="672"/>
      <c r="P153" s="672"/>
      <c r="Q153" s="672"/>
      <c r="R153" s="673"/>
      <c r="S153" s="470"/>
      <c r="T153" s="470"/>
      <c r="U153" s="470"/>
      <c r="V153" s="470"/>
      <c r="W153" s="673"/>
      <c r="X153" s="673"/>
      <c r="Y153" s="673"/>
      <c r="Z153" s="673"/>
      <c r="AA153" s="673"/>
      <c r="AB153" s="1010"/>
      <c r="AC153" s="313"/>
      <c r="AD153" s="269"/>
      <c r="AE153" s="264"/>
      <c r="AF153" s="689"/>
      <c r="AG153" s="1081"/>
      <c r="AH153" s="703"/>
      <c r="AI153" s="272"/>
      <c r="AJ153" s="602"/>
      <c r="AK153" s="479"/>
      <c r="AL153" s="479"/>
      <c r="AM153" s="479"/>
      <c r="AN153" s="277"/>
      <c r="AO153" s="5"/>
      <c r="AP153" s="6"/>
      <c r="AQ153" s="141"/>
      <c r="AR153" s="895"/>
      <c r="AT153" s="895"/>
    </row>
    <row r="154" spans="1:46" s="4" customFormat="1">
      <c r="A154" s="383"/>
      <c r="B154" s="1054" t="s">
        <v>994</v>
      </c>
      <c r="C154" s="311">
        <v>1990</v>
      </c>
      <c r="D154" s="169">
        <v>1</v>
      </c>
      <c r="E154" s="170" t="s">
        <v>305</v>
      </c>
      <c r="F154" s="708">
        <f>AT154</f>
        <v>10000</v>
      </c>
      <c r="G154" s="335">
        <f>IF(ISERROR(F154*D154)," ",F154*D154)</f>
        <v>10000</v>
      </c>
      <c r="H154" s="1009">
        <v>0</v>
      </c>
      <c r="I154" s="1009">
        <v>0</v>
      </c>
      <c r="J154" s="1009">
        <v>0</v>
      </c>
      <c r="K154" s="1009">
        <v>0</v>
      </c>
      <c r="L154" s="1009">
        <v>0</v>
      </c>
      <c r="M154" s="672"/>
      <c r="N154" s="672"/>
      <c r="O154" s="672"/>
      <c r="P154" s="672"/>
      <c r="Q154" s="672"/>
      <c r="R154" s="673">
        <f>G154+SUM(M154:Q154)</f>
        <v>10000</v>
      </c>
      <c r="S154" s="470"/>
      <c r="T154" s="470">
        <f t="shared" ref="T154:V155" si="29">T$10</f>
        <v>0.05</v>
      </c>
      <c r="U154" s="470">
        <v>0.03</v>
      </c>
      <c r="V154" s="470">
        <f t="shared" si="29"/>
        <v>0.1</v>
      </c>
      <c r="W154" s="673">
        <f>R154*S154</f>
        <v>0</v>
      </c>
      <c r="X154" s="673">
        <f>R154*T154</f>
        <v>500</v>
      </c>
      <c r="Y154" s="673">
        <f>R154*U154</f>
        <v>300</v>
      </c>
      <c r="Z154" s="673">
        <f>(W154+X154)*V154</f>
        <v>50</v>
      </c>
      <c r="AA154" s="673">
        <f>R154+SUM(W154:Z154)</f>
        <v>10850</v>
      </c>
      <c r="AB154" s="1010">
        <v>25</v>
      </c>
      <c r="AC154" s="313">
        <f>IF(ISERROR(IF('Wainwright Summary'!$E$7-C154&gt;AB154,0,(AB154-('Wainwright Summary'!$E$7-C154))/AB154)*G154)," ",(IF('Wainwright Summary'!$E$7-C154&gt;AB154,0,(AB154-('Wainwright Summary'!$E$7-C154))/AB154)*G154))</f>
        <v>2800.0000000000005</v>
      </c>
      <c r="AD154" s="269">
        <f>VLOOKUP(C154,'Inflation-OLD'!$A$6:$B$126,2)/VLOOKUP('Wainwright Summary'!$E$6,'Inflation-OLD'!$A$6:$B$126,2)</f>
        <v>0.70977858853992193</v>
      </c>
      <c r="AE154" s="264">
        <f>IF(ISERROR(AA154*AD154), " ",AA154*AD154 )</f>
        <v>7701.0976856581528</v>
      </c>
      <c r="AF154" s="689">
        <f>IF(ISERROR((AC154/G154)*AE154)," ",(AC154/G154)*AE154)</f>
        <v>2156.3073519842828</v>
      </c>
      <c r="AG154" s="1081">
        <f>IF(ISERROR(C154+AB154)," ",(C154+AB154))</f>
        <v>2015</v>
      </c>
      <c r="AH154" s="703"/>
      <c r="AI154" s="272"/>
      <c r="AJ154" s="602">
        <f>AB154</f>
        <v>25</v>
      </c>
      <c r="AK154" s="479"/>
      <c r="AL154" s="479"/>
      <c r="AM154" s="479"/>
      <c r="AN154" s="277"/>
      <c r="AO154" s="5"/>
      <c r="AP154" s="6"/>
      <c r="AQ154" s="141"/>
      <c r="AR154" s="895">
        <v>10000</v>
      </c>
      <c r="AS154" s="4">
        <f>$AS$9</f>
        <v>1</v>
      </c>
      <c r="AT154" s="895">
        <f>AR154*AS154</f>
        <v>10000</v>
      </c>
    </row>
    <row r="155" spans="1:46" s="4" customFormat="1">
      <c r="A155" s="383"/>
      <c r="B155" s="1054"/>
      <c r="C155" s="311"/>
      <c r="D155" s="169"/>
      <c r="E155" s="170"/>
      <c r="F155" s="710"/>
      <c r="G155" s="335"/>
      <c r="H155" s="671"/>
      <c r="I155" s="671"/>
      <c r="J155" s="671"/>
      <c r="K155" s="671"/>
      <c r="L155" s="671"/>
      <c r="M155" s="672"/>
      <c r="N155" s="672"/>
      <c r="O155" s="672"/>
      <c r="P155" s="672"/>
      <c r="Q155" s="672"/>
      <c r="R155" s="673"/>
      <c r="S155" s="470"/>
      <c r="T155" s="470">
        <f t="shared" si="29"/>
        <v>0.05</v>
      </c>
      <c r="U155" s="470">
        <v>0.03</v>
      </c>
      <c r="V155" s="470">
        <f t="shared" si="29"/>
        <v>0.1</v>
      </c>
      <c r="W155" s="673">
        <f>R155*S155</f>
        <v>0</v>
      </c>
      <c r="X155" s="673">
        <f>R155*T155</f>
        <v>0</v>
      </c>
      <c r="Y155" s="673">
        <f>R155*U155</f>
        <v>0</v>
      </c>
      <c r="Z155" s="673">
        <f>(W155+X155)*V155</f>
        <v>0</v>
      </c>
      <c r="AA155" s="673">
        <f>R155+SUM(W155:Z155)</f>
        <v>0</v>
      </c>
      <c r="AB155" s="674"/>
      <c r="AC155" s="313"/>
      <c r="AD155" s="269"/>
      <c r="AE155" s="264"/>
      <c r="AF155" s="689"/>
      <c r="AG155" s="1081"/>
      <c r="AH155" s="703"/>
      <c r="AI155" s="272"/>
      <c r="AJ155" s="602"/>
      <c r="AK155" s="479"/>
      <c r="AL155" s="479"/>
      <c r="AM155" s="479"/>
      <c r="AN155" s="277"/>
      <c r="AO155" s="5"/>
      <c r="AP155" s="6"/>
      <c r="AQ155" s="141"/>
      <c r="AR155" s="895"/>
      <c r="AT155" s="895"/>
    </row>
    <row r="156" spans="1:46" s="4" customFormat="1">
      <c r="A156" s="383"/>
      <c r="B156" s="1054" t="s">
        <v>996</v>
      </c>
      <c r="C156" s="311">
        <v>1988</v>
      </c>
      <c r="D156" s="169">
        <v>8</v>
      </c>
      <c r="E156" s="170" t="s">
        <v>305</v>
      </c>
      <c r="F156" s="708">
        <f>AT156</f>
        <v>100000</v>
      </c>
      <c r="G156" s="335">
        <f>IF(ISERROR(F156*D156)," ",F156*D156)</f>
        <v>800000</v>
      </c>
      <c r="H156" s="1009">
        <v>0</v>
      </c>
      <c r="I156" s="1009">
        <v>0</v>
      </c>
      <c r="J156" s="1009">
        <v>0</v>
      </c>
      <c r="K156" s="1009">
        <v>0</v>
      </c>
      <c r="L156" s="1009">
        <v>0</v>
      </c>
      <c r="M156" s="672"/>
      <c r="N156" s="672"/>
      <c r="O156" s="672"/>
      <c r="P156" s="672"/>
      <c r="Q156" s="672"/>
      <c r="R156" s="673">
        <f>G156+SUM(M156:Q156)</f>
        <v>800000</v>
      </c>
      <c r="S156" s="470"/>
      <c r="T156" s="470">
        <v>0.05</v>
      </c>
      <c r="U156" s="470">
        <v>0.05</v>
      </c>
      <c r="V156" s="470">
        <v>0.1</v>
      </c>
      <c r="W156" s="673">
        <f>R156*S156</f>
        <v>0</v>
      </c>
      <c r="X156" s="673">
        <f>R156*T156</f>
        <v>40000</v>
      </c>
      <c r="Y156" s="673">
        <f>R156*U156</f>
        <v>40000</v>
      </c>
      <c r="Z156" s="673">
        <f>(W156+X156)*V156</f>
        <v>4000</v>
      </c>
      <c r="AA156" s="673">
        <f>R156+SUM(W156:Z156)</f>
        <v>884000</v>
      </c>
      <c r="AB156" s="1010">
        <v>75</v>
      </c>
      <c r="AC156" s="313">
        <f>IF(ISERROR(IF('Wainwright Summary'!$E$7-C156&gt;AB156,0,(AB156-('Wainwright Summary'!$E$7-C156))/AB156)*G156)," ",(IF('Wainwright Summary'!$E$7-C156&gt;AB156,0,(AB156-('Wainwright Summary'!$E$7-C156))/AB156)*G156))</f>
        <v>586666.66666666663</v>
      </c>
      <c r="AD156" s="269">
        <f>VLOOKUP(C156,'Inflation-OLD'!$A$6:$B$126,2)/VLOOKUP('Wainwright Summary'!$E$6,'Inflation-OLD'!$A$6:$B$126,2)</f>
        <v>0.65831676361219538</v>
      </c>
      <c r="AE156" s="264">
        <f>IF(ISERROR(AA156*AD156), " ",AA156*AD156 )</f>
        <v>581952.01903318067</v>
      </c>
      <c r="AF156" s="689">
        <f>IF(ISERROR((AC156/G156)*AE156)," ",(AC156/G156)*AE156)</f>
        <v>426764.81395766581</v>
      </c>
      <c r="AG156" s="1081">
        <f>IF(ISERROR(C156+AB156)," ",(C156+AB156))</f>
        <v>2063</v>
      </c>
      <c r="AH156" s="703"/>
      <c r="AI156" s="272"/>
      <c r="AJ156" s="602">
        <f>AB156</f>
        <v>75</v>
      </c>
      <c r="AK156" s="479"/>
      <c r="AL156" s="479"/>
      <c r="AM156" s="479"/>
      <c r="AN156" s="277"/>
      <c r="AO156" s="5"/>
      <c r="AP156" s="6"/>
      <c r="AQ156" s="141"/>
      <c r="AR156" s="895">
        <v>100000</v>
      </c>
      <c r="AS156" s="4">
        <f>$AS$9</f>
        <v>1</v>
      </c>
      <c r="AT156" s="895">
        <f>AR156*AS156</f>
        <v>100000</v>
      </c>
    </row>
    <row r="157" spans="1:46" s="4" customFormat="1">
      <c r="A157" s="383"/>
      <c r="B157" s="1054"/>
      <c r="C157" s="311"/>
      <c r="D157" s="169"/>
      <c r="E157" s="170"/>
      <c r="F157" s="710"/>
      <c r="G157" s="335">
        <f t="shared" ref="G157:G176" si="30">IF(ISERROR(F157*D157)," ",F157*D157)</f>
        <v>0</v>
      </c>
      <c r="H157" s="335"/>
      <c r="I157" s="335"/>
      <c r="J157" s="335"/>
      <c r="K157" s="335"/>
      <c r="L157" s="335"/>
      <c r="M157" s="335"/>
      <c r="N157" s="335"/>
      <c r="O157" s="335"/>
      <c r="P157" s="335"/>
      <c r="Q157" s="335"/>
      <c r="R157" s="335"/>
      <c r="S157" s="970"/>
      <c r="T157" s="970"/>
      <c r="U157" s="970"/>
      <c r="V157" s="970"/>
      <c r="W157" s="335"/>
      <c r="X157" s="335"/>
      <c r="Y157" s="335"/>
      <c r="Z157" s="335"/>
      <c r="AA157" s="335"/>
      <c r="AB157" s="674"/>
      <c r="AC157" s="313">
        <f>IF(ISERROR(IF('Wainwright Summary'!$E$7-C157&gt;AB157,0,(AB157-('Wainwright Summary'!$E$7-C157))/AB157)*G157)," ",(IF('Wainwright Summary'!$E$7-C157&gt;AB157,0,(AB157-('Wainwright Summary'!$E$7-C157))/AB157)*G157))</f>
        <v>0</v>
      </c>
      <c r="AD157" s="269"/>
      <c r="AE157" s="264">
        <f>IF(ISERROR(D157*F157*AD157), " ",D157*F157*AD157 )</f>
        <v>0</v>
      </c>
      <c r="AF157" s="689" t="str">
        <f t="shared" ref="AF157:AF176" si="31">IF(ISERROR((AC157/G157)*AE157)," ",(AC157/G157)*AE157)</f>
        <v xml:space="preserve"> </v>
      </c>
      <c r="AG157" s="489"/>
      <c r="AH157" s="703"/>
      <c r="AI157" s="272"/>
      <c r="AJ157" s="602"/>
      <c r="AK157" s="479"/>
      <c r="AL157" s="479"/>
      <c r="AM157" s="479"/>
      <c r="AN157" s="277"/>
      <c r="AO157" s="5"/>
      <c r="AP157" s="6"/>
      <c r="AQ157" s="141"/>
      <c r="AR157" s="895"/>
      <c r="AT157" s="895"/>
    </row>
    <row r="158" spans="1:46" s="4" customFormat="1" ht="18">
      <c r="A158" s="383"/>
      <c r="B158" s="1057" t="s">
        <v>167</v>
      </c>
      <c r="C158" s="311"/>
      <c r="D158" s="169"/>
      <c r="E158" s="170"/>
      <c r="F158" s="710"/>
      <c r="G158" s="335">
        <f t="shared" si="30"/>
        <v>0</v>
      </c>
      <c r="H158" s="335"/>
      <c r="I158" s="335"/>
      <c r="J158" s="335"/>
      <c r="K158" s="335"/>
      <c r="L158" s="335"/>
      <c r="M158" s="335"/>
      <c r="N158" s="335"/>
      <c r="O158" s="335"/>
      <c r="P158" s="335"/>
      <c r="Q158" s="335"/>
      <c r="R158" s="335"/>
      <c r="S158" s="970"/>
      <c r="T158" s="970"/>
      <c r="U158" s="970"/>
      <c r="V158" s="970"/>
      <c r="W158" s="335"/>
      <c r="X158" s="335"/>
      <c r="Y158" s="335"/>
      <c r="Z158" s="335"/>
      <c r="AA158" s="335"/>
      <c r="AB158" s="674"/>
      <c r="AC158" s="313">
        <f>IF(ISERROR(IF('Wainwright Summary'!$E$7-C158&gt;AB158,0,(AB158-('Wainwright Summary'!$E$7-C158))/AB158)*G158)," ",(IF('Wainwright Summary'!$E$7-C158&gt;AB158,0,(AB158-('Wainwright Summary'!$E$7-C158))/AB158)*G158))</f>
        <v>0</v>
      </c>
      <c r="AD158" s="269"/>
      <c r="AE158" s="264">
        <f>IF(ISERROR(D158*F158*AD158), " ",D158*F158*AD158 )</f>
        <v>0</v>
      </c>
      <c r="AF158" s="689" t="str">
        <f t="shared" si="31"/>
        <v xml:space="preserve"> </v>
      </c>
      <c r="AG158" s="489"/>
      <c r="AH158" s="703"/>
      <c r="AI158" s="272"/>
      <c r="AJ158" s="602"/>
      <c r="AK158" s="479"/>
      <c r="AL158" s="479"/>
      <c r="AM158" s="479"/>
      <c r="AN158" s="277"/>
      <c r="AO158" s="5"/>
      <c r="AP158" s="6"/>
      <c r="AQ158" s="141"/>
      <c r="AR158" s="895"/>
      <c r="AT158" s="895"/>
    </row>
    <row r="159" spans="1:46" s="4" customFormat="1">
      <c r="A159" s="383"/>
      <c r="B159" s="1058" t="s">
        <v>852</v>
      </c>
      <c r="C159" s="311"/>
      <c r="D159" s="169"/>
      <c r="E159" s="170"/>
      <c r="F159" s="710"/>
      <c r="G159" s="335">
        <f t="shared" si="30"/>
        <v>0</v>
      </c>
      <c r="H159" s="335"/>
      <c r="I159" s="335"/>
      <c r="J159" s="335"/>
      <c r="K159" s="335"/>
      <c r="L159" s="335"/>
      <c r="M159" s="335"/>
      <c r="N159" s="335"/>
      <c r="O159" s="335"/>
      <c r="P159" s="335"/>
      <c r="Q159" s="335"/>
      <c r="R159" s="335"/>
      <c r="S159" s="970"/>
      <c r="T159" s="970"/>
      <c r="U159" s="970"/>
      <c r="V159" s="970"/>
      <c r="W159" s="335"/>
      <c r="X159" s="335"/>
      <c r="Y159" s="335"/>
      <c r="Z159" s="335"/>
      <c r="AA159" s="335"/>
      <c r="AB159" s="674"/>
      <c r="AC159" s="313">
        <f>IF(ISERROR(IF('Wainwright Summary'!$E$7-C159&gt;AB159,0,(AB159-('Wainwright Summary'!$E$7-C159))/AB159)*G159)," ",(IF('Wainwright Summary'!$E$7-C159&gt;AB159,0,(AB159-('Wainwright Summary'!$E$7-C159))/AB159)*G159))</f>
        <v>0</v>
      </c>
      <c r="AD159" s="269"/>
      <c r="AE159" s="264">
        <f>IF(ISERROR(D159*F159*AD159), " ",D159*F159*AD159 )</f>
        <v>0</v>
      </c>
      <c r="AF159" s="689" t="str">
        <f t="shared" si="31"/>
        <v xml:space="preserve"> </v>
      </c>
      <c r="AG159" s="489"/>
      <c r="AH159" s="703"/>
      <c r="AI159" s="272"/>
      <c r="AJ159" s="602"/>
      <c r="AK159" s="479"/>
      <c r="AL159" s="479"/>
      <c r="AM159" s="479"/>
      <c r="AN159" s="277"/>
      <c r="AO159" s="5"/>
      <c r="AP159" s="6"/>
      <c r="AQ159" s="141"/>
      <c r="AR159" s="895"/>
      <c r="AT159" s="895"/>
    </row>
    <row r="160" spans="1:46" s="4" customFormat="1" ht="25.5">
      <c r="A160" s="383"/>
      <c r="B160" s="1054" t="s">
        <v>883</v>
      </c>
      <c r="C160" s="311">
        <v>1953</v>
      </c>
      <c r="D160" s="169">
        <v>5000</v>
      </c>
      <c r="E160" s="170" t="s">
        <v>87</v>
      </c>
      <c r="F160" s="708">
        <f t="shared" ref="F160:F172" si="32">AT160</f>
        <v>415</v>
      </c>
      <c r="G160" s="335">
        <f t="shared" si="30"/>
        <v>2075000</v>
      </c>
      <c r="H160" s="470">
        <f>H$10</f>
        <v>0.05</v>
      </c>
      <c r="I160" s="470">
        <f>I$10</f>
        <v>0.02</v>
      </c>
      <c r="J160" s="470">
        <f>J$10</f>
        <v>0.05</v>
      </c>
      <c r="K160" s="470">
        <f>K$10</f>
        <v>0.122</v>
      </c>
      <c r="L160" s="470">
        <f>L$10</f>
        <v>0.1</v>
      </c>
      <c r="M160" s="471">
        <f t="shared" ref="M160:M176" si="33">G160*H160</f>
        <v>103750</v>
      </c>
      <c r="N160" s="471">
        <f t="shared" ref="N160:N176" si="34">(G160+M160)*I160</f>
        <v>43575</v>
      </c>
      <c r="O160" s="471">
        <f t="shared" ref="O160:O176" si="35">(G160+M160+N160)*J160</f>
        <v>111116.25</v>
      </c>
      <c r="P160" s="471">
        <f t="shared" ref="P160:P176" si="36">(G160+M160+N160+O160)*K160</f>
        <v>284679.83250000002</v>
      </c>
      <c r="Q160" s="471">
        <f t="shared" ref="Q160:Q176" si="37">(G160+M160+N160+O160+P160)*L160</f>
        <v>261812.10825000002</v>
      </c>
      <c r="R160" s="894">
        <f t="shared" ref="R160:R176" si="38">G160+SUM(M160:Q160)</f>
        <v>2879933.1907500001</v>
      </c>
      <c r="S160" s="470">
        <f>S$10</f>
        <v>7.6999999999999999E-2</v>
      </c>
      <c r="T160" s="470">
        <f>T$10</f>
        <v>0.05</v>
      </c>
      <c r="U160" s="470">
        <f>U$10</f>
        <v>0.05</v>
      </c>
      <c r="V160" s="470">
        <f>V$10</f>
        <v>0.1</v>
      </c>
      <c r="W160" s="598">
        <f t="shared" ref="W160:W176" si="39">R160*S160</f>
        <v>221754.85568775001</v>
      </c>
      <c r="X160" s="472">
        <f t="shared" ref="X160:X176" si="40">R160*T160</f>
        <v>143996.6595375</v>
      </c>
      <c r="Y160" s="472">
        <f t="shared" ref="Y160:Y176" si="41">R160*U160</f>
        <v>143996.6595375</v>
      </c>
      <c r="Z160" s="472">
        <f t="shared" ref="Z160:Z176" si="42">(W160+X160)*V160</f>
        <v>36575.151522525004</v>
      </c>
      <c r="AA160" s="894">
        <f t="shared" ref="AA160:AA176" si="43">R160+SUM(W160:Z160)</f>
        <v>3426256.5170352752</v>
      </c>
      <c r="AB160" s="1011">
        <v>75</v>
      </c>
      <c r="AC160" s="313">
        <f>IF(ISERROR(IF('Wainwright Summary'!$E$7-C160&gt;AB160,0,(AB160-('Wainwright Summary'!$E$7-C160))/AB160)*G160)," ",(IF('Wainwright Summary'!$E$7-C160&gt;AB160,0,(AB160-('Wainwright Summary'!$E$7-C160))/AB160)*G160))</f>
        <v>553333.33333333337</v>
      </c>
      <c r="AD160" s="269">
        <f>VLOOKUP(C160,'Inflation-OLD'!$A$6:$B$126,2)/VLOOKUP('Wainwright Summary'!$E$6,'Inflation-OLD'!$A$6:$B$126,2)</f>
        <v>0.15956454023117772</v>
      </c>
      <c r="AE160" s="264">
        <f t="shared" ref="AE160:AE172" si="44">IF(ISERROR(AA160*AD160), " ",AA160*AD160 )</f>
        <v>546709.04585481004</v>
      </c>
      <c r="AF160" s="689">
        <f t="shared" si="31"/>
        <v>145789.07889461602</v>
      </c>
      <c r="AG160" s="1081">
        <v>2060</v>
      </c>
      <c r="AH160" s="703"/>
      <c r="AI160" s="272"/>
      <c r="AJ160" s="602">
        <f>AB160</f>
        <v>75</v>
      </c>
      <c r="AK160" s="585">
        <v>40000</v>
      </c>
      <c r="AL160" s="586">
        <v>2029</v>
      </c>
      <c r="AM160" s="586">
        <v>1</v>
      </c>
      <c r="AN160" s="277" t="s">
        <v>409</v>
      </c>
      <c r="AO160" s="5"/>
      <c r="AP160" s="6"/>
      <c r="AQ160" s="141"/>
      <c r="AR160" s="895">
        <v>415</v>
      </c>
      <c r="AS160" s="4">
        <f t="shared" ref="AS160:AS172" si="45">$AS$9</f>
        <v>1</v>
      </c>
      <c r="AT160" s="895">
        <f t="shared" ref="AT160:AT172" si="46">AR160*AS160</f>
        <v>415</v>
      </c>
    </row>
    <row r="161" spans="1:46" s="4" customFormat="1">
      <c r="A161" s="383"/>
      <c r="B161" s="1054" t="s">
        <v>855</v>
      </c>
      <c r="C161" s="311">
        <v>1983</v>
      </c>
      <c r="D161" s="169">
        <v>1</v>
      </c>
      <c r="E161" s="170" t="s">
        <v>305</v>
      </c>
      <c r="F161" s="708">
        <f t="shared" si="32"/>
        <v>450000</v>
      </c>
      <c r="G161" s="335">
        <f t="shared" si="30"/>
        <v>450000</v>
      </c>
      <c r="H161" s="1009">
        <v>0</v>
      </c>
      <c r="I161" s="1009">
        <v>0</v>
      </c>
      <c r="J161" s="1009">
        <v>0</v>
      </c>
      <c r="K161" s="1009">
        <v>0</v>
      </c>
      <c r="L161" s="1009">
        <v>0</v>
      </c>
      <c r="M161" s="471">
        <f t="shared" si="33"/>
        <v>0</v>
      </c>
      <c r="N161" s="471">
        <f t="shared" si="34"/>
        <v>0</v>
      </c>
      <c r="O161" s="471">
        <f t="shared" si="35"/>
        <v>0</v>
      </c>
      <c r="P161" s="471">
        <f t="shared" si="36"/>
        <v>0</v>
      </c>
      <c r="Q161" s="471">
        <f t="shared" si="37"/>
        <v>0</v>
      </c>
      <c r="R161" s="894">
        <f t="shared" si="38"/>
        <v>450000</v>
      </c>
      <c r="S161" s="470"/>
      <c r="T161" s="470">
        <f>T$10</f>
        <v>0.05</v>
      </c>
      <c r="U161" s="470">
        <f>U$10</f>
        <v>0.05</v>
      </c>
      <c r="V161" s="470">
        <f>V$10</f>
        <v>0.1</v>
      </c>
      <c r="W161" s="598"/>
      <c r="X161" s="472"/>
      <c r="Y161" s="472"/>
      <c r="Z161" s="472"/>
      <c r="AA161" s="894">
        <f t="shared" si="43"/>
        <v>450000</v>
      </c>
      <c r="AB161" s="674">
        <v>25</v>
      </c>
      <c r="AC161" s="313">
        <f>IF(ISERROR(IF('Wainwright Summary'!$E$7-C161&gt;AB161,0,(AB161-('Wainwright Summary'!$E$7-C161))/AB161)*G161)," ",(IF('Wainwright Summary'!$E$7-C161&gt;AB161,0,(AB161-('Wainwright Summary'!$E$7-C161))/AB161)*G161))</f>
        <v>0</v>
      </c>
      <c r="AD161" s="269">
        <f>VLOOKUP(C161,'Inflation-OLD'!$A$6:$B$126,2)/VLOOKUP('Wainwright Summary'!$E$6,'Inflation-OLD'!$A$6:$B$126,2)</f>
        <v>0.56657331853337289</v>
      </c>
      <c r="AE161" s="264">
        <f t="shared" si="44"/>
        <v>254957.9933400178</v>
      </c>
      <c r="AF161" s="689">
        <f t="shared" si="31"/>
        <v>0</v>
      </c>
      <c r="AG161" s="1081">
        <f>IF(ISERROR(C161+AB161)," ",(C161+AB161))</f>
        <v>2008</v>
      </c>
      <c r="AH161" s="703"/>
      <c r="AI161" s="272"/>
      <c r="AJ161" s="602">
        <f>AB161</f>
        <v>25</v>
      </c>
      <c r="AK161" s="479"/>
      <c r="AL161" s="479"/>
      <c r="AM161" s="479"/>
      <c r="AN161" s="277" t="s">
        <v>411</v>
      </c>
      <c r="AO161" s="5"/>
      <c r="AP161" s="6"/>
      <c r="AQ161" s="141"/>
      <c r="AR161" s="895">
        <v>450000</v>
      </c>
      <c r="AS161" s="4">
        <f t="shared" si="45"/>
        <v>1</v>
      </c>
      <c r="AT161" s="895">
        <f t="shared" si="46"/>
        <v>450000</v>
      </c>
    </row>
    <row r="162" spans="1:46" s="4" customFormat="1">
      <c r="A162" s="383"/>
      <c r="B162" s="1054" t="s">
        <v>884</v>
      </c>
      <c r="C162" s="311">
        <v>1983</v>
      </c>
      <c r="D162" s="169">
        <v>1</v>
      </c>
      <c r="E162" s="170" t="s">
        <v>305</v>
      </c>
      <c r="F162" s="708">
        <f t="shared" si="32"/>
        <v>25000</v>
      </c>
      <c r="G162" s="335">
        <f t="shared" si="30"/>
        <v>25000</v>
      </c>
      <c r="H162" s="1009">
        <v>0</v>
      </c>
      <c r="I162" s="1009">
        <v>0</v>
      </c>
      <c r="J162" s="1009">
        <v>0</v>
      </c>
      <c r="K162" s="1009">
        <v>0</v>
      </c>
      <c r="L162" s="1009">
        <v>0</v>
      </c>
      <c r="M162" s="471">
        <f t="shared" si="33"/>
        <v>0</v>
      </c>
      <c r="N162" s="471">
        <f t="shared" si="34"/>
        <v>0</v>
      </c>
      <c r="O162" s="471">
        <f t="shared" si="35"/>
        <v>0</v>
      </c>
      <c r="P162" s="471">
        <f t="shared" si="36"/>
        <v>0</v>
      </c>
      <c r="Q162" s="471">
        <f t="shared" si="37"/>
        <v>0</v>
      </c>
      <c r="R162" s="894">
        <f t="shared" si="38"/>
        <v>25000</v>
      </c>
      <c r="S162" s="470"/>
      <c r="T162" s="470">
        <f t="shared" ref="T162:T171" si="47">T$10</f>
        <v>0.05</v>
      </c>
      <c r="U162" s="470">
        <v>0.03</v>
      </c>
      <c r="V162" s="470">
        <f t="shared" ref="V162:V172" si="48">V$10</f>
        <v>0.1</v>
      </c>
      <c r="W162" s="598"/>
      <c r="X162" s="472"/>
      <c r="Y162" s="472"/>
      <c r="Z162" s="472"/>
      <c r="AA162" s="894">
        <f t="shared" si="43"/>
        <v>25000</v>
      </c>
      <c r="AB162" s="674">
        <v>25</v>
      </c>
      <c r="AC162" s="313">
        <f>IF(ISERROR(IF('Wainwright Summary'!$E$7-C162&gt;AB162,0,(AB162-('Wainwright Summary'!$E$7-C162))/AB162)*G162)," ",(IF('Wainwright Summary'!$E$7-C162&gt;AB162,0,(AB162-('Wainwright Summary'!$E$7-C162))/AB162)*G162))</f>
        <v>0</v>
      </c>
      <c r="AD162" s="269">
        <f>VLOOKUP(C162,'Inflation-OLD'!$A$6:$B$126,2)/VLOOKUP('Wainwright Summary'!$E$6,'Inflation-OLD'!$A$6:$B$126,2)</f>
        <v>0.56657331853337289</v>
      </c>
      <c r="AE162" s="264">
        <f t="shared" si="44"/>
        <v>14164.332963334322</v>
      </c>
      <c r="AF162" s="689">
        <f t="shared" si="31"/>
        <v>0</v>
      </c>
      <c r="AG162" s="1081">
        <f>IF(ISERROR(C162+AB162)," ",(C162+AB162))</f>
        <v>2008</v>
      </c>
      <c r="AH162" s="703"/>
      <c r="AI162" s="272"/>
      <c r="AJ162" s="602">
        <f>AB162</f>
        <v>25</v>
      </c>
      <c r="AK162" s="479"/>
      <c r="AL162" s="479"/>
      <c r="AM162" s="479"/>
      <c r="AN162" s="277" t="s">
        <v>408</v>
      </c>
      <c r="AO162" s="5"/>
      <c r="AP162" s="6"/>
      <c r="AQ162" s="141"/>
      <c r="AR162" s="895">
        <v>25000</v>
      </c>
      <c r="AS162" s="4">
        <f t="shared" si="45"/>
        <v>1</v>
      </c>
      <c r="AT162" s="895">
        <f t="shared" si="46"/>
        <v>25000</v>
      </c>
    </row>
    <row r="163" spans="1:46" s="4" customFormat="1" ht="25.5">
      <c r="A163" s="383"/>
      <c r="B163" s="1054" t="s">
        <v>906</v>
      </c>
      <c r="C163" s="311">
        <v>1983</v>
      </c>
      <c r="D163" s="169">
        <v>1</v>
      </c>
      <c r="E163" s="170" t="s">
        <v>305</v>
      </c>
      <c r="F163" s="708">
        <f t="shared" si="32"/>
        <v>830000</v>
      </c>
      <c r="G163" s="335">
        <f t="shared" si="30"/>
        <v>830000</v>
      </c>
      <c r="H163" s="1009">
        <v>0</v>
      </c>
      <c r="I163" s="1009">
        <v>0</v>
      </c>
      <c r="J163" s="1009">
        <v>0</v>
      </c>
      <c r="K163" s="1009">
        <v>0</v>
      </c>
      <c r="L163" s="1009">
        <v>0</v>
      </c>
      <c r="M163" s="471">
        <f t="shared" si="33"/>
        <v>0</v>
      </c>
      <c r="N163" s="471">
        <f t="shared" si="34"/>
        <v>0</v>
      </c>
      <c r="O163" s="471">
        <f t="shared" si="35"/>
        <v>0</v>
      </c>
      <c r="P163" s="471">
        <f t="shared" si="36"/>
        <v>0</v>
      </c>
      <c r="Q163" s="471">
        <f t="shared" si="37"/>
        <v>0</v>
      </c>
      <c r="R163" s="894">
        <f t="shared" si="38"/>
        <v>830000</v>
      </c>
      <c r="S163" s="470"/>
      <c r="T163" s="470">
        <f t="shared" si="47"/>
        <v>0.05</v>
      </c>
      <c r="U163" s="470">
        <f>U$10</f>
        <v>0.05</v>
      </c>
      <c r="V163" s="470">
        <f t="shared" si="48"/>
        <v>0.1</v>
      </c>
      <c r="W163" s="598">
        <f t="shared" si="39"/>
        <v>0</v>
      </c>
      <c r="X163" s="472">
        <f t="shared" si="40"/>
        <v>41500</v>
      </c>
      <c r="Y163" s="472">
        <f t="shared" si="41"/>
        <v>41500</v>
      </c>
      <c r="Z163" s="472">
        <f t="shared" si="42"/>
        <v>4150</v>
      </c>
      <c r="AA163" s="894">
        <f t="shared" si="43"/>
        <v>917150</v>
      </c>
      <c r="AB163" s="1011">
        <v>30</v>
      </c>
      <c r="AC163" s="313">
        <f>IF(ISERROR(IF('Wainwright Summary'!$E$7-C163&gt;AB163,0,(AB163-('Wainwright Summary'!$E$7-C163))/AB163)*G163)," ",(IF('Wainwright Summary'!$E$7-C163&gt;AB163,0,(AB163-('Wainwright Summary'!$E$7-C163))/AB163)*G163))</f>
        <v>138333.33333333331</v>
      </c>
      <c r="AD163" s="269">
        <f>VLOOKUP(C163,'Inflation-OLD'!$A$6:$B$126,2)/VLOOKUP('Wainwright Summary'!$E$6,'Inflation-OLD'!$A$6:$B$126,2)</f>
        <v>0.56657331853337289</v>
      </c>
      <c r="AE163" s="264">
        <f t="shared" si="44"/>
        <v>519632.71909288294</v>
      </c>
      <c r="AF163" s="689">
        <f t="shared" si="31"/>
        <v>86605.453182147132</v>
      </c>
      <c r="AG163" s="1081">
        <v>2023</v>
      </c>
      <c r="AH163" s="703"/>
      <c r="AI163" s="272"/>
      <c r="AJ163" s="1012">
        <v>40</v>
      </c>
      <c r="AK163" s="479"/>
      <c r="AL163" s="479"/>
      <c r="AM163" s="479"/>
      <c r="AN163" s="1290" t="s">
        <v>128</v>
      </c>
      <c r="AO163" s="5"/>
      <c r="AP163" s="6"/>
      <c r="AQ163" s="141"/>
      <c r="AR163" s="895">
        <v>830000</v>
      </c>
      <c r="AS163" s="4">
        <f t="shared" si="45"/>
        <v>1</v>
      </c>
      <c r="AT163" s="895">
        <f t="shared" si="46"/>
        <v>830000</v>
      </c>
    </row>
    <row r="164" spans="1:46" s="4" customFormat="1" ht="25.5">
      <c r="A164" s="383"/>
      <c r="B164" s="1054" t="s">
        <v>906</v>
      </c>
      <c r="C164" s="311">
        <v>1983</v>
      </c>
      <c r="D164" s="169">
        <v>1</v>
      </c>
      <c r="E164" s="170" t="s">
        <v>305</v>
      </c>
      <c r="F164" s="708">
        <f t="shared" si="32"/>
        <v>830000</v>
      </c>
      <c r="G164" s="335">
        <f t="shared" si="30"/>
        <v>830000</v>
      </c>
      <c r="H164" s="1009">
        <v>0</v>
      </c>
      <c r="I164" s="1009">
        <v>0</v>
      </c>
      <c r="J164" s="1009">
        <v>0</v>
      </c>
      <c r="K164" s="1009">
        <v>0</v>
      </c>
      <c r="L164" s="1009">
        <v>0</v>
      </c>
      <c r="M164" s="471">
        <f>G164*H164</f>
        <v>0</v>
      </c>
      <c r="N164" s="471">
        <f>(G164+M164)*I164</f>
        <v>0</v>
      </c>
      <c r="O164" s="471">
        <f>(G164+M164+N164)*J164</f>
        <v>0</v>
      </c>
      <c r="P164" s="471">
        <f>(G164+M164+N164+O164)*K164</f>
        <v>0</v>
      </c>
      <c r="Q164" s="471">
        <f>(G164+M164+N164+O164+P164)*L164</f>
        <v>0</v>
      </c>
      <c r="R164" s="894">
        <f>G164+SUM(M164:Q164)</f>
        <v>830000</v>
      </c>
      <c r="S164" s="470"/>
      <c r="T164" s="470">
        <f t="shared" si="47"/>
        <v>0.05</v>
      </c>
      <c r="U164" s="470">
        <f>U$10</f>
        <v>0.05</v>
      </c>
      <c r="V164" s="470">
        <f t="shared" si="48"/>
        <v>0.1</v>
      </c>
      <c r="W164" s="598">
        <f>R164*S164</f>
        <v>0</v>
      </c>
      <c r="X164" s="472">
        <f>R164*T164</f>
        <v>41500</v>
      </c>
      <c r="Y164" s="472">
        <f>R164*U164</f>
        <v>41500</v>
      </c>
      <c r="Z164" s="472">
        <f>(W164+X164)*V164</f>
        <v>4150</v>
      </c>
      <c r="AA164" s="894">
        <f>R164+SUM(W164:Z164)</f>
        <v>917150</v>
      </c>
      <c r="AB164" s="1011">
        <v>30</v>
      </c>
      <c r="AC164" s="313">
        <f>IF(ISERROR(IF('Wainwright Summary'!$E$7-C164&gt;AB164,0,(AB164-('Wainwright Summary'!$E$7-C164))/AB164)*G164)," ",(IF('Wainwright Summary'!$E$7-C164&gt;AB164,0,(AB164-('Wainwright Summary'!$E$7-C164))/AB164)*G164))</f>
        <v>138333.33333333331</v>
      </c>
      <c r="AD164" s="269">
        <f>VLOOKUP(C164,'Inflation-OLD'!$A$6:$B$126,2)/VLOOKUP('Wainwright Summary'!$E$6,'Inflation-OLD'!$A$6:$B$126,2)</f>
        <v>0.56657331853337289</v>
      </c>
      <c r="AE164" s="264">
        <f t="shared" si="44"/>
        <v>519632.71909288294</v>
      </c>
      <c r="AF164" s="689">
        <f t="shared" si="31"/>
        <v>86605.453182147132</v>
      </c>
      <c r="AG164" s="1081">
        <v>2024</v>
      </c>
      <c r="AH164" s="703"/>
      <c r="AI164" s="272"/>
      <c r="AJ164" s="1012">
        <v>40</v>
      </c>
      <c r="AK164" s="479"/>
      <c r="AL164" s="479"/>
      <c r="AM164" s="479"/>
      <c r="AN164" s="1291"/>
      <c r="AO164" s="5"/>
      <c r="AP164" s="6"/>
      <c r="AQ164" s="141"/>
      <c r="AR164" s="895">
        <v>830000</v>
      </c>
      <c r="AS164" s="4">
        <f t="shared" si="45"/>
        <v>1</v>
      </c>
      <c r="AT164" s="895">
        <f t="shared" si="46"/>
        <v>830000</v>
      </c>
    </row>
    <row r="165" spans="1:46" s="4" customFormat="1" ht="25.5">
      <c r="A165" s="383"/>
      <c r="B165" s="1054" t="s">
        <v>906</v>
      </c>
      <c r="C165" s="311">
        <v>1983</v>
      </c>
      <c r="D165" s="169">
        <v>1</v>
      </c>
      <c r="E165" s="170" t="s">
        <v>305</v>
      </c>
      <c r="F165" s="708">
        <f t="shared" si="32"/>
        <v>830000</v>
      </c>
      <c r="G165" s="335">
        <f t="shared" si="30"/>
        <v>830000</v>
      </c>
      <c r="H165" s="1009">
        <v>0</v>
      </c>
      <c r="I165" s="1009">
        <v>0</v>
      </c>
      <c r="J165" s="1009">
        <v>0</v>
      </c>
      <c r="K165" s="1009">
        <v>0</v>
      </c>
      <c r="L165" s="1009">
        <v>0</v>
      </c>
      <c r="M165" s="471">
        <f>G165*H165</f>
        <v>0</v>
      </c>
      <c r="N165" s="471">
        <f>(G165+M165)*I165</f>
        <v>0</v>
      </c>
      <c r="O165" s="471">
        <f>(G165+M165+N165)*J165</f>
        <v>0</v>
      </c>
      <c r="P165" s="471">
        <f>(G165+M165+N165+O165)*K165</f>
        <v>0</v>
      </c>
      <c r="Q165" s="471">
        <f>(G165+M165+N165+O165+P165)*L165</f>
        <v>0</v>
      </c>
      <c r="R165" s="894">
        <f>G165+SUM(M165:Q165)</f>
        <v>830000</v>
      </c>
      <c r="S165" s="470"/>
      <c r="T165" s="470">
        <f t="shared" si="47"/>
        <v>0.05</v>
      </c>
      <c r="U165" s="470">
        <f>U$10</f>
        <v>0.05</v>
      </c>
      <c r="V165" s="470">
        <f t="shared" si="48"/>
        <v>0.1</v>
      </c>
      <c r="W165" s="598">
        <f>R165*S165</f>
        <v>0</v>
      </c>
      <c r="X165" s="472">
        <f>R165*T165</f>
        <v>41500</v>
      </c>
      <c r="Y165" s="472">
        <f>R165*U165</f>
        <v>41500</v>
      </c>
      <c r="Z165" s="472">
        <f>(W165+X165)*V165</f>
        <v>4150</v>
      </c>
      <c r="AA165" s="894">
        <f>R165+SUM(W165:Z165)</f>
        <v>917150</v>
      </c>
      <c r="AB165" s="1011">
        <v>30</v>
      </c>
      <c r="AC165" s="313">
        <f>IF(ISERROR(IF('Wainwright Summary'!$E$7-C165&gt;AB165,0,(AB165-('Wainwright Summary'!$E$7-C165))/AB165)*G165)," ",(IF('Wainwright Summary'!$E$7-C165&gt;AB165,0,(AB165-('Wainwright Summary'!$E$7-C165))/AB165)*G165))</f>
        <v>138333.33333333331</v>
      </c>
      <c r="AD165" s="269">
        <f>VLOOKUP(C165,'Inflation-OLD'!$A$6:$B$126,2)/VLOOKUP('Wainwright Summary'!$E$6,'Inflation-OLD'!$A$6:$B$126,2)</f>
        <v>0.56657331853337289</v>
      </c>
      <c r="AE165" s="264">
        <f t="shared" si="44"/>
        <v>519632.71909288294</v>
      </c>
      <c r="AF165" s="689">
        <f t="shared" si="31"/>
        <v>86605.453182147132</v>
      </c>
      <c r="AG165" s="1081">
        <v>2025</v>
      </c>
      <c r="AH165" s="703"/>
      <c r="AI165" s="272"/>
      <c r="AJ165" s="1012">
        <v>40</v>
      </c>
      <c r="AK165" s="479"/>
      <c r="AL165" s="479"/>
      <c r="AM165" s="479"/>
      <c r="AN165" s="1291"/>
      <c r="AO165" s="5"/>
      <c r="AP165" s="6"/>
      <c r="AQ165" s="141"/>
      <c r="AR165" s="895">
        <v>830000</v>
      </c>
      <c r="AS165" s="4">
        <f t="shared" si="45"/>
        <v>1</v>
      </c>
      <c r="AT165" s="895">
        <f t="shared" si="46"/>
        <v>830000</v>
      </c>
    </row>
    <row r="166" spans="1:46" s="4" customFormat="1" ht="28.5" customHeight="1">
      <c r="A166" s="383"/>
      <c r="B166" s="1054" t="s">
        <v>906</v>
      </c>
      <c r="C166" s="311">
        <v>1983</v>
      </c>
      <c r="D166" s="169">
        <v>1</v>
      </c>
      <c r="E166" s="170" t="s">
        <v>305</v>
      </c>
      <c r="F166" s="708">
        <f t="shared" si="32"/>
        <v>830000</v>
      </c>
      <c r="G166" s="335">
        <f t="shared" si="30"/>
        <v>830000</v>
      </c>
      <c r="H166" s="1009">
        <v>0</v>
      </c>
      <c r="I166" s="1009">
        <v>0</v>
      </c>
      <c r="J166" s="1009">
        <v>0</v>
      </c>
      <c r="K166" s="1009">
        <v>0</v>
      </c>
      <c r="L166" s="1009">
        <v>0</v>
      </c>
      <c r="M166" s="471">
        <f>G166*H166</f>
        <v>0</v>
      </c>
      <c r="N166" s="471">
        <f>(G166+M166)*I166</f>
        <v>0</v>
      </c>
      <c r="O166" s="471">
        <f>(G166+M166+N166)*J166</f>
        <v>0</v>
      </c>
      <c r="P166" s="471">
        <f>(G166+M166+N166+O166)*K166</f>
        <v>0</v>
      </c>
      <c r="Q166" s="471">
        <f>(G166+M166+N166+O166+P166)*L166</f>
        <v>0</v>
      </c>
      <c r="R166" s="894">
        <f>G166+SUM(M166:Q166)</f>
        <v>830000</v>
      </c>
      <c r="S166" s="470"/>
      <c r="T166" s="470">
        <f t="shared" si="47"/>
        <v>0.05</v>
      </c>
      <c r="U166" s="470">
        <f>U$10</f>
        <v>0.05</v>
      </c>
      <c r="V166" s="470">
        <f t="shared" si="48"/>
        <v>0.1</v>
      </c>
      <c r="W166" s="598">
        <f>R166*S166</f>
        <v>0</v>
      </c>
      <c r="X166" s="472">
        <f>R166*T166</f>
        <v>41500</v>
      </c>
      <c r="Y166" s="472">
        <f>R166*U166</f>
        <v>41500</v>
      </c>
      <c r="Z166" s="472">
        <f>(W166+X166)*V166</f>
        <v>4150</v>
      </c>
      <c r="AA166" s="894">
        <f>R166+SUM(W166:Z166)</f>
        <v>917150</v>
      </c>
      <c r="AB166" s="1011">
        <v>30</v>
      </c>
      <c r="AC166" s="313">
        <f>IF(ISERROR(IF('Wainwright Summary'!$E$7-C166&gt;AB166,0,(AB166-('Wainwright Summary'!$E$7-C166))/AB166)*G166)," ",(IF('Wainwright Summary'!$E$7-C166&gt;AB166,0,(AB166-('Wainwright Summary'!$E$7-C166))/AB166)*G166))</f>
        <v>138333.33333333331</v>
      </c>
      <c r="AD166" s="269">
        <f>VLOOKUP(C166,'Inflation-OLD'!$A$6:$B$126,2)/VLOOKUP('Wainwright Summary'!$E$6,'Inflation-OLD'!$A$6:$B$126,2)</f>
        <v>0.56657331853337289</v>
      </c>
      <c r="AE166" s="264">
        <f t="shared" si="44"/>
        <v>519632.71909288294</v>
      </c>
      <c r="AF166" s="689">
        <f t="shared" si="31"/>
        <v>86605.453182147132</v>
      </c>
      <c r="AG166" s="1081">
        <v>2026</v>
      </c>
      <c r="AH166" s="703"/>
      <c r="AI166" s="272"/>
      <c r="AJ166" s="1012">
        <v>40</v>
      </c>
      <c r="AK166" s="479"/>
      <c r="AL166" s="479"/>
      <c r="AM166" s="479"/>
      <c r="AN166" s="1292"/>
      <c r="AO166" s="5"/>
      <c r="AP166" s="6"/>
      <c r="AQ166" s="141"/>
      <c r="AR166" s="895">
        <v>830000</v>
      </c>
      <c r="AS166" s="4">
        <f t="shared" si="45"/>
        <v>1</v>
      </c>
      <c r="AT166" s="895">
        <f t="shared" si="46"/>
        <v>830000</v>
      </c>
    </row>
    <row r="167" spans="1:46" s="124" customFormat="1">
      <c r="A167" s="491"/>
      <c r="B167" s="1061" t="s">
        <v>621</v>
      </c>
      <c r="C167" s="1030">
        <v>2008</v>
      </c>
      <c r="D167" s="215">
        <v>1</v>
      </c>
      <c r="E167" s="216" t="s">
        <v>305</v>
      </c>
      <c r="F167" s="708">
        <f>AT167</f>
        <v>830000</v>
      </c>
      <c r="G167" s="336">
        <f>IF(ISERROR(F167*D167)," ",F167*D167)</f>
        <v>830000</v>
      </c>
      <c r="H167" s="1009">
        <v>0</v>
      </c>
      <c r="I167" s="1009">
        <v>0</v>
      </c>
      <c r="J167" s="1009">
        <v>0</v>
      </c>
      <c r="K167" s="1009">
        <v>0</v>
      </c>
      <c r="L167" s="1009">
        <v>0</v>
      </c>
      <c r="M167" s="471">
        <f>G167*H167</f>
        <v>0</v>
      </c>
      <c r="N167" s="471">
        <f>(G167+M167)*I167</f>
        <v>0</v>
      </c>
      <c r="O167" s="471">
        <f>(G167+M167+N167)*J167</f>
        <v>0</v>
      </c>
      <c r="P167" s="471">
        <f>(G167+M167+N167+O167)*K167</f>
        <v>0</v>
      </c>
      <c r="Q167" s="471">
        <f>(G167+M167+N167+O167+P167)*L167</f>
        <v>0</v>
      </c>
      <c r="R167" s="894">
        <f>G167+SUM(M167:Q167)</f>
        <v>830000</v>
      </c>
      <c r="S167" s="470"/>
      <c r="T167" s="470">
        <f t="shared" si="47"/>
        <v>0.05</v>
      </c>
      <c r="U167" s="470">
        <f>U$10</f>
        <v>0.05</v>
      </c>
      <c r="V167" s="470">
        <f t="shared" si="48"/>
        <v>0.1</v>
      </c>
      <c r="W167" s="598">
        <f>R167*S167</f>
        <v>0</v>
      </c>
      <c r="X167" s="472">
        <f>R167*T167</f>
        <v>41500</v>
      </c>
      <c r="Y167" s="472">
        <f>R167*U167</f>
        <v>41500</v>
      </c>
      <c r="Z167" s="472">
        <f>(W167+X167)*V167</f>
        <v>4150</v>
      </c>
      <c r="AA167" s="894">
        <f>R167+SUM(W167:Z167)</f>
        <v>917150</v>
      </c>
      <c r="AB167" s="716">
        <v>25</v>
      </c>
      <c r="AC167" s="313">
        <f>IF(ISERROR(IF('Wainwright Summary'!$E$7-C167&gt;AB167,0,(AB167-('Wainwright Summary'!$E$7-C167))/AB167)*G167)," ",(IF('Wainwright Summary'!$E$7-C167&gt;AB167,0,(AB167-('Wainwright Summary'!$E$7-C167))/AB167)*G167))</f>
        <v>830000</v>
      </c>
      <c r="AD167" s="685">
        <v>0</v>
      </c>
      <c r="AE167" s="264">
        <v>0</v>
      </c>
      <c r="AF167" s="689">
        <v>0</v>
      </c>
      <c r="AG167" s="489">
        <f>IF(ISERROR(C167+AB167)," ",(C167+AB167))</f>
        <v>2033</v>
      </c>
      <c r="AH167" s="703"/>
      <c r="AI167" s="273"/>
      <c r="AJ167" s="602">
        <f t="shared" ref="AJ167:AJ172" si="49">AB167</f>
        <v>25</v>
      </c>
      <c r="AK167" s="600"/>
      <c r="AL167" s="600"/>
      <c r="AM167" s="600"/>
      <c r="AN167" s="279"/>
      <c r="AO167" s="31"/>
      <c r="AP167" s="3"/>
      <c r="AQ167" s="146"/>
      <c r="AR167" s="896">
        <v>830000</v>
      </c>
      <c r="AS167" s="4">
        <f t="shared" si="45"/>
        <v>1</v>
      </c>
      <c r="AT167" s="895">
        <f>AR167*AS167</f>
        <v>830000</v>
      </c>
    </row>
    <row r="168" spans="1:46" s="4" customFormat="1">
      <c r="A168" s="383"/>
      <c r="B168" s="1054" t="s">
        <v>854</v>
      </c>
      <c r="C168" s="311">
        <v>1983</v>
      </c>
      <c r="D168" s="169">
        <v>1</v>
      </c>
      <c r="E168" s="170" t="s">
        <v>305</v>
      </c>
      <c r="F168" s="708">
        <f t="shared" si="32"/>
        <v>25000</v>
      </c>
      <c r="G168" s="335">
        <f t="shared" si="30"/>
        <v>25000</v>
      </c>
      <c r="H168" s="1009">
        <v>0</v>
      </c>
      <c r="I168" s="1009">
        <v>0</v>
      </c>
      <c r="J168" s="1009">
        <v>0</v>
      </c>
      <c r="K168" s="1009">
        <v>0</v>
      </c>
      <c r="L168" s="1009">
        <v>0</v>
      </c>
      <c r="M168" s="471">
        <f t="shared" si="33"/>
        <v>0</v>
      </c>
      <c r="N168" s="471">
        <f t="shared" si="34"/>
        <v>0</v>
      </c>
      <c r="O168" s="471">
        <f t="shared" si="35"/>
        <v>0</v>
      </c>
      <c r="P168" s="471">
        <f t="shared" si="36"/>
        <v>0</v>
      </c>
      <c r="Q168" s="471">
        <f t="shared" si="37"/>
        <v>0</v>
      </c>
      <c r="R168" s="894">
        <f t="shared" si="38"/>
        <v>25000</v>
      </c>
      <c r="S168" s="470"/>
      <c r="T168" s="470">
        <f t="shared" si="47"/>
        <v>0.05</v>
      </c>
      <c r="U168" s="470">
        <v>0.03</v>
      </c>
      <c r="V168" s="470">
        <f t="shared" si="48"/>
        <v>0.1</v>
      </c>
      <c r="W168" s="598">
        <f t="shared" si="39"/>
        <v>0</v>
      </c>
      <c r="X168" s="472">
        <f t="shared" si="40"/>
        <v>1250</v>
      </c>
      <c r="Y168" s="472">
        <f t="shared" si="41"/>
        <v>750</v>
      </c>
      <c r="Z168" s="472">
        <f t="shared" si="42"/>
        <v>125</v>
      </c>
      <c r="AA168" s="894">
        <f t="shared" si="43"/>
        <v>27125</v>
      </c>
      <c r="AB168" s="674">
        <v>25</v>
      </c>
      <c r="AC168" s="313">
        <f>IF(ISERROR(IF('Wainwright Summary'!$E$7-C168&gt;AB168,0,(AB168-('Wainwright Summary'!$E$7-C168))/AB168)*G168)," ",(IF('Wainwright Summary'!$E$7-C168&gt;AB168,0,(AB168-('Wainwright Summary'!$E$7-C168))/AB168)*G168))</f>
        <v>0</v>
      </c>
      <c r="AD168" s="269">
        <f>VLOOKUP(C168,'Inflation-OLD'!$A$6:$B$126,2)/VLOOKUP('Wainwright Summary'!$E$6,'Inflation-OLD'!$A$6:$B$126,2)</f>
        <v>0.56657331853337289</v>
      </c>
      <c r="AE168" s="264">
        <f t="shared" si="44"/>
        <v>15368.30126521774</v>
      </c>
      <c r="AF168" s="689">
        <f t="shared" si="31"/>
        <v>0</v>
      </c>
      <c r="AG168" s="1081">
        <f>IF(ISERROR(C168+AB168)," ",(C168+AB168))</f>
        <v>2008</v>
      </c>
      <c r="AH168" s="703"/>
      <c r="AI168" s="272"/>
      <c r="AJ168" s="602">
        <f t="shared" si="49"/>
        <v>25</v>
      </c>
      <c r="AK168" s="479"/>
      <c r="AL168" s="479"/>
      <c r="AM168" s="479"/>
      <c r="AN168" s="277" t="s">
        <v>411</v>
      </c>
      <c r="AO168" s="5"/>
      <c r="AP168" s="6"/>
      <c r="AQ168" s="141"/>
      <c r="AR168" s="895">
        <v>25000</v>
      </c>
      <c r="AS168" s="4">
        <f t="shared" si="45"/>
        <v>1</v>
      </c>
      <c r="AT168" s="895">
        <f t="shared" si="46"/>
        <v>25000</v>
      </c>
    </row>
    <row r="169" spans="1:46" s="4" customFormat="1">
      <c r="A169" s="383"/>
      <c r="B169" s="1059" t="s">
        <v>853</v>
      </c>
      <c r="C169" s="311">
        <v>1983</v>
      </c>
      <c r="D169" s="169">
        <v>1</v>
      </c>
      <c r="E169" s="170" t="s">
        <v>305</v>
      </c>
      <c r="F169" s="708">
        <f t="shared" si="32"/>
        <v>25000</v>
      </c>
      <c r="G169" s="335">
        <f t="shared" si="30"/>
        <v>25000</v>
      </c>
      <c r="H169" s="1009">
        <v>0</v>
      </c>
      <c r="I169" s="1009">
        <v>0</v>
      </c>
      <c r="J169" s="1009">
        <v>0</v>
      </c>
      <c r="K169" s="1009">
        <v>0</v>
      </c>
      <c r="L169" s="1009">
        <v>0</v>
      </c>
      <c r="M169" s="471">
        <f t="shared" si="33"/>
        <v>0</v>
      </c>
      <c r="N169" s="471">
        <f t="shared" si="34"/>
        <v>0</v>
      </c>
      <c r="O169" s="471">
        <f t="shared" si="35"/>
        <v>0</v>
      </c>
      <c r="P169" s="471">
        <f t="shared" si="36"/>
        <v>0</v>
      </c>
      <c r="Q169" s="471">
        <f t="shared" si="37"/>
        <v>0</v>
      </c>
      <c r="R169" s="894">
        <f t="shared" si="38"/>
        <v>25000</v>
      </c>
      <c r="S169" s="470"/>
      <c r="T169" s="470">
        <f t="shared" si="47"/>
        <v>0.05</v>
      </c>
      <c r="U169" s="470">
        <v>0.03</v>
      </c>
      <c r="V169" s="470">
        <f t="shared" si="48"/>
        <v>0.1</v>
      </c>
      <c r="W169" s="598">
        <f t="shared" si="39"/>
        <v>0</v>
      </c>
      <c r="X169" s="472">
        <f t="shared" si="40"/>
        <v>1250</v>
      </c>
      <c r="Y169" s="472">
        <f t="shared" si="41"/>
        <v>750</v>
      </c>
      <c r="Z169" s="472">
        <f t="shared" si="42"/>
        <v>125</v>
      </c>
      <c r="AA169" s="894">
        <f t="shared" si="43"/>
        <v>27125</v>
      </c>
      <c r="AB169" s="674">
        <v>25</v>
      </c>
      <c r="AC169" s="313">
        <f>IF(ISERROR(IF('Wainwright Summary'!$E$7-C169&gt;AB169,0,(AB169-('Wainwright Summary'!$E$7-C169))/AB169)*G169)," ",(IF('Wainwright Summary'!$E$7-C169&gt;AB169,0,(AB169-('Wainwright Summary'!$E$7-C169))/AB169)*G169))</f>
        <v>0</v>
      </c>
      <c r="AD169" s="269">
        <f>VLOOKUP(C169,'Inflation-OLD'!$A$6:$B$126,2)/VLOOKUP('Wainwright Summary'!$E$6,'Inflation-OLD'!$A$6:$B$126,2)</f>
        <v>0.56657331853337289</v>
      </c>
      <c r="AE169" s="264">
        <f t="shared" si="44"/>
        <v>15368.30126521774</v>
      </c>
      <c r="AF169" s="689">
        <f t="shared" si="31"/>
        <v>0</v>
      </c>
      <c r="AG169" s="1081">
        <f>IF(ISERROR(C169+AB169)," ",(C169+AB169))</f>
        <v>2008</v>
      </c>
      <c r="AH169" s="690"/>
      <c r="AI169" s="267"/>
      <c r="AJ169" s="602">
        <f t="shared" si="49"/>
        <v>25</v>
      </c>
      <c r="AK169" s="478"/>
      <c r="AL169" s="478"/>
      <c r="AM169" s="478"/>
      <c r="AN169" s="277" t="s">
        <v>411</v>
      </c>
      <c r="AO169" s="5"/>
      <c r="AP169" s="6"/>
      <c r="AQ169" s="141"/>
      <c r="AR169" s="895">
        <v>25000</v>
      </c>
      <c r="AS169" s="4">
        <f t="shared" si="45"/>
        <v>1</v>
      </c>
      <c r="AT169" s="895">
        <f t="shared" si="46"/>
        <v>25000</v>
      </c>
    </row>
    <row r="170" spans="1:46" s="4" customFormat="1">
      <c r="A170" s="383"/>
      <c r="B170" s="1054" t="s">
        <v>907</v>
      </c>
      <c r="C170" s="311">
        <v>1983</v>
      </c>
      <c r="D170" s="169">
        <v>1</v>
      </c>
      <c r="E170" s="170" t="s">
        <v>305</v>
      </c>
      <c r="F170" s="708">
        <f t="shared" si="32"/>
        <v>50000</v>
      </c>
      <c r="G170" s="335">
        <f t="shared" si="30"/>
        <v>50000</v>
      </c>
      <c r="H170" s="1009">
        <v>0</v>
      </c>
      <c r="I170" s="1009">
        <v>0</v>
      </c>
      <c r="J170" s="1009">
        <v>0</v>
      </c>
      <c r="K170" s="1009">
        <v>0</v>
      </c>
      <c r="L170" s="1009">
        <v>0</v>
      </c>
      <c r="M170" s="471">
        <f t="shared" si="33"/>
        <v>0</v>
      </c>
      <c r="N170" s="471">
        <f t="shared" si="34"/>
        <v>0</v>
      </c>
      <c r="O170" s="471">
        <f t="shared" si="35"/>
        <v>0</v>
      </c>
      <c r="P170" s="471">
        <f t="shared" si="36"/>
        <v>0</v>
      </c>
      <c r="Q170" s="471">
        <f t="shared" si="37"/>
        <v>0</v>
      </c>
      <c r="R170" s="894">
        <f t="shared" si="38"/>
        <v>50000</v>
      </c>
      <c r="S170" s="470"/>
      <c r="T170" s="470">
        <f t="shared" si="47"/>
        <v>0.05</v>
      </c>
      <c r="U170" s="470">
        <v>0.03</v>
      </c>
      <c r="V170" s="470">
        <f t="shared" si="48"/>
        <v>0.1</v>
      </c>
      <c r="W170" s="598">
        <f t="shared" si="39"/>
        <v>0</v>
      </c>
      <c r="X170" s="472">
        <f t="shared" si="40"/>
        <v>2500</v>
      </c>
      <c r="Y170" s="472">
        <f t="shared" si="41"/>
        <v>1500</v>
      </c>
      <c r="Z170" s="472">
        <f t="shared" si="42"/>
        <v>250</v>
      </c>
      <c r="AA170" s="894">
        <f t="shared" si="43"/>
        <v>54250</v>
      </c>
      <c r="AB170" s="674">
        <v>25</v>
      </c>
      <c r="AC170" s="313">
        <f>IF(ISERROR(IF('Wainwright Summary'!$E$7-C170&gt;AB170,0,(AB170-('Wainwright Summary'!$E$7-C170))/AB170)*G170)," ",(IF('Wainwright Summary'!$E$7-C170&gt;AB170,0,(AB170-('Wainwright Summary'!$E$7-C170))/AB170)*G170))</f>
        <v>0</v>
      </c>
      <c r="AD170" s="269">
        <f>VLOOKUP(C170,'Inflation-OLD'!$A$6:$B$126,2)/VLOOKUP('Wainwright Summary'!$E$6,'Inflation-OLD'!$A$6:$B$126,2)</f>
        <v>0.56657331853337289</v>
      </c>
      <c r="AE170" s="264">
        <f t="shared" si="44"/>
        <v>30736.602530435481</v>
      </c>
      <c r="AF170" s="689">
        <f t="shared" si="31"/>
        <v>0</v>
      </c>
      <c r="AG170" s="1081">
        <f>IF(ISERROR(C170+AB170)," ",(C170+AB170))</f>
        <v>2008</v>
      </c>
      <c r="AH170" s="703"/>
      <c r="AI170" s="272"/>
      <c r="AJ170" s="602">
        <f t="shared" si="49"/>
        <v>25</v>
      </c>
      <c r="AK170" s="479"/>
      <c r="AL170" s="479"/>
      <c r="AM170" s="479"/>
      <c r="AN170" s="277" t="s">
        <v>411</v>
      </c>
      <c r="AO170" s="5"/>
      <c r="AP170" s="6"/>
      <c r="AQ170" s="141"/>
      <c r="AR170" s="895">
        <v>50000</v>
      </c>
      <c r="AS170" s="4">
        <f t="shared" si="45"/>
        <v>1</v>
      </c>
      <c r="AT170" s="895">
        <f t="shared" si="46"/>
        <v>50000</v>
      </c>
    </row>
    <row r="171" spans="1:46" s="4" customFormat="1">
      <c r="A171" s="383"/>
      <c r="B171" s="1054" t="s">
        <v>908</v>
      </c>
      <c r="C171" s="311">
        <v>1983</v>
      </c>
      <c r="D171" s="169">
        <v>1</v>
      </c>
      <c r="E171" s="170" t="s">
        <v>305</v>
      </c>
      <c r="F171" s="708">
        <f t="shared" si="32"/>
        <v>50000</v>
      </c>
      <c r="G171" s="335">
        <f t="shared" si="30"/>
        <v>50000</v>
      </c>
      <c r="H171" s="1009">
        <v>0</v>
      </c>
      <c r="I171" s="1009">
        <v>0</v>
      </c>
      <c r="J171" s="1009">
        <v>0</v>
      </c>
      <c r="K171" s="1009">
        <v>0</v>
      </c>
      <c r="L171" s="1009">
        <v>0</v>
      </c>
      <c r="M171" s="471">
        <f t="shared" si="33"/>
        <v>0</v>
      </c>
      <c r="N171" s="471">
        <f t="shared" si="34"/>
        <v>0</v>
      </c>
      <c r="O171" s="471">
        <f t="shared" si="35"/>
        <v>0</v>
      </c>
      <c r="P171" s="471">
        <f t="shared" si="36"/>
        <v>0</v>
      </c>
      <c r="Q171" s="471">
        <f t="shared" si="37"/>
        <v>0</v>
      </c>
      <c r="R171" s="894">
        <f t="shared" si="38"/>
        <v>50000</v>
      </c>
      <c r="S171" s="470"/>
      <c r="T171" s="470">
        <f t="shared" si="47"/>
        <v>0.05</v>
      </c>
      <c r="U171" s="470">
        <v>0.03</v>
      </c>
      <c r="V171" s="470">
        <f t="shared" si="48"/>
        <v>0.1</v>
      </c>
      <c r="W171" s="598">
        <f t="shared" si="39"/>
        <v>0</v>
      </c>
      <c r="X171" s="472">
        <f t="shared" si="40"/>
        <v>2500</v>
      </c>
      <c r="Y171" s="472">
        <f t="shared" si="41"/>
        <v>1500</v>
      </c>
      <c r="Z171" s="472">
        <f t="shared" si="42"/>
        <v>250</v>
      </c>
      <c r="AA171" s="894">
        <f t="shared" si="43"/>
        <v>54250</v>
      </c>
      <c r="AB171" s="674">
        <v>25</v>
      </c>
      <c r="AC171" s="313">
        <f>IF(ISERROR(IF('Wainwright Summary'!$E$7-C171&gt;AB171,0,(AB171-('Wainwright Summary'!$E$7-C171))/AB171)*G171)," ",(IF('Wainwright Summary'!$E$7-C171&gt;AB171,0,(AB171-('Wainwright Summary'!$E$7-C171))/AB171)*G171))</f>
        <v>0</v>
      </c>
      <c r="AD171" s="269">
        <f>VLOOKUP(C171,'Inflation-OLD'!$A$6:$B$126,2)/VLOOKUP('Wainwright Summary'!$E$6,'Inflation-OLD'!$A$6:$B$126,2)</f>
        <v>0.56657331853337289</v>
      </c>
      <c r="AE171" s="264">
        <f t="shared" si="44"/>
        <v>30736.602530435481</v>
      </c>
      <c r="AF171" s="689">
        <f t="shared" si="31"/>
        <v>0</v>
      </c>
      <c r="AG171" s="1081">
        <f>IF(ISERROR(C171+AB171)," ",(C171+AB171))</f>
        <v>2008</v>
      </c>
      <c r="AH171" s="703"/>
      <c r="AI171" s="272"/>
      <c r="AJ171" s="602">
        <f t="shared" si="49"/>
        <v>25</v>
      </c>
      <c r="AK171" s="479"/>
      <c r="AL171" s="479"/>
      <c r="AM171" s="479"/>
      <c r="AN171" s="277" t="s">
        <v>411</v>
      </c>
      <c r="AO171" s="5"/>
      <c r="AP171" s="6"/>
      <c r="AQ171" s="141"/>
      <c r="AR171" s="895">
        <v>50000</v>
      </c>
      <c r="AS171" s="4">
        <f t="shared" si="45"/>
        <v>1</v>
      </c>
      <c r="AT171" s="895">
        <f t="shared" si="46"/>
        <v>50000</v>
      </c>
    </row>
    <row r="172" spans="1:46" s="4" customFormat="1">
      <c r="A172" s="383"/>
      <c r="B172" s="1054" t="s">
        <v>780</v>
      </c>
      <c r="C172" s="311">
        <v>1950</v>
      </c>
      <c r="D172" s="169">
        <v>1</v>
      </c>
      <c r="E172" s="170" t="s">
        <v>305</v>
      </c>
      <c r="F172" s="708">
        <f t="shared" si="32"/>
        <v>50000</v>
      </c>
      <c r="G172" s="335">
        <f t="shared" si="30"/>
        <v>50000</v>
      </c>
      <c r="H172" s="1009">
        <v>0</v>
      </c>
      <c r="I172" s="1009">
        <v>0</v>
      </c>
      <c r="J172" s="1009">
        <v>0</v>
      </c>
      <c r="K172" s="1009">
        <v>0</v>
      </c>
      <c r="L172" s="1009">
        <v>0</v>
      </c>
      <c r="M172" s="471">
        <f t="shared" si="33"/>
        <v>0</v>
      </c>
      <c r="N172" s="471">
        <f t="shared" si="34"/>
        <v>0</v>
      </c>
      <c r="O172" s="471">
        <f t="shared" si="35"/>
        <v>0</v>
      </c>
      <c r="P172" s="471">
        <f t="shared" si="36"/>
        <v>0</v>
      </c>
      <c r="Q172" s="471">
        <f t="shared" si="37"/>
        <v>0</v>
      </c>
      <c r="R172" s="894">
        <f t="shared" si="38"/>
        <v>50000</v>
      </c>
      <c r="S172" s="470"/>
      <c r="T172" s="470"/>
      <c r="U172" s="470">
        <v>0.03</v>
      </c>
      <c r="V172" s="470">
        <f t="shared" si="48"/>
        <v>0.1</v>
      </c>
      <c r="W172" s="598">
        <f>R172*S172</f>
        <v>0</v>
      </c>
      <c r="X172" s="472">
        <f>R172*T172</f>
        <v>0</v>
      </c>
      <c r="Y172" s="472">
        <f>R172*U172</f>
        <v>1500</v>
      </c>
      <c r="Z172" s="472">
        <f>(W172+X172)*V172</f>
        <v>0</v>
      </c>
      <c r="AA172" s="894">
        <f>R172+SUM(W172:Z172)</f>
        <v>51500</v>
      </c>
      <c r="AB172" s="674">
        <v>35</v>
      </c>
      <c r="AC172" s="313">
        <f>IF(ISERROR(IF('Wainwright Summary'!$E$7-C172&gt;AB172,0,(AB172-('Wainwright Summary'!$E$7-C172))/AB172)*G172)," ",(IF('Wainwright Summary'!$E$7-C172&gt;AB172,0,(AB172-('Wainwright Summary'!$E$7-C172))/AB172)*G172))</f>
        <v>0</v>
      </c>
      <c r="AD172" s="269">
        <f>VLOOKUP(C172,'Inflation-OLD'!$A$6:$B$126,2)/VLOOKUP('Wainwright Summary'!$E$6,'Inflation-OLD'!$A$6:$B$126,2)</f>
        <v>0.14287644045429512</v>
      </c>
      <c r="AE172" s="264">
        <f t="shared" si="44"/>
        <v>7358.1366833961993</v>
      </c>
      <c r="AF172" s="689">
        <f t="shared" si="31"/>
        <v>0</v>
      </c>
      <c r="AG172" s="1081">
        <v>2008</v>
      </c>
      <c r="AH172" s="703"/>
      <c r="AI172" s="272"/>
      <c r="AJ172" s="602">
        <f t="shared" si="49"/>
        <v>35</v>
      </c>
      <c r="AK172" s="479"/>
      <c r="AL172" s="479"/>
      <c r="AM172" s="479"/>
      <c r="AN172" s="277" t="s">
        <v>781</v>
      </c>
      <c r="AO172" s="5"/>
      <c r="AP172" s="6"/>
      <c r="AQ172" s="141"/>
      <c r="AR172" s="895">
        <v>50000</v>
      </c>
      <c r="AS172" s="4">
        <f t="shared" si="45"/>
        <v>1</v>
      </c>
      <c r="AT172" s="895">
        <f t="shared" si="46"/>
        <v>50000</v>
      </c>
    </row>
    <row r="173" spans="1:46" s="4" customFormat="1">
      <c r="A173" s="383"/>
      <c r="B173" s="1060"/>
      <c r="C173" s="1021"/>
      <c r="D173" s="1022"/>
      <c r="E173" s="1023"/>
      <c r="F173" s="1024"/>
      <c r="G173" s="335"/>
      <c r="H173" s="470"/>
      <c r="I173" s="470"/>
      <c r="J173" s="470"/>
      <c r="K173" s="470"/>
      <c r="L173" s="470"/>
      <c r="M173" s="471"/>
      <c r="N173" s="471"/>
      <c r="O173" s="471"/>
      <c r="P173" s="471"/>
      <c r="Q173" s="471"/>
      <c r="R173" s="894"/>
      <c r="S173" s="470"/>
      <c r="T173" s="470"/>
      <c r="U173" s="470"/>
      <c r="V173" s="470"/>
      <c r="W173" s="598"/>
      <c r="X173" s="472"/>
      <c r="Y173" s="472"/>
      <c r="Z173" s="472"/>
      <c r="AA173" s="894"/>
      <c r="AB173" s="1010"/>
      <c r="AC173" s="313"/>
      <c r="AD173" s="269"/>
      <c r="AE173" s="264"/>
      <c r="AF173" s="689"/>
      <c r="AG173" s="1085"/>
      <c r="AH173" s="703"/>
      <c r="AI173" s="272"/>
      <c r="AJ173" s="602"/>
      <c r="AK173" s="479"/>
      <c r="AL173" s="479"/>
      <c r="AM173" s="479"/>
      <c r="AN173" s="702"/>
      <c r="AO173" s="5"/>
      <c r="AP173" s="6"/>
      <c r="AQ173" s="141"/>
      <c r="AR173" s="895"/>
      <c r="AT173" s="895"/>
    </row>
    <row r="174" spans="1:46" s="4" customFormat="1" ht="15.75">
      <c r="A174" s="383"/>
      <c r="B174" s="1052" t="s">
        <v>168</v>
      </c>
      <c r="C174" s="311"/>
      <c r="D174" s="169"/>
      <c r="E174" s="170"/>
      <c r="F174" s="710"/>
      <c r="G174" s="335"/>
      <c r="H174" s="470"/>
      <c r="I174" s="470"/>
      <c r="J174" s="470"/>
      <c r="K174" s="470"/>
      <c r="L174" s="470"/>
      <c r="M174" s="471"/>
      <c r="N174" s="471"/>
      <c r="O174" s="471"/>
      <c r="P174" s="471"/>
      <c r="Q174" s="471"/>
      <c r="R174" s="894"/>
      <c r="S174" s="470"/>
      <c r="T174" s="470"/>
      <c r="U174" s="470"/>
      <c r="V174" s="470"/>
      <c r="W174" s="598"/>
      <c r="X174" s="472"/>
      <c r="Y174" s="472"/>
      <c r="Z174" s="472"/>
      <c r="AA174" s="894"/>
      <c r="AB174" s="674"/>
      <c r="AC174" s="313"/>
      <c r="AD174" s="269"/>
      <c r="AE174" s="264"/>
      <c r="AF174" s="689"/>
      <c r="AG174" s="489"/>
      <c r="AH174" s="703"/>
      <c r="AI174" s="272"/>
      <c r="AJ174" s="602"/>
      <c r="AK174" s="479"/>
      <c r="AL174" s="479"/>
      <c r="AM174" s="479"/>
      <c r="AN174" s="277"/>
      <c r="AO174" s="5"/>
      <c r="AP174" s="6"/>
      <c r="AQ174" s="141"/>
      <c r="AR174" s="895"/>
      <c r="AT174" s="895"/>
    </row>
    <row r="175" spans="1:46" s="4" customFormat="1" ht="20.25" customHeight="1">
      <c r="A175" s="383"/>
      <c r="B175" s="1054" t="s">
        <v>909</v>
      </c>
      <c r="C175" s="311">
        <v>1953</v>
      </c>
      <c r="D175" s="169">
        <v>375000</v>
      </c>
      <c r="E175" s="170" t="s">
        <v>90</v>
      </c>
      <c r="F175" s="1025">
        <f>AT175</f>
        <v>13</v>
      </c>
      <c r="G175" s="335">
        <f t="shared" si="30"/>
        <v>4875000</v>
      </c>
      <c r="H175" s="1009">
        <v>0</v>
      </c>
      <c r="I175" s="1009">
        <v>0</v>
      </c>
      <c r="J175" s="1009">
        <v>0</v>
      </c>
      <c r="K175" s="1009">
        <v>0</v>
      </c>
      <c r="L175" s="1009">
        <v>0</v>
      </c>
      <c r="M175" s="471">
        <f t="shared" si="33"/>
        <v>0</v>
      </c>
      <c r="N175" s="471">
        <f t="shared" si="34"/>
        <v>0</v>
      </c>
      <c r="O175" s="471">
        <f t="shared" si="35"/>
        <v>0</v>
      </c>
      <c r="P175" s="471">
        <f t="shared" si="36"/>
        <v>0</v>
      </c>
      <c r="Q175" s="471">
        <f t="shared" si="37"/>
        <v>0</v>
      </c>
      <c r="R175" s="894">
        <f t="shared" si="38"/>
        <v>4875000</v>
      </c>
      <c r="S175" s="470"/>
      <c r="T175" s="470">
        <f t="shared" ref="T175:V177" si="50">T$10</f>
        <v>0.05</v>
      </c>
      <c r="U175" s="470">
        <f t="shared" si="50"/>
        <v>0.05</v>
      </c>
      <c r="V175" s="470">
        <f t="shared" si="50"/>
        <v>0.1</v>
      </c>
      <c r="W175" s="598">
        <f t="shared" si="39"/>
        <v>0</v>
      </c>
      <c r="X175" s="472">
        <f t="shared" si="40"/>
        <v>243750</v>
      </c>
      <c r="Y175" s="472">
        <f t="shared" si="41"/>
        <v>243750</v>
      </c>
      <c r="Z175" s="472">
        <f t="shared" si="42"/>
        <v>24375</v>
      </c>
      <c r="AA175" s="894">
        <f t="shared" si="43"/>
        <v>5386875</v>
      </c>
      <c r="AB175" s="1011">
        <v>75</v>
      </c>
      <c r="AC175" s="313">
        <f>IF(ISERROR(IF('Wainwright Summary'!$E$7-C175&gt;AB175,0,(AB175-('Wainwright Summary'!$E$7-C175))/AB175)*G175)," ",(IF('Wainwright Summary'!$E$7-C175&gt;AB175,0,(AB175-('Wainwright Summary'!$E$7-C175))/AB175)*G175))</f>
        <v>1300000</v>
      </c>
      <c r="AD175" s="269">
        <f>VLOOKUP(C175,'Inflation-OLD'!$A$6:$B$126,2)/VLOOKUP('Wainwright Summary'!$E$6,'Inflation-OLD'!$A$6:$B$126,2)</f>
        <v>0.15956454023117772</v>
      </c>
      <c r="AE175" s="264">
        <f>IF(ISERROR(AA175*AD175), " ",AA175*AD175 )</f>
        <v>859554.23265782546</v>
      </c>
      <c r="AF175" s="689">
        <f t="shared" si="31"/>
        <v>229214.46204208679</v>
      </c>
      <c r="AG175" s="1081">
        <v>2060</v>
      </c>
      <c r="AH175" s="703"/>
      <c r="AI175" s="272"/>
      <c r="AJ175" s="602">
        <f>AB175</f>
        <v>75</v>
      </c>
      <c r="AK175" s="585">
        <v>50000</v>
      </c>
      <c r="AL175" s="586">
        <v>2029</v>
      </c>
      <c r="AM175" s="586">
        <v>1</v>
      </c>
      <c r="AN175" s="277" t="s">
        <v>414</v>
      </c>
      <c r="AO175" s="5"/>
      <c r="AP175" s="6"/>
      <c r="AQ175" s="141"/>
      <c r="AR175" s="895">
        <v>13</v>
      </c>
      <c r="AS175" s="4">
        <f>$AS$9</f>
        <v>1</v>
      </c>
      <c r="AT175" s="895">
        <f>AR175*AS175</f>
        <v>13</v>
      </c>
    </row>
    <row r="176" spans="1:46" s="4" customFormat="1" ht="22.5" customHeight="1">
      <c r="A176" s="383"/>
      <c r="B176" s="1054" t="s">
        <v>910</v>
      </c>
      <c r="C176" s="311">
        <v>1983</v>
      </c>
      <c r="D176" s="169">
        <v>4</v>
      </c>
      <c r="E176" s="170" t="s">
        <v>305</v>
      </c>
      <c r="F176" s="708">
        <f>AT176</f>
        <v>50000</v>
      </c>
      <c r="G176" s="335">
        <f t="shared" si="30"/>
        <v>200000</v>
      </c>
      <c r="H176" s="1009">
        <v>0</v>
      </c>
      <c r="I176" s="1009">
        <v>0</v>
      </c>
      <c r="J176" s="1009">
        <v>0</v>
      </c>
      <c r="K176" s="1009">
        <v>0</v>
      </c>
      <c r="L176" s="1009">
        <v>0</v>
      </c>
      <c r="M176" s="471">
        <f t="shared" si="33"/>
        <v>0</v>
      </c>
      <c r="N176" s="471">
        <f t="shared" si="34"/>
        <v>0</v>
      </c>
      <c r="O176" s="471">
        <f t="shared" si="35"/>
        <v>0</v>
      </c>
      <c r="P176" s="471">
        <f t="shared" si="36"/>
        <v>0</v>
      </c>
      <c r="Q176" s="471">
        <f t="shared" si="37"/>
        <v>0</v>
      </c>
      <c r="R176" s="894">
        <f t="shared" si="38"/>
        <v>200000</v>
      </c>
      <c r="S176" s="470"/>
      <c r="T176" s="470">
        <f t="shared" si="50"/>
        <v>0.05</v>
      </c>
      <c r="U176" s="470">
        <f t="shared" si="50"/>
        <v>0.05</v>
      </c>
      <c r="V176" s="470">
        <f t="shared" si="50"/>
        <v>0.1</v>
      </c>
      <c r="W176" s="598">
        <f t="shared" si="39"/>
        <v>0</v>
      </c>
      <c r="X176" s="472">
        <f t="shared" si="40"/>
        <v>10000</v>
      </c>
      <c r="Y176" s="472">
        <f t="shared" si="41"/>
        <v>10000</v>
      </c>
      <c r="Z176" s="472">
        <f t="shared" si="42"/>
        <v>1000</v>
      </c>
      <c r="AA176" s="894">
        <f t="shared" si="43"/>
        <v>221000</v>
      </c>
      <c r="AB176" s="674">
        <v>25</v>
      </c>
      <c r="AC176" s="313">
        <f>IF(ISERROR(IF('Wainwright Summary'!$E$7-C176&gt;AB176,0,(AB176-('Wainwright Summary'!$E$7-C176))/AB176)*G176)," ",(IF('Wainwright Summary'!$E$7-C176&gt;AB176,0,(AB176-('Wainwright Summary'!$E$7-C176))/AB176)*G176))</f>
        <v>0</v>
      </c>
      <c r="AD176" s="269">
        <f>VLOOKUP(C176,'Inflation-OLD'!$A$6:$B$126,2)/VLOOKUP('Wainwright Summary'!$E$6,'Inflation-OLD'!$A$6:$B$126,2)</f>
        <v>0.56657331853337289</v>
      </c>
      <c r="AE176" s="264">
        <f>IF(ISERROR(AA176*AD176), " ",AA176*AD176 )</f>
        <v>125212.7033958754</v>
      </c>
      <c r="AF176" s="689">
        <f t="shared" si="31"/>
        <v>0</v>
      </c>
      <c r="AG176" s="1081">
        <v>2008</v>
      </c>
      <c r="AH176" s="703"/>
      <c r="AI176" s="272"/>
      <c r="AJ176" s="602">
        <f>AB176</f>
        <v>25</v>
      </c>
      <c r="AK176" s="479"/>
      <c r="AL176" s="479"/>
      <c r="AM176" s="479"/>
      <c r="AN176" s="277" t="s">
        <v>412</v>
      </c>
      <c r="AO176" s="5"/>
      <c r="AP176" s="6"/>
      <c r="AQ176" s="141"/>
      <c r="AR176" s="895">
        <v>50000</v>
      </c>
      <c r="AS176" s="4">
        <f>$AS$9</f>
        <v>1</v>
      </c>
      <c r="AT176" s="895">
        <f>AR176*AS176</f>
        <v>50000</v>
      </c>
    </row>
    <row r="177" spans="1:46" s="4" customFormat="1" ht="21.75" customHeight="1">
      <c r="A177" s="383"/>
      <c r="B177" s="1054" t="s">
        <v>9</v>
      </c>
      <c r="C177" s="1020">
        <v>2008</v>
      </c>
      <c r="D177" s="953">
        <v>1</v>
      </c>
      <c r="E177" s="170" t="s">
        <v>305</v>
      </c>
      <c r="F177" s="710">
        <f>AT177</f>
        <v>250000</v>
      </c>
      <c r="G177" s="337">
        <f>IF(ISERROR(F177*D177)," ",F177*D177)</f>
        <v>250000</v>
      </c>
      <c r="H177" s="1009">
        <v>0</v>
      </c>
      <c r="I177" s="1009">
        <v>0</v>
      </c>
      <c r="J177" s="1009">
        <v>0</v>
      </c>
      <c r="K177" s="1009">
        <v>0</v>
      </c>
      <c r="L177" s="1009">
        <v>0</v>
      </c>
      <c r="M177" s="471">
        <f>G177*H177</f>
        <v>0</v>
      </c>
      <c r="N177" s="471">
        <f>(G177+M177)*I177</f>
        <v>0</v>
      </c>
      <c r="O177" s="471">
        <f>(G177+M177+N177)*J177</f>
        <v>0</v>
      </c>
      <c r="P177" s="471">
        <f>(G177+M177+N177+O177)*K177</f>
        <v>0</v>
      </c>
      <c r="Q177" s="471">
        <f>(G177+M177+N177+O177+P177)*L177</f>
        <v>0</v>
      </c>
      <c r="R177" s="894">
        <f>G177+SUM(M177:Q177)</f>
        <v>250000</v>
      </c>
      <c r="S177" s="470"/>
      <c r="T177" s="470">
        <f t="shared" si="50"/>
        <v>0.05</v>
      </c>
      <c r="U177" s="470">
        <f t="shared" si="50"/>
        <v>0.05</v>
      </c>
      <c r="V177" s="470">
        <f t="shared" si="50"/>
        <v>0.1</v>
      </c>
      <c r="W177" s="598">
        <f>R177*S177</f>
        <v>0</v>
      </c>
      <c r="X177" s="472">
        <f>R177*T177</f>
        <v>12500</v>
      </c>
      <c r="Y177" s="472">
        <f>R177*U177</f>
        <v>12500</v>
      </c>
      <c r="Z177" s="472">
        <f>(W177+X177)*V177</f>
        <v>1250</v>
      </c>
      <c r="AA177" s="894">
        <f>R177+SUM(W177:Z177)</f>
        <v>276250</v>
      </c>
      <c r="AB177" s="674">
        <v>35</v>
      </c>
      <c r="AC177" s="313">
        <f>IF(ISERROR(IF('Wainwright Summary'!$E$7-C177&gt;AB177,0,(AB177-('Wainwright Summary'!$E$7-C177))/AB177)*G177)," ",(IF('Wainwright Summary'!$E$7-C177&gt;AB177,0,(AB177-('Wainwright Summary'!$E$7-C177))/AB177)*G177))</f>
        <v>250000</v>
      </c>
      <c r="AD177" s="269">
        <f>VLOOKUP(C177,'Inflation-OLD'!$A$6:$B$126,2)/VLOOKUP('Wainwright Summary'!$E$6,'Inflation-OLD'!$A$6:$B$126,2)</f>
        <v>1.02</v>
      </c>
      <c r="AE177" s="264">
        <v>0</v>
      </c>
      <c r="AF177" s="689">
        <v>0</v>
      </c>
      <c r="AG177" s="489">
        <v>2008</v>
      </c>
      <c r="AH177" s="703"/>
      <c r="AI177" s="985"/>
      <c r="AJ177" s="986">
        <f>AB177</f>
        <v>35</v>
      </c>
      <c r="AK177" s="998"/>
      <c r="AL177" s="998"/>
      <c r="AM177" s="998"/>
      <c r="AN177" s="292" t="s">
        <v>351</v>
      </c>
      <c r="AO177" s="5"/>
      <c r="AP177" s="6"/>
      <c r="AQ177" s="175"/>
      <c r="AR177" s="895">
        <v>250000</v>
      </c>
      <c r="AS177" s="4">
        <f>$AS$9</f>
        <v>1</v>
      </c>
      <c r="AT177" s="895">
        <f>AR177*AS177</f>
        <v>250000</v>
      </c>
    </row>
    <row r="178" spans="1:46" s="4" customFormat="1" ht="15.75" customHeight="1">
      <c r="A178" s="383"/>
      <c r="B178" s="1054"/>
      <c r="C178" s="1020"/>
      <c r="D178" s="953"/>
      <c r="E178" s="170"/>
      <c r="F178" s="710"/>
      <c r="G178" s="337"/>
      <c r="H178" s="1045"/>
      <c r="I178" s="1045"/>
      <c r="J178" s="1045"/>
      <c r="K178" s="1045"/>
      <c r="L178" s="1045"/>
      <c r="M178" s="672"/>
      <c r="N178" s="672"/>
      <c r="O178" s="672"/>
      <c r="P178" s="672"/>
      <c r="Q178" s="672"/>
      <c r="R178" s="673"/>
      <c r="S178" s="470"/>
      <c r="T178" s="470"/>
      <c r="U178" s="470"/>
      <c r="V178" s="470"/>
      <c r="W178" s="673"/>
      <c r="X178" s="673"/>
      <c r="Y178" s="673"/>
      <c r="Z178" s="673"/>
      <c r="AA178" s="673"/>
      <c r="AB178" s="674"/>
      <c r="AC178" s="313"/>
      <c r="AD178" s="269"/>
      <c r="AE178" s="264"/>
      <c r="AF178" s="689"/>
      <c r="AG178" s="489"/>
      <c r="AH178" s="703"/>
      <c r="AI178" s="985"/>
      <c r="AJ178" s="986"/>
      <c r="AK178" s="998"/>
      <c r="AL178" s="998"/>
      <c r="AM178" s="998"/>
      <c r="AN178" s="292"/>
      <c r="AO178" s="5"/>
      <c r="AP178" s="6"/>
      <c r="AQ178" s="175"/>
      <c r="AR178" s="895"/>
      <c r="AT178" s="895"/>
    </row>
    <row r="179" spans="1:46" s="4" customFormat="1" ht="21.75" customHeight="1">
      <c r="A179" s="383"/>
      <c r="B179" s="1057" t="s">
        <v>169</v>
      </c>
      <c r="C179" s="1020"/>
      <c r="D179" s="953"/>
      <c r="E179" s="170"/>
      <c r="F179" s="710"/>
      <c r="G179" s="337"/>
      <c r="H179" s="1045"/>
      <c r="I179" s="1045"/>
      <c r="J179" s="1045"/>
      <c r="K179" s="1045"/>
      <c r="L179" s="1045"/>
      <c r="M179" s="672"/>
      <c r="N179" s="672"/>
      <c r="O179" s="672"/>
      <c r="P179" s="672"/>
      <c r="Q179" s="672"/>
      <c r="R179" s="673"/>
      <c r="S179" s="470"/>
      <c r="T179" s="470"/>
      <c r="U179" s="470"/>
      <c r="V179" s="470"/>
      <c r="W179" s="673"/>
      <c r="X179" s="673"/>
      <c r="Y179" s="673"/>
      <c r="Z179" s="673"/>
      <c r="AA179" s="673"/>
      <c r="AB179" s="674"/>
      <c r="AC179" s="313"/>
      <c r="AD179" s="269"/>
      <c r="AE179" s="264"/>
      <c r="AF179" s="689"/>
      <c r="AG179" s="489"/>
      <c r="AH179" s="703"/>
      <c r="AI179" s="985"/>
      <c r="AJ179" s="986"/>
      <c r="AK179" s="998"/>
      <c r="AL179" s="998"/>
      <c r="AM179" s="998"/>
      <c r="AN179" s="292"/>
      <c r="AO179" s="5"/>
      <c r="AP179" s="6"/>
      <c r="AQ179" s="175"/>
      <c r="AR179" s="895"/>
      <c r="AT179" s="895"/>
    </row>
    <row r="180" spans="1:46" s="4" customFormat="1" ht="18" customHeight="1">
      <c r="A180" s="383"/>
      <c r="B180" s="1055" t="s">
        <v>5</v>
      </c>
      <c r="C180" s="1020"/>
      <c r="D180" s="953"/>
      <c r="E180" s="170"/>
      <c r="F180" s="710"/>
      <c r="G180" s="337"/>
      <c r="H180" s="1045"/>
      <c r="I180" s="1045"/>
      <c r="J180" s="1045"/>
      <c r="K180" s="1045"/>
      <c r="L180" s="1045"/>
      <c r="M180" s="672"/>
      <c r="N180" s="672"/>
      <c r="O180" s="672"/>
      <c r="P180" s="672"/>
      <c r="Q180" s="672"/>
      <c r="R180" s="673"/>
      <c r="S180" s="470"/>
      <c r="T180" s="470"/>
      <c r="U180" s="470"/>
      <c r="V180" s="470"/>
      <c r="W180" s="673"/>
      <c r="X180" s="673"/>
      <c r="Y180" s="673"/>
      <c r="Z180" s="673"/>
      <c r="AA180" s="673"/>
      <c r="AB180" s="674"/>
      <c r="AC180" s="313"/>
      <c r="AD180" s="269"/>
      <c r="AE180" s="264"/>
      <c r="AF180" s="689"/>
      <c r="AG180" s="489"/>
      <c r="AH180" s="703"/>
      <c r="AI180" s="985"/>
      <c r="AJ180" s="986"/>
      <c r="AK180" s="998"/>
      <c r="AL180" s="998"/>
      <c r="AM180" s="998"/>
      <c r="AN180" s="292"/>
      <c r="AO180" s="5"/>
      <c r="AP180" s="6"/>
      <c r="AQ180" s="175"/>
      <c r="AR180" s="895"/>
      <c r="AT180" s="895"/>
    </row>
    <row r="181" spans="1:46" s="4" customFormat="1" ht="25.5">
      <c r="A181" s="383"/>
      <c r="B181" s="1054" t="s">
        <v>1035</v>
      </c>
      <c r="C181" s="1030">
        <v>2008</v>
      </c>
      <c r="D181" s="953">
        <v>1</v>
      </c>
      <c r="E181" s="170" t="s">
        <v>305</v>
      </c>
      <c r="F181" s="710">
        <f>AT181</f>
        <v>68000</v>
      </c>
      <c r="G181" s="337">
        <f>IF(ISERROR(F181*D181)," ",F181*D181)</f>
        <v>68000</v>
      </c>
      <c r="H181" s="470">
        <v>0.05</v>
      </c>
      <c r="I181" s="470">
        <v>0.02</v>
      </c>
      <c r="J181" s="470">
        <v>0.05</v>
      </c>
      <c r="K181" s="470">
        <v>0.122</v>
      </c>
      <c r="L181" s="470">
        <v>0.1</v>
      </c>
      <c r="M181" s="471">
        <f>G181*H181</f>
        <v>3400</v>
      </c>
      <c r="N181" s="471">
        <f>(G181+M181)*I181</f>
        <v>1428</v>
      </c>
      <c r="O181" s="471">
        <f>(G181+M181+N181)*J181</f>
        <v>3641.4</v>
      </c>
      <c r="P181" s="471">
        <f>(G181+M181+N181+O181)*K181</f>
        <v>9329.2667999999994</v>
      </c>
      <c r="Q181" s="471">
        <f>(G181+M181+N181+O181+P181)*L181</f>
        <v>8579.8666799999992</v>
      </c>
      <c r="R181" s="894">
        <f>G181+SUM(M181:Q181)</f>
        <v>94378.533479999998</v>
      </c>
      <c r="S181" s="470">
        <v>0.05</v>
      </c>
      <c r="T181" s="470">
        <v>0</v>
      </c>
      <c r="U181" s="470">
        <v>0.03</v>
      </c>
      <c r="V181" s="470">
        <v>0</v>
      </c>
      <c r="W181" s="598">
        <f>R181*S181</f>
        <v>4718.9266740000003</v>
      </c>
      <c r="X181" s="472">
        <f>R181*T181</f>
        <v>0</v>
      </c>
      <c r="Y181" s="472">
        <f>R181*U181</f>
        <v>2831.3560043999996</v>
      </c>
      <c r="Z181" s="472">
        <f>(W181+X181)*V181</f>
        <v>0</v>
      </c>
      <c r="AA181" s="894">
        <f>R181+SUM(W181:Z181)</f>
        <v>101928.8161584</v>
      </c>
      <c r="AB181" s="674">
        <v>75</v>
      </c>
      <c r="AC181" s="313">
        <f>IF(ISERROR(IF('Wainwright Summary'!$E$7-C181&gt;AB181,0,(AB181-('Wainwright Summary'!$E$7-C181))/AB181)*G181)," ",(IF('Wainwright Summary'!$E$7-C181&gt;AB181,0,(AB181-('Wainwright Summary'!$E$7-C181))/AB181)*G181))</f>
        <v>68000</v>
      </c>
      <c r="AD181" s="269">
        <f>VLOOKUP(C181,'Inflation-OLD'!$A$6:$B$126,2)/VLOOKUP('Wainwright Summary'!$E$6,'Inflation-OLD'!$A$6:$B$126,2)</f>
        <v>1.02</v>
      </c>
      <c r="AE181" s="264">
        <v>0</v>
      </c>
      <c r="AF181" s="689">
        <f>IF(ISERROR((AC181/G181)*AE181)," ",(AC181/G181)*AE181)</f>
        <v>0</v>
      </c>
      <c r="AG181" s="489">
        <v>2008</v>
      </c>
      <c r="AH181" s="703"/>
      <c r="AI181" s="985"/>
      <c r="AJ181" s="986">
        <f>AB181</f>
        <v>75</v>
      </c>
      <c r="AK181" s="998"/>
      <c r="AL181" s="998"/>
      <c r="AM181" s="998"/>
      <c r="AN181" s="292" t="s">
        <v>352</v>
      </c>
      <c r="AO181" s="5"/>
      <c r="AP181" s="6"/>
      <c r="AQ181" s="175"/>
      <c r="AR181" s="895">
        <v>68000</v>
      </c>
      <c r="AS181" s="4">
        <f>$AS$9</f>
        <v>1</v>
      </c>
      <c r="AT181" s="895">
        <f>AR181*AS181</f>
        <v>68000</v>
      </c>
    </row>
    <row r="182" spans="1:46" s="4" customFormat="1">
      <c r="A182" s="383"/>
      <c r="B182" s="1054"/>
      <c r="C182" s="311"/>
      <c r="D182" s="169"/>
      <c r="E182" s="170"/>
      <c r="F182" s="708"/>
      <c r="G182" s="335"/>
      <c r="H182" s="1045"/>
      <c r="I182" s="1045"/>
      <c r="J182" s="1045"/>
      <c r="K182" s="1045"/>
      <c r="L182" s="1045"/>
      <c r="M182" s="672"/>
      <c r="N182" s="672"/>
      <c r="O182" s="672"/>
      <c r="P182" s="672"/>
      <c r="Q182" s="672"/>
      <c r="R182" s="673"/>
      <c r="S182" s="470"/>
      <c r="T182" s="470"/>
      <c r="U182" s="470"/>
      <c r="V182" s="470"/>
      <c r="W182" s="673"/>
      <c r="X182" s="673"/>
      <c r="Y182" s="673"/>
      <c r="Z182" s="673"/>
      <c r="AA182" s="673"/>
      <c r="AB182" s="674"/>
      <c r="AC182" s="313"/>
      <c r="AD182" s="269"/>
      <c r="AE182" s="264"/>
      <c r="AF182" s="689"/>
      <c r="AG182" s="1084"/>
      <c r="AH182" s="703"/>
      <c r="AI182" s="272"/>
      <c r="AJ182" s="602"/>
      <c r="AK182" s="479"/>
      <c r="AL182" s="479"/>
      <c r="AM182" s="479"/>
      <c r="AN182" s="277"/>
      <c r="AO182" s="5"/>
      <c r="AP182" s="6"/>
      <c r="AQ182" s="141"/>
      <c r="AR182" s="895"/>
      <c r="AT182" s="895"/>
    </row>
    <row r="183" spans="1:46" s="4" customFormat="1">
      <c r="A183" s="383"/>
      <c r="C183" s="311"/>
      <c r="D183" s="169"/>
      <c r="E183" s="170"/>
      <c r="F183" s="710"/>
      <c r="G183" s="335">
        <f>IF(ISERROR(F183*D183)," ",F183*D183)</f>
        <v>0</v>
      </c>
      <c r="H183" s="335"/>
      <c r="I183" s="335"/>
      <c r="J183" s="335"/>
      <c r="K183" s="335"/>
      <c r="L183" s="335"/>
      <c r="M183" s="335"/>
      <c r="N183" s="335"/>
      <c r="O183" s="335"/>
      <c r="P183" s="335"/>
      <c r="Q183" s="335"/>
      <c r="R183" s="335"/>
      <c r="S183" s="970"/>
      <c r="T183" s="970"/>
      <c r="U183" s="970"/>
      <c r="V183" s="970"/>
      <c r="W183" s="335"/>
      <c r="X183" s="335"/>
      <c r="Y183" s="335"/>
      <c r="Z183" s="335"/>
      <c r="AA183" s="335"/>
      <c r="AB183" s="674"/>
      <c r="AC183" s="313"/>
      <c r="AD183" s="269"/>
      <c r="AE183" s="264"/>
      <c r="AF183" s="689"/>
      <c r="AG183" s="489"/>
      <c r="AH183" s="703"/>
      <c r="AI183" s="272"/>
      <c r="AJ183" s="602"/>
      <c r="AK183" s="479"/>
      <c r="AL183" s="479"/>
      <c r="AM183" s="479"/>
      <c r="AN183" s="277"/>
      <c r="AO183" s="5"/>
      <c r="AP183" s="6"/>
      <c r="AQ183" s="141"/>
      <c r="AR183" s="895"/>
      <c r="AT183" s="895"/>
    </row>
    <row r="184" spans="1:46" s="4" customFormat="1" ht="15.75">
      <c r="A184" s="383"/>
      <c r="B184" s="1052" t="s">
        <v>912</v>
      </c>
      <c r="C184" s="311"/>
      <c r="D184" s="169"/>
      <c r="E184" s="170"/>
      <c r="F184" s="710"/>
      <c r="G184" s="335">
        <f>IF(ISERROR(F184*D184)," ",F184*D184)</f>
        <v>0</v>
      </c>
      <c r="H184" s="335"/>
      <c r="I184" s="335"/>
      <c r="J184" s="335"/>
      <c r="K184" s="335"/>
      <c r="L184" s="335"/>
      <c r="M184" s="335"/>
      <c r="N184" s="335"/>
      <c r="O184" s="335"/>
      <c r="P184" s="335"/>
      <c r="Q184" s="335"/>
      <c r="R184" s="335"/>
      <c r="S184" s="970"/>
      <c r="T184" s="970"/>
      <c r="U184" s="970"/>
      <c r="V184" s="970"/>
      <c r="W184" s="335"/>
      <c r="X184" s="335"/>
      <c r="Y184" s="335"/>
      <c r="Z184" s="335"/>
      <c r="AA184" s="335"/>
      <c r="AB184" s="674"/>
      <c r="AC184" s="313"/>
      <c r="AD184" s="269"/>
      <c r="AE184" s="264"/>
      <c r="AF184" s="689"/>
      <c r="AG184" s="489"/>
      <c r="AH184" s="703"/>
      <c r="AI184" s="272"/>
      <c r="AJ184" s="602"/>
      <c r="AK184" s="479"/>
      <c r="AL184" s="479"/>
      <c r="AM184" s="479"/>
      <c r="AN184" s="277"/>
      <c r="AO184" s="5"/>
      <c r="AP184" s="6"/>
      <c r="AQ184" s="141"/>
      <c r="AR184" s="895"/>
      <c r="AT184" s="895"/>
    </row>
    <row r="185" spans="1:46" s="4" customFormat="1">
      <c r="A185" s="383"/>
      <c r="B185" s="1053" t="s">
        <v>6</v>
      </c>
      <c r="C185" s="1026"/>
      <c r="D185" s="1027"/>
      <c r="E185" s="1028"/>
      <c r="F185" s="1029"/>
      <c r="G185" s="336"/>
      <c r="H185" s="470"/>
      <c r="I185" s="470"/>
      <c r="J185" s="470"/>
      <c r="K185" s="470"/>
      <c r="L185" s="470"/>
      <c r="M185" s="471"/>
      <c r="N185" s="471"/>
      <c r="O185" s="471"/>
      <c r="P185" s="471"/>
      <c r="Q185" s="471"/>
      <c r="R185" s="894"/>
      <c r="S185" s="470"/>
      <c r="T185" s="470"/>
      <c r="U185" s="470"/>
      <c r="V185" s="470"/>
      <c r="W185" s="598"/>
      <c r="X185" s="472"/>
      <c r="Y185" s="472"/>
      <c r="Z185" s="472"/>
      <c r="AA185" s="894"/>
      <c r="AB185" s="716"/>
      <c r="AC185" s="313"/>
      <c r="AD185" s="269"/>
      <c r="AE185" s="264"/>
      <c r="AF185" s="689"/>
      <c r="AG185" s="489"/>
      <c r="AH185" s="703"/>
      <c r="AI185" s="273"/>
      <c r="AJ185" s="602"/>
      <c r="AK185" s="479"/>
      <c r="AL185" s="479"/>
      <c r="AM185" s="479"/>
      <c r="AN185" s="277"/>
      <c r="AO185" s="5"/>
      <c r="AP185" s="6"/>
      <c r="AQ185" s="141"/>
      <c r="AR185" s="895"/>
      <c r="AT185" s="895"/>
    </row>
    <row r="186" spans="1:46" s="124" customFormat="1">
      <c r="A186" s="491"/>
      <c r="B186" s="1061" t="s">
        <v>10</v>
      </c>
      <c r="C186" s="330">
        <v>1955</v>
      </c>
      <c r="D186" s="217">
        <f>325/5</f>
        <v>65</v>
      </c>
      <c r="E186" s="218" t="s">
        <v>305</v>
      </c>
      <c r="F186" s="708">
        <f>AT186</f>
        <v>3500</v>
      </c>
      <c r="G186" s="336">
        <f>IF(ISERROR(F186*D186)," ",F186*D186)</f>
        <v>227500</v>
      </c>
      <c r="H186" s="1009">
        <v>0</v>
      </c>
      <c r="I186" s="1009">
        <v>0</v>
      </c>
      <c r="J186" s="1009">
        <v>0</v>
      </c>
      <c r="K186" s="1009">
        <v>0</v>
      </c>
      <c r="L186" s="1009">
        <v>0</v>
      </c>
      <c r="M186" s="471">
        <f>G186*H186</f>
        <v>0</v>
      </c>
      <c r="N186" s="471">
        <f>(G186+M186)*I186</f>
        <v>0</v>
      </c>
      <c r="O186" s="471">
        <f>(G186+M186+N186)*J186</f>
        <v>0</v>
      </c>
      <c r="P186" s="471">
        <f>(G186+M186+N186+O186)*K186</f>
        <v>0</v>
      </c>
      <c r="Q186" s="471">
        <f>(G186+M186+N186+O186+P186)*L186</f>
        <v>0</v>
      </c>
      <c r="R186" s="894">
        <f>G186+SUM(M186:Q186)</f>
        <v>227500</v>
      </c>
      <c r="S186" s="470"/>
      <c r="T186" s="470">
        <f t="shared" ref="T186:V190" si="51">T$10</f>
        <v>0.05</v>
      </c>
      <c r="U186" s="470">
        <f t="shared" si="51"/>
        <v>0.05</v>
      </c>
      <c r="V186" s="470">
        <f t="shared" si="51"/>
        <v>0.1</v>
      </c>
      <c r="W186" s="598">
        <f>R186*S186</f>
        <v>0</v>
      </c>
      <c r="X186" s="472">
        <f>R186*T186</f>
        <v>11375</v>
      </c>
      <c r="Y186" s="472">
        <f>R186*U186</f>
        <v>11375</v>
      </c>
      <c r="Z186" s="472">
        <f>(W186+X186)*V186</f>
        <v>1137.5</v>
      </c>
      <c r="AA186" s="894">
        <f>R186+SUM(W186:Z186)</f>
        <v>251387.5</v>
      </c>
      <c r="AB186" s="716">
        <v>70</v>
      </c>
      <c r="AC186" s="313">
        <f>IF(ISERROR(IF('Wainwright Summary'!$E$7-C186&gt;AB186,0,(AB186-('Wainwright Summary'!$E$7-C186))/AB186)*G186)," ",(IF('Wainwright Summary'!$E$7-C186&gt;AB186,0,(AB186-('Wainwright Summary'!$E$7-C186))/AB186)*G186))</f>
        <v>55250</v>
      </c>
      <c r="AD186" s="269">
        <f>VLOOKUP(C186,'Inflation-OLD'!$A$6:$B$126,2)/VLOOKUP('Wainwright Summary'!$E$6,'Inflation-OLD'!$A$6:$B$126,2)</f>
        <v>0.16293504314177962</v>
      </c>
      <c r="AE186" s="264">
        <f>IF(ISERROR(AA186*AD186), " ",AA186*AD186 )</f>
        <v>40959.833157804125</v>
      </c>
      <c r="AF186" s="689">
        <f>IF(ISERROR((AC186/G186)*AE186)," ",(AC186/G186)*AE186)</f>
        <v>9947.3880526095727</v>
      </c>
      <c r="AG186" s="489">
        <f>IF(ISERROR(C186+AB186)," ",(C186+AB186))</f>
        <v>2025</v>
      </c>
      <c r="AH186" s="703"/>
      <c r="AI186" s="273"/>
      <c r="AJ186" s="602">
        <f>AB186</f>
        <v>70</v>
      </c>
      <c r="AK186" s="600"/>
      <c r="AL186" s="600"/>
      <c r="AM186" s="600"/>
      <c r="AN186" s="278" t="s">
        <v>406</v>
      </c>
      <c r="AP186" s="4"/>
      <c r="AQ186" s="147"/>
      <c r="AR186" s="896">
        <v>3500</v>
      </c>
      <c r="AS186" s="4">
        <f>$AS$9</f>
        <v>1</v>
      </c>
      <c r="AT186" s="895">
        <f>AR186*AS186</f>
        <v>3500</v>
      </c>
    </row>
    <row r="187" spans="1:46" s="124" customFormat="1">
      <c r="A187" s="491"/>
      <c r="B187" s="1061" t="s">
        <v>10</v>
      </c>
      <c r="C187" s="330">
        <v>1955</v>
      </c>
      <c r="D187" s="217">
        <f>325/5</f>
        <v>65</v>
      </c>
      <c r="E187" s="218" t="s">
        <v>305</v>
      </c>
      <c r="F187" s="708">
        <f>AT187</f>
        <v>3500</v>
      </c>
      <c r="G187" s="336">
        <f>IF(ISERROR(F187*D187)," ",F187*D187)</f>
        <v>227500</v>
      </c>
      <c r="H187" s="1009">
        <v>0</v>
      </c>
      <c r="I187" s="1009">
        <v>0</v>
      </c>
      <c r="J187" s="1009">
        <v>0</v>
      </c>
      <c r="K187" s="1009">
        <v>0</v>
      </c>
      <c r="L187" s="1009">
        <v>0</v>
      </c>
      <c r="M187" s="471">
        <f>G187*H187</f>
        <v>0</v>
      </c>
      <c r="N187" s="471">
        <f>(G187+M187)*I187</f>
        <v>0</v>
      </c>
      <c r="O187" s="471">
        <f>(G187+M187+N187)*J187</f>
        <v>0</v>
      </c>
      <c r="P187" s="471">
        <f>(G187+M187+N187+O187)*K187</f>
        <v>0</v>
      </c>
      <c r="Q187" s="471">
        <f>(G187+M187+N187+O187+P187)*L187</f>
        <v>0</v>
      </c>
      <c r="R187" s="894">
        <f>G187+SUM(M187:Q187)</f>
        <v>227500</v>
      </c>
      <c r="S187" s="470"/>
      <c r="T187" s="470">
        <f t="shared" si="51"/>
        <v>0.05</v>
      </c>
      <c r="U187" s="470">
        <f t="shared" si="51"/>
        <v>0.05</v>
      </c>
      <c r="V187" s="470">
        <f t="shared" si="51"/>
        <v>0.1</v>
      </c>
      <c r="W187" s="598">
        <f>R187*S187</f>
        <v>0</v>
      </c>
      <c r="X187" s="472">
        <f>R187*T187</f>
        <v>11375</v>
      </c>
      <c r="Y187" s="472">
        <f>R187*U187</f>
        <v>11375</v>
      </c>
      <c r="Z187" s="472">
        <f>(W187+X187)*V187</f>
        <v>1137.5</v>
      </c>
      <c r="AA187" s="894">
        <f>R187+SUM(W187:Z187)</f>
        <v>251387.5</v>
      </c>
      <c r="AB187" s="716">
        <v>70</v>
      </c>
      <c r="AC187" s="313">
        <f>IF(ISERROR(IF('Wainwright Summary'!$E$7-C187&gt;AB187,0,(AB187-('Wainwright Summary'!$E$7-C187))/AB187)*G187)," ",(IF('Wainwright Summary'!$E$7-C187&gt;AB187,0,(AB187-('Wainwright Summary'!$E$7-C187))/AB187)*G187))</f>
        <v>55250</v>
      </c>
      <c r="AD187" s="269">
        <f>VLOOKUP(C187,'Inflation-OLD'!$A$6:$B$126,2)/VLOOKUP('Wainwright Summary'!$E$6,'Inflation-OLD'!$A$6:$B$126,2)</f>
        <v>0.16293504314177962</v>
      </c>
      <c r="AE187" s="264">
        <f>IF(ISERROR(AA187*AD187), " ",AA187*AD187 )</f>
        <v>40959.833157804125</v>
      </c>
      <c r="AF187" s="689">
        <f>IF(ISERROR((AC187/G187)*AE187)," ",(AC187/G187)*AE187)</f>
        <v>9947.3880526095727</v>
      </c>
      <c r="AG187" s="489">
        <v>2026</v>
      </c>
      <c r="AH187" s="703"/>
      <c r="AI187" s="273"/>
      <c r="AJ187" s="602">
        <f>AB187</f>
        <v>70</v>
      </c>
      <c r="AK187" s="600"/>
      <c r="AL187" s="600"/>
      <c r="AM187" s="600"/>
      <c r="AN187" s="278" t="s">
        <v>406</v>
      </c>
      <c r="AP187" s="4"/>
      <c r="AQ187" s="147"/>
      <c r="AR187" s="896">
        <v>3500</v>
      </c>
      <c r="AS187" s="4">
        <f>$AS$9</f>
        <v>1</v>
      </c>
      <c r="AT187" s="895">
        <f>AR187*AS187</f>
        <v>3500</v>
      </c>
    </row>
    <row r="188" spans="1:46" s="124" customFormat="1">
      <c r="A188" s="491"/>
      <c r="B188" s="1061" t="s">
        <v>10</v>
      </c>
      <c r="C188" s="330">
        <v>1955</v>
      </c>
      <c r="D188" s="217">
        <f>325/5</f>
        <v>65</v>
      </c>
      <c r="E188" s="218" t="s">
        <v>305</v>
      </c>
      <c r="F188" s="708">
        <f>AT188</f>
        <v>3500</v>
      </c>
      <c r="G188" s="336">
        <f>IF(ISERROR(F188*D188)," ",F188*D188)</f>
        <v>227500</v>
      </c>
      <c r="H188" s="1009">
        <v>0</v>
      </c>
      <c r="I188" s="1009">
        <v>0</v>
      </c>
      <c r="J188" s="1009">
        <v>0</v>
      </c>
      <c r="K188" s="1009">
        <v>0</v>
      </c>
      <c r="L188" s="1009">
        <v>0</v>
      </c>
      <c r="M188" s="471">
        <f>G188*H188</f>
        <v>0</v>
      </c>
      <c r="N188" s="471">
        <f>(G188+M188)*I188</f>
        <v>0</v>
      </c>
      <c r="O188" s="471">
        <f>(G188+M188+N188)*J188</f>
        <v>0</v>
      </c>
      <c r="P188" s="471">
        <f>(G188+M188+N188+O188)*K188</f>
        <v>0</v>
      </c>
      <c r="Q188" s="471">
        <f>(G188+M188+N188+O188+P188)*L188</f>
        <v>0</v>
      </c>
      <c r="R188" s="894">
        <f>G188+SUM(M188:Q188)</f>
        <v>227500</v>
      </c>
      <c r="S188" s="470"/>
      <c r="T188" s="470">
        <f t="shared" si="51"/>
        <v>0.05</v>
      </c>
      <c r="U188" s="470">
        <f t="shared" si="51"/>
        <v>0.05</v>
      </c>
      <c r="V188" s="470">
        <f t="shared" si="51"/>
        <v>0.1</v>
      </c>
      <c r="W188" s="598">
        <f>R188*S188</f>
        <v>0</v>
      </c>
      <c r="X188" s="472">
        <f>R188*T188</f>
        <v>11375</v>
      </c>
      <c r="Y188" s="472">
        <f>R188*U188</f>
        <v>11375</v>
      </c>
      <c r="Z188" s="472">
        <f>(W188+X188)*V188</f>
        <v>1137.5</v>
      </c>
      <c r="AA188" s="894">
        <f>R188+SUM(W188:Z188)</f>
        <v>251387.5</v>
      </c>
      <c r="AB188" s="716">
        <v>70</v>
      </c>
      <c r="AC188" s="313">
        <f>IF(ISERROR(IF('Wainwright Summary'!$E$7-C188&gt;AB188,0,(AB188-('Wainwright Summary'!$E$7-C188))/AB188)*G188)," ",(IF('Wainwright Summary'!$E$7-C188&gt;AB188,0,(AB188-('Wainwright Summary'!$E$7-C188))/AB188)*G188))</f>
        <v>55250</v>
      </c>
      <c r="AD188" s="269">
        <f>VLOOKUP(C188,'Inflation-OLD'!$A$6:$B$126,2)/VLOOKUP('Wainwright Summary'!$E$6,'Inflation-OLD'!$A$6:$B$126,2)</f>
        <v>0.16293504314177962</v>
      </c>
      <c r="AE188" s="264">
        <f>IF(ISERROR(AA188*AD188), " ",AA188*AD188 )</f>
        <v>40959.833157804125</v>
      </c>
      <c r="AF188" s="689">
        <f>IF(ISERROR((AC188/G188)*AE188)," ",(AC188/G188)*AE188)</f>
        <v>9947.3880526095727</v>
      </c>
      <c r="AG188" s="489">
        <v>2027</v>
      </c>
      <c r="AH188" s="703"/>
      <c r="AI188" s="273"/>
      <c r="AJ188" s="602">
        <f>AB188</f>
        <v>70</v>
      </c>
      <c r="AK188" s="600"/>
      <c r="AL188" s="600"/>
      <c r="AM188" s="600"/>
      <c r="AN188" s="278" t="s">
        <v>406</v>
      </c>
      <c r="AP188" s="4"/>
      <c r="AQ188" s="147"/>
      <c r="AR188" s="896">
        <v>3500</v>
      </c>
      <c r="AS188" s="4">
        <f>$AS$9</f>
        <v>1</v>
      </c>
      <c r="AT188" s="895">
        <f>AR188*AS188</f>
        <v>3500</v>
      </c>
    </row>
    <row r="189" spans="1:46" s="124" customFormat="1">
      <c r="A189" s="491"/>
      <c r="B189" s="1061" t="s">
        <v>10</v>
      </c>
      <c r="C189" s="330">
        <v>1955</v>
      </c>
      <c r="D189" s="217">
        <f>325/5</f>
        <v>65</v>
      </c>
      <c r="E189" s="218" t="s">
        <v>305</v>
      </c>
      <c r="F189" s="708">
        <f>AT189</f>
        <v>3500</v>
      </c>
      <c r="G189" s="336">
        <f>IF(ISERROR(F189*D189)," ",F189*D189)</f>
        <v>227500</v>
      </c>
      <c r="H189" s="1009">
        <v>0</v>
      </c>
      <c r="I189" s="1009">
        <v>0</v>
      </c>
      <c r="J189" s="1009">
        <v>0</v>
      </c>
      <c r="K189" s="1009">
        <v>0</v>
      </c>
      <c r="L189" s="1009">
        <v>0</v>
      </c>
      <c r="M189" s="471">
        <f>G189*H189</f>
        <v>0</v>
      </c>
      <c r="N189" s="471">
        <f>(G189+M189)*I189</f>
        <v>0</v>
      </c>
      <c r="O189" s="471">
        <f>(G189+M189+N189)*J189</f>
        <v>0</v>
      </c>
      <c r="P189" s="471">
        <f>(G189+M189+N189+O189)*K189</f>
        <v>0</v>
      </c>
      <c r="Q189" s="471">
        <f>(G189+M189+N189+O189+P189)*L189</f>
        <v>0</v>
      </c>
      <c r="R189" s="894">
        <f>G189+SUM(M189:Q189)</f>
        <v>227500</v>
      </c>
      <c r="S189" s="470"/>
      <c r="T189" s="470">
        <f t="shared" si="51"/>
        <v>0.05</v>
      </c>
      <c r="U189" s="470">
        <f t="shared" si="51"/>
        <v>0.05</v>
      </c>
      <c r="V189" s="470">
        <f t="shared" si="51"/>
        <v>0.1</v>
      </c>
      <c r="W189" s="598">
        <f>R189*S189</f>
        <v>0</v>
      </c>
      <c r="X189" s="472">
        <f>R189*T189</f>
        <v>11375</v>
      </c>
      <c r="Y189" s="472">
        <f>R189*U189</f>
        <v>11375</v>
      </c>
      <c r="Z189" s="472">
        <f>(W189+X189)*V189</f>
        <v>1137.5</v>
      </c>
      <c r="AA189" s="894">
        <f>R189+SUM(W189:Z189)</f>
        <v>251387.5</v>
      </c>
      <c r="AB189" s="716">
        <v>70</v>
      </c>
      <c r="AC189" s="313">
        <f>IF(ISERROR(IF('Wainwright Summary'!$E$7-C189&gt;AB189,0,(AB189-('Wainwright Summary'!$E$7-C189))/AB189)*G189)," ",(IF('Wainwright Summary'!$E$7-C189&gt;AB189,0,(AB189-('Wainwright Summary'!$E$7-C189))/AB189)*G189))</f>
        <v>55250</v>
      </c>
      <c r="AD189" s="269">
        <f>VLOOKUP(C189,'Inflation-OLD'!$A$6:$B$126,2)/VLOOKUP('Wainwright Summary'!$E$6,'Inflation-OLD'!$A$6:$B$126,2)</f>
        <v>0.16293504314177962</v>
      </c>
      <c r="AE189" s="264">
        <f>IF(ISERROR(AA189*AD189), " ",AA189*AD189 )</f>
        <v>40959.833157804125</v>
      </c>
      <c r="AF189" s="689">
        <f>IF(ISERROR((AC189/G189)*AE189)," ",(AC189/G189)*AE189)</f>
        <v>9947.3880526095727</v>
      </c>
      <c r="AG189" s="489">
        <v>2028</v>
      </c>
      <c r="AH189" s="703"/>
      <c r="AI189" s="273"/>
      <c r="AJ189" s="602">
        <f>AB189</f>
        <v>70</v>
      </c>
      <c r="AK189" s="600"/>
      <c r="AL189" s="600"/>
      <c r="AM189" s="600"/>
      <c r="AN189" s="278" t="s">
        <v>406</v>
      </c>
      <c r="AP189" s="4"/>
      <c r="AQ189" s="147"/>
      <c r="AR189" s="896">
        <v>3500</v>
      </c>
      <c r="AS189" s="4">
        <f>$AS$9</f>
        <v>1</v>
      </c>
      <c r="AT189" s="895">
        <f>AR189*AS189</f>
        <v>3500</v>
      </c>
    </row>
    <row r="190" spans="1:46" s="124" customFormat="1">
      <c r="A190" s="491"/>
      <c r="B190" s="1061" t="s">
        <v>10</v>
      </c>
      <c r="C190" s="330">
        <v>1955</v>
      </c>
      <c r="D190" s="217">
        <f>325/5</f>
        <v>65</v>
      </c>
      <c r="E190" s="218" t="s">
        <v>305</v>
      </c>
      <c r="F190" s="708">
        <f>AT190</f>
        <v>3500</v>
      </c>
      <c r="G190" s="336">
        <f>IF(ISERROR(F190*D190)," ",F190*D190)</f>
        <v>227500</v>
      </c>
      <c r="H190" s="1009">
        <v>0</v>
      </c>
      <c r="I190" s="1009">
        <v>0</v>
      </c>
      <c r="J190" s="1009">
        <v>0</v>
      </c>
      <c r="K190" s="1009">
        <v>0</v>
      </c>
      <c r="L190" s="1009">
        <v>0</v>
      </c>
      <c r="M190" s="471">
        <f>G190*H190</f>
        <v>0</v>
      </c>
      <c r="N190" s="471">
        <f>(G190+M190)*I190</f>
        <v>0</v>
      </c>
      <c r="O190" s="471">
        <f>(G190+M190+N190)*J190</f>
        <v>0</v>
      </c>
      <c r="P190" s="471">
        <f>(G190+M190+N190+O190)*K190</f>
        <v>0</v>
      </c>
      <c r="Q190" s="471">
        <f>(G190+M190+N190+O190+P190)*L190</f>
        <v>0</v>
      </c>
      <c r="R190" s="894">
        <f>G190+SUM(M190:Q190)</f>
        <v>227500</v>
      </c>
      <c r="S190" s="470"/>
      <c r="T190" s="470">
        <f t="shared" si="51"/>
        <v>0.05</v>
      </c>
      <c r="U190" s="470">
        <f t="shared" si="51"/>
        <v>0.05</v>
      </c>
      <c r="V190" s="470">
        <f t="shared" si="51"/>
        <v>0.1</v>
      </c>
      <c r="W190" s="598">
        <f>R190*S190</f>
        <v>0</v>
      </c>
      <c r="X190" s="472">
        <f>R190*T190</f>
        <v>11375</v>
      </c>
      <c r="Y190" s="472">
        <f>R190*U190</f>
        <v>11375</v>
      </c>
      <c r="Z190" s="472">
        <f>(W190+X190)*V190</f>
        <v>1137.5</v>
      </c>
      <c r="AA190" s="894">
        <f>R190+SUM(W190:Z190)</f>
        <v>251387.5</v>
      </c>
      <c r="AB190" s="716">
        <v>70</v>
      </c>
      <c r="AC190" s="313">
        <f>IF(ISERROR(IF('Wainwright Summary'!$E$7-C190&gt;AB190,0,(AB190-('Wainwright Summary'!$E$7-C190))/AB190)*G190)," ",(IF('Wainwright Summary'!$E$7-C190&gt;AB190,0,(AB190-('Wainwright Summary'!$E$7-C190))/AB190)*G190))</f>
        <v>55250</v>
      </c>
      <c r="AD190" s="269">
        <f>VLOOKUP(C190,'Inflation-OLD'!$A$6:$B$126,2)/VLOOKUP('Wainwright Summary'!$E$6,'Inflation-OLD'!$A$6:$B$126,2)</f>
        <v>0.16293504314177962</v>
      </c>
      <c r="AE190" s="264">
        <f>IF(ISERROR(AA190*AD190), " ",AA190*AD190 )</f>
        <v>40959.833157804125</v>
      </c>
      <c r="AF190" s="689">
        <f>IF(ISERROR((AC190/G190)*AE190)," ",(AC190/G190)*AE190)</f>
        <v>9947.3880526095727</v>
      </c>
      <c r="AG190" s="489">
        <v>2029</v>
      </c>
      <c r="AH190" s="703"/>
      <c r="AI190" s="273"/>
      <c r="AJ190" s="602">
        <f>AB190</f>
        <v>70</v>
      </c>
      <c r="AK190" s="600"/>
      <c r="AL190" s="600"/>
      <c r="AM190" s="600"/>
      <c r="AN190" s="278" t="s">
        <v>406</v>
      </c>
      <c r="AP190" s="4"/>
      <c r="AQ190" s="147"/>
      <c r="AR190" s="896">
        <v>3500</v>
      </c>
      <c r="AS190" s="4">
        <f>$AS$9</f>
        <v>1</v>
      </c>
      <c r="AT190" s="895">
        <f>AR190*AS190</f>
        <v>3500</v>
      </c>
    </row>
    <row r="191" spans="1:46" s="124" customFormat="1">
      <c r="A191" s="491"/>
      <c r="B191" s="771" t="s">
        <v>86</v>
      </c>
      <c r="C191" s="330"/>
      <c r="D191" s="1089">
        <f>SUM(D186:D190)</f>
        <v>325</v>
      </c>
      <c r="E191" s="218"/>
      <c r="F191" s="708"/>
      <c r="G191" s="336"/>
      <c r="H191" s="1009"/>
      <c r="I191" s="1009"/>
      <c r="J191" s="1009"/>
      <c r="K191" s="1009"/>
      <c r="L191" s="1009"/>
      <c r="M191" s="471"/>
      <c r="N191" s="471"/>
      <c r="O191" s="471"/>
      <c r="P191" s="471"/>
      <c r="Q191" s="471"/>
      <c r="R191" s="894"/>
      <c r="S191" s="470"/>
      <c r="T191" s="470"/>
      <c r="U191" s="470"/>
      <c r="V191" s="470"/>
      <c r="W191" s="598"/>
      <c r="X191" s="472"/>
      <c r="Y191" s="472"/>
      <c r="Z191" s="472"/>
      <c r="AA191" s="894"/>
      <c r="AB191" s="716"/>
      <c r="AC191" s="313"/>
      <c r="AD191" s="269"/>
      <c r="AE191" s="264"/>
      <c r="AF191" s="689"/>
      <c r="AG191" s="489"/>
      <c r="AH191" s="703"/>
      <c r="AI191" s="273"/>
      <c r="AJ191" s="602"/>
      <c r="AK191" s="600"/>
      <c r="AL191" s="600"/>
      <c r="AM191" s="600"/>
      <c r="AN191" s="278"/>
      <c r="AP191" s="4"/>
      <c r="AQ191" s="147"/>
      <c r="AR191" s="896"/>
      <c r="AS191" s="4"/>
      <c r="AT191" s="895"/>
    </row>
    <row r="192" spans="1:46" s="124" customFormat="1">
      <c r="A192" s="491"/>
      <c r="B192" s="1062" t="s">
        <v>7</v>
      </c>
      <c r="C192" s="331"/>
      <c r="D192" s="215"/>
      <c r="E192" s="216"/>
      <c r="F192" s="709"/>
      <c r="G192" s="336"/>
      <c r="H192" s="470"/>
      <c r="I192" s="470"/>
      <c r="J192" s="470"/>
      <c r="K192" s="470"/>
      <c r="L192" s="470"/>
      <c r="M192" s="471"/>
      <c r="N192" s="471"/>
      <c r="O192" s="471"/>
      <c r="P192" s="471"/>
      <c r="Q192" s="471"/>
      <c r="R192" s="894"/>
      <c r="S192" s="470"/>
      <c r="T192" s="470"/>
      <c r="U192" s="470"/>
      <c r="V192" s="470"/>
      <c r="W192" s="598"/>
      <c r="X192" s="472"/>
      <c r="Y192" s="472"/>
      <c r="Z192" s="472"/>
      <c r="AA192" s="894"/>
      <c r="AB192" s="716"/>
      <c r="AC192" s="313"/>
      <c r="AD192" s="269"/>
      <c r="AE192" s="264"/>
      <c r="AF192" s="689"/>
      <c r="AG192" s="489"/>
      <c r="AH192" s="703"/>
      <c r="AI192" s="273"/>
      <c r="AJ192" s="602">
        <f>AB192</f>
        <v>0</v>
      </c>
      <c r="AK192" s="600"/>
      <c r="AL192" s="600"/>
      <c r="AM192" s="600"/>
      <c r="AN192" s="279"/>
      <c r="AO192" s="31"/>
      <c r="AP192" s="3"/>
      <c r="AQ192" s="146"/>
      <c r="AR192" s="896"/>
      <c r="AS192" s="4"/>
      <c r="AT192" s="895"/>
    </row>
    <row r="193" spans="1:46" s="124" customFormat="1">
      <c r="A193" s="491"/>
      <c r="B193" s="1061" t="s">
        <v>912</v>
      </c>
      <c r="C193" s="331">
        <v>1987</v>
      </c>
      <c r="D193" s="215">
        <v>22</v>
      </c>
      <c r="E193" s="216" t="s">
        <v>305</v>
      </c>
      <c r="F193" s="708">
        <f>AT193</f>
        <v>3500</v>
      </c>
      <c r="G193" s="336">
        <f>IF(ISERROR(F193*D193)," ",F193*D193)</f>
        <v>77000</v>
      </c>
      <c r="H193" s="1009">
        <v>0</v>
      </c>
      <c r="I193" s="1009">
        <v>0</v>
      </c>
      <c r="J193" s="1009">
        <v>0</v>
      </c>
      <c r="K193" s="1009">
        <v>0</v>
      </c>
      <c r="L193" s="1009">
        <v>0</v>
      </c>
      <c r="M193" s="471">
        <f>G193*H193</f>
        <v>0</v>
      </c>
      <c r="N193" s="471">
        <f>(G193+M193)*I193</f>
        <v>0</v>
      </c>
      <c r="O193" s="471">
        <f>(G193+M193+N193)*J193</f>
        <v>0</v>
      </c>
      <c r="P193" s="471">
        <f>(G193+M193+N193+O193)*K193</f>
        <v>0</v>
      </c>
      <c r="Q193" s="471">
        <f>(G193+M193+N193+O193+P193)*L193</f>
        <v>0</v>
      </c>
      <c r="R193" s="894">
        <f>G193+SUM(M193:Q193)</f>
        <v>77000</v>
      </c>
      <c r="S193" s="470"/>
      <c r="T193" s="470">
        <f>T$10</f>
        <v>0.05</v>
      </c>
      <c r="U193" s="470">
        <v>0.03</v>
      </c>
      <c r="V193" s="470">
        <f>V$10</f>
        <v>0.1</v>
      </c>
      <c r="W193" s="598">
        <f>R193*S193</f>
        <v>0</v>
      </c>
      <c r="X193" s="472">
        <f>R193*T193</f>
        <v>3850</v>
      </c>
      <c r="Y193" s="472">
        <f>R193*U193</f>
        <v>2310</v>
      </c>
      <c r="Z193" s="472">
        <f>(W193+X193)*V193</f>
        <v>385</v>
      </c>
      <c r="AA193" s="894">
        <f>R193+SUM(W193:Z193)</f>
        <v>83545</v>
      </c>
      <c r="AB193" s="716">
        <v>70</v>
      </c>
      <c r="AC193" s="313">
        <f>IF(ISERROR(IF('Wainwright Summary'!$E$7-C193&gt;AB193,0,(AB193-('Wainwright Summary'!$E$7-C193))/AB193)*G193)," ",(IF('Wainwright Summary'!$E$7-C193&gt;AB193,0,(AB193-('Wainwright Summary'!$E$7-C193))/AB193)*G193))</f>
        <v>53900</v>
      </c>
      <c r="AD193" s="269">
        <f>VLOOKUP(C193,'Inflation-OLD'!$A$6:$B$126,2)/VLOOKUP('Wainwright Summary'!$E$6,'Inflation-OLD'!$A$6:$B$126,2)</f>
        <v>0.63776491659633006</v>
      </c>
      <c r="AE193" s="264">
        <f>IF(ISERROR(AA193*AD193), " ",AA193*AD193 )</f>
        <v>53282.069957040396</v>
      </c>
      <c r="AF193" s="689">
        <f>IF(ISERROR((AC193/G193)*AE193)," ",(AC193/G193)*AE193)</f>
        <v>37297.448969928271</v>
      </c>
      <c r="AG193" s="489">
        <f>IF(ISERROR(C193+AB193)," ",(C193+AB193))</f>
        <v>2057</v>
      </c>
      <c r="AH193" s="703"/>
      <c r="AI193" s="273"/>
      <c r="AJ193" s="602">
        <f>AB193</f>
        <v>70</v>
      </c>
      <c r="AK193" s="600"/>
      <c r="AL193" s="600"/>
      <c r="AM193" s="600"/>
      <c r="AN193" s="279" t="s">
        <v>916</v>
      </c>
      <c r="AO193" s="31"/>
      <c r="AP193" s="3"/>
      <c r="AQ193" s="146"/>
      <c r="AR193" s="896">
        <v>3500</v>
      </c>
      <c r="AS193" s="4">
        <f>$AS$9</f>
        <v>1</v>
      </c>
      <c r="AT193" s="895">
        <f>AR193*AS193</f>
        <v>3500</v>
      </c>
    </row>
    <row r="194" spans="1:46" s="124" customFormat="1">
      <c r="A194" s="491"/>
      <c r="B194" s="1061"/>
      <c r="C194" s="331"/>
      <c r="D194" s="215"/>
      <c r="E194" s="216"/>
      <c r="F194" s="709"/>
      <c r="G194" s="336"/>
      <c r="H194" s="470"/>
      <c r="I194" s="470"/>
      <c r="J194" s="470"/>
      <c r="K194" s="470"/>
      <c r="L194" s="470"/>
      <c r="M194" s="471"/>
      <c r="N194" s="471"/>
      <c r="O194" s="471"/>
      <c r="P194" s="471"/>
      <c r="Q194" s="471"/>
      <c r="R194" s="894"/>
      <c r="S194" s="470"/>
      <c r="T194" s="470"/>
      <c r="U194" s="470"/>
      <c r="V194" s="470"/>
      <c r="W194" s="598"/>
      <c r="X194" s="472"/>
      <c r="Y194" s="472"/>
      <c r="Z194" s="472"/>
      <c r="AA194" s="894"/>
      <c r="AB194" s="716"/>
      <c r="AC194" s="313"/>
      <c r="AD194" s="269"/>
      <c r="AE194" s="264"/>
      <c r="AF194" s="689"/>
      <c r="AG194" s="489"/>
      <c r="AH194" s="703"/>
      <c r="AI194" s="273"/>
      <c r="AJ194" s="602"/>
      <c r="AK194" s="600"/>
      <c r="AL194" s="600"/>
      <c r="AM194" s="600"/>
      <c r="AN194" s="279"/>
      <c r="AO194" s="31"/>
      <c r="AP194" s="3"/>
      <c r="AQ194" s="146"/>
      <c r="AR194" s="896"/>
      <c r="AS194" s="4"/>
      <c r="AT194" s="895"/>
    </row>
    <row r="195" spans="1:46" s="124" customFormat="1">
      <c r="A195" s="1014"/>
      <c r="B195" s="1062" t="s">
        <v>1034</v>
      </c>
      <c r="C195" s="1030"/>
      <c r="D195" s="1031"/>
      <c r="E195" s="216"/>
      <c r="F195" s="1032"/>
      <c r="G195" s="1015"/>
      <c r="H195" s="470"/>
      <c r="I195" s="470"/>
      <c r="J195" s="470"/>
      <c r="K195" s="470"/>
      <c r="L195" s="470"/>
      <c r="M195" s="471"/>
      <c r="N195" s="471"/>
      <c r="O195" s="471"/>
      <c r="P195" s="471"/>
      <c r="Q195" s="471"/>
      <c r="R195" s="894"/>
      <c r="S195" s="470"/>
      <c r="T195" s="470"/>
      <c r="U195" s="470"/>
      <c r="V195" s="470"/>
      <c r="W195" s="598"/>
      <c r="X195" s="472"/>
      <c r="Y195" s="472"/>
      <c r="Z195" s="472"/>
      <c r="AA195" s="894"/>
      <c r="AB195" s="716"/>
      <c r="AC195" s="313"/>
      <c r="AD195" s="269"/>
      <c r="AE195" s="264"/>
      <c r="AF195" s="689"/>
      <c r="AG195" s="489"/>
      <c r="AH195" s="703"/>
      <c r="AI195" s="1016"/>
      <c r="AJ195" s="986"/>
      <c r="AK195" s="1040"/>
      <c r="AL195" s="1040"/>
      <c r="AM195" s="1040"/>
      <c r="AN195" s="278"/>
      <c r="AO195" s="31"/>
      <c r="AP195" s="3"/>
      <c r="AQ195" s="983"/>
      <c r="AR195" s="896"/>
      <c r="AS195" s="4"/>
      <c r="AT195" s="895"/>
    </row>
    <row r="196" spans="1:46" s="124" customFormat="1" ht="18" customHeight="1">
      <c r="A196" s="491"/>
      <c r="B196" s="1054" t="s">
        <v>1030</v>
      </c>
      <c r="C196" s="1030">
        <v>2008</v>
      </c>
      <c r="D196" s="169">
        <v>0</v>
      </c>
      <c r="E196" s="170" t="s">
        <v>307</v>
      </c>
      <c r="F196" s="708">
        <f>AT196</f>
        <v>360</v>
      </c>
      <c r="G196" s="335">
        <f>IF(ISERROR(F196*D196)," ",F196*D196)</f>
        <v>0</v>
      </c>
      <c r="H196" s="1009">
        <v>0</v>
      </c>
      <c r="I196" s="1009">
        <v>0</v>
      </c>
      <c r="J196" s="1009">
        <v>0</v>
      </c>
      <c r="K196" s="1009">
        <v>0</v>
      </c>
      <c r="L196" s="1009">
        <v>0</v>
      </c>
      <c r="M196" s="471">
        <f>G196*H196</f>
        <v>0</v>
      </c>
      <c r="N196" s="471">
        <f>(G196+M196)*I196</f>
        <v>0</v>
      </c>
      <c r="O196" s="471">
        <f>(G196+M196+N196)*J196</f>
        <v>0</v>
      </c>
      <c r="P196" s="471">
        <f>(G196+M196+N196+O196)*K196</f>
        <v>0</v>
      </c>
      <c r="Q196" s="471">
        <f>(G196+M196+N196+O196+P196)*L196</f>
        <v>0</v>
      </c>
      <c r="R196" s="894">
        <f>G196+SUM(M196:Q196)</f>
        <v>0</v>
      </c>
      <c r="S196" s="470"/>
      <c r="T196" s="470">
        <f>T$10</f>
        <v>0.05</v>
      </c>
      <c r="U196" s="470">
        <v>0.03</v>
      </c>
      <c r="V196" s="470">
        <f>V$10</f>
        <v>0.1</v>
      </c>
      <c r="W196" s="598">
        <f>R196*S196</f>
        <v>0</v>
      </c>
      <c r="X196" s="472">
        <f>R196*T196</f>
        <v>0</v>
      </c>
      <c r="Y196" s="472">
        <f>R196*U196</f>
        <v>0</v>
      </c>
      <c r="Z196" s="472">
        <f>(W196+X196)*V196</f>
        <v>0</v>
      </c>
      <c r="AA196" s="894">
        <f>R196+SUM(W196:Z196)</f>
        <v>0</v>
      </c>
      <c r="AB196" s="674">
        <v>70</v>
      </c>
      <c r="AC196" s="313">
        <f>IF(ISERROR(IF('Wainwright Summary'!$E$7-C196&gt;AB196,0,(AB196-('Wainwright Summary'!$E$7-C196))/AB196)*G196)," ",(IF('Wainwright Summary'!$E$7-C196&gt;AB196,0,(AB196-('Wainwright Summary'!$E$7-C196))/AB196)*G196))</f>
        <v>0</v>
      </c>
      <c r="AD196" s="269">
        <f>VLOOKUP(C196,'Inflation-OLD'!$A$6:$B$126,2)/VLOOKUP('Wainwright Summary'!$E$6,'Inflation-OLD'!$A$6:$B$126,2)</f>
        <v>1.02</v>
      </c>
      <c r="AE196" s="264">
        <f>IF(ISERROR(AA196*AD196), " ",AA196*AD196 )</f>
        <v>0</v>
      </c>
      <c r="AF196" s="689" t="str">
        <f>IF(ISERROR((AC196/G196)*AE196)," ",(AC196/G196)*AE196)</f>
        <v xml:space="preserve"> </v>
      </c>
      <c r="AG196" s="1081">
        <v>2013</v>
      </c>
      <c r="AH196" s="703"/>
      <c r="AI196" s="272"/>
      <c r="AJ196" s="602">
        <f>AB196</f>
        <v>70</v>
      </c>
      <c r="AK196" s="600"/>
      <c r="AL196" s="600"/>
      <c r="AM196" s="623"/>
      <c r="AN196" s="1287" t="s">
        <v>129</v>
      </c>
      <c r="AO196" s="31"/>
      <c r="AP196" s="3"/>
      <c r="AQ196" s="146"/>
      <c r="AR196" s="896">
        <v>360</v>
      </c>
      <c r="AS196" s="897">
        <v>1</v>
      </c>
      <c r="AT196" s="895">
        <f>AR196*AS196</f>
        <v>360</v>
      </c>
    </row>
    <row r="197" spans="1:46" s="124" customFormat="1" ht="19.5" customHeight="1">
      <c r="A197" s="491"/>
      <c r="B197" s="1054" t="s">
        <v>1031</v>
      </c>
      <c r="C197" s="1030">
        <v>2008</v>
      </c>
      <c r="D197" s="169">
        <v>0</v>
      </c>
      <c r="E197" s="170" t="s">
        <v>307</v>
      </c>
      <c r="F197" s="708">
        <f>AT197</f>
        <v>360</v>
      </c>
      <c r="G197" s="335">
        <f>IF(ISERROR(F197*D197)," ",F197*D197)</f>
        <v>0</v>
      </c>
      <c r="H197" s="1009">
        <v>0</v>
      </c>
      <c r="I197" s="1009">
        <v>0</v>
      </c>
      <c r="J197" s="1009">
        <v>0</v>
      </c>
      <c r="K197" s="1009">
        <v>0</v>
      </c>
      <c r="L197" s="1009">
        <v>0</v>
      </c>
      <c r="M197" s="471">
        <f>G197*H197</f>
        <v>0</v>
      </c>
      <c r="N197" s="471">
        <f>(G197+M197)*I197</f>
        <v>0</v>
      </c>
      <c r="O197" s="471">
        <f>(G197+M197+N197)*J197</f>
        <v>0</v>
      </c>
      <c r="P197" s="471">
        <f>(G197+M197+N197+O197)*K197</f>
        <v>0</v>
      </c>
      <c r="Q197" s="471">
        <f>(G197+M197+N197+O197+P197)*L197</f>
        <v>0</v>
      </c>
      <c r="R197" s="894">
        <f>G197+SUM(M197:Q197)</f>
        <v>0</v>
      </c>
      <c r="S197" s="470"/>
      <c r="T197" s="470">
        <f t="shared" ref="T197:V199" si="52">T$10</f>
        <v>0.05</v>
      </c>
      <c r="U197" s="470">
        <v>0.03</v>
      </c>
      <c r="V197" s="470">
        <f t="shared" si="52"/>
        <v>0.1</v>
      </c>
      <c r="W197" s="598">
        <f>R197*S197</f>
        <v>0</v>
      </c>
      <c r="X197" s="472">
        <f>R197*T197</f>
        <v>0</v>
      </c>
      <c r="Y197" s="472">
        <f>R197*U197</f>
        <v>0</v>
      </c>
      <c r="Z197" s="472">
        <f>(W197+X197)*V197</f>
        <v>0</v>
      </c>
      <c r="AA197" s="894">
        <f>R197+SUM(W197:Z197)</f>
        <v>0</v>
      </c>
      <c r="AB197" s="674">
        <v>70</v>
      </c>
      <c r="AC197" s="313">
        <f>IF(ISERROR(IF('Wainwright Summary'!$E$7-C197&gt;AB197,0,(AB197-('Wainwright Summary'!$E$7-C197))/AB197)*G197)," ",(IF('Wainwright Summary'!$E$7-C197&gt;AB197,0,(AB197-('Wainwright Summary'!$E$7-C197))/AB197)*G197))</f>
        <v>0</v>
      </c>
      <c r="AD197" s="269">
        <f>VLOOKUP(C197,'Inflation-OLD'!$A$6:$B$126,2)/VLOOKUP('Wainwright Summary'!$E$6,'Inflation-OLD'!$A$6:$B$126,2)</f>
        <v>1.02</v>
      </c>
      <c r="AE197" s="264">
        <f>IF(ISERROR(AA197*AD197), " ",AA197*AD197 )</f>
        <v>0</v>
      </c>
      <c r="AF197" s="689" t="str">
        <f>IF(ISERROR((AC197/G197)*AE197)," ",(AC197/G197)*AE197)</f>
        <v xml:space="preserve"> </v>
      </c>
      <c r="AG197" s="1081">
        <v>2013</v>
      </c>
      <c r="AH197" s="703"/>
      <c r="AI197" s="272"/>
      <c r="AJ197" s="602">
        <f>AB197</f>
        <v>70</v>
      </c>
      <c r="AK197" s="600"/>
      <c r="AL197" s="600"/>
      <c r="AM197" s="623"/>
      <c r="AN197" s="1288"/>
      <c r="AO197" s="31"/>
      <c r="AP197" s="3"/>
      <c r="AQ197" s="146"/>
      <c r="AR197" s="896">
        <v>360</v>
      </c>
      <c r="AS197" s="897">
        <v>1</v>
      </c>
      <c r="AT197" s="895">
        <f>AR197*AS197</f>
        <v>360</v>
      </c>
    </row>
    <row r="198" spans="1:46" s="124" customFormat="1" ht="19.5" customHeight="1">
      <c r="A198" s="491"/>
      <c r="B198" s="1054" t="s">
        <v>1032</v>
      </c>
      <c r="C198" s="1030">
        <v>2008</v>
      </c>
      <c r="D198" s="169">
        <v>0</v>
      </c>
      <c r="E198" s="170" t="s">
        <v>305</v>
      </c>
      <c r="F198" s="708">
        <f>AT198</f>
        <v>188000</v>
      </c>
      <c r="G198" s="335">
        <f>IF(ISERROR(F198*D198)," ",F198*D198)</f>
        <v>0</v>
      </c>
      <c r="H198" s="1009">
        <v>0</v>
      </c>
      <c r="I198" s="1009">
        <v>0</v>
      </c>
      <c r="J198" s="1009">
        <v>0</v>
      </c>
      <c r="K198" s="1009">
        <v>0</v>
      </c>
      <c r="L198" s="1009">
        <v>0</v>
      </c>
      <c r="M198" s="471">
        <f>G198*H198</f>
        <v>0</v>
      </c>
      <c r="N198" s="471">
        <f>(G198+M198)*I198</f>
        <v>0</v>
      </c>
      <c r="O198" s="471">
        <f>(G198+M198+N198)*J198</f>
        <v>0</v>
      </c>
      <c r="P198" s="471">
        <f>(G198+M198+N198+O198)*K198</f>
        <v>0</v>
      </c>
      <c r="Q198" s="471">
        <f>(G198+M198+N198+O198+P198)*L198</f>
        <v>0</v>
      </c>
      <c r="R198" s="894">
        <f>G198+SUM(M198:Q198)</f>
        <v>0</v>
      </c>
      <c r="S198" s="470"/>
      <c r="T198" s="470">
        <f t="shared" si="52"/>
        <v>0.05</v>
      </c>
      <c r="U198" s="470">
        <v>0.03</v>
      </c>
      <c r="V198" s="470">
        <f t="shared" si="52"/>
        <v>0.1</v>
      </c>
      <c r="W198" s="598">
        <f>R198*S198</f>
        <v>0</v>
      </c>
      <c r="X198" s="472">
        <f>R198*T198</f>
        <v>0</v>
      </c>
      <c r="Y198" s="472">
        <f>R198*U198</f>
        <v>0</v>
      </c>
      <c r="Z198" s="472">
        <f>(W198+X198)*V198</f>
        <v>0</v>
      </c>
      <c r="AA198" s="894">
        <f>R198+SUM(W198:Z198)</f>
        <v>0</v>
      </c>
      <c r="AB198" s="674">
        <v>70</v>
      </c>
      <c r="AC198" s="313">
        <f>IF(ISERROR(IF('Wainwright Summary'!$E$7-C198&gt;AB198,0,(AB198-('Wainwright Summary'!$E$7-C198))/AB198)*G198)," ",(IF('Wainwright Summary'!$E$7-C198&gt;AB198,0,(AB198-('Wainwright Summary'!$E$7-C198))/AB198)*G198))</f>
        <v>0</v>
      </c>
      <c r="AD198" s="269">
        <f>VLOOKUP(C198,'Inflation-OLD'!$A$6:$B$126,2)/VLOOKUP('Wainwright Summary'!$E$6,'Inflation-OLD'!$A$6:$B$126,2)</f>
        <v>1.02</v>
      </c>
      <c r="AE198" s="264">
        <f>IF(ISERROR(AA198*AD198), " ",AA198*AD198 )</f>
        <v>0</v>
      </c>
      <c r="AF198" s="689" t="str">
        <f>IF(ISERROR((AC198/G198)*AE198)," ",(AC198/G198)*AE198)</f>
        <v xml:space="preserve"> </v>
      </c>
      <c r="AG198" s="1081">
        <v>2013</v>
      </c>
      <c r="AH198" s="703"/>
      <c r="AI198" s="272"/>
      <c r="AJ198" s="602">
        <f>AB198</f>
        <v>70</v>
      </c>
      <c r="AK198" s="600"/>
      <c r="AL198" s="600"/>
      <c r="AM198" s="623"/>
      <c r="AN198" s="1288"/>
      <c r="AO198" s="31"/>
      <c r="AP198" s="3"/>
      <c r="AQ198" s="146"/>
      <c r="AR198" s="896">
        <v>188000</v>
      </c>
      <c r="AS198" s="897">
        <v>1</v>
      </c>
      <c r="AT198" s="895">
        <f>AR198*AS198</f>
        <v>188000</v>
      </c>
    </row>
    <row r="199" spans="1:46" s="124" customFormat="1" ht="19.5" customHeight="1">
      <c r="A199" s="491"/>
      <c r="B199" s="1054" t="s">
        <v>1033</v>
      </c>
      <c r="C199" s="1030">
        <v>2008</v>
      </c>
      <c r="D199" s="169">
        <v>0</v>
      </c>
      <c r="E199" s="170" t="s">
        <v>305</v>
      </c>
      <c r="F199" s="708">
        <f>AT199</f>
        <v>188000</v>
      </c>
      <c r="G199" s="335">
        <f>IF(ISERROR(F199*D199)," ",F199*D199)</f>
        <v>0</v>
      </c>
      <c r="H199" s="1009">
        <v>0</v>
      </c>
      <c r="I199" s="1009">
        <v>0</v>
      </c>
      <c r="J199" s="1009">
        <v>0</v>
      </c>
      <c r="K199" s="1009">
        <v>0</v>
      </c>
      <c r="L199" s="1009">
        <v>0</v>
      </c>
      <c r="M199" s="471">
        <f>G199*H199</f>
        <v>0</v>
      </c>
      <c r="N199" s="471">
        <f>(G199+M199)*I199</f>
        <v>0</v>
      </c>
      <c r="O199" s="471">
        <f>(G199+M199+N199)*J199</f>
        <v>0</v>
      </c>
      <c r="P199" s="471">
        <f>(G199+M199+N199+O199)*K199</f>
        <v>0</v>
      </c>
      <c r="Q199" s="471">
        <f>(G199+M199+N199+O199+P199)*L199</f>
        <v>0</v>
      </c>
      <c r="R199" s="894">
        <f>G199+SUM(M199:Q199)</f>
        <v>0</v>
      </c>
      <c r="S199" s="470"/>
      <c r="T199" s="470">
        <f t="shared" si="52"/>
        <v>0.05</v>
      </c>
      <c r="U199" s="470">
        <v>0.03</v>
      </c>
      <c r="V199" s="470">
        <f t="shared" si="52"/>
        <v>0.1</v>
      </c>
      <c r="W199" s="598">
        <f>R199*S199</f>
        <v>0</v>
      </c>
      <c r="X199" s="472">
        <f>R199*T199</f>
        <v>0</v>
      </c>
      <c r="Y199" s="472">
        <f>R199*U199</f>
        <v>0</v>
      </c>
      <c r="Z199" s="472">
        <f>(W199+X199)*V199</f>
        <v>0</v>
      </c>
      <c r="AA199" s="894">
        <f>R199+SUM(W199:Z199)</f>
        <v>0</v>
      </c>
      <c r="AB199" s="674">
        <v>70</v>
      </c>
      <c r="AC199" s="313">
        <f>IF(ISERROR(IF('Wainwright Summary'!$E$7-C199&gt;AB199,0,(AB199-('Wainwright Summary'!$E$7-C199))/AB199)*G199)," ",(IF('Wainwright Summary'!$E$7-C199&gt;AB199,0,(AB199-('Wainwright Summary'!$E$7-C199))/AB199)*G199))</f>
        <v>0</v>
      </c>
      <c r="AD199" s="269">
        <f>VLOOKUP(C199,'Inflation-OLD'!$A$6:$B$126,2)/VLOOKUP('Wainwright Summary'!$E$6,'Inflation-OLD'!$A$6:$B$126,2)</f>
        <v>1.02</v>
      </c>
      <c r="AE199" s="264">
        <f>IF(ISERROR(AA199*AD199), " ",AA199*AD199 )</f>
        <v>0</v>
      </c>
      <c r="AF199" s="689" t="str">
        <f>IF(ISERROR((AC199/G199)*AE199)," ",(AC199/G199)*AE199)</f>
        <v xml:space="preserve"> </v>
      </c>
      <c r="AG199" s="1081">
        <v>2013</v>
      </c>
      <c r="AH199" s="703"/>
      <c r="AI199" s="272"/>
      <c r="AJ199" s="602">
        <f>AB199</f>
        <v>70</v>
      </c>
      <c r="AK199" s="600"/>
      <c r="AL199" s="600"/>
      <c r="AM199" s="623"/>
      <c r="AN199" s="1289"/>
      <c r="AO199" s="31"/>
      <c r="AP199" s="3"/>
      <c r="AQ199" s="146"/>
      <c r="AR199" s="896">
        <v>188000</v>
      </c>
      <c r="AS199" s="897">
        <v>1</v>
      </c>
      <c r="AT199" s="895">
        <f>AR199*AS199</f>
        <v>188000</v>
      </c>
    </row>
    <row r="200" spans="1:46" s="124" customFormat="1" ht="11.25" customHeight="1">
      <c r="A200" s="491"/>
      <c r="B200" s="6"/>
      <c r="C200" s="311"/>
      <c r="D200" s="169"/>
      <c r="E200" s="170"/>
      <c r="F200" s="709"/>
      <c r="G200" s="335"/>
      <c r="H200" s="470"/>
      <c r="I200" s="470"/>
      <c r="J200" s="470"/>
      <c r="K200" s="470"/>
      <c r="L200" s="470"/>
      <c r="M200" s="471"/>
      <c r="N200" s="471"/>
      <c r="O200" s="471"/>
      <c r="P200" s="471"/>
      <c r="Q200" s="471"/>
      <c r="R200" s="894"/>
      <c r="S200" s="470"/>
      <c r="T200" s="470"/>
      <c r="U200" s="470"/>
      <c r="V200" s="470"/>
      <c r="W200" s="598"/>
      <c r="X200" s="472"/>
      <c r="Y200" s="472"/>
      <c r="Z200" s="472"/>
      <c r="AA200" s="894"/>
      <c r="AB200" s="674"/>
      <c r="AC200" s="313"/>
      <c r="AD200" s="269"/>
      <c r="AE200" s="264"/>
      <c r="AF200" s="689"/>
      <c r="AG200" s="1081"/>
      <c r="AH200" s="703"/>
      <c r="AI200" s="272"/>
      <c r="AJ200" s="602"/>
      <c r="AK200" s="600"/>
      <c r="AL200" s="600"/>
      <c r="AM200" s="600"/>
      <c r="AN200" s="713"/>
      <c r="AO200" s="31"/>
      <c r="AP200" s="3"/>
      <c r="AQ200" s="146"/>
      <c r="AR200" s="896"/>
      <c r="AS200" s="4"/>
      <c r="AT200" s="895"/>
    </row>
    <row r="201" spans="1:46" s="124" customFormat="1" ht="15">
      <c r="A201" s="714"/>
      <c r="B201" s="1063" t="s">
        <v>738</v>
      </c>
      <c r="C201" s="1069"/>
      <c r="D201" s="1033"/>
      <c r="E201" s="1034"/>
      <c r="F201" s="715"/>
      <c r="G201" s="335"/>
      <c r="H201" s="470"/>
      <c r="I201" s="470"/>
      <c r="J201" s="470"/>
      <c r="K201" s="470"/>
      <c r="L201" s="470"/>
      <c r="M201" s="471"/>
      <c r="N201" s="471"/>
      <c r="O201" s="471"/>
      <c r="P201" s="471"/>
      <c r="Q201" s="471"/>
      <c r="R201" s="894"/>
      <c r="S201" s="470"/>
      <c r="T201" s="470"/>
      <c r="U201" s="470"/>
      <c r="V201" s="470"/>
      <c r="W201" s="598"/>
      <c r="X201" s="472"/>
      <c r="Y201" s="472"/>
      <c r="Z201" s="472"/>
      <c r="AA201" s="894"/>
      <c r="AB201" s="716"/>
      <c r="AC201" s="313"/>
      <c r="AD201" s="269"/>
      <c r="AE201" s="264"/>
      <c r="AF201" s="689"/>
      <c r="AG201" s="489"/>
      <c r="AH201" s="703"/>
      <c r="AI201" s="273"/>
      <c r="AJ201" s="602"/>
      <c r="AK201" s="600"/>
      <c r="AL201" s="600"/>
      <c r="AM201" s="600"/>
      <c r="AN201" s="279"/>
      <c r="AO201" s="31"/>
      <c r="AP201" s="3"/>
      <c r="AQ201" s="146"/>
      <c r="AR201" s="896"/>
      <c r="AS201" s="4"/>
      <c r="AT201" s="895"/>
    </row>
    <row r="202" spans="1:46" s="124" customFormat="1" ht="25.5">
      <c r="A202" s="491"/>
      <c r="B202" s="1013" t="s">
        <v>735</v>
      </c>
      <c r="C202" s="1030">
        <v>2008</v>
      </c>
      <c r="D202" s="1035">
        <v>321</v>
      </c>
      <c r="E202" s="1036" t="s">
        <v>305</v>
      </c>
      <c r="F202" s="708">
        <v>639</v>
      </c>
      <c r="G202" s="335">
        <f>IF(ISERROR(F202*D202)," ",F202*D202)</f>
        <v>205119</v>
      </c>
      <c r="H202" s="470">
        <v>0.05</v>
      </c>
      <c r="I202" s="470">
        <v>0.02</v>
      </c>
      <c r="J202" s="470">
        <v>0.05</v>
      </c>
      <c r="K202" s="470">
        <v>0.122</v>
      </c>
      <c r="L202" s="470">
        <v>0.1</v>
      </c>
      <c r="M202" s="471">
        <f>G202*H202</f>
        <v>10255.950000000001</v>
      </c>
      <c r="N202" s="471">
        <f>(G202+M202)*I202</f>
        <v>4307.4990000000007</v>
      </c>
      <c r="O202" s="471">
        <f>(G202+M202+N202)*J202</f>
        <v>10984.122450000003</v>
      </c>
      <c r="P202" s="471">
        <f>(G202+M202+N202+O202)*K202</f>
        <v>28141.321716900002</v>
      </c>
      <c r="Q202" s="471">
        <f>(G202+M202+N202+O202+P202)*L202</f>
        <v>25880.789316690003</v>
      </c>
      <c r="R202" s="894">
        <f>G202+SUM(M202:Q202)</f>
        <v>284688.68248358998</v>
      </c>
      <c r="S202" s="470">
        <v>0.05</v>
      </c>
      <c r="T202" s="470">
        <v>0</v>
      </c>
      <c r="U202" s="470">
        <f>U$10</f>
        <v>0.05</v>
      </c>
      <c r="V202" s="470">
        <v>0</v>
      </c>
      <c r="W202" s="598">
        <f>R202*S202</f>
        <v>14234.434124179499</v>
      </c>
      <c r="X202" s="472">
        <f>R202*T202</f>
        <v>0</v>
      </c>
      <c r="Y202" s="472">
        <f>R202*U202</f>
        <v>14234.434124179499</v>
      </c>
      <c r="Z202" s="472">
        <f>(W202+X202)*V202</f>
        <v>0</v>
      </c>
      <c r="AA202" s="894">
        <f>R202+SUM(W202:Z202)</f>
        <v>313157.55073194898</v>
      </c>
      <c r="AB202" s="674">
        <v>25</v>
      </c>
      <c r="AC202" s="313">
        <f>IF(ISERROR(IF('Wainwright Summary'!$E$7-C202&gt;AB202,0,(AB202-('Wainwright Summary'!$E$7-C202))/AB202)*G202)," ",(IF('Wainwright Summary'!$E$7-C202&gt;AB202,0,(AB202-('Wainwright Summary'!$E$7-C202))/AB202)*G202))</f>
        <v>205119</v>
      </c>
      <c r="AD202" s="269">
        <f>VLOOKUP(C202,'Inflation-OLD'!$A$6:$B$126,2)/VLOOKUP('Wainwright Summary'!$E$6,'Inflation-OLD'!$A$6:$B$126,2)</f>
        <v>1.02</v>
      </c>
      <c r="AE202" s="264">
        <v>0</v>
      </c>
      <c r="AF202" s="689">
        <f>IF(ISERROR((AC202/G202)*AE202)," ",(AC202/G202)*AE202)</f>
        <v>0</v>
      </c>
      <c r="AG202" s="489">
        <v>2008</v>
      </c>
      <c r="AH202" s="703"/>
      <c r="AI202" s="272"/>
      <c r="AJ202" s="602">
        <f>AB202</f>
        <v>25</v>
      </c>
      <c r="AK202" s="600"/>
      <c r="AL202" s="600"/>
      <c r="AM202" s="600"/>
      <c r="AN202" s="279"/>
      <c r="AO202" s="31"/>
      <c r="AP202" s="3"/>
      <c r="AQ202" s="146"/>
      <c r="AR202" s="896">
        <v>1287</v>
      </c>
      <c r="AS202" s="897">
        <v>1</v>
      </c>
      <c r="AT202" s="895">
        <f>AR202*AS202</f>
        <v>1287</v>
      </c>
    </row>
    <row r="203" spans="1:46" s="124" customFormat="1">
      <c r="A203" s="714"/>
      <c r="B203" s="1064" t="s">
        <v>736</v>
      </c>
      <c r="C203" s="1030">
        <v>2008</v>
      </c>
      <c r="D203" s="1035">
        <v>321</v>
      </c>
      <c r="E203" s="1036" t="s">
        <v>305</v>
      </c>
      <c r="F203" s="708">
        <v>520</v>
      </c>
      <c r="G203" s="335">
        <f>IF(ISERROR(F203*D203)," ",F203*D203)</f>
        <v>166920</v>
      </c>
      <c r="H203" s="470">
        <v>0.05</v>
      </c>
      <c r="I203" s="470">
        <v>0.02</v>
      </c>
      <c r="J203" s="470">
        <v>0.05</v>
      </c>
      <c r="K203" s="470">
        <v>0.122</v>
      </c>
      <c r="L203" s="470">
        <v>0.1</v>
      </c>
      <c r="M203" s="471">
        <f>G203*H203</f>
        <v>8346</v>
      </c>
      <c r="N203" s="471">
        <f>(G203+M203)*I203</f>
        <v>3505.32</v>
      </c>
      <c r="O203" s="471">
        <f>(G203+M203+N203)*J203</f>
        <v>8938.5660000000007</v>
      </c>
      <c r="P203" s="471">
        <f>(G203+M203+N203+O203)*K203</f>
        <v>22900.606091999998</v>
      </c>
      <c r="Q203" s="471">
        <f>(G203+M203+N203+O203+P203)*L203</f>
        <v>21061.049209200002</v>
      </c>
      <c r="R203" s="894">
        <f>G203+SUM(M203:Q203)</f>
        <v>231671.54130119999</v>
      </c>
      <c r="S203" s="470">
        <v>0.05</v>
      </c>
      <c r="T203" s="470">
        <v>0</v>
      </c>
      <c r="U203" s="470">
        <f>U$10</f>
        <v>0.05</v>
      </c>
      <c r="V203" s="470">
        <v>0</v>
      </c>
      <c r="W203" s="598">
        <f>R203*S203</f>
        <v>11583.577065060001</v>
      </c>
      <c r="X203" s="472">
        <f>R203*T203</f>
        <v>0</v>
      </c>
      <c r="Y203" s="472">
        <f>R203*U203</f>
        <v>11583.577065060001</v>
      </c>
      <c r="Z203" s="472">
        <f>(W203+X203)*V203</f>
        <v>0</v>
      </c>
      <c r="AA203" s="894">
        <f>R203+SUM(W203:Z203)</f>
        <v>254838.69543132</v>
      </c>
      <c r="AB203" s="674">
        <v>50</v>
      </c>
      <c r="AC203" s="313">
        <f>IF(ISERROR(IF('Wainwright Summary'!$E$7-C203&gt;AB203,0,(AB203-('Wainwright Summary'!$E$7-C203))/AB203)*G203)," ",(IF('Wainwright Summary'!$E$7-C203&gt;AB203,0,(AB203-('Wainwright Summary'!$E$7-C203))/AB203)*G203))</f>
        <v>166920</v>
      </c>
      <c r="AD203" s="269">
        <f>VLOOKUP(C203,'Inflation-OLD'!$A$6:$B$126,2)/VLOOKUP('Wainwright Summary'!$E$6,'Inflation-OLD'!$A$6:$B$126,2)</f>
        <v>1.02</v>
      </c>
      <c r="AE203" s="264">
        <v>0</v>
      </c>
      <c r="AF203" s="689">
        <f>IF(ISERROR((AC203/G203)*AE203)," ",(AC203/G203)*AE203)</f>
        <v>0</v>
      </c>
      <c r="AG203" s="489">
        <v>2008</v>
      </c>
      <c r="AH203" s="703"/>
      <c r="AI203" s="272"/>
      <c r="AJ203" s="602">
        <f>AB203</f>
        <v>50</v>
      </c>
      <c r="AK203" s="600"/>
      <c r="AL203" s="600"/>
      <c r="AM203" s="600"/>
      <c r="AN203" s="279"/>
      <c r="AO203" s="31"/>
      <c r="AP203" s="3"/>
      <c r="AQ203" s="146"/>
      <c r="AR203" s="896">
        <v>1012</v>
      </c>
      <c r="AS203" s="897">
        <v>1</v>
      </c>
      <c r="AT203" s="895">
        <f>AR203*AS203</f>
        <v>1012</v>
      </c>
    </row>
    <row r="204" spans="1:46" s="124" customFormat="1">
      <c r="A204" s="714"/>
      <c r="B204" s="1064" t="s">
        <v>737</v>
      </c>
      <c r="C204" s="1030">
        <v>2008</v>
      </c>
      <c r="D204" s="1035">
        <v>321</v>
      </c>
      <c r="E204" s="1036" t="s">
        <v>305</v>
      </c>
      <c r="F204" s="708">
        <v>81</v>
      </c>
      <c r="G204" s="335">
        <f>IF(ISERROR(F204*D204)," ",F204*D204)</f>
        <v>26001</v>
      </c>
      <c r="H204" s="470">
        <v>0.05</v>
      </c>
      <c r="I204" s="470">
        <v>0.02</v>
      </c>
      <c r="J204" s="470">
        <v>0.05</v>
      </c>
      <c r="K204" s="470">
        <v>0.122</v>
      </c>
      <c r="L204" s="470">
        <v>0.1</v>
      </c>
      <c r="M204" s="471">
        <f>G204*H204</f>
        <v>1300.0500000000002</v>
      </c>
      <c r="N204" s="471">
        <f>(G204+M204)*I204</f>
        <v>546.02099999999996</v>
      </c>
      <c r="O204" s="471">
        <f>(G204+M204+N204)*J204</f>
        <v>1392.35355</v>
      </c>
      <c r="P204" s="471">
        <f>(G204+M204+N204+O204)*K204</f>
        <v>3567.2097951000001</v>
      </c>
      <c r="Q204" s="471">
        <f>(G204+M204+N204+O204+P204)*L204</f>
        <v>3280.6634345100001</v>
      </c>
      <c r="R204" s="894">
        <f>G204+SUM(M204:Q204)</f>
        <v>36087.297779610002</v>
      </c>
      <c r="S204" s="470">
        <v>0.05</v>
      </c>
      <c r="T204" s="470">
        <v>0</v>
      </c>
      <c r="U204" s="470">
        <f>U$10</f>
        <v>0.05</v>
      </c>
      <c r="V204" s="470">
        <v>0</v>
      </c>
      <c r="W204" s="598">
        <f>R204*S204</f>
        <v>1804.3648889805002</v>
      </c>
      <c r="X204" s="472">
        <f>R204*T204</f>
        <v>0</v>
      </c>
      <c r="Y204" s="472">
        <f>R204*U204</f>
        <v>1804.3648889805002</v>
      </c>
      <c r="Z204" s="472">
        <f>(W204+X204)*V204</f>
        <v>0</v>
      </c>
      <c r="AA204" s="894">
        <f>R204+SUM(W204:Z204)</f>
        <v>39696.027557571004</v>
      </c>
      <c r="AB204" s="674">
        <v>25</v>
      </c>
      <c r="AC204" s="313">
        <f>IF(ISERROR(IF('Wainwright Summary'!$E$7-C204&gt;AB204,0,(AB204-('Wainwright Summary'!$E$7-C204))/AB204)*G204)," ",(IF('Wainwright Summary'!$E$7-C204&gt;AB204,0,(AB204-('Wainwright Summary'!$E$7-C204))/AB204)*G204))</f>
        <v>26001</v>
      </c>
      <c r="AD204" s="269">
        <f>VLOOKUP(C204,'Inflation-OLD'!$A$6:$B$126,2)/VLOOKUP('Wainwright Summary'!$E$6,'Inflation-OLD'!$A$6:$B$126,2)</f>
        <v>1.02</v>
      </c>
      <c r="AE204" s="264">
        <v>0</v>
      </c>
      <c r="AF204" s="689">
        <f>IF(ISERROR((AC204/G204)*AE204)," ",(AC204/G204)*AE204)</f>
        <v>0</v>
      </c>
      <c r="AG204" s="489">
        <v>2008</v>
      </c>
      <c r="AH204" s="703"/>
      <c r="AI204" s="272"/>
      <c r="AJ204" s="602">
        <f>AB204</f>
        <v>25</v>
      </c>
      <c r="AK204" s="600"/>
      <c r="AL204" s="600"/>
      <c r="AM204" s="600"/>
      <c r="AN204" s="279"/>
      <c r="AO204" s="31"/>
      <c r="AP204" s="3"/>
      <c r="AQ204" s="146"/>
      <c r="AR204" s="896">
        <v>127</v>
      </c>
      <c r="AS204" s="897">
        <v>1</v>
      </c>
      <c r="AT204" s="895">
        <f>AR204*AS204</f>
        <v>127</v>
      </c>
    </row>
    <row r="205" spans="1:46" s="124" customFormat="1">
      <c r="A205" s="714"/>
      <c r="B205" s="1065"/>
      <c r="C205" s="1070"/>
      <c r="D205" s="1037"/>
      <c r="E205" s="1038"/>
      <c r="F205" s="1071"/>
      <c r="G205" s="335"/>
      <c r="H205" s="470"/>
      <c r="I205" s="470"/>
      <c r="J205" s="470"/>
      <c r="K205" s="470"/>
      <c r="L205" s="470"/>
      <c r="M205" s="471"/>
      <c r="N205" s="471"/>
      <c r="O205" s="471"/>
      <c r="P205" s="471"/>
      <c r="Q205" s="471"/>
      <c r="R205" s="894"/>
      <c r="S205" s="470"/>
      <c r="T205" s="470"/>
      <c r="U205" s="470"/>
      <c r="V205" s="470"/>
      <c r="W205" s="598"/>
      <c r="X205" s="472"/>
      <c r="Y205" s="472"/>
      <c r="Z205" s="472"/>
      <c r="AA205" s="894"/>
      <c r="AB205" s="716"/>
      <c r="AC205" s="313"/>
      <c r="AD205" s="269"/>
      <c r="AE205" s="264"/>
      <c r="AF205" s="689"/>
      <c r="AG205" s="1086"/>
      <c r="AH205" s="703"/>
      <c r="AI205" s="273"/>
      <c r="AJ205" s="602"/>
      <c r="AK205" s="600"/>
      <c r="AL205" s="600"/>
      <c r="AM205" s="600"/>
      <c r="AN205" s="279"/>
      <c r="AO205" s="31"/>
      <c r="AP205" s="3"/>
      <c r="AQ205" s="146"/>
      <c r="AR205" s="896"/>
      <c r="AS205" s="4"/>
      <c r="AT205" s="895"/>
    </row>
    <row r="206" spans="1:46" s="4" customFormat="1">
      <c r="A206" s="383"/>
      <c r="B206" s="1060"/>
      <c r="C206" s="311"/>
      <c r="D206" s="169"/>
      <c r="E206" s="170"/>
      <c r="F206" s="708"/>
      <c r="G206" s="335"/>
      <c r="H206" s="470"/>
      <c r="I206" s="470"/>
      <c r="J206" s="470"/>
      <c r="K206" s="470"/>
      <c r="L206" s="470"/>
      <c r="M206" s="471"/>
      <c r="N206" s="471"/>
      <c r="O206" s="471"/>
      <c r="P206" s="471"/>
      <c r="Q206" s="471"/>
      <c r="R206" s="894"/>
      <c r="S206" s="470"/>
      <c r="T206" s="470"/>
      <c r="U206" s="470"/>
      <c r="V206" s="470"/>
      <c r="W206" s="598"/>
      <c r="X206" s="472"/>
      <c r="Y206" s="472"/>
      <c r="Z206" s="472"/>
      <c r="AA206" s="894"/>
      <c r="AB206" s="674"/>
      <c r="AC206" s="313"/>
      <c r="AD206" s="269"/>
      <c r="AE206" s="264"/>
      <c r="AF206" s="689"/>
      <c r="AG206" s="1084"/>
      <c r="AH206" s="703"/>
      <c r="AI206" s="272"/>
      <c r="AJ206" s="602"/>
      <c r="AK206" s="479"/>
      <c r="AL206" s="479"/>
      <c r="AM206" s="479"/>
      <c r="AN206" s="277"/>
      <c r="AO206" s="5"/>
      <c r="AP206" s="6"/>
      <c r="AQ206" s="141"/>
      <c r="AR206" s="895"/>
      <c r="AT206" s="895"/>
    </row>
    <row r="207" spans="1:46" s="4" customFormat="1" ht="15.75">
      <c r="A207" s="383"/>
      <c r="B207" s="1055" t="s">
        <v>817</v>
      </c>
      <c r="C207" s="311"/>
      <c r="D207" s="169"/>
      <c r="E207" s="170"/>
      <c r="F207" s="708"/>
      <c r="G207" s="335"/>
      <c r="H207" s="470"/>
      <c r="I207" s="470"/>
      <c r="J207" s="470"/>
      <c r="K207" s="470"/>
      <c r="L207" s="470"/>
      <c r="M207" s="471"/>
      <c r="N207" s="471"/>
      <c r="O207" s="471"/>
      <c r="P207" s="471"/>
      <c r="Q207" s="471"/>
      <c r="R207" s="894"/>
      <c r="S207" s="470"/>
      <c r="T207" s="470"/>
      <c r="U207" s="470"/>
      <c r="V207" s="470"/>
      <c r="W207" s="598"/>
      <c r="X207" s="472"/>
      <c r="Y207" s="472"/>
      <c r="Z207" s="472"/>
      <c r="AA207" s="894"/>
      <c r="AB207" s="674"/>
      <c r="AC207" s="313"/>
      <c r="AD207" s="269"/>
      <c r="AE207" s="264"/>
      <c r="AF207" s="689"/>
      <c r="AG207" s="1084"/>
      <c r="AH207" s="703"/>
      <c r="AI207" s="272"/>
      <c r="AJ207" s="602"/>
      <c r="AK207" s="479"/>
      <c r="AL207" s="479"/>
      <c r="AM207" s="479"/>
      <c r="AN207" s="277"/>
      <c r="AO207" s="5"/>
      <c r="AP207" s="6"/>
      <c r="AQ207" s="141"/>
      <c r="AR207" s="895"/>
      <c r="AT207" s="895"/>
    </row>
    <row r="208" spans="1:46" s="687" customFormat="1">
      <c r="A208" s="653"/>
      <c r="B208" s="712" t="s">
        <v>457</v>
      </c>
      <c r="C208" s="1030">
        <v>2008</v>
      </c>
      <c r="D208" s="1157">
        <v>0.1</v>
      </c>
      <c r="E208" s="171" t="s">
        <v>305</v>
      </c>
      <c r="F208" s="1170">
        <v>1387328</v>
      </c>
      <c r="G208" s="343">
        <f>IF(ISERROR(F208*D208)," ",F208*D208)</f>
        <v>138732.80000000002</v>
      </c>
      <c r="H208" s="470">
        <v>0</v>
      </c>
      <c r="I208" s="470">
        <v>0</v>
      </c>
      <c r="J208" s="470">
        <v>0</v>
      </c>
      <c r="K208" s="470">
        <v>0</v>
      </c>
      <c r="L208" s="470">
        <v>0</v>
      </c>
      <c r="M208" s="471">
        <f>G208*H208</f>
        <v>0</v>
      </c>
      <c r="N208" s="471">
        <f>(G208+M208)*I208</f>
        <v>0</v>
      </c>
      <c r="O208" s="471">
        <f>(G208+M208+N208)*J208</f>
        <v>0</v>
      </c>
      <c r="P208" s="471">
        <f>(G208+M208+N208+O208)*K208</f>
        <v>0</v>
      </c>
      <c r="Q208" s="471">
        <f>(G208+M208+N208+O208+P208)*L208</f>
        <v>0</v>
      </c>
      <c r="R208" s="894">
        <f>G208+SUM(M208:Q208)</f>
        <v>138732.80000000002</v>
      </c>
      <c r="S208" s="470">
        <v>0</v>
      </c>
      <c r="T208" s="470">
        <v>0</v>
      </c>
      <c r="U208" s="470">
        <v>0</v>
      </c>
      <c r="V208" s="470">
        <v>0</v>
      </c>
      <c r="W208" s="598">
        <f>R208*S208</f>
        <v>0</v>
      </c>
      <c r="X208" s="472">
        <f>R208*T208</f>
        <v>0</v>
      </c>
      <c r="Y208" s="472">
        <f>R208*U208</f>
        <v>0</v>
      </c>
      <c r="Z208" s="472">
        <f>(W208+X208)*V208</f>
        <v>0</v>
      </c>
      <c r="AA208" s="894">
        <f>R208+SUM(W208:Z208)</f>
        <v>138732.80000000002</v>
      </c>
      <c r="AB208" s="1073">
        <v>75</v>
      </c>
      <c r="AC208" s="313">
        <f>IF(ISERROR(IF('Wainwright Summary'!$E$7-C208&gt;AB208,0,(AB208-('Wainwright Summary'!$E$7-C208))/AB208)*G208)," ",(IF('Wainwright Summary'!$E$7-C208&gt;AB208,0,(AB208-('Wainwright Summary'!$E$7-C208))/AB208)*AA208))</f>
        <v>138732.80000000002</v>
      </c>
      <c r="AD208" s="269">
        <f>VLOOKUP(C208,'Inflation-OLD'!$A$6:$B$126,2)/VLOOKUP('Wainwright Summary'!$E$6,'Inflation-OLD'!$A$6:$B$126,2)</f>
        <v>1.02</v>
      </c>
      <c r="AE208" s="264">
        <v>0</v>
      </c>
      <c r="AF208" s="689">
        <f>IF(ISERROR((AC208/AA208)*AE208)," ",(AC208/AA208)*AE208)</f>
        <v>0</v>
      </c>
      <c r="AG208" s="489">
        <v>2008</v>
      </c>
      <c r="AH208" s="690"/>
      <c r="AI208" s="267"/>
      <c r="AJ208" s="1126">
        <f>AB208</f>
        <v>75</v>
      </c>
      <c r="AK208" s="584"/>
      <c r="AL208" s="586"/>
      <c r="AM208" s="586"/>
      <c r="AN208" s="702"/>
      <c r="AO208" s="686"/>
      <c r="AP208" s="143"/>
      <c r="AQ208" s="141"/>
      <c r="AR208" s="143"/>
    </row>
    <row r="209" spans="1:46" s="4" customFormat="1">
      <c r="A209" s="383"/>
      <c r="B209" s="1054" t="s">
        <v>816</v>
      </c>
      <c r="C209" s="311"/>
      <c r="D209" s="169"/>
      <c r="E209" s="170"/>
      <c r="F209" s="708"/>
      <c r="G209" s="335"/>
      <c r="H209" s="470"/>
      <c r="I209" s="470"/>
      <c r="J209" s="470"/>
      <c r="K209" s="470"/>
      <c r="L209" s="470"/>
      <c r="M209" s="471"/>
      <c r="N209" s="471"/>
      <c r="O209" s="471"/>
      <c r="P209" s="471"/>
      <c r="Q209" s="471"/>
      <c r="R209" s="894"/>
      <c r="S209" s="470"/>
      <c r="T209" s="470"/>
      <c r="U209" s="470"/>
      <c r="V209" s="470"/>
      <c r="W209" s="598"/>
      <c r="X209" s="472"/>
      <c r="Y209" s="472"/>
      <c r="Z209" s="472"/>
      <c r="AA209" s="894"/>
      <c r="AB209" s="674"/>
      <c r="AC209" s="313"/>
      <c r="AD209" s="269"/>
      <c r="AE209" s="264"/>
      <c r="AF209" s="689"/>
      <c r="AG209" s="1084"/>
      <c r="AH209" s="703"/>
      <c r="AI209" s="272"/>
      <c r="AJ209" s="602"/>
      <c r="AK209" s="479"/>
      <c r="AL209" s="479"/>
      <c r="AM209" s="479"/>
      <c r="AN209" s="277"/>
      <c r="AO209" s="5"/>
      <c r="AP209" s="6"/>
      <c r="AQ209" s="141"/>
      <c r="AR209" s="895"/>
      <c r="AT209" s="895"/>
    </row>
    <row r="210" spans="1:46" s="4" customFormat="1">
      <c r="A210" s="383"/>
      <c r="B210" s="1171" t="s">
        <v>818</v>
      </c>
      <c r="C210" s="1030">
        <v>2008</v>
      </c>
      <c r="D210" s="233">
        <v>3</v>
      </c>
      <c r="E210" s="170" t="s">
        <v>305</v>
      </c>
      <c r="F210" s="708">
        <v>35000</v>
      </c>
      <c r="G210" s="335">
        <f t="shared" ref="G210:G216" si="53">IF(ISERROR(F210*D210)," ",F210*D210)</f>
        <v>105000</v>
      </c>
      <c r="H210" s="1009">
        <v>0</v>
      </c>
      <c r="I210" s="1009">
        <v>0</v>
      </c>
      <c r="J210" s="1009">
        <v>0</v>
      </c>
      <c r="K210" s="1009">
        <v>0</v>
      </c>
      <c r="L210" s="1009">
        <v>0</v>
      </c>
      <c r="M210" s="471">
        <f t="shared" ref="M210:M216" si="54">G210*H210</f>
        <v>0</v>
      </c>
      <c r="N210" s="471">
        <f t="shared" ref="N210:N216" si="55">(G210+M210)*I210</f>
        <v>0</v>
      </c>
      <c r="O210" s="471">
        <f t="shared" ref="O210:O216" si="56">(G210+M210+N210)*J210</f>
        <v>0</v>
      </c>
      <c r="P210" s="471">
        <f t="shared" ref="P210:P216" si="57">(G210+M210+N210+O210)*K210</f>
        <v>0</v>
      </c>
      <c r="Q210" s="471">
        <f t="shared" ref="Q210:Q216" si="58">(G210+M210+N210+O210+P210)*L210</f>
        <v>0</v>
      </c>
      <c r="R210" s="894">
        <f t="shared" ref="R210:R216" si="59">G210+SUM(M210:Q210)</f>
        <v>105000</v>
      </c>
      <c r="S210" s="470"/>
      <c r="T210" s="470">
        <v>0</v>
      </c>
      <c r="U210" s="470">
        <v>0</v>
      </c>
      <c r="V210" s="470">
        <v>0</v>
      </c>
      <c r="W210" s="598">
        <f t="shared" ref="W210:W216" si="60">R210*S210</f>
        <v>0</v>
      </c>
      <c r="X210" s="472">
        <f t="shared" ref="X210:X216" si="61">R210*T210</f>
        <v>0</v>
      </c>
      <c r="Y210" s="472">
        <f t="shared" ref="Y210:Y216" si="62">R210*U210</f>
        <v>0</v>
      </c>
      <c r="Z210" s="472">
        <f t="shared" ref="Z210:Z216" si="63">(W210+X210)*V210</f>
        <v>0</v>
      </c>
      <c r="AA210" s="894">
        <f t="shared" ref="AA210:AA216" si="64">R210+SUM(W210:Z210)</f>
        <v>105000</v>
      </c>
      <c r="AB210" s="674">
        <v>10</v>
      </c>
      <c r="AC210" s="313">
        <f>IF(ISERROR(IF('Wainwright Summary'!$E$7-C210&gt;AB210,0,(AB210-('Wainwright Summary'!$E$7-C210))/AB210)*G210)," ",(IF('Wainwright Summary'!$E$7-C210&gt;AB210,0,(AB210-('Wainwright Summary'!$E$7-C210))/AB210)*G210))</f>
        <v>105000</v>
      </c>
      <c r="AD210" s="269">
        <f>VLOOKUP(C210,'Inflation-OLD'!$A$6:$B$126,2)/VLOOKUP('Wainwright Summary'!$E$6,'Inflation-OLD'!$A$6:$B$126,2)</f>
        <v>1.02</v>
      </c>
      <c r="AE210" s="264">
        <v>0</v>
      </c>
      <c r="AF210" s="689">
        <f t="shared" ref="AF210:AF216" si="65">IF(ISERROR((AC210/G210)*AE210)," ",(AC210/G210)*AE210)</f>
        <v>0</v>
      </c>
      <c r="AG210" s="489">
        <v>2008</v>
      </c>
      <c r="AH210" s="703"/>
      <c r="AI210" s="272"/>
      <c r="AJ210" s="602">
        <f t="shared" ref="AJ210:AJ216" si="66">AB210</f>
        <v>10</v>
      </c>
      <c r="AK210" s="479"/>
      <c r="AL210" s="479"/>
      <c r="AM210" s="479"/>
      <c r="AN210" s="277"/>
      <c r="AO210" s="5"/>
      <c r="AP210" s="6"/>
      <c r="AQ210" s="141"/>
      <c r="AR210" s="895"/>
      <c r="AT210" s="895"/>
    </row>
    <row r="211" spans="1:46" s="4" customFormat="1">
      <c r="A211" s="383"/>
      <c r="B211" s="1171" t="s">
        <v>819</v>
      </c>
      <c r="C211" s="1030">
        <v>2008</v>
      </c>
      <c r="D211" s="233">
        <v>1</v>
      </c>
      <c r="E211" s="170" t="s">
        <v>305</v>
      </c>
      <c r="F211" s="708">
        <v>40000</v>
      </c>
      <c r="G211" s="335">
        <f t="shared" si="53"/>
        <v>40000</v>
      </c>
      <c r="H211" s="1009">
        <v>0</v>
      </c>
      <c r="I211" s="1009">
        <v>0</v>
      </c>
      <c r="J211" s="1009">
        <v>0</v>
      </c>
      <c r="K211" s="1009">
        <v>0</v>
      </c>
      <c r="L211" s="1009">
        <v>0</v>
      </c>
      <c r="M211" s="471">
        <f t="shared" si="54"/>
        <v>0</v>
      </c>
      <c r="N211" s="471">
        <f t="shared" si="55"/>
        <v>0</v>
      </c>
      <c r="O211" s="471">
        <f t="shared" si="56"/>
        <v>0</v>
      </c>
      <c r="P211" s="471">
        <f t="shared" si="57"/>
        <v>0</v>
      </c>
      <c r="Q211" s="471">
        <f t="shared" si="58"/>
        <v>0</v>
      </c>
      <c r="R211" s="894">
        <f t="shared" si="59"/>
        <v>40000</v>
      </c>
      <c r="S211" s="470"/>
      <c r="T211" s="470">
        <v>0</v>
      </c>
      <c r="U211" s="470">
        <v>0</v>
      </c>
      <c r="V211" s="470">
        <v>0</v>
      </c>
      <c r="W211" s="598">
        <f t="shared" si="60"/>
        <v>0</v>
      </c>
      <c r="X211" s="472">
        <f t="shared" si="61"/>
        <v>0</v>
      </c>
      <c r="Y211" s="472">
        <f t="shared" si="62"/>
        <v>0</v>
      </c>
      <c r="Z211" s="472">
        <f t="shared" si="63"/>
        <v>0</v>
      </c>
      <c r="AA211" s="894">
        <f t="shared" si="64"/>
        <v>40000</v>
      </c>
      <c r="AB211" s="674">
        <v>10</v>
      </c>
      <c r="AC211" s="313">
        <f>IF(ISERROR(IF('Wainwright Summary'!$E$7-C211&gt;AB211,0,(AB211-('Wainwright Summary'!$E$7-C211))/AB211)*G211)," ",(IF('Wainwright Summary'!$E$7-C211&gt;AB211,0,(AB211-('Wainwright Summary'!$E$7-C211))/AB211)*G211))</f>
        <v>40000</v>
      </c>
      <c r="AD211" s="269">
        <f>VLOOKUP(C211,'Inflation-OLD'!$A$6:$B$126,2)/VLOOKUP('Wainwright Summary'!$E$6,'Inflation-OLD'!$A$6:$B$126,2)</f>
        <v>1.02</v>
      </c>
      <c r="AE211" s="264">
        <v>0</v>
      </c>
      <c r="AF211" s="689">
        <f t="shared" si="65"/>
        <v>0</v>
      </c>
      <c r="AG211" s="489">
        <v>2008</v>
      </c>
      <c r="AH211" s="703"/>
      <c r="AI211" s="272"/>
      <c r="AJ211" s="602">
        <f t="shared" si="66"/>
        <v>10</v>
      </c>
      <c r="AK211" s="479"/>
      <c r="AL211" s="479"/>
      <c r="AM211" s="479"/>
      <c r="AN211" s="277"/>
      <c r="AO211" s="5"/>
      <c r="AP211" s="6"/>
      <c r="AQ211" s="141"/>
      <c r="AR211" s="895"/>
      <c r="AT211" s="895"/>
    </row>
    <row r="212" spans="1:46" s="4" customFormat="1">
      <c r="A212" s="383"/>
      <c r="B212" s="1171" t="s">
        <v>821</v>
      </c>
      <c r="C212" s="1030">
        <v>2008</v>
      </c>
      <c r="D212" s="233">
        <v>0.5</v>
      </c>
      <c r="E212" s="170" t="s">
        <v>305</v>
      </c>
      <c r="F212" s="708">
        <v>80000</v>
      </c>
      <c r="G212" s="335">
        <f t="shared" si="53"/>
        <v>40000</v>
      </c>
      <c r="H212" s="1009">
        <v>0</v>
      </c>
      <c r="I212" s="1009">
        <v>0</v>
      </c>
      <c r="J212" s="1009">
        <v>0</v>
      </c>
      <c r="K212" s="1009">
        <v>0</v>
      </c>
      <c r="L212" s="1009">
        <v>0</v>
      </c>
      <c r="M212" s="471">
        <f t="shared" si="54"/>
        <v>0</v>
      </c>
      <c r="N212" s="471">
        <f t="shared" si="55"/>
        <v>0</v>
      </c>
      <c r="O212" s="471">
        <f t="shared" si="56"/>
        <v>0</v>
      </c>
      <c r="P212" s="471">
        <f t="shared" si="57"/>
        <v>0</v>
      </c>
      <c r="Q212" s="471">
        <f t="shared" si="58"/>
        <v>0</v>
      </c>
      <c r="R212" s="894">
        <f t="shared" si="59"/>
        <v>40000</v>
      </c>
      <c r="S212" s="470"/>
      <c r="T212" s="470">
        <v>0</v>
      </c>
      <c r="U212" s="470">
        <v>0</v>
      </c>
      <c r="V212" s="470">
        <v>0</v>
      </c>
      <c r="W212" s="598">
        <f t="shared" si="60"/>
        <v>0</v>
      </c>
      <c r="X212" s="472">
        <f t="shared" si="61"/>
        <v>0</v>
      </c>
      <c r="Y212" s="472">
        <f t="shared" si="62"/>
        <v>0</v>
      </c>
      <c r="Z212" s="472">
        <f t="shared" si="63"/>
        <v>0</v>
      </c>
      <c r="AA212" s="894">
        <f t="shared" si="64"/>
        <v>40000</v>
      </c>
      <c r="AB212" s="674">
        <v>10</v>
      </c>
      <c r="AC212" s="313">
        <f>IF(ISERROR(IF('Wainwright Summary'!$E$7-C212&gt;AB212,0,(AB212-('Wainwright Summary'!$E$7-C212))/AB212)*G212)," ",(IF('Wainwright Summary'!$E$7-C212&gt;AB212,0,(AB212-('Wainwright Summary'!$E$7-C212))/AB212)*G212))</f>
        <v>40000</v>
      </c>
      <c r="AD212" s="269">
        <f>VLOOKUP(C212,'Inflation-OLD'!$A$6:$B$126,2)/VLOOKUP('Wainwright Summary'!$E$6,'Inflation-OLD'!$A$6:$B$126,2)</f>
        <v>1.02</v>
      </c>
      <c r="AE212" s="264">
        <v>0</v>
      </c>
      <c r="AF212" s="689">
        <f t="shared" si="65"/>
        <v>0</v>
      </c>
      <c r="AG212" s="489">
        <v>2008</v>
      </c>
      <c r="AH212" s="703"/>
      <c r="AI212" s="272"/>
      <c r="AJ212" s="602">
        <f t="shared" si="66"/>
        <v>10</v>
      </c>
      <c r="AK212" s="479"/>
      <c r="AL212" s="479"/>
      <c r="AM212" s="479"/>
      <c r="AN212" s="277"/>
      <c r="AO212" s="5"/>
      <c r="AP212" s="6"/>
      <c r="AQ212" s="141"/>
      <c r="AR212" s="895"/>
      <c r="AT212" s="895"/>
    </row>
    <row r="213" spans="1:46" s="4" customFormat="1">
      <c r="A213" s="383"/>
      <c r="B213" s="1171" t="s">
        <v>822</v>
      </c>
      <c r="C213" s="1030">
        <v>2008</v>
      </c>
      <c r="D213" s="233">
        <v>0.5</v>
      </c>
      <c r="E213" s="170" t="s">
        <v>305</v>
      </c>
      <c r="F213" s="708">
        <v>55000</v>
      </c>
      <c r="G213" s="335">
        <f t="shared" si="53"/>
        <v>27500</v>
      </c>
      <c r="H213" s="1009">
        <v>0</v>
      </c>
      <c r="I213" s="1009">
        <v>0</v>
      </c>
      <c r="J213" s="1009">
        <v>0</v>
      </c>
      <c r="K213" s="1009">
        <v>0</v>
      </c>
      <c r="L213" s="1009">
        <v>0</v>
      </c>
      <c r="M213" s="471">
        <f t="shared" si="54"/>
        <v>0</v>
      </c>
      <c r="N213" s="471">
        <f t="shared" si="55"/>
        <v>0</v>
      </c>
      <c r="O213" s="471">
        <f t="shared" si="56"/>
        <v>0</v>
      </c>
      <c r="P213" s="471">
        <f t="shared" si="57"/>
        <v>0</v>
      </c>
      <c r="Q213" s="471">
        <f t="shared" si="58"/>
        <v>0</v>
      </c>
      <c r="R213" s="894">
        <f t="shared" si="59"/>
        <v>27500</v>
      </c>
      <c r="S213" s="470"/>
      <c r="T213" s="470">
        <v>0</v>
      </c>
      <c r="U213" s="470">
        <v>0</v>
      </c>
      <c r="V213" s="470">
        <v>0</v>
      </c>
      <c r="W213" s="598">
        <f t="shared" si="60"/>
        <v>0</v>
      </c>
      <c r="X213" s="472">
        <f t="shared" si="61"/>
        <v>0</v>
      </c>
      <c r="Y213" s="472">
        <f t="shared" si="62"/>
        <v>0</v>
      </c>
      <c r="Z213" s="472">
        <f t="shared" si="63"/>
        <v>0</v>
      </c>
      <c r="AA213" s="894">
        <f t="shared" si="64"/>
        <v>27500</v>
      </c>
      <c r="AB213" s="674">
        <v>10</v>
      </c>
      <c r="AC213" s="313">
        <f>IF(ISERROR(IF('Wainwright Summary'!$E$7-C213&gt;AB213,0,(AB213-('Wainwright Summary'!$E$7-C213))/AB213)*G213)," ",(IF('Wainwright Summary'!$E$7-C213&gt;AB213,0,(AB213-('Wainwright Summary'!$E$7-C213))/AB213)*G213))</f>
        <v>27500</v>
      </c>
      <c r="AD213" s="269">
        <f>VLOOKUP(C213,'Inflation-OLD'!$A$6:$B$126,2)/VLOOKUP('Wainwright Summary'!$E$6,'Inflation-OLD'!$A$6:$B$126,2)</f>
        <v>1.02</v>
      </c>
      <c r="AE213" s="264">
        <v>0</v>
      </c>
      <c r="AF213" s="689">
        <f t="shared" si="65"/>
        <v>0</v>
      </c>
      <c r="AG213" s="489">
        <v>2008</v>
      </c>
      <c r="AH213" s="703"/>
      <c r="AI213" s="272"/>
      <c r="AJ213" s="602">
        <f t="shared" si="66"/>
        <v>10</v>
      </c>
      <c r="AK213" s="479"/>
      <c r="AL213" s="479"/>
      <c r="AM213" s="479"/>
      <c r="AN213" s="277"/>
      <c r="AO213" s="5"/>
      <c r="AP213" s="6"/>
      <c r="AQ213" s="141"/>
      <c r="AR213" s="895"/>
      <c r="AT213" s="895"/>
    </row>
    <row r="214" spans="1:46" s="4" customFormat="1">
      <c r="A214" s="383"/>
      <c r="B214" s="1171" t="s">
        <v>1008</v>
      </c>
      <c r="C214" s="1030">
        <v>2008</v>
      </c>
      <c r="D214" s="233">
        <v>0.5</v>
      </c>
      <c r="E214" s="170" t="s">
        <v>305</v>
      </c>
      <c r="F214" s="708">
        <v>80000</v>
      </c>
      <c r="G214" s="335">
        <f t="shared" si="53"/>
        <v>40000</v>
      </c>
      <c r="H214" s="1009">
        <v>0</v>
      </c>
      <c r="I214" s="1009">
        <v>0</v>
      </c>
      <c r="J214" s="1009">
        <v>0</v>
      </c>
      <c r="K214" s="1009">
        <v>0</v>
      </c>
      <c r="L214" s="1009">
        <v>0</v>
      </c>
      <c r="M214" s="471">
        <f t="shared" si="54"/>
        <v>0</v>
      </c>
      <c r="N214" s="471">
        <f t="shared" si="55"/>
        <v>0</v>
      </c>
      <c r="O214" s="471">
        <f t="shared" si="56"/>
        <v>0</v>
      </c>
      <c r="P214" s="471">
        <f t="shared" si="57"/>
        <v>0</v>
      </c>
      <c r="Q214" s="471">
        <f t="shared" si="58"/>
        <v>0</v>
      </c>
      <c r="R214" s="894">
        <f t="shared" si="59"/>
        <v>40000</v>
      </c>
      <c r="S214" s="470"/>
      <c r="T214" s="470">
        <v>0</v>
      </c>
      <c r="U214" s="470">
        <v>0</v>
      </c>
      <c r="V214" s="470">
        <v>0</v>
      </c>
      <c r="W214" s="598">
        <f t="shared" si="60"/>
        <v>0</v>
      </c>
      <c r="X214" s="472">
        <f t="shared" si="61"/>
        <v>0</v>
      </c>
      <c r="Y214" s="472">
        <f t="shared" si="62"/>
        <v>0</v>
      </c>
      <c r="Z214" s="472">
        <f t="shared" si="63"/>
        <v>0</v>
      </c>
      <c r="AA214" s="894">
        <f t="shared" si="64"/>
        <v>40000</v>
      </c>
      <c r="AB214" s="674">
        <v>15</v>
      </c>
      <c r="AC214" s="313">
        <f>IF(ISERROR(IF('Wainwright Summary'!$E$7-C214&gt;AB214,0,(AB214-('Wainwright Summary'!$E$7-C214))/AB214)*G214)," ",(IF('Wainwright Summary'!$E$7-C214&gt;AB214,0,(AB214-('Wainwright Summary'!$E$7-C214))/AB214)*G214))</f>
        <v>40000</v>
      </c>
      <c r="AD214" s="269">
        <f>VLOOKUP(C214,'Inflation-OLD'!$A$6:$B$126,2)/VLOOKUP('Wainwright Summary'!$E$6,'Inflation-OLD'!$A$6:$B$126,2)</f>
        <v>1.02</v>
      </c>
      <c r="AE214" s="264">
        <v>0</v>
      </c>
      <c r="AF214" s="689">
        <f t="shared" si="65"/>
        <v>0</v>
      </c>
      <c r="AG214" s="489">
        <v>2008</v>
      </c>
      <c r="AH214" s="703"/>
      <c r="AI214" s="272"/>
      <c r="AJ214" s="602">
        <f t="shared" si="66"/>
        <v>15</v>
      </c>
      <c r="AK214" s="479"/>
      <c r="AL214" s="479"/>
      <c r="AM214" s="479"/>
      <c r="AN214" s="277"/>
      <c r="AO214" s="5"/>
      <c r="AP214" s="6"/>
      <c r="AQ214" s="141"/>
      <c r="AR214" s="895"/>
      <c r="AT214" s="895"/>
    </row>
    <row r="215" spans="1:46" s="4" customFormat="1">
      <c r="A215" s="383"/>
      <c r="B215" s="1054"/>
      <c r="C215" s="311"/>
      <c r="D215" s="169"/>
      <c r="E215" s="170"/>
      <c r="F215" s="708"/>
      <c r="G215" s="335"/>
      <c r="H215" s="470"/>
      <c r="I215" s="470"/>
      <c r="J215" s="470"/>
      <c r="K215" s="470"/>
      <c r="L215" s="470"/>
      <c r="M215" s="471"/>
      <c r="N215" s="471"/>
      <c r="O215" s="471"/>
      <c r="P215" s="471"/>
      <c r="Q215" s="471"/>
      <c r="R215" s="894"/>
      <c r="S215" s="470"/>
      <c r="T215" s="470"/>
      <c r="U215" s="470"/>
      <c r="V215" s="470"/>
      <c r="W215" s="598"/>
      <c r="X215" s="472"/>
      <c r="Y215" s="472"/>
      <c r="Z215" s="472"/>
      <c r="AA215" s="894"/>
      <c r="AB215" s="674"/>
      <c r="AC215" s="313"/>
      <c r="AD215" s="269"/>
      <c r="AE215" s="264"/>
      <c r="AF215" s="689"/>
      <c r="AG215" s="489"/>
      <c r="AH215" s="703"/>
      <c r="AI215" s="272"/>
      <c r="AJ215" s="602"/>
      <c r="AK215" s="479"/>
      <c r="AL215" s="479"/>
      <c r="AM215" s="479"/>
      <c r="AN215" s="277"/>
      <c r="AO215" s="5"/>
      <c r="AP215" s="6"/>
      <c r="AQ215" s="141"/>
      <c r="AR215" s="895"/>
      <c r="AT215" s="895"/>
    </row>
    <row r="216" spans="1:46" s="4" customFormat="1">
      <c r="A216" s="383"/>
      <c r="B216" s="1054" t="s">
        <v>820</v>
      </c>
      <c r="C216" s="1030">
        <v>2008</v>
      </c>
      <c r="D216" s="169">
        <v>1</v>
      </c>
      <c r="E216" s="170" t="s">
        <v>305</v>
      </c>
      <c r="F216" s="708">
        <v>709627</v>
      </c>
      <c r="G216" s="335">
        <f t="shared" si="53"/>
        <v>709627</v>
      </c>
      <c r="H216" s="1009">
        <v>0</v>
      </c>
      <c r="I216" s="1009">
        <v>0</v>
      </c>
      <c r="J216" s="1009">
        <v>0</v>
      </c>
      <c r="K216" s="1009">
        <v>0</v>
      </c>
      <c r="L216" s="1009">
        <v>0</v>
      </c>
      <c r="M216" s="471">
        <f t="shared" si="54"/>
        <v>0</v>
      </c>
      <c r="N216" s="471">
        <f t="shared" si="55"/>
        <v>0</v>
      </c>
      <c r="O216" s="471">
        <f t="shared" si="56"/>
        <v>0</v>
      </c>
      <c r="P216" s="471">
        <f t="shared" si="57"/>
        <v>0</v>
      </c>
      <c r="Q216" s="471">
        <f t="shared" si="58"/>
        <v>0</v>
      </c>
      <c r="R216" s="894">
        <f t="shared" si="59"/>
        <v>709627</v>
      </c>
      <c r="S216" s="470"/>
      <c r="T216" s="470">
        <v>0</v>
      </c>
      <c r="U216" s="470">
        <v>0</v>
      </c>
      <c r="V216" s="470">
        <v>0</v>
      </c>
      <c r="W216" s="598">
        <f t="shared" si="60"/>
        <v>0</v>
      </c>
      <c r="X216" s="472">
        <f t="shared" si="61"/>
        <v>0</v>
      </c>
      <c r="Y216" s="472">
        <f t="shared" si="62"/>
        <v>0</v>
      </c>
      <c r="Z216" s="472">
        <f t="shared" si="63"/>
        <v>0</v>
      </c>
      <c r="AA216" s="894">
        <f t="shared" si="64"/>
        <v>709627</v>
      </c>
      <c r="AB216" s="674">
        <v>50</v>
      </c>
      <c r="AC216" s="313">
        <f>IF(ISERROR(IF('Wainwright Summary'!$E$7-C216&gt;AB216,0,(AB216-('Wainwright Summary'!$E$7-C216))/AB216)*G216)," ",(IF('Wainwright Summary'!$E$7-C216&gt;AB216,0,(AB216-('Wainwright Summary'!$E$7-C216))/AB216)*G216))</f>
        <v>709627</v>
      </c>
      <c r="AD216" s="269">
        <f>VLOOKUP(C216,'Inflation-OLD'!$A$6:$B$126,2)/VLOOKUP('Wainwright Summary'!$E$6,'Inflation-OLD'!$A$6:$B$126,2)</f>
        <v>1.02</v>
      </c>
      <c r="AE216" s="264">
        <v>0</v>
      </c>
      <c r="AF216" s="689">
        <f t="shared" si="65"/>
        <v>0</v>
      </c>
      <c r="AG216" s="489">
        <v>2008</v>
      </c>
      <c r="AH216" s="703"/>
      <c r="AI216" s="272"/>
      <c r="AJ216" s="602">
        <f t="shared" si="66"/>
        <v>50</v>
      </c>
      <c r="AK216" s="479"/>
      <c r="AL216" s="479"/>
      <c r="AM216" s="479"/>
      <c r="AN216" s="277"/>
      <c r="AO216" s="5"/>
      <c r="AP216" s="6"/>
      <c r="AQ216" s="141"/>
      <c r="AR216" s="895"/>
      <c r="AT216" s="895"/>
    </row>
    <row r="217" spans="1:46" s="4" customFormat="1">
      <c r="A217" s="383"/>
      <c r="B217" s="1060"/>
      <c r="C217" s="311"/>
      <c r="D217" s="169"/>
      <c r="E217" s="170"/>
      <c r="F217" s="708"/>
      <c r="G217" s="335"/>
      <c r="H217" s="470"/>
      <c r="I217" s="470"/>
      <c r="J217" s="470"/>
      <c r="K217" s="470"/>
      <c r="L217" s="470"/>
      <c r="M217" s="471"/>
      <c r="N217" s="471"/>
      <c r="O217" s="471"/>
      <c r="P217" s="471"/>
      <c r="Q217" s="471"/>
      <c r="R217" s="894"/>
      <c r="S217" s="470"/>
      <c r="T217" s="470"/>
      <c r="U217" s="470"/>
      <c r="V217" s="470"/>
      <c r="W217" s="598"/>
      <c r="X217" s="472"/>
      <c r="Y217" s="472"/>
      <c r="Z217" s="472"/>
      <c r="AA217" s="894"/>
      <c r="AB217" s="674"/>
      <c r="AC217" s="313"/>
      <c r="AD217" s="269"/>
      <c r="AE217" s="264"/>
      <c r="AF217" s="689"/>
      <c r="AG217" s="1084"/>
      <c r="AH217" s="703"/>
      <c r="AI217" s="272"/>
      <c r="AJ217" s="602"/>
      <c r="AK217" s="479"/>
      <c r="AL217" s="479"/>
      <c r="AM217" s="479"/>
      <c r="AN217" s="277"/>
      <c r="AO217" s="5"/>
      <c r="AP217" s="6"/>
      <c r="AQ217" s="141"/>
      <c r="AR217" s="895"/>
      <c r="AT217" s="895"/>
    </row>
    <row r="218" spans="1:46" s="4" customFormat="1" ht="18">
      <c r="A218" s="383"/>
      <c r="B218" s="1057" t="s">
        <v>8</v>
      </c>
      <c r="C218" s="311"/>
      <c r="D218" s="169"/>
      <c r="E218" s="170"/>
      <c r="F218" s="710"/>
      <c r="G218" s="335">
        <f t="shared" ref="G218:G245" si="67">IF(ISERROR(F218*D218)," ",F218*D218)</f>
        <v>0</v>
      </c>
      <c r="H218" s="335"/>
      <c r="I218" s="335"/>
      <c r="J218" s="335"/>
      <c r="K218" s="335"/>
      <c r="L218" s="335"/>
      <c r="M218" s="335"/>
      <c r="N218" s="335"/>
      <c r="O218" s="335"/>
      <c r="P218" s="335"/>
      <c r="Q218" s="335"/>
      <c r="R218" s="335"/>
      <c r="S218" s="970"/>
      <c r="T218" s="970"/>
      <c r="U218" s="970"/>
      <c r="V218" s="970"/>
      <c r="W218" s="335"/>
      <c r="X218" s="335"/>
      <c r="Y218" s="335"/>
      <c r="Z218" s="335"/>
      <c r="AA218" s="335"/>
      <c r="AB218" s="674"/>
      <c r="AC218" s="313"/>
      <c r="AD218" s="269"/>
      <c r="AE218" s="264"/>
      <c r="AF218" s="689"/>
      <c r="AG218" s="489"/>
      <c r="AH218" s="703"/>
      <c r="AI218" s="272"/>
      <c r="AJ218" s="602"/>
      <c r="AK218" s="479"/>
      <c r="AL218" s="479"/>
      <c r="AM218" s="479"/>
      <c r="AN218" s="277"/>
      <c r="AO218" s="5"/>
      <c r="AP218" s="6"/>
      <c r="AQ218" s="141"/>
      <c r="AR218" s="895"/>
      <c r="AT218" s="895"/>
    </row>
    <row r="219" spans="1:46" s="4" customFormat="1" ht="25.5">
      <c r="A219" s="383"/>
      <c r="B219" s="1053" t="s">
        <v>699</v>
      </c>
      <c r="C219" s="311"/>
      <c r="D219" s="169"/>
      <c r="E219" s="170"/>
      <c r="F219" s="710"/>
      <c r="G219" s="335">
        <f t="shared" si="67"/>
        <v>0</v>
      </c>
      <c r="H219" s="335"/>
      <c r="I219" s="335"/>
      <c r="J219" s="335"/>
      <c r="K219" s="335"/>
      <c r="L219" s="335"/>
      <c r="M219" s="335"/>
      <c r="N219" s="335"/>
      <c r="O219" s="335"/>
      <c r="P219" s="335"/>
      <c r="Q219" s="335"/>
      <c r="R219" s="335"/>
      <c r="S219" s="970"/>
      <c r="T219" s="970"/>
      <c r="U219" s="970"/>
      <c r="V219" s="970"/>
      <c r="W219" s="335"/>
      <c r="X219" s="335"/>
      <c r="Y219" s="335"/>
      <c r="Z219" s="335"/>
      <c r="AA219" s="335"/>
      <c r="AB219" s="674"/>
      <c r="AC219" s="313"/>
      <c r="AD219" s="269"/>
      <c r="AE219" s="264"/>
      <c r="AF219" s="689"/>
      <c r="AG219" s="489"/>
      <c r="AH219" s="703"/>
      <c r="AI219" s="272"/>
      <c r="AJ219" s="602"/>
      <c r="AK219" s="479"/>
      <c r="AL219" s="479"/>
      <c r="AM219" s="479"/>
      <c r="AN219" s="277"/>
      <c r="AO219" s="5"/>
      <c r="AP219" s="6"/>
      <c r="AQ219" s="141"/>
      <c r="AR219" s="895"/>
      <c r="AT219" s="895"/>
    </row>
    <row r="220" spans="1:46" s="4" customFormat="1">
      <c r="A220" s="493" t="s">
        <v>905</v>
      </c>
      <c r="B220" s="1059" t="s">
        <v>911</v>
      </c>
      <c r="C220" s="311">
        <v>1954</v>
      </c>
      <c r="D220" s="169">
        <v>266</v>
      </c>
      <c r="E220" s="170" t="s">
        <v>307</v>
      </c>
      <c r="F220" s="1025">
        <f t="shared" ref="F220:F233" si="68">AT220</f>
        <v>75</v>
      </c>
      <c r="G220" s="335">
        <f t="shared" si="67"/>
        <v>19950</v>
      </c>
      <c r="H220" s="1009">
        <v>0</v>
      </c>
      <c r="I220" s="1009">
        <v>0</v>
      </c>
      <c r="J220" s="1009">
        <v>0</v>
      </c>
      <c r="K220" s="1009">
        <v>0</v>
      </c>
      <c r="L220" s="1009">
        <v>0</v>
      </c>
      <c r="M220" s="471">
        <f t="shared" ref="M220:M233" si="69">G220*H220</f>
        <v>0</v>
      </c>
      <c r="N220" s="471">
        <f t="shared" ref="N220:N233" si="70">(G220+M220)*I220</f>
        <v>0</v>
      </c>
      <c r="O220" s="471">
        <f t="shared" ref="O220:O233" si="71">(G220+M220+N220)*J220</f>
        <v>0</v>
      </c>
      <c r="P220" s="471">
        <f t="shared" ref="P220:P233" si="72">(G220+M220+N220+O220)*K220</f>
        <v>0</v>
      </c>
      <c r="Q220" s="471">
        <f t="shared" ref="Q220:Q233" si="73">(G220+M220+N220+O220+P220)*L220</f>
        <v>0</v>
      </c>
      <c r="R220" s="894">
        <f t="shared" ref="R220:R233" si="74">G220+SUM(M220:Q220)</f>
        <v>19950</v>
      </c>
      <c r="S220" s="470"/>
      <c r="T220" s="470">
        <f t="shared" ref="T220:V233" si="75">T$10</f>
        <v>0.05</v>
      </c>
      <c r="U220" s="470">
        <v>0.03</v>
      </c>
      <c r="V220" s="470">
        <f t="shared" si="75"/>
        <v>0.1</v>
      </c>
      <c r="W220" s="598">
        <f t="shared" ref="W220:W233" si="76">R220*S220</f>
        <v>0</v>
      </c>
      <c r="X220" s="472">
        <f t="shared" ref="X220:X233" si="77">R220*T220</f>
        <v>997.5</v>
      </c>
      <c r="Y220" s="472">
        <f t="shared" ref="Y220:Y233" si="78">R220*U220</f>
        <v>598.5</v>
      </c>
      <c r="Z220" s="472">
        <f t="shared" ref="Z220:Z233" si="79">(W220+X220)*V220</f>
        <v>99.75</v>
      </c>
      <c r="AA220" s="894">
        <f t="shared" ref="AA220:AA233" si="80">R220+SUM(W220:Z220)</f>
        <v>21645.75</v>
      </c>
      <c r="AB220" s="674">
        <v>70</v>
      </c>
      <c r="AC220" s="313">
        <f>IF(ISERROR(IF('Wainwright Summary'!$E$7-C220&gt;AB220,0,(AB220-('Wainwright Summary'!$E$7-C220))/AB220)*G220)," ",(IF('Wainwright Summary'!$E$7-C220&gt;AB220,0,(AB220-('Wainwright Summary'!$E$7-C220))/AB220)*G220))</f>
        <v>4560</v>
      </c>
      <c r="AD220" s="269">
        <f>VLOOKUP(C220,'Inflation-OLD'!$A$6:$B$126,2)/VLOOKUP('Wainwright Summary'!$E$6,'Inflation-OLD'!$A$6:$B$126,2)</f>
        <v>0.16120868799244695</v>
      </c>
      <c r="AE220" s="264">
        <f t="shared" ref="AE220:AE233" si="81">IF(ISERROR(AA220*AD220), " ",AA220*AD220 )</f>
        <v>3489.4829581125086</v>
      </c>
      <c r="AF220" s="689">
        <f t="shared" ref="AF220:AF233" si="82">IF(ISERROR((AC220/G220)*AE220)," ",(AC220/G220)*AE220)</f>
        <v>797.59610471143048</v>
      </c>
      <c r="AG220" s="489">
        <f t="shared" ref="AG220:AG229" si="83">IF(ISERROR(C220+AB220)," ",(C220+AB220))</f>
        <v>2024</v>
      </c>
      <c r="AH220" s="703"/>
      <c r="AI220" s="272"/>
      <c r="AJ220" s="602">
        <f t="shared" ref="AJ220:AJ244" si="84">AB220</f>
        <v>70</v>
      </c>
      <c r="AK220" s="479"/>
      <c r="AL220" s="479"/>
      <c r="AM220" s="479"/>
      <c r="AN220" s="277"/>
      <c r="AO220" s="5"/>
      <c r="AP220" s="6"/>
      <c r="AQ220" s="141"/>
      <c r="AR220" s="895">
        <v>75</v>
      </c>
      <c r="AS220" s="897">
        <v>1</v>
      </c>
      <c r="AT220" s="895">
        <f>AR220*AS220</f>
        <v>75</v>
      </c>
    </row>
    <row r="221" spans="1:46" s="4" customFormat="1">
      <c r="A221" s="493" t="s">
        <v>905</v>
      </c>
      <c r="B221" s="1059" t="s">
        <v>171</v>
      </c>
      <c r="C221" s="311">
        <v>1961</v>
      </c>
      <c r="D221" s="169">
        <v>3168</v>
      </c>
      <c r="E221" s="170" t="s">
        <v>307</v>
      </c>
      <c r="F221" s="1025">
        <f t="shared" si="68"/>
        <v>103</v>
      </c>
      <c r="G221" s="335">
        <f t="shared" si="67"/>
        <v>326304</v>
      </c>
      <c r="H221" s="1009">
        <v>0</v>
      </c>
      <c r="I221" s="1009">
        <v>0</v>
      </c>
      <c r="J221" s="1009">
        <v>0</v>
      </c>
      <c r="K221" s="1009">
        <v>0</v>
      </c>
      <c r="L221" s="1009">
        <v>0</v>
      </c>
      <c r="M221" s="471">
        <f t="shared" si="69"/>
        <v>0</v>
      </c>
      <c r="N221" s="471">
        <f t="shared" si="70"/>
        <v>0</v>
      </c>
      <c r="O221" s="471">
        <f t="shared" si="71"/>
        <v>0</v>
      </c>
      <c r="P221" s="471">
        <f t="shared" si="72"/>
        <v>0</v>
      </c>
      <c r="Q221" s="471">
        <f t="shared" si="73"/>
        <v>0</v>
      </c>
      <c r="R221" s="894">
        <f t="shared" si="74"/>
        <v>326304</v>
      </c>
      <c r="S221" s="470"/>
      <c r="T221" s="470">
        <f t="shared" si="75"/>
        <v>0.05</v>
      </c>
      <c r="U221" s="470">
        <f t="shared" si="75"/>
        <v>0.05</v>
      </c>
      <c r="V221" s="470">
        <f t="shared" si="75"/>
        <v>0.1</v>
      </c>
      <c r="W221" s="598">
        <f t="shared" si="76"/>
        <v>0</v>
      </c>
      <c r="X221" s="472">
        <f t="shared" si="77"/>
        <v>16315.2</v>
      </c>
      <c r="Y221" s="472">
        <f t="shared" si="78"/>
        <v>16315.2</v>
      </c>
      <c r="Z221" s="472">
        <f t="shared" si="79"/>
        <v>1631.5200000000002</v>
      </c>
      <c r="AA221" s="894">
        <f t="shared" si="80"/>
        <v>360565.92</v>
      </c>
      <c r="AB221" s="674">
        <v>70</v>
      </c>
      <c r="AC221" s="313">
        <f>IF(ISERROR(IF('Wainwright Summary'!$E$7-C221&gt;AB221,0,(AB221-('Wainwright Summary'!$E$7-C221))/AB221)*G221)," ",(IF('Wainwright Summary'!$E$7-C221&gt;AB221,0,(AB221-('Wainwright Summary'!$E$7-C221))/AB221)*G221))</f>
        <v>107214.17142857143</v>
      </c>
      <c r="AD221" s="269">
        <f>VLOOKUP(C221,'Inflation-OLD'!$A$6:$B$126,2)/VLOOKUP('Wainwright Summary'!$E$6,'Inflation-OLD'!$A$6:$B$126,2)</f>
        <v>0.18578869702342174</v>
      </c>
      <c r="AE221" s="264">
        <f t="shared" si="81"/>
        <v>66989.072467851322</v>
      </c>
      <c r="AF221" s="689">
        <f t="shared" si="82"/>
        <v>22010.695239436864</v>
      </c>
      <c r="AG221" s="489">
        <f t="shared" si="83"/>
        <v>2031</v>
      </c>
      <c r="AH221" s="703"/>
      <c r="AI221" s="272"/>
      <c r="AJ221" s="602">
        <f t="shared" si="84"/>
        <v>70</v>
      </c>
      <c r="AK221" s="479"/>
      <c r="AL221" s="479"/>
      <c r="AM221" s="479"/>
      <c r="AN221" s="277"/>
      <c r="AO221" s="5"/>
      <c r="AP221" s="6"/>
      <c r="AQ221" s="141"/>
      <c r="AR221" s="895">
        <v>103</v>
      </c>
      <c r="AS221" s="897">
        <v>1</v>
      </c>
      <c r="AT221" s="895">
        <f>AR221*AS221</f>
        <v>103</v>
      </c>
    </row>
    <row r="222" spans="1:46" s="4" customFormat="1">
      <c r="A222" s="493" t="s">
        <v>905</v>
      </c>
      <c r="B222" s="1059" t="s">
        <v>316</v>
      </c>
      <c r="C222" s="311">
        <v>1958</v>
      </c>
      <c r="D222" s="169">
        <v>4991</v>
      </c>
      <c r="E222" s="170" t="s">
        <v>307</v>
      </c>
      <c r="F222" s="1025">
        <f t="shared" si="68"/>
        <v>127</v>
      </c>
      <c r="G222" s="335">
        <f t="shared" si="67"/>
        <v>633857</v>
      </c>
      <c r="H222" s="1009">
        <v>0</v>
      </c>
      <c r="I222" s="1009">
        <v>0</v>
      </c>
      <c r="J222" s="1009">
        <v>0</v>
      </c>
      <c r="K222" s="1009">
        <v>0</v>
      </c>
      <c r="L222" s="1009">
        <v>0</v>
      </c>
      <c r="M222" s="471">
        <f t="shared" si="69"/>
        <v>0</v>
      </c>
      <c r="N222" s="471">
        <f t="shared" si="70"/>
        <v>0</v>
      </c>
      <c r="O222" s="471">
        <f t="shared" si="71"/>
        <v>0</v>
      </c>
      <c r="P222" s="471">
        <f t="shared" si="72"/>
        <v>0</v>
      </c>
      <c r="Q222" s="471">
        <f t="shared" si="73"/>
        <v>0</v>
      </c>
      <c r="R222" s="894">
        <f t="shared" si="74"/>
        <v>633857</v>
      </c>
      <c r="S222" s="470"/>
      <c r="T222" s="470">
        <f t="shared" si="75"/>
        <v>0.05</v>
      </c>
      <c r="U222" s="470">
        <f t="shared" si="75"/>
        <v>0.05</v>
      </c>
      <c r="V222" s="470">
        <f t="shared" si="75"/>
        <v>0.1</v>
      </c>
      <c r="W222" s="598">
        <f t="shared" si="76"/>
        <v>0</v>
      </c>
      <c r="X222" s="472">
        <f t="shared" si="77"/>
        <v>31692.850000000002</v>
      </c>
      <c r="Y222" s="472">
        <f t="shared" si="78"/>
        <v>31692.850000000002</v>
      </c>
      <c r="Z222" s="472">
        <f t="shared" si="79"/>
        <v>3169.2850000000003</v>
      </c>
      <c r="AA222" s="894">
        <f t="shared" si="80"/>
        <v>700411.98499999999</v>
      </c>
      <c r="AB222" s="674">
        <v>70</v>
      </c>
      <c r="AC222" s="313">
        <f>IF(ISERROR(IF('Wainwright Summary'!$E$7-C222&gt;AB222,0,(AB222-('Wainwright Summary'!$E$7-C222))/AB222)*G222)," ",(IF('Wainwright Summary'!$E$7-C222&gt;AB222,0,(AB222-('Wainwright Summary'!$E$7-C222))/AB222)*G222))</f>
        <v>181102</v>
      </c>
      <c r="AD222" s="269">
        <f>VLOOKUP(C222,'Inflation-OLD'!$A$6:$B$126,2)/VLOOKUP('Wainwright Summary'!$E$6,'Inflation-OLD'!$A$6:$B$126,2)</f>
        <v>0.17814340993351988</v>
      </c>
      <c r="AE222" s="264">
        <f t="shared" si="81"/>
        <v>124773.77936620537</v>
      </c>
      <c r="AF222" s="689">
        <f t="shared" si="82"/>
        <v>35649.651247487251</v>
      </c>
      <c r="AG222" s="489">
        <f t="shared" si="83"/>
        <v>2028</v>
      </c>
      <c r="AH222" s="703"/>
      <c r="AI222" s="272"/>
      <c r="AJ222" s="602">
        <f t="shared" si="84"/>
        <v>70</v>
      </c>
      <c r="AK222" s="479"/>
      <c r="AL222" s="479"/>
      <c r="AM222" s="479"/>
      <c r="AN222" s="277"/>
      <c r="AO222" s="5"/>
      <c r="AP222" s="6"/>
      <c r="AQ222" s="141"/>
      <c r="AR222" s="895">
        <v>127</v>
      </c>
      <c r="AS222" s="897">
        <v>1</v>
      </c>
      <c r="AT222" s="895">
        <f>AR222*AS222</f>
        <v>127</v>
      </c>
    </row>
    <row r="223" spans="1:46" s="4" customFormat="1">
      <c r="A223" s="493" t="s">
        <v>905</v>
      </c>
      <c r="B223" s="1059" t="s">
        <v>281</v>
      </c>
      <c r="C223" s="311">
        <v>1953</v>
      </c>
      <c r="D223" s="169">
        <v>760</v>
      </c>
      <c r="E223" s="170" t="s">
        <v>307</v>
      </c>
      <c r="F223" s="1025">
        <f t="shared" si="68"/>
        <v>143</v>
      </c>
      <c r="G223" s="335">
        <f t="shared" si="67"/>
        <v>108680</v>
      </c>
      <c r="H223" s="1009">
        <v>0</v>
      </c>
      <c r="I223" s="1009">
        <v>0</v>
      </c>
      <c r="J223" s="1009">
        <v>0</v>
      </c>
      <c r="K223" s="1009">
        <v>0</v>
      </c>
      <c r="L223" s="1009">
        <v>0</v>
      </c>
      <c r="M223" s="471">
        <f t="shared" si="69"/>
        <v>0</v>
      </c>
      <c r="N223" s="471">
        <f t="shared" si="70"/>
        <v>0</v>
      </c>
      <c r="O223" s="471">
        <f t="shared" si="71"/>
        <v>0</v>
      </c>
      <c r="P223" s="471">
        <f t="shared" si="72"/>
        <v>0</v>
      </c>
      <c r="Q223" s="471">
        <f t="shared" si="73"/>
        <v>0</v>
      </c>
      <c r="R223" s="894">
        <f t="shared" si="74"/>
        <v>108680</v>
      </c>
      <c r="S223" s="470"/>
      <c r="T223" s="470">
        <f t="shared" si="75"/>
        <v>0.05</v>
      </c>
      <c r="U223" s="470">
        <v>0.03</v>
      </c>
      <c r="V223" s="470">
        <f t="shared" si="75"/>
        <v>0.1</v>
      </c>
      <c r="W223" s="598">
        <f t="shared" si="76"/>
        <v>0</v>
      </c>
      <c r="X223" s="472">
        <f t="shared" si="77"/>
        <v>5434</v>
      </c>
      <c r="Y223" s="472">
        <f t="shared" si="78"/>
        <v>3260.4</v>
      </c>
      <c r="Z223" s="472">
        <f t="shared" si="79"/>
        <v>543.4</v>
      </c>
      <c r="AA223" s="894">
        <f t="shared" si="80"/>
        <v>117917.8</v>
      </c>
      <c r="AB223" s="674">
        <v>70</v>
      </c>
      <c r="AC223" s="313">
        <f>IF(ISERROR(IF('Wainwright Summary'!$E$7-C223&gt;AB223,0,(AB223-('Wainwright Summary'!$E$7-C223))/AB223)*G223)," ",(IF('Wainwright Summary'!$E$7-C223&gt;AB223,0,(AB223-('Wainwright Summary'!$E$7-C223))/AB223)*G223))</f>
        <v>23288.571428571428</v>
      </c>
      <c r="AD223" s="269">
        <f>VLOOKUP(C223,'Inflation-OLD'!$A$6:$B$126,2)/VLOOKUP('Wainwright Summary'!$E$6,'Inflation-OLD'!$A$6:$B$126,2)</f>
        <v>0.15956454023117772</v>
      </c>
      <c r="AE223" s="264">
        <f t="shared" si="81"/>
        <v>18815.499542071968</v>
      </c>
      <c r="AF223" s="689">
        <f t="shared" si="82"/>
        <v>4031.8927590154217</v>
      </c>
      <c r="AG223" s="489">
        <f t="shared" si="83"/>
        <v>2023</v>
      </c>
      <c r="AH223" s="703"/>
      <c r="AI223" s="272"/>
      <c r="AJ223" s="602">
        <f t="shared" si="84"/>
        <v>70</v>
      </c>
      <c r="AK223" s="479"/>
      <c r="AL223" s="479"/>
      <c r="AM223" s="479"/>
      <c r="AN223" s="277"/>
      <c r="AO223" s="5"/>
      <c r="AP223" s="6"/>
      <c r="AQ223" s="141"/>
      <c r="AR223" s="895">
        <v>143</v>
      </c>
      <c r="AS223" s="897">
        <v>1</v>
      </c>
      <c r="AT223" s="895">
        <f>AR223*AS223</f>
        <v>143</v>
      </c>
    </row>
    <row r="224" spans="1:46" s="4" customFormat="1">
      <c r="A224" s="493" t="s">
        <v>905</v>
      </c>
      <c r="B224" s="1059" t="s">
        <v>317</v>
      </c>
      <c r="C224" s="311">
        <v>1962</v>
      </c>
      <c r="D224" s="169">
        <v>7115</v>
      </c>
      <c r="E224" s="170" t="s">
        <v>307</v>
      </c>
      <c r="F224" s="1025">
        <f t="shared" si="68"/>
        <v>150</v>
      </c>
      <c r="G224" s="335">
        <f t="shared" si="67"/>
        <v>1067250</v>
      </c>
      <c r="H224" s="1009">
        <v>0</v>
      </c>
      <c r="I224" s="1009">
        <v>0</v>
      </c>
      <c r="J224" s="1009">
        <v>0</v>
      </c>
      <c r="K224" s="1009">
        <v>0</v>
      </c>
      <c r="L224" s="1009">
        <v>0</v>
      </c>
      <c r="M224" s="471">
        <f t="shared" si="69"/>
        <v>0</v>
      </c>
      <c r="N224" s="471">
        <f t="shared" si="70"/>
        <v>0</v>
      </c>
      <c r="O224" s="471">
        <f t="shared" si="71"/>
        <v>0</v>
      </c>
      <c r="P224" s="471">
        <f t="shared" si="72"/>
        <v>0</v>
      </c>
      <c r="Q224" s="471">
        <f t="shared" si="73"/>
        <v>0</v>
      </c>
      <c r="R224" s="894">
        <f t="shared" si="74"/>
        <v>1067250</v>
      </c>
      <c r="S224" s="470"/>
      <c r="T224" s="470">
        <f t="shared" si="75"/>
        <v>0.05</v>
      </c>
      <c r="U224" s="470">
        <f t="shared" si="75"/>
        <v>0.05</v>
      </c>
      <c r="V224" s="470">
        <f t="shared" si="75"/>
        <v>0.1</v>
      </c>
      <c r="W224" s="598">
        <f t="shared" si="76"/>
        <v>0</v>
      </c>
      <c r="X224" s="472">
        <f t="shared" si="77"/>
        <v>53362.5</v>
      </c>
      <c r="Y224" s="472">
        <f t="shared" si="78"/>
        <v>53362.5</v>
      </c>
      <c r="Z224" s="472">
        <f t="shared" si="79"/>
        <v>5336.25</v>
      </c>
      <c r="AA224" s="894">
        <f t="shared" si="80"/>
        <v>1179311.25</v>
      </c>
      <c r="AB224" s="674">
        <v>70</v>
      </c>
      <c r="AC224" s="313">
        <f>IF(ISERROR(IF('Wainwright Summary'!$E$7-C224&gt;AB224,0,(AB224-('Wainwright Summary'!$E$7-C224))/AB224)*G224)," ",(IF('Wainwright Summary'!$E$7-C224&gt;AB224,0,(AB224-('Wainwright Summary'!$E$7-C224))/AB224)*G224))</f>
        <v>365914.28571428574</v>
      </c>
      <c r="AD224" s="269">
        <f>VLOOKUP(C224,'Inflation-OLD'!$A$6:$B$126,2)/VLOOKUP('Wainwright Summary'!$E$6,'Inflation-OLD'!$A$6:$B$126,2)</f>
        <v>0.18809050388919865</v>
      </c>
      <c r="AE224" s="264">
        <f t="shared" si="81"/>
        <v>221817.24725470072</v>
      </c>
      <c r="AF224" s="689">
        <f t="shared" si="82"/>
        <v>76051.627630183109</v>
      </c>
      <c r="AG224" s="489">
        <f t="shared" si="83"/>
        <v>2032</v>
      </c>
      <c r="AH224" s="703"/>
      <c r="AI224" s="272"/>
      <c r="AJ224" s="602">
        <f t="shared" si="84"/>
        <v>70</v>
      </c>
      <c r="AK224" s="479"/>
      <c r="AL224" s="479"/>
      <c r="AM224" s="479"/>
      <c r="AN224" s="277"/>
      <c r="AO224" s="5"/>
      <c r="AP224" s="6"/>
      <c r="AQ224" s="141"/>
      <c r="AR224" s="895">
        <v>150</v>
      </c>
      <c r="AS224" s="897">
        <v>1</v>
      </c>
      <c r="AT224" s="895">
        <f t="shared" ref="AT224:AT244" si="85">AR224*AS224</f>
        <v>150</v>
      </c>
    </row>
    <row r="225" spans="1:46" s="4" customFormat="1">
      <c r="A225" s="493" t="s">
        <v>905</v>
      </c>
      <c r="B225" s="1054" t="s">
        <v>314</v>
      </c>
      <c r="C225" s="311">
        <v>1958</v>
      </c>
      <c r="D225" s="169">
        <v>7571</v>
      </c>
      <c r="E225" s="170" t="s">
        <v>307</v>
      </c>
      <c r="F225" s="1025">
        <f t="shared" si="68"/>
        <v>174</v>
      </c>
      <c r="G225" s="335">
        <f t="shared" si="67"/>
        <v>1317354</v>
      </c>
      <c r="H225" s="1009">
        <v>0</v>
      </c>
      <c r="I225" s="1009">
        <v>0</v>
      </c>
      <c r="J225" s="1009">
        <v>0</v>
      </c>
      <c r="K225" s="1009">
        <v>0</v>
      </c>
      <c r="L225" s="1009">
        <v>0</v>
      </c>
      <c r="M225" s="471">
        <f t="shared" si="69"/>
        <v>0</v>
      </c>
      <c r="N225" s="471">
        <f t="shared" si="70"/>
        <v>0</v>
      </c>
      <c r="O225" s="471">
        <f t="shared" si="71"/>
        <v>0</v>
      </c>
      <c r="P225" s="471">
        <f t="shared" si="72"/>
        <v>0</v>
      </c>
      <c r="Q225" s="471">
        <f t="shared" si="73"/>
        <v>0</v>
      </c>
      <c r="R225" s="894">
        <f t="shared" si="74"/>
        <v>1317354</v>
      </c>
      <c r="S225" s="470"/>
      <c r="T225" s="470">
        <f t="shared" si="75"/>
        <v>0.05</v>
      </c>
      <c r="U225" s="470">
        <f t="shared" si="75"/>
        <v>0.05</v>
      </c>
      <c r="V225" s="470">
        <f t="shared" si="75"/>
        <v>0.1</v>
      </c>
      <c r="W225" s="598">
        <f t="shared" si="76"/>
        <v>0</v>
      </c>
      <c r="X225" s="472">
        <f t="shared" si="77"/>
        <v>65867.7</v>
      </c>
      <c r="Y225" s="472">
        <f t="shared" si="78"/>
        <v>65867.7</v>
      </c>
      <c r="Z225" s="472">
        <f t="shared" si="79"/>
        <v>6586.77</v>
      </c>
      <c r="AA225" s="894">
        <f t="shared" si="80"/>
        <v>1455676.17</v>
      </c>
      <c r="AB225" s="674">
        <v>70</v>
      </c>
      <c r="AC225" s="313">
        <f>IF(ISERROR(IF('Wainwright Summary'!$E$7-C225&gt;AB225,0,(AB225-('Wainwright Summary'!$E$7-C225))/AB225)*G225)," ",(IF('Wainwright Summary'!$E$7-C225&gt;AB225,0,(AB225-('Wainwright Summary'!$E$7-C225))/AB225)*G225))</f>
        <v>376386.8571428571</v>
      </c>
      <c r="AD225" s="269">
        <f>VLOOKUP(C225,'Inflation-OLD'!$A$6:$B$126,2)/VLOOKUP('Wainwright Summary'!$E$6,'Inflation-OLD'!$A$6:$B$126,2)</f>
        <v>0.17814340993351988</v>
      </c>
      <c r="AE225" s="264">
        <f t="shared" si="81"/>
        <v>259319.11668276615</v>
      </c>
      <c r="AF225" s="689">
        <f t="shared" si="82"/>
        <v>74091.176195076041</v>
      </c>
      <c r="AG225" s="489">
        <f t="shared" si="83"/>
        <v>2028</v>
      </c>
      <c r="AH225" s="703"/>
      <c r="AI225" s="272"/>
      <c r="AJ225" s="602">
        <f t="shared" si="84"/>
        <v>70</v>
      </c>
      <c r="AK225" s="479"/>
      <c r="AL225" s="479"/>
      <c r="AM225" s="479"/>
      <c r="AN225" s="277"/>
      <c r="AO225" s="5"/>
      <c r="AP225" s="6"/>
      <c r="AQ225" s="141"/>
      <c r="AR225" s="895">
        <v>174</v>
      </c>
      <c r="AS225" s="897">
        <v>1</v>
      </c>
      <c r="AT225" s="895">
        <f t="shared" si="85"/>
        <v>174</v>
      </c>
    </row>
    <row r="226" spans="1:46" s="4" customFormat="1">
      <c r="A226" s="493" t="s">
        <v>905</v>
      </c>
      <c r="B226" s="1054" t="s">
        <v>306</v>
      </c>
      <c r="C226" s="311">
        <v>1964</v>
      </c>
      <c r="D226" s="169">
        <v>26415</v>
      </c>
      <c r="E226" s="170" t="s">
        <v>307</v>
      </c>
      <c r="F226" s="1025">
        <f t="shared" si="68"/>
        <v>182</v>
      </c>
      <c r="G226" s="335">
        <f t="shared" si="67"/>
        <v>4807530</v>
      </c>
      <c r="H226" s="1009">
        <v>0</v>
      </c>
      <c r="I226" s="1009">
        <v>0</v>
      </c>
      <c r="J226" s="1009">
        <v>0</v>
      </c>
      <c r="K226" s="1009">
        <v>0</v>
      </c>
      <c r="L226" s="1009">
        <v>0</v>
      </c>
      <c r="M226" s="471">
        <f t="shared" si="69"/>
        <v>0</v>
      </c>
      <c r="N226" s="471">
        <f t="shared" si="70"/>
        <v>0</v>
      </c>
      <c r="O226" s="471">
        <f t="shared" si="71"/>
        <v>0</v>
      </c>
      <c r="P226" s="471">
        <f t="shared" si="72"/>
        <v>0</v>
      </c>
      <c r="Q226" s="471">
        <f t="shared" si="73"/>
        <v>0</v>
      </c>
      <c r="R226" s="894">
        <f t="shared" si="74"/>
        <v>4807530</v>
      </c>
      <c r="S226" s="470"/>
      <c r="T226" s="470">
        <f t="shared" si="75"/>
        <v>0.05</v>
      </c>
      <c r="U226" s="470">
        <f t="shared" si="75"/>
        <v>0.05</v>
      </c>
      <c r="V226" s="470">
        <f t="shared" si="75"/>
        <v>0.1</v>
      </c>
      <c r="W226" s="598">
        <f t="shared" si="76"/>
        <v>0</v>
      </c>
      <c r="X226" s="472">
        <f t="shared" si="77"/>
        <v>240376.5</v>
      </c>
      <c r="Y226" s="472">
        <f t="shared" si="78"/>
        <v>240376.5</v>
      </c>
      <c r="Z226" s="472">
        <f t="shared" si="79"/>
        <v>24037.65</v>
      </c>
      <c r="AA226" s="894">
        <f t="shared" si="80"/>
        <v>5312320.6500000004</v>
      </c>
      <c r="AB226" s="674">
        <v>70</v>
      </c>
      <c r="AC226" s="313">
        <f>IF(ISERROR(IF('Wainwright Summary'!$E$7-C226&gt;AB226,0,(AB226-('Wainwright Summary'!$E$7-C226))/AB226)*G226)," ",(IF('Wainwright Summary'!$E$7-C226&gt;AB226,0,(AB226-('Wainwright Summary'!$E$7-C226))/AB226)*G226))</f>
        <v>1785654</v>
      </c>
      <c r="AD226" s="269">
        <f>VLOOKUP(C226,'Inflation-OLD'!$A$6:$B$126,2)/VLOOKUP('Wainwright Summary'!$E$6,'Inflation-OLD'!$A$6:$B$126,2)</f>
        <v>0.19277632500881595</v>
      </c>
      <c r="AE226" s="264">
        <f t="shared" si="81"/>
        <v>1024089.6521754444</v>
      </c>
      <c r="AF226" s="689">
        <f t="shared" si="82"/>
        <v>380376.15652230795</v>
      </c>
      <c r="AG226" s="489">
        <f t="shared" si="83"/>
        <v>2034</v>
      </c>
      <c r="AH226" s="703"/>
      <c r="AI226" s="272"/>
      <c r="AJ226" s="602">
        <f t="shared" si="84"/>
        <v>70</v>
      </c>
      <c r="AK226" s="479"/>
      <c r="AL226" s="479"/>
      <c r="AM226" s="479"/>
      <c r="AN226" s="277"/>
      <c r="AO226" s="5"/>
      <c r="AP226" s="6"/>
      <c r="AQ226" s="141"/>
      <c r="AR226" s="895">
        <v>182</v>
      </c>
      <c r="AS226" s="897">
        <v>1</v>
      </c>
      <c r="AT226" s="895">
        <f t="shared" si="85"/>
        <v>182</v>
      </c>
    </row>
    <row r="227" spans="1:46" s="4" customFormat="1">
      <c r="A227" s="493" t="s">
        <v>905</v>
      </c>
      <c r="B227" s="1054" t="s">
        <v>308</v>
      </c>
      <c r="C227" s="311">
        <v>1962</v>
      </c>
      <c r="D227" s="169">
        <v>64276</v>
      </c>
      <c r="E227" s="170" t="s">
        <v>307</v>
      </c>
      <c r="F227" s="1025">
        <f t="shared" si="68"/>
        <v>190</v>
      </c>
      <c r="G227" s="335">
        <f t="shared" si="67"/>
        <v>12212440</v>
      </c>
      <c r="H227" s="1009">
        <v>0</v>
      </c>
      <c r="I227" s="1009">
        <v>0</v>
      </c>
      <c r="J227" s="1009">
        <v>0</v>
      </c>
      <c r="K227" s="1009">
        <v>0</v>
      </c>
      <c r="L227" s="1009">
        <v>0</v>
      </c>
      <c r="M227" s="471">
        <f t="shared" si="69"/>
        <v>0</v>
      </c>
      <c r="N227" s="471">
        <f t="shared" si="70"/>
        <v>0</v>
      </c>
      <c r="O227" s="471">
        <f t="shared" si="71"/>
        <v>0</v>
      </c>
      <c r="P227" s="471">
        <f t="shared" si="72"/>
        <v>0</v>
      </c>
      <c r="Q227" s="471">
        <f t="shared" si="73"/>
        <v>0</v>
      </c>
      <c r="R227" s="894">
        <f t="shared" si="74"/>
        <v>12212440</v>
      </c>
      <c r="S227" s="470"/>
      <c r="T227" s="470">
        <f t="shared" si="75"/>
        <v>0.05</v>
      </c>
      <c r="U227" s="470">
        <f t="shared" si="75"/>
        <v>0.05</v>
      </c>
      <c r="V227" s="470">
        <f t="shared" si="75"/>
        <v>0.1</v>
      </c>
      <c r="W227" s="598">
        <f t="shared" si="76"/>
        <v>0</v>
      </c>
      <c r="X227" s="472">
        <f t="shared" si="77"/>
        <v>610622</v>
      </c>
      <c r="Y227" s="472">
        <f t="shared" si="78"/>
        <v>610622</v>
      </c>
      <c r="Z227" s="472">
        <f t="shared" si="79"/>
        <v>61062.200000000004</v>
      </c>
      <c r="AA227" s="894">
        <f t="shared" si="80"/>
        <v>13494746.199999999</v>
      </c>
      <c r="AB227" s="674">
        <v>70</v>
      </c>
      <c r="AC227" s="313">
        <f>IF(ISERROR(IF('Wainwright Summary'!$E$7-C227&gt;AB227,0,(AB227-('Wainwright Summary'!$E$7-C227))/AB227)*G227)," ",(IF('Wainwright Summary'!$E$7-C227&gt;AB227,0,(AB227-('Wainwright Summary'!$E$7-C227))/AB227)*G227))</f>
        <v>4187122.2857142859</v>
      </c>
      <c r="AD227" s="269">
        <f>VLOOKUP(C227,'Inflation-OLD'!$A$6:$B$126,2)/VLOOKUP('Wainwright Summary'!$E$6,'Inflation-OLD'!$A$6:$B$126,2)</f>
        <v>0.18809050388919865</v>
      </c>
      <c r="AE227" s="264">
        <f t="shared" si="81"/>
        <v>2538233.6126148487</v>
      </c>
      <c r="AF227" s="689">
        <f t="shared" si="82"/>
        <v>870251.52432509093</v>
      </c>
      <c r="AG227" s="489">
        <f t="shared" si="83"/>
        <v>2032</v>
      </c>
      <c r="AH227" s="703"/>
      <c r="AI227" s="272"/>
      <c r="AJ227" s="602">
        <f t="shared" si="84"/>
        <v>70</v>
      </c>
      <c r="AK227" s="479"/>
      <c r="AL227" s="479"/>
      <c r="AM227" s="479"/>
      <c r="AN227" s="277"/>
      <c r="AO227" s="5"/>
      <c r="AP227" s="6"/>
      <c r="AQ227" s="141"/>
      <c r="AR227" s="895">
        <v>190</v>
      </c>
      <c r="AS227" s="897">
        <v>1</v>
      </c>
      <c r="AT227" s="895">
        <f t="shared" si="85"/>
        <v>190</v>
      </c>
    </row>
    <row r="228" spans="1:46" s="4" customFormat="1">
      <c r="A228" s="493" t="s">
        <v>905</v>
      </c>
      <c r="B228" s="1054" t="s">
        <v>309</v>
      </c>
      <c r="C228" s="311">
        <v>1955</v>
      </c>
      <c r="D228" s="169">
        <v>19939</v>
      </c>
      <c r="E228" s="170" t="s">
        <v>307</v>
      </c>
      <c r="F228" s="1025">
        <f t="shared" si="68"/>
        <v>198</v>
      </c>
      <c r="G228" s="335">
        <f t="shared" si="67"/>
        <v>3947922</v>
      </c>
      <c r="H228" s="1009">
        <v>0</v>
      </c>
      <c r="I228" s="1009">
        <v>0</v>
      </c>
      <c r="J228" s="1009">
        <v>0</v>
      </c>
      <c r="K228" s="1009">
        <v>0</v>
      </c>
      <c r="L228" s="1009">
        <v>0</v>
      </c>
      <c r="M228" s="471">
        <f t="shared" si="69"/>
        <v>0</v>
      </c>
      <c r="N228" s="471">
        <f t="shared" si="70"/>
        <v>0</v>
      </c>
      <c r="O228" s="471">
        <f t="shared" si="71"/>
        <v>0</v>
      </c>
      <c r="P228" s="471">
        <f t="shared" si="72"/>
        <v>0</v>
      </c>
      <c r="Q228" s="471">
        <f t="shared" si="73"/>
        <v>0</v>
      </c>
      <c r="R228" s="894">
        <f t="shared" si="74"/>
        <v>3947922</v>
      </c>
      <c r="S228" s="470"/>
      <c r="T228" s="470">
        <f t="shared" si="75"/>
        <v>0.05</v>
      </c>
      <c r="U228" s="470">
        <f t="shared" si="75"/>
        <v>0.05</v>
      </c>
      <c r="V228" s="470">
        <f t="shared" si="75"/>
        <v>0.1</v>
      </c>
      <c r="W228" s="598">
        <f t="shared" si="76"/>
        <v>0</v>
      </c>
      <c r="X228" s="472">
        <f t="shared" si="77"/>
        <v>197396.1</v>
      </c>
      <c r="Y228" s="472">
        <f t="shared" si="78"/>
        <v>197396.1</v>
      </c>
      <c r="Z228" s="472">
        <f t="shared" si="79"/>
        <v>19739.61</v>
      </c>
      <c r="AA228" s="894">
        <f t="shared" si="80"/>
        <v>4362453.8099999996</v>
      </c>
      <c r="AB228" s="674">
        <v>70</v>
      </c>
      <c r="AC228" s="313">
        <f>IF(ISERROR(IF('Wainwright Summary'!$E$7-C228&gt;AB228,0,(AB228-('Wainwright Summary'!$E$7-C228))/AB228)*G228)," ",(IF('Wainwright Summary'!$E$7-C228&gt;AB228,0,(AB228-('Wainwright Summary'!$E$7-C228))/AB228)*G228))</f>
        <v>958781.05714285711</v>
      </c>
      <c r="AD228" s="269">
        <f>VLOOKUP(C228,'Inflation-OLD'!$A$6:$B$126,2)/VLOOKUP('Wainwright Summary'!$E$6,'Inflation-OLD'!$A$6:$B$126,2)</f>
        <v>0.16293504314177962</v>
      </c>
      <c r="AE228" s="264">
        <f t="shared" si="81"/>
        <v>710796.59973637084</v>
      </c>
      <c r="AF228" s="689">
        <f t="shared" si="82"/>
        <v>172622.03136454721</v>
      </c>
      <c r="AG228" s="489">
        <f t="shared" si="83"/>
        <v>2025</v>
      </c>
      <c r="AH228" s="703"/>
      <c r="AI228" s="272"/>
      <c r="AJ228" s="602">
        <f t="shared" si="84"/>
        <v>70</v>
      </c>
      <c r="AK228" s="479"/>
      <c r="AL228" s="479"/>
      <c r="AM228" s="479"/>
      <c r="AN228" s="277"/>
      <c r="AO228" s="5"/>
      <c r="AP228" s="6"/>
      <c r="AQ228" s="141"/>
      <c r="AR228" s="895">
        <v>198</v>
      </c>
      <c r="AS228" s="897">
        <v>1</v>
      </c>
      <c r="AT228" s="895">
        <f t="shared" si="85"/>
        <v>198</v>
      </c>
    </row>
    <row r="229" spans="1:46" s="4" customFormat="1">
      <c r="A229" s="493" t="s">
        <v>905</v>
      </c>
      <c r="B229" s="1054" t="s">
        <v>310</v>
      </c>
      <c r="C229" s="311">
        <v>1972</v>
      </c>
      <c r="D229" s="169">
        <v>14006</v>
      </c>
      <c r="E229" s="170" t="s">
        <v>307</v>
      </c>
      <c r="F229" s="1025">
        <f t="shared" si="68"/>
        <v>206</v>
      </c>
      <c r="G229" s="335">
        <f t="shared" si="67"/>
        <v>2885236</v>
      </c>
      <c r="H229" s="1009">
        <v>0</v>
      </c>
      <c r="I229" s="1009">
        <v>0</v>
      </c>
      <c r="J229" s="1009">
        <v>0</v>
      </c>
      <c r="K229" s="1009">
        <v>0</v>
      </c>
      <c r="L229" s="1009">
        <v>0</v>
      </c>
      <c r="M229" s="471">
        <f t="shared" si="69"/>
        <v>0</v>
      </c>
      <c r="N229" s="471">
        <f t="shared" si="70"/>
        <v>0</v>
      </c>
      <c r="O229" s="471">
        <f t="shared" si="71"/>
        <v>0</v>
      </c>
      <c r="P229" s="471">
        <f t="shared" si="72"/>
        <v>0</v>
      </c>
      <c r="Q229" s="471">
        <f t="shared" si="73"/>
        <v>0</v>
      </c>
      <c r="R229" s="894">
        <f t="shared" si="74"/>
        <v>2885236</v>
      </c>
      <c r="S229" s="470"/>
      <c r="T229" s="470">
        <f t="shared" si="75"/>
        <v>0.05</v>
      </c>
      <c r="U229" s="470">
        <f t="shared" si="75"/>
        <v>0.05</v>
      </c>
      <c r="V229" s="470">
        <f t="shared" si="75"/>
        <v>0.1</v>
      </c>
      <c r="W229" s="598">
        <f t="shared" si="76"/>
        <v>0</v>
      </c>
      <c r="X229" s="472">
        <f t="shared" si="77"/>
        <v>144261.80000000002</v>
      </c>
      <c r="Y229" s="472">
        <f t="shared" si="78"/>
        <v>144261.80000000002</v>
      </c>
      <c r="Z229" s="472">
        <f t="shared" si="79"/>
        <v>14426.180000000002</v>
      </c>
      <c r="AA229" s="894">
        <f t="shared" si="80"/>
        <v>3188185.7800000003</v>
      </c>
      <c r="AB229" s="674">
        <v>70</v>
      </c>
      <c r="AC229" s="313">
        <f>IF(ISERROR(IF('Wainwright Summary'!$E$7-C229&gt;AB229,0,(AB229-('Wainwright Summary'!$E$7-C229))/AB229)*G229)," ",(IF('Wainwright Summary'!$E$7-C229&gt;AB229,0,(AB229-('Wainwright Summary'!$E$7-C229))/AB229)*G229))</f>
        <v>1401400.3428571429</v>
      </c>
      <c r="AD229" s="269">
        <f>VLOOKUP(C229,'Inflation-OLD'!$A$6:$B$126,2)/VLOOKUP('Wainwright Summary'!$E$6,'Inflation-OLD'!$A$6:$B$126,2)</f>
        <v>0.26018638322085391</v>
      </c>
      <c r="AE229" s="264">
        <f t="shared" si="81"/>
        <v>829522.52713435714</v>
      </c>
      <c r="AF229" s="689">
        <f t="shared" si="82"/>
        <v>402910.94175097346</v>
      </c>
      <c r="AG229" s="489">
        <f t="shared" si="83"/>
        <v>2042</v>
      </c>
      <c r="AH229" s="703"/>
      <c r="AI229" s="272"/>
      <c r="AJ229" s="602">
        <f t="shared" si="84"/>
        <v>70</v>
      </c>
      <c r="AK229" s="479"/>
      <c r="AL229" s="479"/>
      <c r="AM229" s="479"/>
      <c r="AN229" s="277"/>
      <c r="AO229" s="5"/>
      <c r="AP229" s="6"/>
      <c r="AQ229" s="141"/>
      <c r="AR229" s="895">
        <v>206</v>
      </c>
      <c r="AS229" s="897">
        <v>1</v>
      </c>
      <c r="AT229" s="895">
        <f t="shared" si="85"/>
        <v>206</v>
      </c>
    </row>
    <row r="230" spans="1:46" s="4" customFormat="1">
      <c r="A230" s="493" t="s">
        <v>905</v>
      </c>
      <c r="B230" s="1054" t="s">
        <v>311</v>
      </c>
      <c r="C230" s="311">
        <v>1983</v>
      </c>
      <c r="D230" s="169">
        <v>7082</v>
      </c>
      <c r="E230" s="170" t="s">
        <v>307</v>
      </c>
      <c r="F230" s="1025">
        <f t="shared" si="68"/>
        <v>222</v>
      </c>
      <c r="G230" s="335">
        <f t="shared" si="67"/>
        <v>1572204</v>
      </c>
      <c r="H230" s="1009">
        <v>0</v>
      </c>
      <c r="I230" s="1009">
        <v>0</v>
      </c>
      <c r="J230" s="1009">
        <v>0</v>
      </c>
      <c r="K230" s="1009">
        <v>0</v>
      </c>
      <c r="L230" s="1009">
        <v>0</v>
      </c>
      <c r="M230" s="471">
        <f t="shared" si="69"/>
        <v>0</v>
      </c>
      <c r="N230" s="471">
        <f t="shared" si="70"/>
        <v>0</v>
      </c>
      <c r="O230" s="471">
        <f t="shared" si="71"/>
        <v>0</v>
      </c>
      <c r="P230" s="471">
        <f t="shared" si="72"/>
        <v>0</v>
      </c>
      <c r="Q230" s="471">
        <f t="shared" si="73"/>
        <v>0</v>
      </c>
      <c r="R230" s="894">
        <f t="shared" si="74"/>
        <v>1572204</v>
      </c>
      <c r="S230" s="470"/>
      <c r="T230" s="470">
        <f t="shared" si="75"/>
        <v>0.05</v>
      </c>
      <c r="U230" s="470">
        <f t="shared" si="75"/>
        <v>0.05</v>
      </c>
      <c r="V230" s="470">
        <f t="shared" si="75"/>
        <v>0.1</v>
      </c>
      <c r="W230" s="598">
        <f t="shared" si="76"/>
        <v>0</v>
      </c>
      <c r="X230" s="472">
        <f t="shared" si="77"/>
        <v>78610.200000000012</v>
      </c>
      <c r="Y230" s="472">
        <f t="shared" si="78"/>
        <v>78610.200000000012</v>
      </c>
      <c r="Z230" s="472">
        <f t="shared" si="79"/>
        <v>7861.0200000000013</v>
      </c>
      <c r="AA230" s="894">
        <f t="shared" si="80"/>
        <v>1737285.42</v>
      </c>
      <c r="AB230" s="674">
        <v>70</v>
      </c>
      <c r="AC230" s="313">
        <f>IF(ISERROR(IF('Wainwright Summary'!$E$7-C230&gt;AB230,0,(AB230-('Wainwright Summary'!$E$7-C230))/AB230)*G230)," ",(IF('Wainwright Summary'!$E$7-C230&gt;AB230,0,(AB230-('Wainwright Summary'!$E$7-C230))/AB230)*G230))</f>
        <v>1010702.5714285715</v>
      </c>
      <c r="AD230" s="269">
        <f>VLOOKUP(C230,'Inflation-OLD'!$A$6:$B$126,2)/VLOOKUP('Wainwright Summary'!$E$6,'Inflation-OLD'!$A$6:$B$126,2)</f>
        <v>0.56657331853337289</v>
      </c>
      <c r="AE230" s="264">
        <f t="shared" si="81"/>
        <v>984299.56564904447</v>
      </c>
      <c r="AF230" s="689">
        <f t="shared" si="82"/>
        <v>632764.00648867153</v>
      </c>
      <c r="AG230" s="489">
        <f t="shared" ref="AG230:AG243" si="86">IF(ISERROR(C230+AB230)," ",(C230+AB230))</f>
        <v>2053</v>
      </c>
      <c r="AH230" s="703"/>
      <c r="AI230" s="272"/>
      <c r="AJ230" s="602">
        <f t="shared" si="84"/>
        <v>70</v>
      </c>
      <c r="AK230" s="479"/>
      <c r="AL230" s="479"/>
      <c r="AM230" s="479"/>
      <c r="AN230" s="277"/>
      <c r="AO230" s="5"/>
      <c r="AP230" s="6"/>
      <c r="AQ230" s="141"/>
      <c r="AR230" s="895">
        <v>222</v>
      </c>
      <c r="AS230" s="897">
        <v>1</v>
      </c>
      <c r="AT230" s="895">
        <f t="shared" si="85"/>
        <v>222</v>
      </c>
    </row>
    <row r="231" spans="1:46" s="4" customFormat="1">
      <c r="A231" s="493" t="s">
        <v>905</v>
      </c>
      <c r="B231" s="1054" t="s">
        <v>312</v>
      </c>
      <c r="C231" s="311">
        <v>1979</v>
      </c>
      <c r="D231" s="169">
        <v>2564</v>
      </c>
      <c r="E231" s="170" t="s">
        <v>307</v>
      </c>
      <c r="F231" s="1025">
        <f t="shared" si="68"/>
        <v>238</v>
      </c>
      <c r="G231" s="337">
        <f t="shared" si="67"/>
        <v>610232</v>
      </c>
      <c r="H231" s="1009">
        <v>0</v>
      </c>
      <c r="I231" s="1009">
        <v>0</v>
      </c>
      <c r="J231" s="1009">
        <v>0</v>
      </c>
      <c r="K231" s="1009">
        <v>0</v>
      </c>
      <c r="L231" s="1009">
        <v>0</v>
      </c>
      <c r="M231" s="471">
        <f t="shared" si="69"/>
        <v>0</v>
      </c>
      <c r="N231" s="471">
        <f t="shared" si="70"/>
        <v>0</v>
      </c>
      <c r="O231" s="471">
        <f t="shared" si="71"/>
        <v>0</v>
      </c>
      <c r="P231" s="471">
        <f t="shared" si="72"/>
        <v>0</v>
      </c>
      <c r="Q231" s="471">
        <f t="shared" si="73"/>
        <v>0</v>
      </c>
      <c r="R231" s="894">
        <f t="shared" si="74"/>
        <v>610232</v>
      </c>
      <c r="S231" s="470"/>
      <c r="T231" s="470">
        <f t="shared" si="75"/>
        <v>0.05</v>
      </c>
      <c r="U231" s="470">
        <f t="shared" si="75"/>
        <v>0.05</v>
      </c>
      <c r="V231" s="470">
        <f t="shared" si="75"/>
        <v>0.1</v>
      </c>
      <c r="W231" s="598">
        <f t="shared" si="76"/>
        <v>0</v>
      </c>
      <c r="X231" s="472">
        <f t="shared" si="77"/>
        <v>30511.600000000002</v>
      </c>
      <c r="Y231" s="472">
        <f t="shared" si="78"/>
        <v>30511.600000000002</v>
      </c>
      <c r="Z231" s="472">
        <f t="shared" si="79"/>
        <v>3051.1600000000003</v>
      </c>
      <c r="AA231" s="894">
        <f t="shared" si="80"/>
        <v>674306.36</v>
      </c>
      <c r="AB231" s="674">
        <v>70</v>
      </c>
      <c r="AC231" s="313">
        <f>IF(ISERROR(IF('Wainwright Summary'!$E$7-C231&gt;AB231,0,(AB231-('Wainwright Summary'!$E$7-C231))/AB231)*G231)," ",(IF('Wainwright Summary'!$E$7-C231&gt;AB231,0,(AB231-('Wainwright Summary'!$E$7-C231))/AB231)*G231))</f>
        <v>357421.60000000003</v>
      </c>
      <c r="AD231" s="269">
        <f>VLOOKUP(C231,'Inflation-OLD'!$A$6:$B$126,2)/VLOOKUP('Wainwright Summary'!$E$6,'Inflation-OLD'!$A$6:$B$126,2)</f>
        <v>0.42632751449710848</v>
      </c>
      <c r="AE231" s="264">
        <f t="shared" si="81"/>
        <v>287475.35446839244</v>
      </c>
      <c r="AF231" s="689">
        <f t="shared" si="82"/>
        <v>168378.42190291558</v>
      </c>
      <c r="AG231" s="489">
        <f t="shared" si="86"/>
        <v>2049</v>
      </c>
      <c r="AH231" s="703"/>
      <c r="AI231" s="272"/>
      <c r="AJ231" s="602">
        <f t="shared" si="84"/>
        <v>70</v>
      </c>
      <c r="AK231" s="479"/>
      <c r="AL231" s="479"/>
      <c r="AM231" s="479"/>
      <c r="AN231" s="277"/>
      <c r="AO231" s="5"/>
      <c r="AP231" s="6"/>
      <c r="AQ231" s="141"/>
      <c r="AR231" s="895">
        <v>238</v>
      </c>
      <c r="AS231" s="897">
        <v>1</v>
      </c>
      <c r="AT231" s="895">
        <f t="shared" si="85"/>
        <v>238</v>
      </c>
    </row>
    <row r="232" spans="1:46" s="124" customFormat="1">
      <c r="A232" s="493" t="s">
        <v>905</v>
      </c>
      <c r="B232" s="1061" t="s">
        <v>313</v>
      </c>
      <c r="C232" s="331">
        <v>1976</v>
      </c>
      <c r="D232" s="215">
        <v>735</v>
      </c>
      <c r="E232" s="216" t="s">
        <v>307</v>
      </c>
      <c r="F232" s="1025">
        <f t="shared" si="68"/>
        <v>245</v>
      </c>
      <c r="G232" s="336">
        <f t="shared" si="67"/>
        <v>180075</v>
      </c>
      <c r="H232" s="1009">
        <v>0</v>
      </c>
      <c r="I232" s="1009">
        <v>0</v>
      </c>
      <c r="J232" s="1009">
        <v>0</v>
      </c>
      <c r="K232" s="1009">
        <v>0</v>
      </c>
      <c r="L232" s="1009">
        <v>0</v>
      </c>
      <c r="M232" s="471">
        <f t="shared" si="69"/>
        <v>0</v>
      </c>
      <c r="N232" s="471">
        <f t="shared" si="70"/>
        <v>0</v>
      </c>
      <c r="O232" s="471">
        <f t="shared" si="71"/>
        <v>0</v>
      </c>
      <c r="P232" s="471">
        <f t="shared" si="72"/>
        <v>0</v>
      </c>
      <c r="Q232" s="471">
        <f t="shared" si="73"/>
        <v>0</v>
      </c>
      <c r="R232" s="894">
        <f t="shared" si="74"/>
        <v>180075</v>
      </c>
      <c r="S232" s="470"/>
      <c r="T232" s="470">
        <f t="shared" si="75"/>
        <v>0.05</v>
      </c>
      <c r="U232" s="470">
        <f t="shared" si="75"/>
        <v>0.05</v>
      </c>
      <c r="V232" s="470">
        <f t="shared" si="75"/>
        <v>0.1</v>
      </c>
      <c r="W232" s="598">
        <f t="shared" si="76"/>
        <v>0</v>
      </c>
      <c r="X232" s="472">
        <f t="shared" si="77"/>
        <v>9003.75</v>
      </c>
      <c r="Y232" s="472">
        <f t="shared" si="78"/>
        <v>9003.75</v>
      </c>
      <c r="Z232" s="472">
        <f t="shared" si="79"/>
        <v>900.375</v>
      </c>
      <c r="AA232" s="894">
        <f t="shared" si="80"/>
        <v>198982.875</v>
      </c>
      <c r="AB232" s="716">
        <v>70</v>
      </c>
      <c r="AC232" s="313">
        <f>IF(ISERROR(IF('Wainwright Summary'!$E$7-C232&gt;AB232,0,(AB232-('Wainwright Summary'!$E$7-C232))/AB232)*G232)," ",(IF('Wainwright Summary'!$E$7-C232&gt;AB232,0,(AB232-('Wainwright Summary'!$E$7-C232))/AB232)*G232))</f>
        <v>97754.999999999985</v>
      </c>
      <c r="AD232" s="269">
        <f>VLOOKUP(C232,'Inflation-OLD'!$A$6:$B$126,2)/VLOOKUP('Wainwright Summary'!$E$6,'Inflation-OLD'!$A$6:$B$126,2)</f>
        <v>0.34354467471720335</v>
      </c>
      <c r="AE232" s="264">
        <f t="shared" si="81"/>
        <v>68359.507066168939</v>
      </c>
      <c r="AF232" s="689">
        <f t="shared" si="82"/>
        <v>37109.446693063139</v>
      </c>
      <c r="AG232" s="489">
        <f t="shared" si="86"/>
        <v>2046</v>
      </c>
      <c r="AH232" s="703"/>
      <c r="AI232" s="273"/>
      <c r="AJ232" s="602">
        <f t="shared" si="84"/>
        <v>70</v>
      </c>
      <c r="AK232" s="600"/>
      <c r="AL232" s="600"/>
      <c r="AM232" s="600"/>
      <c r="AN232" s="279"/>
      <c r="AO232" s="31"/>
      <c r="AP232" s="3"/>
      <c r="AQ232" s="146"/>
      <c r="AR232" s="896">
        <v>245</v>
      </c>
      <c r="AS232" s="897">
        <v>1</v>
      </c>
      <c r="AT232" s="895">
        <f t="shared" si="85"/>
        <v>245</v>
      </c>
    </row>
    <row r="233" spans="1:46" s="124" customFormat="1">
      <c r="A233" s="493" t="s">
        <v>905</v>
      </c>
      <c r="B233" s="1066" t="s">
        <v>233</v>
      </c>
      <c r="C233" s="331">
        <v>1961</v>
      </c>
      <c r="D233" s="215">
        <v>1831</v>
      </c>
      <c r="E233" s="216" t="s">
        <v>307</v>
      </c>
      <c r="F233" s="1025">
        <f t="shared" si="68"/>
        <v>150</v>
      </c>
      <c r="G233" s="336">
        <f t="shared" si="67"/>
        <v>274650</v>
      </c>
      <c r="H233" s="1009">
        <v>0</v>
      </c>
      <c r="I233" s="1009">
        <v>0</v>
      </c>
      <c r="J233" s="1009">
        <v>0</v>
      </c>
      <c r="K233" s="1009">
        <v>0</v>
      </c>
      <c r="L233" s="1009">
        <v>0</v>
      </c>
      <c r="M233" s="471">
        <f t="shared" si="69"/>
        <v>0</v>
      </c>
      <c r="N233" s="471">
        <f t="shared" si="70"/>
        <v>0</v>
      </c>
      <c r="O233" s="471">
        <f t="shared" si="71"/>
        <v>0</v>
      </c>
      <c r="P233" s="471">
        <f t="shared" si="72"/>
        <v>0</v>
      </c>
      <c r="Q233" s="471">
        <f t="shared" si="73"/>
        <v>0</v>
      </c>
      <c r="R233" s="894">
        <f t="shared" si="74"/>
        <v>274650</v>
      </c>
      <c r="S233" s="470"/>
      <c r="T233" s="470">
        <f t="shared" si="75"/>
        <v>0.05</v>
      </c>
      <c r="U233" s="470">
        <f t="shared" si="75"/>
        <v>0.05</v>
      </c>
      <c r="V233" s="470">
        <f t="shared" si="75"/>
        <v>0.1</v>
      </c>
      <c r="W233" s="598">
        <f t="shared" si="76"/>
        <v>0</v>
      </c>
      <c r="X233" s="472">
        <f t="shared" si="77"/>
        <v>13732.5</v>
      </c>
      <c r="Y233" s="472">
        <f t="shared" si="78"/>
        <v>13732.5</v>
      </c>
      <c r="Z233" s="472">
        <f t="shared" si="79"/>
        <v>1373.25</v>
      </c>
      <c r="AA233" s="894">
        <f t="shared" si="80"/>
        <v>303488.25</v>
      </c>
      <c r="AB233" s="716">
        <v>70</v>
      </c>
      <c r="AC233" s="313">
        <f>IF(ISERROR(IF('Wainwright Summary'!$E$7-C233&gt;AB233,0,(AB233-('Wainwright Summary'!$E$7-C233))/AB233)*G233)," ",(IF('Wainwright Summary'!$E$7-C233&gt;AB233,0,(AB233-('Wainwright Summary'!$E$7-C233))/AB233)*G233))</f>
        <v>90242.142857142855</v>
      </c>
      <c r="AD233" s="269">
        <f>VLOOKUP(C233,'Inflation-OLD'!$A$6:$B$126,2)/VLOOKUP('Wainwright Summary'!$E$6,'Inflation-OLD'!$A$6:$B$126,2)</f>
        <v>0.18578869702342174</v>
      </c>
      <c r="AE233" s="264">
        <f t="shared" si="81"/>
        <v>56384.686529418475</v>
      </c>
      <c r="AF233" s="689">
        <f t="shared" si="82"/>
        <v>18526.397002523212</v>
      </c>
      <c r="AG233" s="489">
        <f t="shared" si="86"/>
        <v>2031</v>
      </c>
      <c r="AH233" s="703"/>
      <c r="AI233" s="273"/>
      <c r="AJ233" s="602">
        <f t="shared" si="84"/>
        <v>70</v>
      </c>
      <c r="AK233" s="600"/>
      <c r="AL233" s="600"/>
      <c r="AM233" s="600"/>
      <c r="AN233" s="278" t="s">
        <v>915</v>
      </c>
      <c r="AO233" s="142"/>
      <c r="AP233" s="6"/>
      <c r="AQ233" s="147"/>
      <c r="AR233" s="896">
        <v>150</v>
      </c>
      <c r="AS233" s="897">
        <v>1</v>
      </c>
      <c r="AT233" s="895">
        <f t="shared" si="85"/>
        <v>150</v>
      </c>
    </row>
    <row r="234" spans="1:46" s="124" customFormat="1">
      <c r="A234" s="491"/>
      <c r="B234" s="1061"/>
      <c r="C234" s="331"/>
      <c r="D234" s="215"/>
      <c r="E234" s="216"/>
      <c r="F234" s="1039"/>
      <c r="G234" s="336">
        <f t="shared" si="67"/>
        <v>0</v>
      </c>
      <c r="H234" s="336"/>
      <c r="I234" s="336"/>
      <c r="J234" s="336"/>
      <c r="K234" s="336"/>
      <c r="L234" s="336"/>
      <c r="M234" s="336"/>
      <c r="N234" s="336"/>
      <c r="O234" s="336"/>
      <c r="P234" s="336"/>
      <c r="Q234" s="336"/>
      <c r="R234" s="336"/>
      <c r="S234" s="887"/>
      <c r="T234" s="887"/>
      <c r="U234" s="887"/>
      <c r="V234" s="887"/>
      <c r="W234" s="336"/>
      <c r="X234" s="336"/>
      <c r="Y234" s="336"/>
      <c r="Z234" s="336"/>
      <c r="AA234" s="336"/>
      <c r="AB234" s="716"/>
      <c r="AC234" s="313"/>
      <c r="AD234" s="269"/>
      <c r="AE234" s="264"/>
      <c r="AF234" s="689"/>
      <c r="AG234" s="489"/>
      <c r="AH234" s="703"/>
      <c r="AI234" s="273"/>
      <c r="AJ234" s="602"/>
      <c r="AK234" s="600"/>
      <c r="AL234" s="600"/>
      <c r="AM234" s="600"/>
      <c r="AN234" s="279"/>
      <c r="AO234" s="31"/>
      <c r="AP234" s="3"/>
      <c r="AQ234" s="146"/>
      <c r="AR234" s="896"/>
      <c r="AS234" s="4"/>
      <c r="AT234" s="895"/>
    </row>
    <row r="235" spans="1:46" s="124" customFormat="1" ht="25.5">
      <c r="A235" s="491"/>
      <c r="B235" s="1062" t="s">
        <v>700</v>
      </c>
      <c r="C235" s="331"/>
      <c r="D235" s="215"/>
      <c r="E235" s="216"/>
      <c r="F235" s="1039"/>
      <c r="G235" s="336">
        <f t="shared" si="67"/>
        <v>0</v>
      </c>
      <c r="H235" s="336"/>
      <c r="I235" s="336"/>
      <c r="J235" s="336"/>
      <c r="K235" s="336"/>
      <c r="L235" s="336"/>
      <c r="M235" s="336"/>
      <c r="N235" s="336"/>
      <c r="O235" s="336"/>
      <c r="P235" s="336"/>
      <c r="Q235" s="336"/>
      <c r="R235" s="336"/>
      <c r="S235" s="887"/>
      <c r="T235" s="887"/>
      <c r="U235" s="887"/>
      <c r="V235" s="887"/>
      <c r="W235" s="336"/>
      <c r="X235" s="336"/>
      <c r="Y235" s="336"/>
      <c r="Z235" s="336"/>
      <c r="AA235" s="336"/>
      <c r="AB235" s="716"/>
      <c r="AC235" s="313"/>
      <c r="AD235" s="269"/>
      <c r="AE235" s="264"/>
      <c r="AF235" s="689"/>
      <c r="AG235" s="489"/>
      <c r="AH235" s="703"/>
      <c r="AI235" s="273"/>
      <c r="AJ235" s="602"/>
      <c r="AK235" s="600"/>
      <c r="AL235" s="600"/>
      <c r="AM235" s="600"/>
      <c r="AN235" s="279"/>
      <c r="AO235" s="31"/>
      <c r="AP235" s="3"/>
      <c r="AQ235" s="146"/>
      <c r="AR235" s="896"/>
      <c r="AS235" s="4"/>
      <c r="AT235" s="895"/>
    </row>
    <row r="236" spans="1:46" s="124" customFormat="1">
      <c r="A236" s="493" t="s">
        <v>905</v>
      </c>
      <c r="B236" s="1061" t="s">
        <v>315</v>
      </c>
      <c r="C236" s="331">
        <v>1992</v>
      </c>
      <c r="D236" s="215">
        <v>22</v>
      </c>
      <c r="E236" s="216" t="s">
        <v>307</v>
      </c>
      <c r="F236" s="1025">
        <f t="shared" ref="F236:F244" si="87">AT236</f>
        <v>75</v>
      </c>
      <c r="G236" s="336">
        <f t="shared" si="67"/>
        <v>1650</v>
      </c>
      <c r="H236" s="1009">
        <v>0</v>
      </c>
      <c r="I236" s="1009">
        <v>0</v>
      </c>
      <c r="J236" s="1009">
        <v>0</v>
      </c>
      <c r="K236" s="1009">
        <v>0</v>
      </c>
      <c r="L236" s="1009">
        <v>0</v>
      </c>
      <c r="M236" s="471">
        <f t="shared" ref="M236:M244" si="88">G236*H236</f>
        <v>0</v>
      </c>
      <c r="N236" s="471">
        <f t="shared" ref="N236:N244" si="89">(G236+M236)*I236</f>
        <v>0</v>
      </c>
      <c r="O236" s="471">
        <f t="shared" ref="O236:O244" si="90">(G236+M236+N236)*J236</f>
        <v>0</v>
      </c>
      <c r="P236" s="471">
        <f t="shared" ref="P236:P244" si="91">(G236+M236+N236+O236)*K236</f>
        <v>0</v>
      </c>
      <c r="Q236" s="471">
        <f t="shared" ref="Q236:Q244" si="92">(G236+M236+N236+O236+P236)*L236</f>
        <v>0</v>
      </c>
      <c r="R236" s="894">
        <f t="shared" ref="R236:R244" si="93">G236+SUM(M236:Q236)</f>
        <v>1650</v>
      </c>
      <c r="S236" s="470"/>
      <c r="T236" s="470">
        <f t="shared" ref="T236:V244" si="94">T$10</f>
        <v>0.05</v>
      </c>
      <c r="U236" s="470">
        <v>0.03</v>
      </c>
      <c r="V236" s="470">
        <f t="shared" si="94"/>
        <v>0.1</v>
      </c>
      <c r="W236" s="598">
        <f t="shared" ref="W236:W244" si="95">R236*S236</f>
        <v>0</v>
      </c>
      <c r="X236" s="472">
        <f t="shared" ref="X236:X244" si="96">R236*T236</f>
        <v>82.5</v>
      </c>
      <c r="Y236" s="472">
        <f t="shared" ref="Y236:Y244" si="97">R236*U236</f>
        <v>49.5</v>
      </c>
      <c r="Z236" s="472">
        <f t="shared" ref="Z236:Z244" si="98">(W236+X236)*V236</f>
        <v>8.25</v>
      </c>
      <c r="AA236" s="894">
        <f t="shared" ref="AA236:AA244" si="99">R236+SUM(W236:Z236)</f>
        <v>1790.25</v>
      </c>
      <c r="AB236" s="716">
        <v>70</v>
      </c>
      <c r="AC236" s="313">
        <f>IF(ISERROR(IF('Wainwright Summary'!$E$7-C236&gt;AB236,0,(AB236-('Wainwright Summary'!$E$7-C236))/AB236)*G236)," ",(IF('Wainwright Summary'!$E$7-C236&gt;AB236,0,(AB236-('Wainwright Summary'!$E$7-C236))/AB236)*G236))</f>
        <v>1272.8571428571429</v>
      </c>
      <c r="AD236" s="269">
        <f>VLOOKUP(C236,'Inflation-OLD'!$A$6:$B$126,2)/VLOOKUP('Wainwright Summary'!$E$6,'Inflation-OLD'!$A$6:$B$126,2)</f>
        <v>0.75301967466130237</v>
      </c>
      <c r="AE236" s="264">
        <f t="shared" ref="AE236:AE244" si="100">IF(ISERROR(AA236*AD236), " ",AA236*AD236 )</f>
        <v>1348.0934725623965</v>
      </c>
      <c r="AF236" s="689">
        <f t="shared" ref="AF236:AF245" si="101">IF(ISERROR((AC236/G236)*AE236)," ",(AC236/G236)*AE236)</f>
        <v>1039.9578216909918</v>
      </c>
      <c r="AG236" s="489">
        <f t="shared" si="86"/>
        <v>2062</v>
      </c>
      <c r="AH236" s="703"/>
      <c r="AI236" s="273"/>
      <c r="AJ236" s="602">
        <f t="shared" si="84"/>
        <v>70</v>
      </c>
      <c r="AK236" s="600"/>
      <c r="AL236" s="600"/>
      <c r="AM236" s="600"/>
      <c r="AN236" s="279"/>
      <c r="AO236" s="31"/>
      <c r="AP236" s="3"/>
      <c r="AQ236" s="146"/>
      <c r="AR236" s="896">
        <v>75</v>
      </c>
      <c r="AS236" s="897">
        <v>1</v>
      </c>
      <c r="AT236" s="895">
        <f t="shared" si="85"/>
        <v>75</v>
      </c>
    </row>
    <row r="237" spans="1:46" s="124" customFormat="1">
      <c r="A237" s="493" t="s">
        <v>905</v>
      </c>
      <c r="B237" s="1061" t="s">
        <v>316</v>
      </c>
      <c r="C237" s="331">
        <v>1980</v>
      </c>
      <c r="D237" s="215">
        <v>1138</v>
      </c>
      <c r="E237" s="216" t="s">
        <v>307</v>
      </c>
      <c r="F237" s="1025">
        <f t="shared" si="87"/>
        <v>75</v>
      </c>
      <c r="G237" s="336">
        <f t="shared" si="67"/>
        <v>85350</v>
      </c>
      <c r="H237" s="1009">
        <v>0</v>
      </c>
      <c r="I237" s="1009">
        <v>0</v>
      </c>
      <c r="J237" s="1009">
        <v>0</v>
      </c>
      <c r="K237" s="1009">
        <v>0</v>
      </c>
      <c r="L237" s="1009">
        <v>0</v>
      </c>
      <c r="M237" s="471">
        <f t="shared" si="88"/>
        <v>0</v>
      </c>
      <c r="N237" s="471">
        <f t="shared" si="89"/>
        <v>0</v>
      </c>
      <c r="O237" s="471">
        <f t="shared" si="90"/>
        <v>0</v>
      </c>
      <c r="P237" s="471">
        <f t="shared" si="91"/>
        <v>0</v>
      </c>
      <c r="Q237" s="471">
        <f t="shared" si="92"/>
        <v>0</v>
      </c>
      <c r="R237" s="894">
        <f t="shared" si="93"/>
        <v>85350</v>
      </c>
      <c r="S237" s="470"/>
      <c r="T237" s="470">
        <f t="shared" si="94"/>
        <v>0.05</v>
      </c>
      <c r="U237" s="470">
        <v>0.03</v>
      </c>
      <c r="V237" s="470">
        <f t="shared" si="94"/>
        <v>0.1</v>
      </c>
      <c r="W237" s="598">
        <f t="shared" si="95"/>
        <v>0</v>
      </c>
      <c r="X237" s="472">
        <f t="shared" si="96"/>
        <v>4267.5</v>
      </c>
      <c r="Y237" s="472">
        <f t="shared" si="97"/>
        <v>2560.5</v>
      </c>
      <c r="Z237" s="472">
        <f t="shared" si="98"/>
        <v>426.75</v>
      </c>
      <c r="AA237" s="894">
        <f t="shared" si="99"/>
        <v>92604.75</v>
      </c>
      <c r="AB237" s="716">
        <v>70</v>
      </c>
      <c r="AC237" s="313">
        <f>IF(ISERROR(IF('Wainwright Summary'!$E$7-C237&gt;AB237,0,(AB237-('Wainwright Summary'!$E$7-C237))/AB237)*G237)," ",(IF('Wainwright Summary'!$E$7-C237&gt;AB237,0,(AB237-('Wainwright Summary'!$E$7-C237))/AB237)*G237))</f>
        <v>51210</v>
      </c>
      <c r="AD237" s="269">
        <f>VLOOKUP(C237,'Inflation-OLD'!$A$6:$B$126,2)/VLOOKUP('Wainwright Summary'!$E$6,'Inflation-OLD'!$A$6:$B$126,2)</f>
        <v>0.46299200957341208</v>
      </c>
      <c r="AE237" s="264">
        <f t="shared" si="100"/>
        <v>42875.259298543431</v>
      </c>
      <c r="AF237" s="689">
        <f t="shared" si="101"/>
        <v>25725.155579126058</v>
      </c>
      <c r="AG237" s="489">
        <f t="shared" si="86"/>
        <v>2050</v>
      </c>
      <c r="AH237" s="703"/>
      <c r="AI237" s="273"/>
      <c r="AJ237" s="602">
        <f t="shared" si="84"/>
        <v>70</v>
      </c>
      <c r="AK237" s="600"/>
      <c r="AL237" s="600"/>
      <c r="AM237" s="600"/>
      <c r="AN237" s="279"/>
      <c r="AO237" s="31"/>
      <c r="AP237" s="3"/>
      <c r="AQ237" s="146"/>
      <c r="AR237" s="896">
        <v>75</v>
      </c>
      <c r="AS237" s="897">
        <v>1</v>
      </c>
      <c r="AT237" s="895">
        <f t="shared" si="85"/>
        <v>75</v>
      </c>
    </row>
    <row r="238" spans="1:46" s="124" customFormat="1">
      <c r="A238" s="493" t="s">
        <v>905</v>
      </c>
      <c r="B238" s="1061" t="s">
        <v>306</v>
      </c>
      <c r="C238" s="331">
        <v>1988</v>
      </c>
      <c r="D238" s="215">
        <v>3140</v>
      </c>
      <c r="E238" s="216" t="s">
        <v>307</v>
      </c>
      <c r="F238" s="1025">
        <f t="shared" si="87"/>
        <v>135</v>
      </c>
      <c r="G238" s="336">
        <f t="shared" si="67"/>
        <v>423900</v>
      </c>
      <c r="H238" s="1009">
        <v>0</v>
      </c>
      <c r="I238" s="1009">
        <v>0</v>
      </c>
      <c r="J238" s="1009">
        <v>0</v>
      </c>
      <c r="K238" s="1009">
        <v>0</v>
      </c>
      <c r="L238" s="1009">
        <v>0</v>
      </c>
      <c r="M238" s="471">
        <f t="shared" si="88"/>
        <v>0</v>
      </c>
      <c r="N238" s="471">
        <f t="shared" si="89"/>
        <v>0</v>
      </c>
      <c r="O238" s="471">
        <f t="shared" si="90"/>
        <v>0</v>
      </c>
      <c r="P238" s="471">
        <f t="shared" si="91"/>
        <v>0</v>
      </c>
      <c r="Q238" s="471">
        <f t="shared" si="92"/>
        <v>0</v>
      </c>
      <c r="R238" s="894">
        <f t="shared" si="93"/>
        <v>423900</v>
      </c>
      <c r="S238" s="470"/>
      <c r="T238" s="470">
        <f t="shared" si="94"/>
        <v>0.05</v>
      </c>
      <c r="U238" s="470">
        <f t="shared" si="94"/>
        <v>0.05</v>
      </c>
      <c r="V238" s="470">
        <f t="shared" si="94"/>
        <v>0.1</v>
      </c>
      <c r="W238" s="598">
        <f t="shared" si="95"/>
        <v>0</v>
      </c>
      <c r="X238" s="472">
        <f t="shared" si="96"/>
        <v>21195</v>
      </c>
      <c r="Y238" s="472">
        <f t="shared" si="97"/>
        <v>21195</v>
      </c>
      <c r="Z238" s="472">
        <f t="shared" si="98"/>
        <v>2119.5</v>
      </c>
      <c r="AA238" s="894">
        <f t="shared" si="99"/>
        <v>468409.5</v>
      </c>
      <c r="AB238" s="716">
        <v>70</v>
      </c>
      <c r="AC238" s="313">
        <f>IF(ISERROR(IF('Wainwright Summary'!$E$7-C238&gt;AB238,0,(AB238-('Wainwright Summary'!$E$7-C238))/AB238)*G238)," ",(IF('Wainwright Summary'!$E$7-C238&gt;AB238,0,(AB238-('Wainwright Summary'!$E$7-C238))/AB238)*G238))</f>
        <v>302785.71428571432</v>
      </c>
      <c r="AD238" s="269">
        <f>VLOOKUP(C238,'Inflation-OLD'!$A$6:$B$126,2)/VLOOKUP('Wainwright Summary'!$E$6,'Inflation-OLD'!$A$6:$B$126,2)</f>
        <v>0.65831676361219538</v>
      </c>
      <c r="AE238" s="264">
        <f t="shared" si="100"/>
        <v>308361.82608520665</v>
      </c>
      <c r="AF238" s="689">
        <f t="shared" si="101"/>
        <v>220258.44720371906</v>
      </c>
      <c r="AG238" s="489">
        <f t="shared" si="86"/>
        <v>2058</v>
      </c>
      <c r="AH238" s="703"/>
      <c r="AI238" s="273"/>
      <c r="AJ238" s="602">
        <f t="shared" si="84"/>
        <v>70</v>
      </c>
      <c r="AK238" s="600"/>
      <c r="AL238" s="600"/>
      <c r="AM238" s="600"/>
      <c r="AN238" s="279"/>
      <c r="AO238" s="31"/>
      <c r="AP238" s="3"/>
      <c r="AQ238" s="146"/>
      <c r="AR238" s="896">
        <v>135</v>
      </c>
      <c r="AS238" s="897">
        <v>1</v>
      </c>
      <c r="AT238" s="895">
        <f t="shared" si="85"/>
        <v>135</v>
      </c>
    </row>
    <row r="239" spans="1:46" s="124" customFormat="1">
      <c r="A239" s="493" t="s">
        <v>905</v>
      </c>
      <c r="B239" s="1061" t="s">
        <v>308</v>
      </c>
      <c r="C239" s="330">
        <v>1987</v>
      </c>
      <c r="D239" s="217">
        <v>3075</v>
      </c>
      <c r="E239" s="218" t="s">
        <v>307</v>
      </c>
      <c r="F239" s="1025">
        <f t="shared" si="87"/>
        <v>140</v>
      </c>
      <c r="G239" s="336">
        <f t="shared" si="67"/>
        <v>430500</v>
      </c>
      <c r="H239" s="1009">
        <v>0</v>
      </c>
      <c r="I239" s="1009">
        <v>0</v>
      </c>
      <c r="J239" s="1009">
        <v>0</v>
      </c>
      <c r="K239" s="1009">
        <v>0</v>
      </c>
      <c r="L239" s="1009">
        <v>0</v>
      </c>
      <c r="M239" s="471">
        <f t="shared" si="88"/>
        <v>0</v>
      </c>
      <c r="N239" s="471">
        <f t="shared" si="89"/>
        <v>0</v>
      </c>
      <c r="O239" s="471">
        <f t="shared" si="90"/>
        <v>0</v>
      </c>
      <c r="P239" s="471">
        <f t="shared" si="91"/>
        <v>0</v>
      </c>
      <c r="Q239" s="471">
        <f t="shared" si="92"/>
        <v>0</v>
      </c>
      <c r="R239" s="894">
        <f t="shared" si="93"/>
        <v>430500</v>
      </c>
      <c r="S239" s="470"/>
      <c r="T239" s="470">
        <f t="shared" si="94"/>
        <v>0.05</v>
      </c>
      <c r="U239" s="470">
        <f t="shared" si="94"/>
        <v>0.05</v>
      </c>
      <c r="V239" s="470">
        <f t="shared" si="94"/>
        <v>0.1</v>
      </c>
      <c r="W239" s="598">
        <f t="shared" si="95"/>
        <v>0</v>
      </c>
      <c r="X239" s="472">
        <f t="shared" si="96"/>
        <v>21525</v>
      </c>
      <c r="Y239" s="472">
        <f t="shared" si="97"/>
        <v>21525</v>
      </c>
      <c r="Z239" s="472">
        <f t="shared" si="98"/>
        <v>2152.5</v>
      </c>
      <c r="AA239" s="894">
        <f t="shared" si="99"/>
        <v>475702.5</v>
      </c>
      <c r="AB239" s="716">
        <v>70</v>
      </c>
      <c r="AC239" s="313">
        <f>IF(ISERROR(IF('Wainwright Summary'!$E$7-C239&gt;AB239,0,(AB239-('Wainwright Summary'!$E$7-C239))/AB239)*G239)," ",(IF('Wainwright Summary'!$E$7-C239&gt;AB239,0,(AB239-('Wainwright Summary'!$E$7-C239))/AB239)*G239))</f>
        <v>301350</v>
      </c>
      <c r="AD239" s="269">
        <f>VLOOKUP(C239,'Inflation-OLD'!$A$6:$B$126,2)/VLOOKUP('Wainwright Summary'!$E$6,'Inflation-OLD'!$A$6:$B$126,2)</f>
        <v>0.63776491659633006</v>
      </c>
      <c r="AE239" s="264">
        <f t="shared" si="100"/>
        <v>303386.36523716571</v>
      </c>
      <c r="AF239" s="689">
        <f t="shared" si="101"/>
        <v>212370.45566601597</v>
      </c>
      <c r="AG239" s="489">
        <f t="shared" si="86"/>
        <v>2057</v>
      </c>
      <c r="AH239" s="703"/>
      <c r="AI239" s="273"/>
      <c r="AJ239" s="602">
        <f t="shared" si="84"/>
        <v>70</v>
      </c>
      <c r="AK239" s="600"/>
      <c r="AL239" s="600"/>
      <c r="AM239" s="600"/>
      <c r="AN239" s="278"/>
      <c r="AP239" s="4"/>
      <c r="AQ239" s="147"/>
      <c r="AR239" s="896">
        <v>140</v>
      </c>
      <c r="AS239" s="897">
        <v>1</v>
      </c>
      <c r="AT239" s="895">
        <f t="shared" si="85"/>
        <v>140</v>
      </c>
    </row>
    <row r="240" spans="1:46" s="124" customFormat="1">
      <c r="A240" s="493" t="s">
        <v>905</v>
      </c>
      <c r="B240" s="1061" t="s">
        <v>309</v>
      </c>
      <c r="C240" s="331">
        <v>1989</v>
      </c>
      <c r="D240" s="215">
        <v>3323</v>
      </c>
      <c r="E240" s="216" t="s">
        <v>307</v>
      </c>
      <c r="F240" s="1025">
        <f t="shared" si="87"/>
        <v>145</v>
      </c>
      <c r="G240" s="336">
        <f t="shared" si="67"/>
        <v>481835</v>
      </c>
      <c r="H240" s="1009">
        <v>0</v>
      </c>
      <c r="I240" s="1009">
        <v>0</v>
      </c>
      <c r="J240" s="1009">
        <v>0</v>
      </c>
      <c r="K240" s="1009">
        <v>0</v>
      </c>
      <c r="L240" s="1009">
        <v>0</v>
      </c>
      <c r="M240" s="471">
        <f t="shared" si="88"/>
        <v>0</v>
      </c>
      <c r="N240" s="471">
        <f t="shared" si="89"/>
        <v>0</v>
      </c>
      <c r="O240" s="471">
        <f t="shared" si="90"/>
        <v>0</v>
      </c>
      <c r="P240" s="471">
        <f t="shared" si="91"/>
        <v>0</v>
      </c>
      <c r="Q240" s="471">
        <f t="shared" si="92"/>
        <v>0</v>
      </c>
      <c r="R240" s="894">
        <f t="shared" si="93"/>
        <v>481835</v>
      </c>
      <c r="S240" s="470"/>
      <c r="T240" s="470">
        <f t="shared" si="94"/>
        <v>0.05</v>
      </c>
      <c r="U240" s="470">
        <f t="shared" si="94"/>
        <v>0.05</v>
      </c>
      <c r="V240" s="470">
        <f t="shared" si="94"/>
        <v>0.1</v>
      </c>
      <c r="W240" s="598">
        <f t="shared" si="95"/>
        <v>0</v>
      </c>
      <c r="X240" s="472">
        <f t="shared" si="96"/>
        <v>24091.75</v>
      </c>
      <c r="Y240" s="472">
        <f t="shared" si="97"/>
        <v>24091.75</v>
      </c>
      <c r="Z240" s="472">
        <f t="shared" si="98"/>
        <v>2409.1750000000002</v>
      </c>
      <c r="AA240" s="894">
        <f t="shared" si="99"/>
        <v>532427.67500000005</v>
      </c>
      <c r="AB240" s="716">
        <v>70</v>
      </c>
      <c r="AC240" s="313">
        <f>IF(ISERROR(IF('Wainwright Summary'!$E$7-C240&gt;AB240,0,(AB240-('Wainwright Summary'!$E$7-C240))/AB240)*G240)," ",(IF('Wainwright Summary'!$E$7-C240&gt;AB240,0,(AB240-('Wainwright Summary'!$E$7-C240))/AB240)*G240))</f>
        <v>351051.21428571426</v>
      </c>
      <c r="AD240" s="269">
        <f>VLOOKUP(C240,'Inflation-OLD'!$A$6:$B$126,2)/VLOOKUP('Wainwright Summary'!$E$6,'Inflation-OLD'!$A$6:$B$126,2)</f>
        <v>0.6838010539118683</v>
      </c>
      <c r="AE240" s="264">
        <f t="shared" si="100"/>
        <v>364074.60529684572</v>
      </c>
      <c r="AF240" s="689">
        <f t="shared" si="101"/>
        <v>265254.35528770188</v>
      </c>
      <c r="AG240" s="489">
        <f t="shared" si="86"/>
        <v>2059</v>
      </c>
      <c r="AH240" s="703"/>
      <c r="AI240" s="273"/>
      <c r="AJ240" s="602">
        <f t="shared" si="84"/>
        <v>70</v>
      </c>
      <c r="AK240" s="600"/>
      <c r="AL240" s="600"/>
      <c r="AM240" s="600"/>
      <c r="AN240" s="279"/>
      <c r="AO240" s="31"/>
      <c r="AP240" s="3"/>
      <c r="AQ240" s="146"/>
      <c r="AR240" s="896">
        <v>145</v>
      </c>
      <c r="AS240" s="897">
        <v>1</v>
      </c>
      <c r="AT240" s="895">
        <f t="shared" si="85"/>
        <v>145</v>
      </c>
    </row>
    <row r="241" spans="1:46" s="124" customFormat="1">
      <c r="A241" s="493" t="s">
        <v>905</v>
      </c>
      <c r="B241" s="1061" t="s">
        <v>310</v>
      </c>
      <c r="C241" s="331">
        <v>1987</v>
      </c>
      <c r="D241" s="215">
        <v>8316</v>
      </c>
      <c r="E241" s="216" t="s">
        <v>307</v>
      </c>
      <c r="F241" s="1025">
        <f t="shared" si="87"/>
        <v>150</v>
      </c>
      <c r="G241" s="336">
        <f t="shared" si="67"/>
        <v>1247400</v>
      </c>
      <c r="H241" s="1009">
        <v>0</v>
      </c>
      <c r="I241" s="1009">
        <v>0</v>
      </c>
      <c r="J241" s="1009">
        <v>0</v>
      </c>
      <c r="K241" s="1009">
        <v>0</v>
      </c>
      <c r="L241" s="1009">
        <v>0</v>
      </c>
      <c r="M241" s="471">
        <f t="shared" si="88"/>
        <v>0</v>
      </c>
      <c r="N241" s="471">
        <f t="shared" si="89"/>
        <v>0</v>
      </c>
      <c r="O241" s="471">
        <f t="shared" si="90"/>
        <v>0</v>
      </c>
      <c r="P241" s="471">
        <f t="shared" si="91"/>
        <v>0</v>
      </c>
      <c r="Q241" s="471">
        <f t="shared" si="92"/>
        <v>0</v>
      </c>
      <c r="R241" s="894">
        <f t="shared" si="93"/>
        <v>1247400</v>
      </c>
      <c r="S241" s="470"/>
      <c r="T241" s="470">
        <f t="shared" si="94"/>
        <v>0.05</v>
      </c>
      <c r="U241" s="470">
        <f t="shared" si="94"/>
        <v>0.05</v>
      </c>
      <c r="V241" s="470">
        <f t="shared" si="94"/>
        <v>0.1</v>
      </c>
      <c r="W241" s="598">
        <f t="shared" si="95"/>
        <v>0</v>
      </c>
      <c r="X241" s="472">
        <f t="shared" si="96"/>
        <v>62370</v>
      </c>
      <c r="Y241" s="472">
        <f t="shared" si="97"/>
        <v>62370</v>
      </c>
      <c r="Z241" s="472">
        <f t="shared" si="98"/>
        <v>6237</v>
      </c>
      <c r="AA241" s="894">
        <f t="shared" si="99"/>
        <v>1378377</v>
      </c>
      <c r="AB241" s="716">
        <v>70</v>
      </c>
      <c r="AC241" s="313">
        <f>IF(ISERROR(IF('Wainwright Summary'!$E$7-C241&gt;AB241,0,(AB241-('Wainwright Summary'!$E$7-C241))/AB241)*G241)," ",(IF('Wainwright Summary'!$E$7-C241&gt;AB241,0,(AB241-('Wainwright Summary'!$E$7-C241))/AB241)*G241))</f>
        <v>873180</v>
      </c>
      <c r="AD241" s="269">
        <f>VLOOKUP(C241,'Inflation-OLD'!$A$6:$B$126,2)/VLOOKUP('Wainwright Summary'!$E$6,'Inflation-OLD'!$A$6:$B$126,2)</f>
        <v>0.63776491659633006</v>
      </c>
      <c r="AE241" s="264">
        <f t="shared" si="100"/>
        <v>879080.49244329962</v>
      </c>
      <c r="AF241" s="689">
        <f t="shared" si="101"/>
        <v>615356.34471030964</v>
      </c>
      <c r="AG241" s="489">
        <f t="shared" si="86"/>
        <v>2057</v>
      </c>
      <c r="AH241" s="703"/>
      <c r="AI241" s="273"/>
      <c r="AJ241" s="602">
        <f t="shared" si="84"/>
        <v>70</v>
      </c>
      <c r="AK241" s="600"/>
      <c r="AL241" s="600"/>
      <c r="AM241" s="600"/>
      <c r="AN241" s="279"/>
      <c r="AO241" s="31"/>
      <c r="AP241" s="3"/>
      <c r="AQ241" s="146"/>
      <c r="AR241" s="896">
        <v>150</v>
      </c>
      <c r="AS241" s="897">
        <v>1</v>
      </c>
      <c r="AT241" s="895">
        <f t="shared" si="85"/>
        <v>150</v>
      </c>
    </row>
    <row r="242" spans="1:46" s="124" customFormat="1">
      <c r="A242" s="493" t="s">
        <v>905</v>
      </c>
      <c r="B242" s="1061" t="s">
        <v>234</v>
      </c>
      <c r="C242" s="331">
        <v>1987</v>
      </c>
      <c r="D242" s="215">
        <v>4228</v>
      </c>
      <c r="E242" s="216" t="s">
        <v>307</v>
      </c>
      <c r="F242" s="1025">
        <f t="shared" si="87"/>
        <v>355</v>
      </c>
      <c r="G242" s="336">
        <f t="shared" si="67"/>
        <v>1500940</v>
      </c>
      <c r="H242" s="1009">
        <v>0</v>
      </c>
      <c r="I242" s="1009">
        <v>0</v>
      </c>
      <c r="J242" s="1009">
        <v>0</v>
      </c>
      <c r="K242" s="1009">
        <v>0</v>
      </c>
      <c r="L242" s="1009">
        <v>0</v>
      </c>
      <c r="M242" s="471">
        <f t="shared" si="88"/>
        <v>0</v>
      </c>
      <c r="N242" s="471">
        <f t="shared" si="89"/>
        <v>0</v>
      </c>
      <c r="O242" s="471">
        <f t="shared" si="90"/>
        <v>0</v>
      </c>
      <c r="P242" s="471">
        <f t="shared" si="91"/>
        <v>0</v>
      </c>
      <c r="Q242" s="471">
        <f t="shared" si="92"/>
        <v>0</v>
      </c>
      <c r="R242" s="894">
        <f t="shared" si="93"/>
        <v>1500940</v>
      </c>
      <c r="S242" s="470"/>
      <c r="T242" s="470">
        <f t="shared" si="94"/>
        <v>0.05</v>
      </c>
      <c r="U242" s="470">
        <f t="shared" si="94"/>
        <v>0.05</v>
      </c>
      <c r="V242" s="470">
        <f t="shared" si="94"/>
        <v>0.1</v>
      </c>
      <c r="W242" s="598">
        <f t="shared" si="95"/>
        <v>0</v>
      </c>
      <c r="X242" s="472">
        <f t="shared" si="96"/>
        <v>75047</v>
      </c>
      <c r="Y242" s="472">
        <f t="shared" si="97"/>
        <v>75047</v>
      </c>
      <c r="Z242" s="472">
        <f t="shared" si="98"/>
        <v>7504.7000000000007</v>
      </c>
      <c r="AA242" s="894">
        <f t="shared" si="99"/>
        <v>1658538.7</v>
      </c>
      <c r="AB242" s="716">
        <v>70</v>
      </c>
      <c r="AC242" s="313">
        <f>IF(ISERROR(IF('Wainwright Summary'!$E$7-C242&gt;AB242,0,(AB242-('Wainwright Summary'!$E$7-C242))/AB242)*G242)," ",(IF('Wainwright Summary'!$E$7-C242&gt;AB242,0,(AB242-('Wainwright Summary'!$E$7-C242))/AB242)*G242))</f>
        <v>1050658</v>
      </c>
      <c r="AD242" s="269">
        <f>VLOOKUP(C242,'Inflation-OLD'!$A$6:$B$126,2)/VLOOKUP('Wainwright Summary'!$E$6,'Inflation-OLD'!$A$6:$B$126,2)</f>
        <v>0.63776491659633006</v>
      </c>
      <c r="AE242" s="264">
        <f t="shared" si="100"/>
        <v>1057757.7956772856</v>
      </c>
      <c r="AF242" s="689">
        <f t="shared" si="101"/>
        <v>740430.45697409986</v>
      </c>
      <c r="AG242" s="489">
        <f t="shared" si="86"/>
        <v>2057</v>
      </c>
      <c r="AH242" s="703"/>
      <c r="AI242" s="273"/>
      <c r="AJ242" s="602">
        <f t="shared" si="84"/>
        <v>70</v>
      </c>
      <c r="AK242" s="600"/>
      <c r="AL242" s="600"/>
      <c r="AM242" s="600"/>
      <c r="AN242" s="279"/>
      <c r="AO242" s="31"/>
      <c r="AP242" s="3"/>
      <c r="AQ242" s="146"/>
      <c r="AR242" s="896">
        <v>355</v>
      </c>
      <c r="AS242" s="897">
        <v>1</v>
      </c>
      <c r="AT242" s="895">
        <f t="shared" si="85"/>
        <v>355</v>
      </c>
    </row>
    <row r="243" spans="1:46" s="124" customFormat="1">
      <c r="A243" s="493" t="s">
        <v>905</v>
      </c>
      <c r="B243" s="1061" t="s">
        <v>235</v>
      </c>
      <c r="C243" s="331">
        <v>1977</v>
      </c>
      <c r="D243" s="215">
        <v>9838</v>
      </c>
      <c r="E243" s="216" t="s">
        <v>307</v>
      </c>
      <c r="F243" s="1025">
        <f t="shared" si="87"/>
        <v>360</v>
      </c>
      <c r="G243" s="336">
        <f t="shared" si="67"/>
        <v>3541680</v>
      </c>
      <c r="H243" s="1009">
        <v>0</v>
      </c>
      <c r="I243" s="1009">
        <v>0</v>
      </c>
      <c r="J243" s="1009">
        <v>0</v>
      </c>
      <c r="K243" s="1009">
        <v>0</v>
      </c>
      <c r="L243" s="1009">
        <v>0</v>
      </c>
      <c r="M243" s="471">
        <f t="shared" si="88"/>
        <v>0</v>
      </c>
      <c r="N243" s="471">
        <f t="shared" si="89"/>
        <v>0</v>
      </c>
      <c r="O243" s="471">
        <f t="shared" si="90"/>
        <v>0</v>
      </c>
      <c r="P243" s="471">
        <f t="shared" si="91"/>
        <v>0</v>
      </c>
      <c r="Q243" s="471">
        <f t="shared" si="92"/>
        <v>0</v>
      </c>
      <c r="R243" s="894">
        <f t="shared" si="93"/>
        <v>3541680</v>
      </c>
      <c r="S243" s="470"/>
      <c r="T243" s="470">
        <f t="shared" si="94"/>
        <v>0.05</v>
      </c>
      <c r="U243" s="470">
        <f t="shared" si="94"/>
        <v>0.05</v>
      </c>
      <c r="V243" s="470">
        <f t="shared" si="94"/>
        <v>0.1</v>
      </c>
      <c r="W243" s="598">
        <f t="shared" si="95"/>
        <v>0</v>
      </c>
      <c r="X243" s="472">
        <f t="shared" si="96"/>
        <v>177084</v>
      </c>
      <c r="Y243" s="472">
        <f t="shared" si="97"/>
        <v>177084</v>
      </c>
      <c r="Z243" s="472">
        <f t="shared" si="98"/>
        <v>17708.400000000001</v>
      </c>
      <c r="AA243" s="894">
        <f t="shared" si="99"/>
        <v>3913556.4</v>
      </c>
      <c r="AB243" s="716">
        <v>70</v>
      </c>
      <c r="AC243" s="313">
        <f>IF(ISERROR(IF('Wainwright Summary'!$E$7-C243&gt;AB243,0,(AB243-('Wainwright Summary'!$E$7-C243))/AB243)*G243)," ",(IF('Wainwright Summary'!$E$7-C243&gt;AB243,0,(AB243-('Wainwright Summary'!$E$7-C243))/AB243)*G243))</f>
        <v>1973221.7142857143</v>
      </c>
      <c r="AD243" s="269">
        <f>VLOOKUP(C243,'Inflation-OLD'!$A$6:$B$126,2)/VLOOKUP('Wainwright Summary'!$E$6,'Inflation-OLD'!$A$6:$B$126,2)</f>
        <v>0.37034428322589158</v>
      </c>
      <c r="AE243" s="264">
        <f t="shared" si="100"/>
        <v>1449363.2398221006</v>
      </c>
      <c r="AF243" s="689">
        <f t="shared" si="101"/>
        <v>807502.37647231319</v>
      </c>
      <c r="AG243" s="489">
        <f t="shared" si="86"/>
        <v>2047</v>
      </c>
      <c r="AH243" s="703"/>
      <c r="AI243" s="273"/>
      <c r="AJ243" s="602">
        <f t="shared" si="84"/>
        <v>70</v>
      </c>
      <c r="AK243" s="600"/>
      <c r="AL243" s="600"/>
      <c r="AM243" s="600"/>
      <c r="AN243" s="279"/>
      <c r="AO243" s="31"/>
      <c r="AP243" s="3"/>
      <c r="AQ243" s="146"/>
      <c r="AR243" s="896">
        <v>360</v>
      </c>
      <c r="AS243" s="897">
        <v>1</v>
      </c>
      <c r="AT243" s="895">
        <f t="shared" si="85"/>
        <v>360</v>
      </c>
    </row>
    <row r="244" spans="1:46" s="124" customFormat="1">
      <c r="A244" s="493" t="s">
        <v>905</v>
      </c>
      <c r="B244" s="1061" t="s">
        <v>232</v>
      </c>
      <c r="C244" s="330">
        <v>1968</v>
      </c>
      <c r="D244" s="217">
        <v>334</v>
      </c>
      <c r="E244" s="218" t="s">
        <v>307</v>
      </c>
      <c r="F244" s="1025">
        <f t="shared" si="87"/>
        <v>140</v>
      </c>
      <c r="G244" s="336">
        <f t="shared" si="67"/>
        <v>46760</v>
      </c>
      <c r="H244" s="1009">
        <v>0</v>
      </c>
      <c r="I244" s="1009">
        <v>0</v>
      </c>
      <c r="J244" s="1009">
        <v>0</v>
      </c>
      <c r="K244" s="1009">
        <v>0</v>
      </c>
      <c r="L244" s="1009">
        <v>0</v>
      </c>
      <c r="M244" s="471">
        <f t="shared" si="88"/>
        <v>0</v>
      </c>
      <c r="N244" s="471">
        <f t="shared" si="89"/>
        <v>0</v>
      </c>
      <c r="O244" s="471">
        <f t="shared" si="90"/>
        <v>0</v>
      </c>
      <c r="P244" s="471">
        <f t="shared" si="91"/>
        <v>0</v>
      </c>
      <c r="Q244" s="471">
        <f t="shared" si="92"/>
        <v>0</v>
      </c>
      <c r="R244" s="894">
        <f t="shared" si="93"/>
        <v>46760</v>
      </c>
      <c r="S244" s="470"/>
      <c r="T244" s="470">
        <f t="shared" si="94"/>
        <v>0.05</v>
      </c>
      <c r="U244" s="470">
        <v>0.03</v>
      </c>
      <c r="V244" s="470">
        <f t="shared" si="94"/>
        <v>0.1</v>
      </c>
      <c r="W244" s="598">
        <f t="shared" si="95"/>
        <v>0</v>
      </c>
      <c r="X244" s="472">
        <f t="shared" si="96"/>
        <v>2338</v>
      </c>
      <c r="Y244" s="472">
        <f t="shared" si="97"/>
        <v>1402.8</v>
      </c>
      <c r="Z244" s="472">
        <f t="shared" si="98"/>
        <v>233.8</v>
      </c>
      <c r="AA244" s="894">
        <f t="shared" si="99"/>
        <v>50734.6</v>
      </c>
      <c r="AB244" s="716">
        <v>70</v>
      </c>
      <c r="AC244" s="313">
        <f>IF(ISERROR(IF('Wainwright Summary'!$E$7-C244&gt;AB244,0,(AB244-('Wainwright Summary'!$E$7-C244))/AB244)*G244)," ",(IF('Wainwright Summary'!$E$7-C244&gt;AB244,0,(AB244-('Wainwright Summary'!$E$7-C244))/AB244)*G244))</f>
        <v>20040</v>
      </c>
      <c r="AD244" s="269">
        <f>VLOOKUP(C244,'Inflation-OLD'!$A$6:$B$126,2)/VLOOKUP('Wainwright Summary'!$E$6,'Inflation-OLD'!$A$6:$B$126,2)</f>
        <v>0.21439686806950617</v>
      </c>
      <c r="AE244" s="264">
        <f t="shared" si="100"/>
        <v>10877.339342759167</v>
      </c>
      <c r="AF244" s="689">
        <f t="shared" si="101"/>
        <v>4661.7168611825</v>
      </c>
      <c r="AG244" s="489">
        <f>IF(ISERROR(C244+AB244)," ",(C244+AB244))</f>
        <v>2038</v>
      </c>
      <c r="AH244" s="703"/>
      <c r="AI244" s="273"/>
      <c r="AJ244" s="602">
        <f t="shared" si="84"/>
        <v>70</v>
      </c>
      <c r="AK244" s="600"/>
      <c r="AL244" s="600"/>
      <c r="AM244" s="600"/>
      <c r="AN244" s="278" t="s">
        <v>917</v>
      </c>
      <c r="AP244" s="4"/>
      <c r="AQ244" s="147"/>
      <c r="AR244" s="896">
        <v>140</v>
      </c>
      <c r="AS244" s="897">
        <v>1</v>
      </c>
      <c r="AT244" s="895">
        <f t="shared" si="85"/>
        <v>140</v>
      </c>
    </row>
    <row r="245" spans="1:46" s="124" customFormat="1">
      <c r="A245" s="491"/>
      <c r="B245" s="1061"/>
      <c r="C245" s="331"/>
      <c r="D245" s="320"/>
      <c r="E245" s="216"/>
      <c r="F245" s="709"/>
      <c r="G245" s="336">
        <f t="shared" si="67"/>
        <v>0</v>
      </c>
      <c r="H245" s="336"/>
      <c r="I245" s="336"/>
      <c r="J245" s="336"/>
      <c r="K245" s="336"/>
      <c r="L245" s="336"/>
      <c r="M245" s="336"/>
      <c r="N245" s="336"/>
      <c r="O245" s="336"/>
      <c r="P245" s="336"/>
      <c r="Q245" s="336"/>
      <c r="R245" s="336"/>
      <c r="S245" s="887"/>
      <c r="T245" s="887"/>
      <c r="U245" s="887"/>
      <c r="V245" s="887"/>
      <c r="W245" s="336"/>
      <c r="X245" s="336"/>
      <c r="Y245" s="336"/>
      <c r="Z245" s="336"/>
      <c r="AA245" s="336"/>
      <c r="AB245" s="716"/>
      <c r="AC245" s="313"/>
      <c r="AD245" s="269"/>
      <c r="AE245" s="264">
        <f>IF(ISERROR(D245*F245*AD245), " ",D245*F245*AD245 )</f>
        <v>0</v>
      </c>
      <c r="AF245" s="689" t="str">
        <f t="shared" si="101"/>
        <v xml:space="preserve"> </v>
      </c>
      <c r="AG245" s="489"/>
      <c r="AH245" s="703"/>
      <c r="AI245" s="273"/>
      <c r="AJ245" s="602"/>
      <c r="AK245" s="600"/>
      <c r="AL245" s="600"/>
      <c r="AM245" s="600"/>
      <c r="AN245" s="279"/>
      <c r="AO245" s="31"/>
      <c r="AP245" s="3"/>
      <c r="AQ245" s="146"/>
    </row>
    <row r="246" spans="1:46" s="124" customFormat="1" ht="13.5" thickBot="1">
      <c r="A246" s="492"/>
      <c r="B246" s="1067"/>
      <c r="C246" s="332"/>
      <c r="D246" s="281"/>
      <c r="E246" s="321"/>
      <c r="F246" s="698"/>
      <c r="G246" s="338">
        <f>SUM(G12:G245)</f>
        <v>56367098.799999997</v>
      </c>
      <c r="H246" s="338"/>
      <c r="I246" s="338"/>
      <c r="J246" s="338"/>
      <c r="K246" s="338"/>
      <c r="L246" s="338"/>
      <c r="M246" s="338"/>
      <c r="N246" s="338"/>
      <c r="O246" s="338"/>
      <c r="P246" s="338"/>
      <c r="Q246" s="338"/>
      <c r="R246" s="338"/>
      <c r="S246" s="338"/>
      <c r="T246" s="338"/>
      <c r="U246" s="338"/>
      <c r="V246" s="338"/>
      <c r="W246" s="338"/>
      <c r="X246" s="338"/>
      <c r="Y246" s="338"/>
      <c r="Z246" s="338"/>
      <c r="AA246" s="338"/>
      <c r="AB246" s="342"/>
      <c r="AC246" s="326">
        <f>SUM(AC12:AC245)</f>
        <v>23031903.233333331</v>
      </c>
      <c r="AD246" s="323"/>
      <c r="AE246" s="322">
        <f>SUM(AE12:AE245)</f>
        <v>17786031.461724751</v>
      </c>
      <c r="AF246" s="1077">
        <f>SUM(AF14:AF245)</f>
        <v>7746729.133817561</v>
      </c>
      <c r="AG246" s="1087"/>
      <c r="AH246" s="1080"/>
      <c r="AI246" s="284"/>
      <c r="AJ246" s="599"/>
      <c r="AK246" s="599"/>
      <c r="AL246" s="599"/>
      <c r="AM246" s="599"/>
      <c r="AN246" s="285"/>
      <c r="AO246" s="31"/>
      <c r="AP246" s="3"/>
      <c r="AQ246" s="146"/>
    </row>
    <row r="247" spans="1:46" s="124" customFormat="1">
      <c r="A247" s="179" t="s">
        <v>18</v>
      </c>
      <c r="B247" s="3"/>
      <c r="C247" s="144"/>
      <c r="D247" s="148"/>
      <c r="E247" s="149"/>
      <c r="F247" s="699"/>
      <c r="G247" s="148"/>
      <c r="H247" s="148"/>
      <c r="I247" s="148"/>
      <c r="J247" s="148"/>
      <c r="K247" s="148"/>
      <c r="L247" s="148"/>
      <c r="M247" s="148"/>
      <c r="N247" s="148"/>
      <c r="O247" s="148"/>
      <c r="P247" s="148"/>
      <c r="Q247" s="148"/>
      <c r="R247" s="148"/>
      <c r="S247" s="148"/>
      <c r="T247" s="148"/>
      <c r="U247" s="148"/>
      <c r="V247" s="148"/>
      <c r="W247" s="148"/>
      <c r="X247" s="148"/>
      <c r="Y247" s="148"/>
      <c r="Z247" s="148"/>
      <c r="AA247" s="554">
        <f>SUMIF($AG$14:$AG$244,"&lt;2014",$AA$14:$AA$244)</f>
        <v>3425005.8898792397</v>
      </c>
      <c r="AB247" s="151"/>
      <c r="AC247" s="148"/>
      <c r="AD247" s="152"/>
      <c r="AE247" s="133"/>
      <c r="AF247" s="133"/>
      <c r="AG247" s="138"/>
      <c r="AH247" s="139"/>
      <c r="AI247" s="144"/>
      <c r="AJ247" s="144"/>
      <c r="AK247" s="144"/>
      <c r="AL247" s="144"/>
      <c r="AM247" s="144"/>
      <c r="AN247" s="145"/>
      <c r="AO247" s="31"/>
      <c r="AP247" s="3"/>
      <c r="AQ247" s="146"/>
    </row>
    <row r="248" spans="1:46" s="124" customFormat="1">
      <c r="A248" s="179" t="s">
        <v>19</v>
      </c>
      <c r="B248" s="3"/>
      <c r="C248" s="144"/>
      <c r="D248" s="148"/>
      <c r="E248" s="149"/>
      <c r="F248" s="699"/>
      <c r="G248" s="148"/>
      <c r="H248" s="148"/>
      <c r="I248" s="148"/>
      <c r="J248" s="148"/>
      <c r="K248" s="148"/>
      <c r="L248" s="148"/>
      <c r="M248" s="148"/>
      <c r="N248" s="148"/>
      <c r="O248" s="148"/>
      <c r="P248" s="148"/>
      <c r="Q248" s="148"/>
      <c r="R248" s="148"/>
      <c r="S248" s="148"/>
      <c r="T248" s="148"/>
      <c r="U248" s="148"/>
      <c r="V248" s="148"/>
      <c r="W248" s="148"/>
      <c r="X248" s="148"/>
      <c r="Y248" s="148"/>
      <c r="Z248" s="148"/>
      <c r="AA248" s="554">
        <f>SUMIF($AG$14:$AG$244,"&lt;2019",$AA$14:$AA$244)-AA247</f>
        <v>101990</v>
      </c>
      <c r="AB248" s="151"/>
      <c r="AC248" s="148"/>
      <c r="AD248" s="152"/>
      <c r="AE248" s="133"/>
      <c r="AF248" s="133"/>
      <c r="AG248" s="138"/>
      <c r="AH248" s="139"/>
      <c r="AI248" s="144"/>
      <c r="AJ248" s="144"/>
      <c r="AK248" s="144"/>
      <c r="AL248" s="144"/>
      <c r="AM248" s="144"/>
      <c r="AN248" s="145"/>
      <c r="AO248" s="31"/>
      <c r="AP248" s="3"/>
      <c r="AQ248" s="146"/>
    </row>
    <row r="249" spans="1:46" s="124" customFormat="1">
      <c r="A249" s="179" t="s">
        <v>20</v>
      </c>
      <c r="B249" s="3"/>
      <c r="C249" s="144"/>
      <c r="D249" s="148"/>
      <c r="E249" s="149"/>
      <c r="F249" s="699"/>
      <c r="G249" s="148"/>
      <c r="H249" s="148"/>
      <c r="I249" s="148"/>
      <c r="J249" s="148"/>
      <c r="K249" s="148"/>
      <c r="L249" s="148"/>
      <c r="M249" s="148"/>
      <c r="N249" s="148"/>
      <c r="O249" s="148"/>
      <c r="P249" s="148"/>
      <c r="Q249" s="148"/>
      <c r="R249" s="148"/>
      <c r="S249" s="148"/>
      <c r="T249" s="148"/>
      <c r="U249" s="148"/>
      <c r="V249" s="148"/>
      <c r="W249" s="148"/>
      <c r="X249" s="148"/>
      <c r="Y249" s="148"/>
      <c r="Z249" s="148"/>
      <c r="AA249" s="554">
        <f>SUMIF($AG$14:$AG$244,"&lt;2059",$AA$14:$AA$244)-AA248-AA247</f>
        <v>47424079.170000002</v>
      </c>
      <c r="AB249" s="151"/>
      <c r="AC249" s="148"/>
      <c r="AD249" s="152"/>
      <c r="AE249" s="133"/>
      <c r="AF249" s="133"/>
      <c r="AG249" s="138"/>
      <c r="AH249" s="139"/>
      <c r="AI249" s="144"/>
      <c r="AJ249" s="144"/>
      <c r="AK249" s="144"/>
      <c r="AL249" s="144"/>
      <c r="AM249" s="144"/>
      <c r="AN249" s="145"/>
      <c r="AO249" s="31"/>
      <c r="AP249" s="3"/>
      <c r="AQ249" s="146"/>
    </row>
    <row r="250" spans="1:46" s="124" customFormat="1">
      <c r="A250" s="179" t="s">
        <v>21</v>
      </c>
      <c r="B250" s="4"/>
      <c r="C250" s="153"/>
      <c r="D250" s="154"/>
      <c r="E250" s="155"/>
      <c r="F250" s="699"/>
      <c r="G250" s="148"/>
      <c r="H250" s="148"/>
      <c r="I250" s="148"/>
      <c r="J250" s="148"/>
      <c r="K250" s="148"/>
      <c r="L250" s="148"/>
      <c r="M250" s="148"/>
      <c r="N250" s="148"/>
      <c r="O250" s="148"/>
      <c r="P250" s="148"/>
      <c r="Q250" s="148"/>
      <c r="R250" s="148"/>
      <c r="S250" s="148"/>
      <c r="T250" s="148"/>
      <c r="U250" s="148"/>
      <c r="V250" s="148"/>
      <c r="W250" s="148"/>
      <c r="X250" s="148"/>
      <c r="Y250" s="148"/>
      <c r="Z250" s="148"/>
      <c r="AA250" s="554">
        <f>SUMIF($AG$14:$AG$244,"&lt;2059",$AA$14:$AA$244)</f>
        <v>50951075.059879243</v>
      </c>
      <c r="AB250" s="151"/>
      <c r="AC250" s="554"/>
      <c r="AD250" s="152"/>
      <c r="AE250" s="133"/>
      <c r="AF250" s="133"/>
      <c r="AG250" s="138"/>
      <c r="AH250" s="139"/>
      <c r="AI250" s="144"/>
      <c r="AJ250" s="144"/>
      <c r="AK250" s="621">
        <f>SUM(AK14:AK245)</f>
        <v>426100</v>
      </c>
      <c r="AL250" s="144"/>
      <c r="AM250" s="144"/>
      <c r="AN250" s="4"/>
      <c r="AP250" s="4"/>
      <c r="AQ250" s="147"/>
    </row>
    <row r="251" spans="1:46" s="124" customFormat="1">
      <c r="A251" s="179"/>
      <c r="B251" s="3"/>
      <c r="C251" s="144"/>
      <c r="D251" s="148"/>
      <c r="E251" s="149"/>
      <c r="F251" s="699"/>
      <c r="G251" s="148"/>
      <c r="H251" s="148"/>
      <c r="I251" s="148"/>
      <c r="J251" s="148"/>
      <c r="K251" s="148"/>
      <c r="L251" s="148"/>
      <c r="M251" s="148"/>
      <c r="N251" s="148"/>
      <c r="O251" s="148"/>
      <c r="P251" s="148"/>
      <c r="Q251" s="148"/>
      <c r="R251" s="148"/>
      <c r="S251" s="148"/>
      <c r="T251" s="148"/>
      <c r="U251" s="148"/>
      <c r="V251" s="148"/>
      <c r="W251" s="148"/>
      <c r="X251" s="148"/>
      <c r="Y251" s="148"/>
      <c r="Z251" s="148"/>
      <c r="AA251" s="148"/>
      <c r="AB251" s="151"/>
      <c r="AC251" s="148"/>
      <c r="AD251" s="152"/>
      <c r="AE251" s="133"/>
      <c r="AF251" s="133"/>
      <c r="AG251" s="138"/>
      <c r="AH251" s="139"/>
      <c r="AI251" s="144"/>
      <c r="AJ251" s="144"/>
      <c r="AK251" s="144"/>
      <c r="AL251" s="144"/>
      <c r="AM251" s="144"/>
      <c r="AN251" s="145"/>
      <c r="AO251" s="31"/>
      <c r="AP251" s="3"/>
      <c r="AQ251" s="146"/>
    </row>
    <row r="252" spans="1:46" s="124" customFormat="1">
      <c r="A252" s="179" t="s">
        <v>688</v>
      </c>
      <c r="B252" s="3"/>
      <c r="C252" s="144"/>
      <c r="D252" s="148"/>
      <c r="E252" s="149"/>
      <c r="F252" s="699"/>
      <c r="G252" s="148">
        <f>AVERAGE(C14:C244)</f>
        <v>1977.7750000000001</v>
      </c>
      <c r="H252" s="148"/>
      <c r="I252" s="148"/>
      <c r="J252" s="148"/>
      <c r="K252" s="148"/>
      <c r="L252" s="148"/>
      <c r="M252" s="148"/>
      <c r="N252" s="148"/>
      <c r="O252" s="148"/>
      <c r="P252" s="148"/>
      <c r="Q252" s="148"/>
      <c r="R252" s="148"/>
      <c r="S252" s="148"/>
      <c r="T252" s="148"/>
      <c r="U252" s="148"/>
      <c r="V252" s="148"/>
      <c r="W252" s="148"/>
      <c r="X252" s="148"/>
      <c r="Y252" s="148"/>
      <c r="Z252" s="148"/>
      <c r="AA252" s="554">
        <f>SUMIF(AG175:AG244,"&lt;2059",AA175:AA244)</f>
        <v>44793435.059879243</v>
      </c>
      <c r="AB252" s="555">
        <f>AVERAGE(AB14:AB244)</f>
        <v>49.409937888198755</v>
      </c>
      <c r="AC252" s="148"/>
      <c r="AD252" s="152"/>
      <c r="AE252" s="133"/>
      <c r="AF252" s="133">
        <f>SUM(AF220:AF244)</f>
        <v>5788170.8318021614</v>
      </c>
      <c r="AG252" s="556">
        <f>AB252+G252</f>
        <v>2027.1849378881989</v>
      </c>
      <c r="AH252" s="139"/>
      <c r="AI252" s="144"/>
      <c r="AJ252" s="144"/>
      <c r="AK252" s="144"/>
      <c r="AL252" s="144"/>
      <c r="AM252" s="144"/>
      <c r="AN252" s="145"/>
      <c r="AO252" s="31"/>
      <c r="AP252" s="3"/>
      <c r="AQ252" s="146"/>
    </row>
    <row r="253" spans="1:46" s="124" customFormat="1">
      <c r="A253" s="179" t="s">
        <v>687</v>
      </c>
      <c r="B253" s="3"/>
      <c r="C253" s="144"/>
      <c r="D253" s="148"/>
      <c r="E253" s="149"/>
      <c r="F253" s="699"/>
      <c r="G253" s="148"/>
      <c r="H253" s="148"/>
      <c r="I253" s="148"/>
      <c r="J253" s="148"/>
      <c r="K253" s="148"/>
      <c r="L253" s="148"/>
      <c r="M253" s="148"/>
      <c r="N253" s="148"/>
      <c r="O253" s="148"/>
      <c r="P253" s="148"/>
      <c r="Q253" s="148"/>
      <c r="R253" s="148"/>
      <c r="S253" s="148"/>
      <c r="T253" s="148"/>
      <c r="U253" s="148"/>
      <c r="V253" s="148"/>
      <c r="W253" s="148"/>
      <c r="X253" s="148"/>
      <c r="Y253" s="148"/>
      <c r="Z253" s="148"/>
      <c r="AA253" s="554">
        <f>AA250-AA252</f>
        <v>6157640</v>
      </c>
      <c r="AB253" s="151"/>
      <c r="AC253" s="148"/>
      <c r="AD253" s="152"/>
      <c r="AE253" s="133"/>
      <c r="AF253" s="133">
        <f>AF246-AF252</f>
        <v>1958558.3020153996</v>
      </c>
      <c r="AG253" s="138"/>
      <c r="AH253" s="139"/>
      <c r="AI253" s="144"/>
      <c r="AJ253" s="144"/>
      <c r="AK253" s="144"/>
      <c r="AL253" s="144"/>
      <c r="AM253" s="144"/>
      <c r="AN253" s="145"/>
      <c r="AO253" s="31"/>
      <c r="AP253" s="3"/>
      <c r="AQ253" s="146"/>
    </row>
    <row r="254" spans="1:46" s="124" customFormat="1">
      <c r="A254" s="179"/>
      <c r="B254" s="3"/>
      <c r="C254" s="144"/>
      <c r="D254" s="148"/>
      <c r="E254" s="149"/>
      <c r="F254" s="699"/>
      <c r="G254" s="148"/>
      <c r="H254" s="148"/>
      <c r="I254" s="148"/>
      <c r="J254" s="148"/>
      <c r="K254" s="148"/>
      <c r="L254" s="148"/>
      <c r="M254" s="148"/>
      <c r="N254" s="148"/>
      <c r="O254" s="148"/>
      <c r="P254" s="148"/>
      <c r="Q254" s="148"/>
      <c r="R254" s="148"/>
      <c r="S254" s="148"/>
      <c r="T254" s="148"/>
      <c r="U254" s="148"/>
      <c r="V254" s="148"/>
      <c r="W254" s="148"/>
      <c r="X254" s="148"/>
      <c r="Y254" s="148"/>
      <c r="Z254" s="148"/>
      <c r="AA254" s="148"/>
      <c r="AB254" s="151"/>
      <c r="AC254" s="148"/>
      <c r="AD254" s="152"/>
      <c r="AE254" s="133"/>
      <c r="AF254" s="133"/>
      <c r="AG254" s="138"/>
      <c r="AH254" s="139"/>
      <c r="AI254" s="144"/>
      <c r="AJ254" s="144"/>
      <c r="AK254" s="144"/>
      <c r="AL254" s="144"/>
      <c r="AM254" s="144"/>
      <c r="AN254" s="145"/>
      <c r="AO254" s="31"/>
      <c r="AP254" s="3"/>
      <c r="AQ254" s="146"/>
    </row>
    <row r="255" spans="1:46" s="124" customFormat="1">
      <c r="A255" s="179"/>
      <c r="B255" s="3"/>
      <c r="C255" s="144"/>
      <c r="D255" s="148"/>
      <c r="E255" s="149"/>
      <c r="F255" s="699"/>
      <c r="G255" s="148"/>
      <c r="H255" s="148"/>
      <c r="I255" s="148"/>
      <c r="J255" s="148"/>
      <c r="K255" s="148"/>
      <c r="L255" s="148"/>
      <c r="M255" s="148"/>
      <c r="N255" s="148"/>
      <c r="O255" s="148"/>
      <c r="P255" s="148"/>
      <c r="Q255" s="148"/>
      <c r="R255" s="148"/>
      <c r="S255" s="148"/>
      <c r="T255" s="148"/>
      <c r="U255" s="148"/>
      <c r="V255" s="148"/>
      <c r="W255" s="148"/>
      <c r="X255" s="148"/>
      <c r="Y255" s="148"/>
      <c r="Z255" s="148"/>
      <c r="AA255" s="148"/>
      <c r="AB255" s="151"/>
      <c r="AC255" s="148"/>
      <c r="AD255" s="152"/>
      <c r="AE255" s="133"/>
      <c r="AF255" s="133"/>
      <c r="AG255" s="138"/>
      <c r="AH255" s="139"/>
      <c r="AI255" s="144"/>
      <c r="AJ255" s="144"/>
      <c r="AK255" s="144"/>
      <c r="AL255" s="144"/>
      <c r="AM255" s="144"/>
      <c r="AN255" s="145"/>
      <c r="AO255" s="31"/>
      <c r="AP255" s="3"/>
      <c r="AQ255" s="146"/>
    </row>
    <row r="256" spans="1:46" s="124" customFormat="1">
      <c r="A256" s="179"/>
      <c r="B256" s="3"/>
      <c r="C256" s="144"/>
      <c r="D256" s="148"/>
      <c r="E256" s="149"/>
      <c r="F256" s="699"/>
      <c r="G256" s="148"/>
      <c r="H256" s="148"/>
      <c r="I256" s="148"/>
      <c r="J256" s="148"/>
      <c r="K256" s="148"/>
      <c r="L256" s="148"/>
      <c r="M256" s="148"/>
      <c r="N256" s="148"/>
      <c r="O256" s="148"/>
      <c r="P256" s="148"/>
      <c r="Q256" s="148"/>
      <c r="R256" s="148"/>
      <c r="S256" s="148"/>
      <c r="T256" s="148"/>
      <c r="U256" s="148"/>
      <c r="V256" s="148"/>
      <c r="W256" s="148"/>
      <c r="X256" s="148"/>
      <c r="Y256" s="148"/>
      <c r="Z256" s="148"/>
      <c r="AA256" s="148"/>
      <c r="AB256" s="151"/>
      <c r="AC256" s="148"/>
      <c r="AD256" s="152"/>
      <c r="AE256" s="133"/>
      <c r="AF256" s="133"/>
      <c r="AG256" s="138"/>
      <c r="AH256" s="139"/>
      <c r="AI256" s="144"/>
      <c r="AJ256" s="144"/>
      <c r="AK256" s="144"/>
      <c r="AL256" s="144"/>
      <c r="AM256" s="144"/>
      <c r="AN256" s="145"/>
      <c r="AO256" s="31"/>
      <c r="AP256" s="3"/>
      <c r="AQ256" s="146"/>
    </row>
    <row r="257" spans="1:43" s="124" customFormat="1">
      <c r="A257" s="179"/>
      <c r="B257" s="4"/>
      <c r="C257" s="153"/>
      <c r="D257" s="154"/>
      <c r="E257" s="155"/>
      <c r="F257" s="699"/>
      <c r="G257" s="148"/>
      <c r="H257" s="148"/>
      <c r="I257" s="148"/>
      <c r="J257" s="148"/>
      <c r="K257" s="148"/>
      <c r="L257" s="148"/>
      <c r="M257" s="148"/>
      <c r="N257" s="148"/>
      <c r="O257" s="148"/>
      <c r="P257" s="148"/>
      <c r="Q257" s="148"/>
      <c r="R257" s="148"/>
      <c r="S257" s="148"/>
      <c r="T257" s="148"/>
      <c r="U257" s="148"/>
      <c r="V257" s="148"/>
      <c r="W257" s="148"/>
      <c r="X257" s="148"/>
      <c r="Y257" s="148"/>
      <c r="Z257" s="148"/>
      <c r="AA257" s="148"/>
      <c r="AB257" s="151"/>
      <c r="AC257" s="148"/>
      <c r="AD257" s="152"/>
      <c r="AE257" s="133"/>
      <c r="AF257" s="133"/>
      <c r="AG257" s="138"/>
      <c r="AH257" s="139"/>
      <c r="AI257" s="144"/>
      <c r="AJ257" s="144"/>
      <c r="AK257" s="144"/>
      <c r="AL257" s="144"/>
      <c r="AM257" s="144"/>
      <c r="AN257" s="4"/>
      <c r="AP257" s="4"/>
      <c r="AQ257" s="147"/>
    </row>
    <row r="258" spans="1:43" s="124" customFormat="1">
      <c r="A258" s="179"/>
      <c r="B258" s="3"/>
      <c r="C258" s="144"/>
      <c r="D258" s="148"/>
      <c r="E258" s="149"/>
      <c r="F258" s="699"/>
      <c r="G258" s="148"/>
      <c r="H258" s="148"/>
      <c r="I258" s="148"/>
      <c r="J258" s="148"/>
      <c r="K258" s="148"/>
      <c r="L258" s="148"/>
      <c r="M258" s="148"/>
      <c r="N258" s="148"/>
      <c r="O258" s="148"/>
      <c r="P258" s="148"/>
      <c r="Q258" s="148"/>
      <c r="R258" s="148"/>
      <c r="S258" s="148"/>
      <c r="T258" s="148"/>
      <c r="U258" s="148"/>
      <c r="V258" s="148"/>
      <c r="W258" s="148"/>
      <c r="X258" s="148"/>
      <c r="Y258" s="148"/>
      <c r="Z258" s="148"/>
      <c r="AA258" s="148"/>
      <c r="AB258" s="151"/>
      <c r="AC258" s="148"/>
      <c r="AD258" s="152"/>
      <c r="AE258" s="133"/>
      <c r="AF258" s="133"/>
      <c r="AG258" s="138"/>
      <c r="AH258" s="139"/>
      <c r="AI258" s="144"/>
      <c r="AJ258" s="144"/>
      <c r="AK258" s="144"/>
      <c r="AL258" s="144"/>
      <c r="AM258" s="144"/>
      <c r="AN258" s="145"/>
      <c r="AO258" s="31"/>
      <c r="AP258" s="3"/>
      <c r="AQ258" s="146"/>
    </row>
    <row r="259" spans="1:43" s="124" customFormat="1">
      <c r="A259" s="179"/>
      <c r="B259" s="3"/>
      <c r="C259" s="144"/>
      <c r="D259" s="148"/>
      <c r="E259" s="149"/>
      <c r="F259" s="699"/>
      <c r="G259" s="148"/>
      <c r="H259" s="148"/>
      <c r="I259" s="148"/>
      <c r="J259" s="148"/>
      <c r="K259" s="148"/>
      <c r="L259" s="148"/>
      <c r="M259" s="148"/>
      <c r="N259" s="148"/>
      <c r="O259" s="148"/>
      <c r="P259" s="148"/>
      <c r="Q259" s="148"/>
      <c r="R259" s="148"/>
      <c r="S259" s="148"/>
      <c r="T259" s="148"/>
      <c r="U259" s="148"/>
      <c r="V259" s="148"/>
      <c r="W259" s="148"/>
      <c r="X259" s="148"/>
      <c r="Y259" s="148"/>
      <c r="Z259" s="148"/>
      <c r="AA259" s="148"/>
      <c r="AB259" s="151"/>
      <c r="AC259" s="148"/>
      <c r="AD259" s="152"/>
      <c r="AE259" s="133"/>
      <c r="AF259" s="133"/>
      <c r="AG259" s="138"/>
      <c r="AH259" s="139"/>
      <c r="AI259" s="144"/>
      <c r="AJ259" s="144"/>
      <c r="AK259" s="144"/>
      <c r="AL259" s="144"/>
      <c r="AM259" s="144"/>
      <c r="AN259" s="145"/>
      <c r="AO259" s="31"/>
      <c r="AP259" s="3"/>
      <c r="AQ259" s="146"/>
    </row>
    <row r="260" spans="1:43" s="124" customFormat="1">
      <c r="A260" s="179"/>
      <c r="B260" s="3"/>
      <c r="C260" s="144"/>
      <c r="D260" s="148"/>
      <c r="E260" s="149"/>
      <c r="F260" s="699"/>
      <c r="G260" s="148"/>
      <c r="H260" s="148"/>
      <c r="I260" s="148"/>
      <c r="J260" s="148"/>
      <c r="K260" s="148"/>
      <c r="L260" s="148"/>
      <c r="M260" s="148"/>
      <c r="N260" s="148"/>
      <c r="O260" s="148"/>
      <c r="P260" s="148"/>
      <c r="Q260" s="148"/>
      <c r="R260" s="148"/>
      <c r="S260" s="148"/>
      <c r="T260" s="148"/>
      <c r="U260" s="148"/>
      <c r="V260" s="148"/>
      <c r="W260" s="148"/>
      <c r="X260" s="148"/>
      <c r="Y260" s="148"/>
      <c r="Z260" s="148"/>
      <c r="AA260" s="148"/>
      <c r="AB260" s="151"/>
      <c r="AC260" s="148"/>
      <c r="AD260" s="152"/>
      <c r="AE260" s="133"/>
      <c r="AF260" s="133"/>
      <c r="AG260" s="138"/>
      <c r="AH260" s="139"/>
      <c r="AI260" s="144"/>
      <c r="AJ260" s="144"/>
      <c r="AK260" s="144"/>
      <c r="AL260" s="144"/>
      <c r="AM260" s="144"/>
      <c r="AN260" s="145"/>
      <c r="AO260" s="31"/>
      <c r="AP260" s="3"/>
      <c r="AQ260" s="146"/>
    </row>
    <row r="261" spans="1:43" s="124" customFormat="1">
      <c r="A261" s="179"/>
      <c r="B261" s="3"/>
      <c r="C261" s="144"/>
      <c r="D261" s="148"/>
      <c r="E261" s="149"/>
      <c r="F261" s="699"/>
      <c r="G261" s="148"/>
      <c r="H261" s="148"/>
      <c r="I261" s="148"/>
      <c r="J261" s="148"/>
      <c r="K261" s="148"/>
      <c r="L261" s="148"/>
      <c r="M261" s="148"/>
      <c r="N261" s="148"/>
      <c r="O261" s="148"/>
      <c r="P261" s="148"/>
      <c r="Q261" s="148"/>
      <c r="R261" s="148"/>
      <c r="S261" s="148"/>
      <c r="T261" s="148"/>
      <c r="U261" s="148"/>
      <c r="V261" s="148"/>
      <c r="W261" s="148"/>
      <c r="X261" s="148"/>
      <c r="Y261" s="148"/>
      <c r="Z261" s="148"/>
      <c r="AA261" s="148"/>
      <c r="AB261" s="151"/>
      <c r="AC261" s="148"/>
      <c r="AD261" s="152"/>
      <c r="AE261" s="133"/>
      <c r="AF261" s="133"/>
      <c r="AG261" s="138"/>
      <c r="AH261" s="139"/>
      <c r="AI261" s="144"/>
      <c r="AJ261" s="144"/>
      <c r="AK261" s="144"/>
      <c r="AL261" s="144"/>
      <c r="AM261" s="144"/>
      <c r="AN261" s="145"/>
      <c r="AO261" s="31"/>
      <c r="AP261" s="3"/>
      <c r="AQ261" s="146"/>
    </row>
    <row r="262" spans="1:43" s="124" customFormat="1">
      <c r="A262" s="179"/>
      <c r="B262" s="3"/>
      <c r="C262" s="144"/>
      <c r="D262" s="148"/>
      <c r="E262" s="149"/>
      <c r="F262" s="699"/>
      <c r="G262" s="148"/>
      <c r="H262" s="148"/>
      <c r="I262" s="148"/>
      <c r="J262" s="148"/>
      <c r="K262" s="148"/>
      <c r="L262" s="148"/>
      <c r="M262" s="148"/>
      <c r="N262" s="148"/>
      <c r="O262" s="148"/>
      <c r="P262" s="148"/>
      <c r="Q262" s="148"/>
      <c r="R262" s="148"/>
      <c r="S262" s="148"/>
      <c r="T262" s="148"/>
      <c r="U262" s="148"/>
      <c r="V262" s="148"/>
      <c r="W262" s="148"/>
      <c r="X262" s="148"/>
      <c r="Y262" s="148"/>
      <c r="Z262" s="148"/>
      <c r="AA262" s="148"/>
      <c r="AB262" s="151"/>
      <c r="AC262" s="148"/>
      <c r="AD262" s="152"/>
      <c r="AE262" s="133"/>
      <c r="AF262" s="133"/>
      <c r="AG262" s="138"/>
      <c r="AH262" s="139"/>
      <c r="AI262" s="144"/>
      <c r="AJ262" s="144"/>
      <c r="AK262" s="144"/>
      <c r="AL262" s="144"/>
      <c r="AM262" s="144"/>
      <c r="AN262" s="145"/>
      <c r="AO262" s="31"/>
      <c r="AP262" s="3"/>
      <c r="AQ262" s="146"/>
    </row>
    <row r="263" spans="1:43" s="124" customFormat="1">
      <c r="A263" s="179"/>
      <c r="B263" s="3"/>
      <c r="C263" s="144"/>
      <c r="D263" s="148"/>
      <c r="E263" s="149"/>
      <c r="F263" s="699"/>
      <c r="G263" s="148"/>
      <c r="H263" s="148"/>
      <c r="I263" s="148"/>
      <c r="J263" s="148"/>
      <c r="K263" s="148"/>
      <c r="L263" s="148"/>
      <c r="M263" s="148"/>
      <c r="N263" s="148"/>
      <c r="O263" s="148"/>
      <c r="P263" s="148"/>
      <c r="Q263" s="148"/>
      <c r="R263" s="148"/>
      <c r="S263" s="148"/>
      <c r="T263" s="148"/>
      <c r="U263" s="148"/>
      <c r="V263" s="148"/>
      <c r="W263" s="148"/>
      <c r="X263" s="148"/>
      <c r="Y263" s="148"/>
      <c r="Z263" s="148"/>
      <c r="AA263" s="148"/>
      <c r="AB263" s="151"/>
      <c r="AC263" s="148"/>
      <c r="AD263" s="152"/>
      <c r="AE263" s="133"/>
      <c r="AF263" s="133"/>
      <c r="AG263" s="138"/>
      <c r="AH263" s="139"/>
      <c r="AI263" s="144"/>
      <c r="AJ263" s="144"/>
      <c r="AK263" s="144"/>
      <c r="AL263" s="144"/>
      <c r="AM263" s="144"/>
      <c r="AN263" s="145"/>
      <c r="AO263" s="31"/>
      <c r="AP263" s="3"/>
      <c r="AQ263" s="146"/>
    </row>
    <row r="264" spans="1:43" s="124" customFormat="1">
      <c r="A264" s="179"/>
      <c r="B264" s="4"/>
      <c r="C264" s="153"/>
      <c r="D264" s="154"/>
      <c r="E264" s="155"/>
      <c r="F264" s="699"/>
      <c r="G264" s="148"/>
      <c r="H264" s="148"/>
      <c r="I264" s="148"/>
      <c r="J264" s="148"/>
      <c r="K264" s="148"/>
      <c r="L264" s="148"/>
      <c r="M264" s="148"/>
      <c r="N264" s="148"/>
      <c r="O264" s="148"/>
      <c r="P264" s="148"/>
      <c r="Q264" s="148"/>
      <c r="R264" s="148"/>
      <c r="S264" s="148"/>
      <c r="T264" s="148"/>
      <c r="U264" s="148"/>
      <c r="V264" s="148"/>
      <c r="W264" s="148"/>
      <c r="X264" s="148"/>
      <c r="Y264" s="148"/>
      <c r="Z264" s="148"/>
      <c r="AA264" s="148"/>
      <c r="AB264" s="151"/>
      <c r="AC264" s="148"/>
      <c r="AD264" s="152"/>
      <c r="AE264" s="133"/>
      <c r="AF264" s="133"/>
      <c r="AG264" s="138"/>
      <c r="AH264" s="139"/>
      <c r="AI264" s="144"/>
      <c r="AJ264" s="144"/>
      <c r="AK264" s="144"/>
      <c r="AL264" s="144"/>
      <c r="AM264" s="144"/>
      <c r="AN264" s="4"/>
      <c r="AP264" s="4"/>
      <c r="AQ264" s="147"/>
    </row>
    <row r="265" spans="1:43" s="124" customFormat="1">
      <c r="A265" s="179"/>
      <c r="B265" s="3"/>
      <c r="C265" s="144"/>
      <c r="D265" s="148"/>
      <c r="E265" s="149"/>
      <c r="F265" s="699"/>
      <c r="G265" s="148"/>
      <c r="H265" s="148"/>
      <c r="I265" s="148"/>
      <c r="J265" s="148"/>
      <c r="K265" s="148"/>
      <c r="L265" s="148"/>
      <c r="M265" s="148"/>
      <c r="N265" s="148"/>
      <c r="O265" s="148"/>
      <c r="P265" s="148"/>
      <c r="Q265" s="148"/>
      <c r="R265" s="148"/>
      <c r="S265" s="148"/>
      <c r="T265" s="148"/>
      <c r="U265" s="148"/>
      <c r="V265" s="148"/>
      <c r="W265" s="148"/>
      <c r="X265" s="148"/>
      <c r="Y265" s="148"/>
      <c r="Z265" s="148"/>
      <c r="AA265" s="148"/>
      <c r="AB265" s="151"/>
      <c r="AC265" s="148"/>
      <c r="AD265" s="152"/>
      <c r="AE265" s="133"/>
      <c r="AF265" s="133"/>
      <c r="AG265" s="138"/>
      <c r="AH265" s="139"/>
      <c r="AI265" s="144"/>
      <c r="AJ265" s="144"/>
      <c r="AK265" s="144"/>
      <c r="AL265" s="144"/>
      <c r="AM265" s="144"/>
      <c r="AN265" s="145"/>
      <c r="AO265" s="31"/>
      <c r="AP265" s="3"/>
      <c r="AQ265" s="146"/>
    </row>
    <row r="266" spans="1:43" s="124" customFormat="1">
      <c r="A266" s="179"/>
      <c r="B266" s="3"/>
      <c r="C266" s="144"/>
      <c r="D266" s="148"/>
      <c r="E266" s="149"/>
      <c r="F266" s="699"/>
      <c r="G266" s="148"/>
      <c r="H266" s="148"/>
      <c r="I266" s="148"/>
      <c r="J266" s="148"/>
      <c r="K266" s="148"/>
      <c r="L266" s="148"/>
      <c r="M266" s="148"/>
      <c r="N266" s="148"/>
      <c r="O266" s="148"/>
      <c r="P266" s="148"/>
      <c r="Q266" s="148"/>
      <c r="R266" s="148"/>
      <c r="S266" s="148"/>
      <c r="T266" s="148"/>
      <c r="U266" s="148"/>
      <c r="V266" s="148"/>
      <c r="W266" s="148"/>
      <c r="X266" s="148"/>
      <c r="Y266" s="148"/>
      <c r="Z266" s="148"/>
      <c r="AA266" s="148"/>
      <c r="AB266" s="151"/>
      <c r="AC266" s="148"/>
      <c r="AD266" s="152"/>
      <c r="AE266" s="133"/>
      <c r="AF266" s="133"/>
      <c r="AG266" s="138"/>
      <c r="AH266" s="139"/>
      <c r="AI266" s="144"/>
      <c r="AJ266" s="144"/>
      <c r="AK266" s="144"/>
      <c r="AL266" s="144"/>
      <c r="AM266" s="144"/>
      <c r="AN266" s="145"/>
      <c r="AO266" s="31"/>
      <c r="AP266" s="3"/>
      <c r="AQ266" s="146"/>
    </row>
    <row r="267" spans="1:43" s="124" customFormat="1">
      <c r="A267" s="179"/>
      <c r="B267" s="3"/>
      <c r="C267" s="144"/>
      <c r="D267" s="148"/>
      <c r="E267" s="149"/>
      <c r="F267" s="699"/>
      <c r="G267" s="148"/>
      <c r="H267" s="148"/>
      <c r="I267" s="148"/>
      <c r="J267" s="148"/>
      <c r="K267" s="148"/>
      <c r="L267" s="148"/>
      <c r="M267" s="148"/>
      <c r="N267" s="148"/>
      <c r="O267" s="148"/>
      <c r="P267" s="148"/>
      <c r="Q267" s="148"/>
      <c r="R267" s="148"/>
      <c r="S267" s="148"/>
      <c r="T267" s="148"/>
      <c r="U267" s="148"/>
      <c r="V267" s="148"/>
      <c r="W267" s="148"/>
      <c r="X267" s="148"/>
      <c r="Y267" s="148"/>
      <c r="Z267" s="148"/>
      <c r="AA267" s="148"/>
      <c r="AB267" s="151"/>
      <c r="AC267" s="148"/>
      <c r="AD267" s="152"/>
      <c r="AE267" s="133"/>
      <c r="AF267" s="133"/>
      <c r="AG267" s="138"/>
      <c r="AH267" s="139"/>
      <c r="AI267" s="144"/>
      <c r="AJ267" s="144"/>
      <c r="AK267" s="144"/>
      <c r="AL267" s="144"/>
      <c r="AM267" s="144"/>
      <c r="AN267" s="145"/>
      <c r="AO267" s="31"/>
      <c r="AP267" s="3"/>
      <c r="AQ267" s="146"/>
    </row>
    <row r="268" spans="1:43" s="124" customFormat="1">
      <c r="A268" s="179"/>
      <c r="B268" s="3"/>
      <c r="C268" s="144"/>
      <c r="D268" s="148"/>
      <c r="E268" s="149"/>
      <c r="F268" s="699"/>
      <c r="G268" s="148"/>
      <c r="H268" s="148"/>
      <c r="I268" s="148"/>
      <c r="J268" s="148"/>
      <c r="K268" s="148"/>
      <c r="L268" s="148"/>
      <c r="M268" s="148"/>
      <c r="N268" s="148"/>
      <c r="O268" s="148"/>
      <c r="P268" s="148"/>
      <c r="Q268" s="148"/>
      <c r="R268" s="148"/>
      <c r="S268" s="148"/>
      <c r="T268" s="148"/>
      <c r="U268" s="148"/>
      <c r="V268" s="148"/>
      <c r="W268" s="148"/>
      <c r="X268" s="148"/>
      <c r="Y268" s="148"/>
      <c r="Z268" s="148"/>
      <c r="AA268" s="148"/>
      <c r="AB268" s="151"/>
      <c r="AC268" s="148"/>
      <c r="AD268" s="152"/>
      <c r="AE268" s="133"/>
      <c r="AF268" s="133"/>
      <c r="AG268" s="138"/>
      <c r="AH268" s="139"/>
      <c r="AI268" s="144"/>
      <c r="AJ268" s="144"/>
      <c r="AK268" s="144"/>
      <c r="AL268" s="144"/>
      <c r="AM268" s="144"/>
      <c r="AN268" s="145"/>
      <c r="AO268" s="31"/>
      <c r="AP268" s="3"/>
      <c r="AQ268" s="146"/>
    </row>
    <row r="269" spans="1:43" s="124" customFormat="1">
      <c r="A269" s="179"/>
      <c r="B269" s="3"/>
      <c r="C269" s="144"/>
      <c r="D269" s="148"/>
      <c r="E269" s="149"/>
      <c r="F269" s="699"/>
      <c r="G269" s="148"/>
      <c r="H269" s="148"/>
      <c r="I269" s="148"/>
      <c r="J269" s="148"/>
      <c r="K269" s="148"/>
      <c r="L269" s="148"/>
      <c r="M269" s="148"/>
      <c r="N269" s="148"/>
      <c r="O269" s="148"/>
      <c r="P269" s="148"/>
      <c r="Q269" s="148"/>
      <c r="R269" s="148"/>
      <c r="S269" s="148"/>
      <c r="T269" s="148"/>
      <c r="U269" s="148"/>
      <c r="V269" s="148"/>
      <c r="W269" s="148"/>
      <c r="X269" s="148"/>
      <c r="Y269" s="148"/>
      <c r="Z269" s="148"/>
      <c r="AA269" s="148"/>
      <c r="AB269" s="151"/>
      <c r="AC269" s="148"/>
      <c r="AD269" s="152"/>
      <c r="AE269" s="133"/>
      <c r="AF269" s="133"/>
      <c r="AG269" s="138"/>
      <c r="AH269" s="139"/>
      <c r="AI269" s="144"/>
      <c r="AJ269" s="144"/>
      <c r="AK269" s="144"/>
      <c r="AL269" s="144"/>
      <c r="AM269" s="144"/>
      <c r="AN269" s="145"/>
      <c r="AO269" s="31"/>
      <c r="AP269" s="3"/>
      <c r="AQ269" s="146"/>
    </row>
    <row r="270" spans="1:43" s="124" customFormat="1">
      <c r="A270" s="179"/>
      <c r="B270" s="3"/>
      <c r="C270" s="144"/>
      <c r="D270" s="148"/>
      <c r="E270" s="149"/>
      <c r="F270" s="699"/>
      <c r="G270" s="148"/>
      <c r="H270" s="148"/>
      <c r="I270" s="148"/>
      <c r="J270" s="148"/>
      <c r="K270" s="148"/>
      <c r="L270" s="148"/>
      <c r="M270" s="148"/>
      <c r="N270" s="148"/>
      <c r="O270" s="148"/>
      <c r="P270" s="148"/>
      <c r="Q270" s="148"/>
      <c r="R270" s="148"/>
      <c r="S270" s="148"/>
      <c r="T270" s="148"/>
      <c r="U270" s="148"/>
      <c r="V270" s="148"/>
      <c r="W270" s="148"/>
      <c r="X270" s="148"/>
      <c r="Y270" s="148"/>
      <c r="Z270" s="148"/>
      <c r="AA270" s="148"/>
      <c r="AB270" s="151"/>
      <c r="AC270" s="148"/>
      <c r="AD270" s="152"/>
      <c r="AE270" s="133"/>
      <c r="AF270" s="133"/>
      <c r="AG270" s="138"/>
      <c r="AH270" s="139"/>
      <c r="AI270" s="144"/>
      <c r="AJ270" s="144"/>
      <c r="AK270" s="144"/>
      <c r="AL270" s="144"/>
      <c r="AM270" s="144"/>
      <c r="AN270" s="145"/>
      <c r="AO270" s="31"/>
      <c r="AP270" s="3"/>
      <c r="AQ270" s="146"/>
    </row>
    <row r="271" spans="1:43" s="124" customFormat="1">
      <c r="A271" s="179"/>
      <c r="B271" s="4"/>
      <c r="C271" s="153"/>
      <c r="D271" s="154"/>
      <c r="E271" s="155"/>
      <c r="F271" s="699"/>
      <c r="G271" s="148"/>
      <c r="H271" s="148"/>
      <c r="I271" s="148"/>
      <c r="J271" s="148"/>
      <c r="K271" s="148"/>
      <c r="L271" s="148"/>
      <c r="M271" s="148"/>
      <c r="N271" s="148"/>
      <c r="O271" s="148"/>
      <c r="P271" s="148"/>
      <c r="Q271" s="148"/>
      <c r="R271" s="148"/>
      <c r="S271" s="148"/>
      <c r="T271" s="148"/>
      <c r="U271" s="148"/>
      <c r="V271" s="148"/>
      <c r="W271" s="148"/>
      <c r="X271" s="148"/>
      <c r="Y271" s="148"/>
      <c r="Z271" s="148"/>
      <c r="AA271" s="148"/>
      <c r="AB271" s="151"/>
      <c r="AC271" s="148"/>
      <c r="AD271" s="152"/>
      <c r="AE271" s="133"/>
      <c r="AF271" s="133"/>
      <c r="AG271" s="138"/>
      <c r="AH271" s="139"/>
      <c r="AI271" s="144"/>
      <c r="AJ271" s="144"/>
      <c r="AK271" s="144"/>
      <c r="AL271" s="144"/>
      <c r="AM271" s="144"/>
      <c r="AN271" s="4"/>
      <c r="AP271" s="4"/>
      <c r="AQ271" s="147"/>
    </row>
    <row r="272" spans="1:43" s="124" customFormat="1">
      <c r="A272" s="179"/>
      <c r="B272" s="3"/>
      <c r="C272" s="144"/>
      <c r="D272" s="148"/>
      <c r="E272" s="149"/>
      <c r="F272" s="699"/>
      <c r="G272" s="148"/>
      <c r="H272" s="148"/>
      <c r="I272" s="148"/>
      <c r="J272" s="148"/>
      <c r="K272" s="148"/>
      <c r="L272" s="148"/>
      <c r="M272" s="148"/>
      <c r="N272" s="148"/>
      <c r="O272" s="148"/>
      <c r="P272" s="148"/>
      <c r="Q272" s="148"/>
      <c r="R272" s="148"/>
      <c r="S272" s="148"/>
      <c r="T272" s="148"/>
      <c r="U272" s="148"/>
      <c r="V272" s="148"/>
      <c r="W272" s="148"/>
      <c r="X272" s="148"/>
      <c r="Y272" s="148"/>
      <c r="Z272" s="148"/>
      <c r="AA272" s="148"/>
      <c r="AB272" s="151"/>
      <c r="AC272" s="148"/>
      <c r="AD272" s="152"/>
      <c r="AE272" s="133"/>
      <c r="AF272" s="133"/>
      <c r="AG272" s="138"/>
      <c r="AH272" s="139"/>
      <c r="AI272" s="144"/>
      <c r="AJ272" s="144"/>
      <c r="AK272" s="144"/>
      <c r="AL272" s="144"/>
      <c r="AM272" s="144"/>
      <c r="AN272" s="145"/>
      <c r="AO272" s="31"/>
      <c r="AP272" s="3"/>
      <c r="AQ272" s="146"/>
    </row>
    <row r="273" spans="1:43" s="124" customFormat="1">
      <c r="A273" s="179"/>
      <c r="B273" s="3"/>
      <c r="C273" s="144"/>
      <c r="D273" s="148"/>
      <c r="E273" s="149"/>
      <c r="F273" s="699"/>
      <c r="G273" s="148"/>
      <c r="H273" s="148"/>
      <c r="I273" s="148"/>
      <c r="J273" s="148"/>
      <c r="K273" s="148"/>
      <c r="L273" s="148"/>
      <c r="M273" s="148"/>
      <c r="N273" s="148"/>
      <c r="O273" s="148"/>
      <c r="P273" s="148"/>
      <c r="Q273" s="148"/>
      <c r="R273" s="148"/>
      <c r="S273" s="148"/>
      <c r="T273" s="148"/>
      <c r="U273" s="148"/>
      <c r="V273" s="148"/>
      <c r="W273" s="148"/>
      <c r="X273" s="148"/>
      <c r="Y273" s="148"/>
      <c r="Z273" s="148"/>
      <c r="AA273" s="148"/>
      <c r="AB273" s="151"/>
      <c r="AC273" s="148"/>
      <c r="AD273" s="152"/>
      <c r="AE273" s="133"/>
      <c r="AF273" s="133"/>
      <c r="AG273" s="138"/>
      <c r="AH273" s="139"/>
      <c r="AI273" s="144"/>
      <c r="AJ273" s="144"/>
      <c r="AK273" s="144"/>
      <c r="AL273" s="144"/>
      <c r="AM273" s="144"/>
      <c r="AN273" s="145"/>
      <c r="AO273" s="31"/>
      <c r="AP273" s="3"/>
      <c r="AQ273" s="146"/>
    </row>
    <row r="274" spans="1:43" s="124" customFormat="1">
      <c r="A274" s="179"/>
      <c r="B274" s="3"/>
      <c r="C274" s="144"/>
      <c r="D274" s="148"/>
      <c r="E274" s="149"/>
      <c r="F274" s="699"/>
      <c r="G274" s="148"/>
      <c r="H274" s="148"/>
      <c r="I274" s="148"/>
      <c r="J274" s="148"/>
      <c r="K274" s="148"/>
      <c r="L274" s="148"/>
      <c r="M274" s="148"/>
      <c r="N274" s="148"/>
      <c r="O274" s="148"/>
      <c r="P274" s="148"/>
      <c r="Q274" s="148"/>
      <c r="R274" s="148"/>
      <c r="S274" s="148"/>
      <c r="T274" s="148"/>
      <c r="U274" s="148"/>
      <c r="V274" s="148"/>
      <c r="W274" s="148"/>
      <c r="X274" s="148"/>
      <c r="Y274" s="148"/>
      <c r="Z274" s="148"/>
      <c r="AA274" s="148"/>
      <c r="AB274" s="151"/>
      <c r="AC274" s="148"/>
      <c r="AD274" s="152"/>
      <c r="AE274" s="133"/>
      <c r="AF274" s="133"/>
      <c r="AG274" s="138"/>
      <c r="AH274" s="139"/>
      <c r="AI274" s="144"/>
      <c r="AJ274" s="144"/>
      <c r="AK274" s="144"/>
      <c r="AL274" s="144"/>
      <c r="AM274" s="144"/>
      <c r="AN274" s="145"/>
      <c r="AO274" s="31"/>
      <c r="AP274" s="3"/>
      <c r="AQ274" s="146"/>
    </row>
    <row r="275" spans="1:43" s="124" customFormat="1">
      <c r="A275" s="179"/>
      <c r="B275" s="3"/>
      <c r="C275" s="144"/>
      <c r="D275" s="148"/>
      <c r="E275" s="149"/>
      <c r="F275" s="699"/>
      <c r="G275" s="148"/>
      <c r="H275" s="148"/>
      <c r="I275" s="148"/>
      <c r="J275" s="148"/>
      <c r="K275" s="148"/>
      <c r="L275" s="148"/>
      <c r="M275" s="148"/>
      <c r="N275" s="148"/>
      <c r="O275" s="148"/>
      <c r="P275" s="148"/>
      <c r="Q275" s="148"/>
      <c r="R275" s="148"/>
      <c r="S275" s="148"/>
      <c r="T275" s="148"/>
      <c r="U275" s="148"/>
      <c r="V275" s="148"/>
      <c r="W275" s="148"/>
      <c r="X275" s="148"/>
      <c r="Y275" s="148"/>
      <c r="Z275" s="148"/>
      <c r="AA275" s="148"/>
      <c r="AB275" s="151"/>
      <c r="AC275" s="148"/>
      <c r="AD275" s="152"/>
      <c r="AE275" s="133"/>
      <c r="AF275" s="133"/>
      <c r="AG275" s="138"/>
      <c r="AH275" s="139"/>
      <c r="AI275" s="144"/>
      <c r="AJ275" s="144"/>
      <c r="AK275" s="144"/>
      <c r="AL275" s="144"/>
      <c r="AM275" s="144"/>
      <c r="AN275" s="145"/>
      <c r="AO275" s="31"/>
      <c r="AP275" s="3"/>
      <c r="AQ275" s="146"/>
    </row>
    <row r="276" spans="1:43" s="124" customFormat="1">
      <c r="A276" s="179"/>
      <c r="B276" s="3"/>
      <c r="C276" s="144"/>
      <c r="D276" s="148"/>
      <c r="E276" s="149"/>
      <c r="F276" s="699"/>
      <c r="G276" s="148"/>
      <c r="H276" s="148"/>
      <c r="I276" s="148"/>
      <c r="J276" s="148"/>
      <c r="K276" s="148"/>
      <c r="L276" s="148"/>
      <c r="M276" s="148"/>
      <c r="N276" s="148"/>
      <c r="O276" s="148"/>
      <c r="P276" s="148"/>
      <c r="Q276" s="148"/>
      <c r="R276" s="148"/>
      <c r="S276" s="148"/>
      <c r="T276" s="148"/>
      <c r="U276" s="148"/>
      <c r="V276" s="148"/>
      <c r="W276" s="148"/>
      <c r="X276" s="148"/>
      <c r="Y276" s="148"/>
      <c r="Z276" s="148"/>
      <c r="AA276" s="148"/>
      <c r="AB276" s="151"/>
      <c r="AC276" s="148"/>
      <c r="AD276" s="152"/>
      <c r="AE276" s="133"/>
      <c r="AF276" s="133"/>
      <c r="AG276" s="138"/>
      <c r="AH276" s="139"/>
      <c r="AI276" s="144"/>
      <c r="AJ276" s="144"/>
      <c r="AK276" s="144"/>
      <c r="AL276" s="144"/>
      <c r="AM276" s="144"/>
      <c r="AN276" s="145"/>
      <c r="AO276" s="31"/>
      <c r="AP276" s="3"/>
      <c r="AQ276" s="146"/>
    </row>
    <row r="277" spans="1:43" s="124" customFormat="1">
      <c r="A277" s="179"/>
      <c r="B277" s="4"/>
      <c r="C277" s="153"/>
      <c r="D277" s="154"/>
      <c r="E277" s="155"/>
      <c r="F277" s="699"/>
      <c r="G277" s="148"/>
      <c r="H277" s="148"/>
      <c r="I277" s="148"/>
      <c r="J277" s="148"/>
      <c r="K277" s="148"/>
      <c r="L277" s="148"/>
      <c r="M277" s="148"/>
      <c r="N277" s="148"/>
      <c r="O277" s="148"/>
      <c r="P277" s="148"/>
      <c r="Q277" s="148"/>
      <c r="R277" s="148"/>
      <c r="S277" s="148"/>
      <c r="T277" s="148"/>
      <c r="U277" s="148"/>
      <c r="V277" s="148"/>
      <c r="W277" s="148"/>
      <c r="X277" s="148"/>
      <c r="Y277" s="148"/>
      <c r="Z277" s="148"/>
      <c r="AA277" s="148"/>
      <c r="AB277" s="151"/>
      <c r="AC277" s="148"/>
      <c r="AD277" s="152"/>
      <c r="AE277" s="133"/>
      <c r="AF277" s="133"/>
      <c r="AG277" s="138"/>
      <c r="AH277" s="139"/>
      <c r="AI277" s="144"/>
      <c r="AJ277" s="144"/>
      <c r="AK277" s="144"/>
      <c r="AL277" s="144"/>
      <c r="AM277" s="144"/>
      <c r="AN277" s="4"/>
      <c r="AP277" s="4"/>
      <c r="AQ277" s="147"/>
    </row>
    <row r="278" spans="1:43" s="124" customFormat="1">
      <c r="A278" s="179"/>
      <c r="B278" s="3"/>
      <c r="C278" s="144"/>
      <c r="D278" s="148"/>
      <c r="E278" s="149"/>
      <c r="F278" s="699"/>
      <c r="G278" s="148"/>
      <c r="H278" s="148"/>
      <c r="I278" s="148"/>
      <c r="J278" s="148"/>
      <c r="K278" s="148"/>
      <c r="L278" s="148"/>
      <c r="M278" s="148"/>
      <c r="N278" s="148"/>
      <c r="O278" s="148"/>
      <c r="P278" s="148"/>
      <c r="Q278" s="148"/>
      <c r="R278" s="148"/>
      <c r="S278" s="148"/>
      <c r="T278" s="148"/>
      <c r="U278" s="148"/>
      <c r="V278" s="148"/>
      <c r="W278" s="148"/>
      <c r="X278" s="148"/>
      <c r="Y278" s="148"/>
      <c r="Z278" s="148"/>
      <c r="AA278" s="148"/>
      <c r="AB278" s="151"/>
      <c r="AC278" s="148"/>
      <c r="AD278" s="152"/>
      <c r="AE278" s="133"/>
      <c r="AF278" s="133"/>
      <c r="AG278" s="138"/>
      <c r="AH278" s="139"/>
      <c r="AI278" s="144"/>
      <c r="AJ278" s="144"/>
      <c r="AK278" s="144"/>
      <c r="AL278" s="144"/>
      <c r="AM278" s="144"/>
      <c r="AN278" s="145"/>
      <c r="AO278" s="31"/>
      <c r="AP278" s="3"/>
      <c r="AQ278" s="146"/>
    </row>
    <row r="279" spans="1:43" s="124" customFormat="1">
      <c r="A279" s="179"/>
      <c r="B279" s="3"/>
      <c r="C279" s="144"/>
      <c r="D279" s="148"/>
      <c r="E279" s="149"/>
      <c r="F279" s="699"/>
      <c r="G279" s="148"/>
      <c r="H279" s="148"/>
      <c r="I279" s="148"/>
      <c r="J279" s="148"/>
      <c r="K279" s="148"/>
      <c r="L279" s="148"/>
      <c r="M279" s="148"/>
      <c r="N279" s="148"/>
      <c r="O279" s="148"/>
      <c r="P279" s="148"/>
      <c r="Q279" s="148"/>
      <c r="R279" s="148"/>
      <c r="S279" s="148"/>
      <c r="T279" s="148"/>
      <c r="U279" s="148"/>
      <c r="V279" s="148"/>
      <c r="W279" s="148"/>
      <c r="X279" s="148"/>
      <c r="Y279" s="148"/>
      <c r="Z279" s="148"/>
      <c r="AA279" s="148"/>
      <c r="AB279" s="151"/>
      <c r="AC279" s="148"/>
      <c r="AD279" s="152"/>
      <c r="AE279" s="133"/>
      <c r="AF279" s="133"/>
      <c r="AG279" s="138"/>
      <c r="AH279" s="139"/>
      <c r="AI279" s="144"/>
      <c r="AJ279" s="144"/>
      <c r="AK279" s="144"/>
      <c r="AL279" s="144"/>
      <c r="AM279" s="144"/>
      <c r="AN279" s="145"/>
      <c r="AO279" s="31"/>
      <c r="AP279" s="3"/>
      <c r="AQ279" s="146"/>
    </row>
    <row r="280" spans="1:43">
      <c r="B280" s="3"/>
      <c r="C280" s="144"/>
      <c r="D280" s="148"/>
      <c r="E280" s="149"/>
      <c r="F280" s="699"/>
      <c r="G280" s="148"/>
      <c r="H280" s="148"/>
      <c r="I280" s="148"/>
      <c r="J280" s="148"/>
      <c r="K280" s="148"/>
      <c r="L280" s="148"/>
      <c r="M280" s="148"/>
      <c r="N280" s="148"/>
      <c r="O280" s="148"/>
      <c r="P280" s="148"/>
      <c r="Q280" s="148"/>
      <c r="R280" s="148"/>
      <c r="S280" s="148"/>
      <c r="T280" s="148"/>
      <c r="U280" s="148"/>
      <c r="V280" s="148"/>
      <c r="W280" s="148"/>
      <c r="X280" s="148"/>
      <c r="Y280" s="148"/>
      <c r="Z280" s="148"/>
      <c r="AA280" s="148"/>
      <c r="AB280" s="151"/>
      <c r="AC280" s="148"/>
      <c r="AD280" s="152"/>
      <c r="AE280" s="133"/>
      <c r="AF280" s="133"/>
      <c r="AG280" s="138"/>
      <c r="AH280" s="139"/>
      <c r="AI280" s="144"/>
      <c r="AJ280" s="144"/>
      <c r="AK280" s="144"/>
      <c r="AL280" s="144"/>
      <c r="AM280" s="144"/>
      <c r="AN280" s="145"/>
      <c r="AO280" s="31"/>
      <c r="AP280" s="3"/>
      <c r="AQ280" s="146"/>
    </row>
    <row r="281" spans="1:43">
      <c r="B281" s="3"/>
      <c r="C281" s="144"/>
      <c r="D281" s="148"/>
      <c r="E281" s="149"/>
      <c r="F281" s="699"/>
      <c r="G281" s="148"/>
      <c r="H281" s="148"/>
      <c r="I281" s="148"/>
      <c r="J281" s="148"/>
      <c r="K281" s="148"/>
      <c r="L281" s="148"/>
      <c r="M281" s="148"/>
      <c r="N281" s="148"/>
      <c r="O281" s="148"/>
      <c r="P281" s="148"/>
      <c r="Q281" s="148"/>
      <c r="R281" s="148"/>
      <c r="S281" s="148"/>
      <c r="T281" s="148"/>
      <c r="U281" s="148"/>
      <c r="V281" s="148"/>
      <c r="W281" s="148"/>
      <c r="X281" s="148"/>
      <c r="Y281" s="148"/>
      <c r="Z281" s="148"/>
      <c r="AA281" s="148"/>
      <c r="AB281" s="151"/>
      <c r="AC281" s="148"/>
      <c r="AD281" s="152"/>
      <c r="AE281" s="133"/>
      <c r="AF281" s="133"/>
      <c r="AG281" s="138"/>
      <c r="AH281" s="139"/>
      <c r="AI281" s="144"/>
      <c r="AJ281" s="144"/>
      <c r="AK281" s="144"/>
      <c r="AL281" s="144"/>
      <c r="AM281" s="144"/>
      <c r="AN281" s="145"/>
      <c r="AO281" s="31"/>
      <c r="AP281" s="3"/>
      <c r="AQ281" s="146"/>
    </row>
    <row r="282" spans="1:43">
      <c r="B282" s="3"/>
      <c r="C282" s="144"/>
      <c r="D282" s="148"/>
      <c r="E282" s="149"/>
      <c r="F282" s="699"/>
      <c r="G282" s="148"/>
      <c r="H282" s="148"/>
      <c r="I282" s="148"/>
      <c r="J282" s="148"/>
      <c r="K282" s="148"/>
      <c r="L282" s="148"/>
      <c r="M282" s="148"/>
      <c r="N282" s="148"/>
      <c r="O282" s="148"/>
      <c r="P282" s="148"/>
      <c r="Q282" s="148"/>
      <c r="R282" s="148"/>
      <c r="S282" s="148"/>
      <c r="T282" s="148"/>
      <c r="U282" s="148"/>
      <c r="V282" s="148"/>
      <c r="W282" s="148"/>
      <c r="X282" s="148"/>
      <c r="Y282" s="148"/>
      <c r="Z282" s="148"/>
      <c r="AA282" s="148"/>
      <c r="AB282" s="151"/>
      <c r="AC282" s="148"/>
      <c r="AD282" s="152"/>
      <c r="AE282" s="133"/>
      <c r="AF282" s="133"/>
      <c r="AG282" s="138"/>
      <c r="AH282" s="139"/>
      <c r="AI282" s="144"/>
      <c r="AJ282" s="144"/>
      <c r="AK282" s="144"/>
      <c r="AL282" s="144"/>
      <c r="AM282" s="144"/>
      <c r="AN282" s="145"/>
      <c r="AO282" s="31"/>
      <c r="AP282" s="3"/>
      <c r="AQ282" s="146"/>
    </row>
    <row r="283" spans="1:43">
      <c r="B283" s="3"/>
      <c r="C283" s="144"/>
      <c r="D283" s="148"/>
      <c r="E283" s="149"/>
      <c r="F283" s="699"/>
      <c r="G283" s="148"/>
      <c r="H283" s="148"/>
      <c r="I283" s="148"/>
      <c r="J283" s="148"/>
      <c r="K283" s="148"/>
      <c r="L283" s="148"/>
      <c r="M283" s="148"/>
      <c r="N283" s="148"/>
      <c r="O283" s="148"/>
      <c r="P283" s="148"/>
      <c r="Q283" s="148"/>
      <c r="R283" s="148"/>
      <c r="S283" s="148"/>
      <c r="T283" s="148"/>
      <c r="U283" s="148"/>
      <c r="V283" s="148"/>
      <c r="W283" s="148"/>
      <c r="X283" s="148"/>
      <c r="Y283" s="148"/>
      <c r="Z283" s="148"/>
      <c r="AA283" s="148"/>
      <c r="AB283" s="151"/>
      <c r="AC283" s="148"/>
      <c r="AD283" s="152"/>
      <c r="AE283" s="133"/>
      <c r="AF283" s="133"/>
      <c r="AG283" s="138"/>
      <c r="AH283" s="139"/>
      <c r="AI283" s="144"/>
      <c r="AJ283" s="144"/>
      <c r="AK283" s="144"/>
      <c r="AL283" s="144"/>
      <c r="AM283" s="144"/>
      <c r="AN283" s="145"/>
      <c r="AO283" s="31"/>
      <c r="AP283" s="3"/>
      <c r="AQ283" s="146"/>
    </row>
    <row r="284" spans="1:43">
      <c r="B284" s="4"/>
      <c r="C284" s="153"/>
      <c r="D284" s="154"/>
      <c r="E284" s="155"/>
      <c r="F284" s="699"/>
      <c r="G284" s="148"/>
      <c r="H284" s="148"/>
      <c r="I284" s="148"/>
      <c r="J284" s="148"/>
      <c r="K284" s="148"/>
      <c r="L284" s="148"/>
      <c r="M284" s="148"/>
      <c r="N284" s="148"/>
      <c r="O284" s="148"/>
      <c r="P284" s="148"/>
      <c r="Q284" s="148"/>
      <c r="R284" s="148"/>
      <c r="S284" s="148"/>
      <c r="T284" s="148"/>
      <c r="U284" s="148"/>
      <c r="V284" s="148"/>
      <c r="W284" s="148"/>
      <c r="X284" s="148"/>
      <c r="Y284" s="148"/>
      <c r="Z284" s="148"/>
      <c r="AA284" s="148"/>
      <c r="AB284" s="151"/>
      <c r="AC284" s="148"/>
      <c r="AD284" s="152"/>
      <c r="AE284" s="133"/>
      <c r="AF284" s="133"/>
      <c r="AG284" s="138"/>
      <c r="AH284" s="139"/>
      <c r="AI284" s="144"/>
      <c r="AJ284" s="144"/>
      <c r="AK284" s="144"/>
      <c r="AL284" s="144"/>
      <c r="AM284" s="144"/>
      <c r="AN284" s="4"/>
      <c r="AO284" s="124"/>
      <c r="AP284" s="4"/>
      <c r="AQ284" s="147"/>
    </row>
    <row r="285" spans="1:43">
      <c r="B285" s="3"/>
      <c r="C285" s="144"/>
      <c r="D285" s="148"/>
      <c r="E285" s="149"/>
      <c r="F285" s="699"/>
      <c r="G285" s="148"/>
      <c r="H285" s="148"/>
      <c r="I285" s="148"/>
      <c r="J285" s="148"/>
      <c r="K285" s="148"/>
      <c r="L285" s="148"/>
      <c r="M285" s="148"/>
      <c r="N285" s="148"/>
      <c r="O285" s="148"/>
      <c r="P285" s="148"/>
      <c r="Q285" s="148"/>
      <c r="R285" s="148"/>
      <c r="S285" s="148"/>
      <c r="T285" s="148"/>
      <c r="U285" s="148"/>
      <c r="V285" s="148"/>
      <c r="W285" s="148"/>
      <c r="X285" s="148"/>
      <c r="Y285" s="148"/>
      <c r="Z285" s="148"/>
      <c r="AA285" s="148"/>
      <c r="AB285" s="151"/>
      <c r="AC285" s="148"/>
      <c r="AD285" s="152"/>
      <c r="AE285" s="133"/>
      <c r="AF285" s="133"/>
      <c r="AG285" s="138"/>
      <c r="AH285" s="139"/>
      <c r="AI285" s="144"/>
      <c r="AJ285" s="144"/>
      <c r="AK285" s="144"/>
      <c r="AL285" s="144"/>
      <c r="AM285" s="144"/>
      <c r="AN285" s="145"/>
      <c r="AO285" s="31"/>
      <c r="AP285" s="3"/>
      <c r="AQ285" s="146"/>
    </row>
    <row r="286" spans="1:43">
      <c r="B286" s="3"/>
      <c r="C286" s="144"/>
      <c r="D286" s="148"/>
      <c r="E286" s="149"/>
      <c r="F286" s="699"/>
      <c r="G286" s="148"/>
      <c r="H286" s="148"/>
      <c r="I286" s="148"/>
      <c r="J286" s="148"/>
      <c r="K286" s="148"/>
      <c r="L286" s="148"/>
      <c r="M286" s="148"/>
      <c r="N286" s="148"/>
      <c r="O286" s="148"/>
      <c r="P286" s="148"/>
      <c r="Q286" s="148"/>
      <c r="R286" s="148"/>
      <c r="S286" s="148"/>
      <c r="T286" s="148"/>
      <c r="U286" s="148"/>
      <c r="V286" s="148"/>
      <c r="W286" s="148"/>
      <c r="X286" s="148"/>
      <c r="Y286" s="148"/>
      <c r="Z286" s="148"/>
      <c r="AA286" s="148"/>
      <c r="AB286" s="151"/>
      <c r="AC286" s="148"/>
      <c r="AD286" s="152"/>
      <c r="AE286" s="133"/>
      <c r="AF286" s="133"/>
      <c r="AG286" s="138"/>
      <c r="AH286" s="139"/>
      <c r="AI286" s="144"/>
      <c r="AJ286" s="144"/>
      <c r="AK286" s="144"/>
      <c r="AL286" s="144"/>
      <c r="AM286" s="144"/>
      <c r="AN286" s="145"/>
      <c r="AO286" s="31"/>
      <c r="AP286" s="3"/>
      <c r="AQ286" s="146"/>
    </row>
    <row r="287" spans="1:43">
      <c r="B287" s="3"/>
      <c r="C287" s="144"/>
      <c r="D287" s="148"/>
      <c r="E287" s="149"/>
      <c r="F287" s="699"/>
      <c r="G287" s="148"/>
      <c r="H287" s="148"/>
      <c r="I287" s="148"/>
      <c r="J287" s="148"/>
      <c r="K287" s="148"/>
      <c r="L287" s="148"/>
      <c r="M287" s="148"/>
      <c r="N287" s="148"/>
      <c r="O287" s="148"/>
      <c r="P287" s="148"/>
      <c r="Q287" s="148"/>
      <c r="R287" s="148"/>
      <c r="S287" s="148"/>
      <c r="T287" s="148"/>
      <c r="U287" s="148"/>
      <c r="V287" s="148"/>
      <c r="W287" s="148"/>
      <c r="X287" s="148"/>
      <c r="Y287" s="148"/>
      <c r="Z287" s="148"/>
      <c r="AA287" s="148"/>
      <c r="AB287" s="151"/>
      <c r="AC287" s="148"/>
      <c r="AD287" s="152"/>
      <c r="AE287" s="133"/>
      <c r="AF287" s="133"/>
      <c r="AG287" s="138"/>
      <c r="AH287" s="139"/>
      <c r="AI287" s="144"/>
      <c r="AJ287" s="144"/>
      <c r="AK287" s="144"/>
      <c r="AL287" s="144"/>
      <c r="AM287" s="144"/>
      <c r="AN287" s="145"/>
      <c r="AO287" s="31"/>
      <c r="AP287" s="3"/>
      <c r="AQ287" s="146"/>
    </row>
    <row r="288" spans="1:43">
      <c r="B288" s="3"/>
      <c r="C288" s="144"/>
      <c r="D288" s="148"/>
      <c r="E288" s="149"/>
      <c r="F288" s="699"/>
      <c r="G288" s="148"/>
      <c r="H288" s="148"/>
      <c r="I288" s="148"/>
      <c r="J288" s="148"/>
      <c r="K288" s="148"/>
      <c r="L288" s="148"/>
      <c r="M288" s="148"/>
      <c r="N288" s="148"/>
      <c r="O288" s="148"/>
      <c r="P288" s="148"/>
      <c r="Q288" s="148"/>
      <c r="R288" s="148"/>
      <c r="S288" s="148"/>
      <c r="T288" s="148"/>
      <c r="U288" s="148"/>
      <c r="V288" s="148"/>
      <c r="W288" s="148"/>
      <c r="X288" s="148"/>
      <c r="Y288" s="148"/>
      <c r="Z288" s="148"/>
      <c r="AA288" s="148"/>
      <c r="AB288" s="151"/>
      <c r="AC288" s="148"/>
      <c r="AD288" s="152"/>
      <c r="AE288" s="133"/>
      <c r="AF288" s="133"/>
      <c r="AG288" s="138"/>
      <c r="AH288" s="139"/>
      <c r="AI288" s="144"/>
      <c r="AJ288" s="144"/>
      <c r="AK288" s="144"/>
      <c r="AL288" s="144"/>
      <c r="AM288" s="144"/>
      <c r="AN288" s="145"/>
      <c r="AO288" s="31"/>
      <c r="AP288" s="3"/>
      <c r="AQ288" s="146"/>
    </row>
    <row r="289" spans="2:43">
      <c r="B289" s="3"/>
      <c r="C289" s="144"/>
      <c r="D289" s="148"/>
      <c r="E289" s="149"/>
      <c r="F289" s="699"/>
      <c r="G289" s="148"/>
      <c r="H289" s="148"/>
      <c r="I289" s="148"/>
      <c r="J289" s="148"/>
      <c r="K289" s="148"/>
      <c r="L289" s="148"/>
      <c r="M289" s="148"/>
      <c r="N289" s="148"/>
      <c r="O289" s="148"/>
      <c r="P289" s="148"/>
      <c r="Q289" s="148"/>
      <c r="R289" s="148"/>
      <c r="S289" s="148"/>
      <c r="T289" s="148"/>
      <c r="U289" s="148"/>
      <c r="V289" s="148"/>
      <c r="W289" s="148"/>
      <c r="X289" s="148"/>
      <c r="Y289" s="148"/>
      <c r="Z289" s="148"/>
      <c r="AA289" s="148"/>
      <c r="AB289" s="151"/>
      <c r="AC289" s="148"/>
      <c r="AD289" s="152"/>
      <c r="AE289" s="133"/>
      <c r="AF289" s="133"/>
      <c r="AG289" s="138"/>
      <c r="AH289" s="139"/>
      <c r="AI289" s="144"/>
      <c r="AJ289" s="144"/>
      <c r="AK289" s="144"/>
      <c r="AL289" s="144"/>
      <c r="AM289" s="144"/>
      <c r="AN289" s="145"/>
      <c r="AO289" s="31"/>
      <c r="AP289" s="3"/>
      <c r="AQ289" s="146"/>
    </row>
    <row r="290" spans="2:43">
      <c r="B290" s="3"/>
      <c r="C290" s="144"/>
      <c r="D290" s="148"/>
      <c r="E290" s="149"/>
      <c r="F290" s="699"/>
      <c r="G290" s="148"/>
      <c r="H290" s="148"/>
      <c r="I290" s="148"/>
      <c r="J290" s="148"/>
      <c r="K290" s="148"/>
      <c r="L290" s="148"/>
      <c r="M290" s="148"/>
      <c r="N290" s="148"/>
      <c r="O290" s="148"/>
      <c r="P290" s="148"/>
      <c r="Q290" s="148"/>
      <c r="R290" s="148"/>
      <c r="S290" s="148"/>
      <c r="T290" s="148"/>
      <c r="U290" s="148"/>
      <c r="V290" s="148"/>
      <c r="W290" s="148"/>
      <c r="X290" s="148"/>
      <c r="Y290" s="148"/>
      <c r="Z290" s="148"/>
      <c r="AA290" s="148"/>
      <c r="AB290" s="151"/>
      <c r="AC290" s="148"/>
      <c r="AD290" s="152"/>
      <c r="AE290" s="133"/>
      <c r="AF290" s="133"/>
      <c r="AG290" s="138"/>
      <c r="AH290" s="139"/>
      <c r="AI290" s="144"/>
      <c r="AJ290" s="144"/>
      <c r="AK290" s="144"/>
      <c r="AL290" s="144"/>
      <c r="AM290" s="144"/>
      <c r="AN290" s="145"/>
      <c r="AO290" s="31"/>
      <c r="AP290" s="3"/>
      <c r="AQ290" s="146"/>
    </row>
    <row r="291" spans="2:43">
      <c r="D291" s="156"/>
      <c r="E291" s="157"/>
      <c r="F291" s="699"/>
      <c r="G291" s="148"/>
      <c r="H291" s="148"/>
      <c r="I291" s="148"/>
      <c r="J291" s="148"/>
      <c r="K291" s="148"/>
      <c r="L291" s="148"/>
      <c r="M291" s="148"/>
      <c r="N291" s="148"/>
      <c r="O291" s="148"/>
      <c r="P291" s="148"/>
      <c r="Q291" s="148"/>
      <c r="R291" s="148"/>
      <c r="S291" s="148"/>
      <c r="T291" s="148"/>
      <c r="U291" s="148"/>
      <c r="V291" s="148"/>
      <c r="W291" s="148"/>
      <c r="X291" s="148"/>
      <c r="Y291" s="148"/>
      <c r="Z291" s="148"/>
      <c r="AA291" s="148"/>
      <c r="AB291" s="151"/>
      <c r="AC291" s="148"/>
      <c r="AD291" s="152"/>
      <c r="AE291" s="133"/>
      <c r="AF291" s="133"/>
      <c r="AG291" s="138"/>
      <c r="AH291" s="139"/>
      <c r="AI291" s="144"/>
      <c r="AJ291" s="144"/>
      <c r="AK291" s="144"/>
      <c r="AL291" s="144"/>
      <c r="AM291" s="144"/>
      <c r="AQ291" s="147"/>
    </row>
    <row r="292" spans="2:43">
      <c r="B292" s="3"/>
      <c r="C292" s="144"/>
      <c r="D292" s="148"/>
      <c r="E292" s="149"/>
      <c r="F292" s="699"/>
      <c r="G292" s="148"/>
      <c r="H292" s="148"/>
      <c r="I292" s="148"/>
      <c r="J292" s="148"/>
      <c r="K292" s="148"/>
      <c r="L292" s="148"/>
      <c r="M292" s="148"/>
      <c r="N292" s="148"/>
      <c r="O292" s="148"/>
      <c r="P292" s="148"/>
      <c r="Q292" s="148"/>
      <c r="R292" s="148"/>
      <c r="S292" s="148"/>
      <c r="T292" s="148"/>
      <c r="U292" s="148"/>
      <c r="V292" s="148"/>
      <c r="W292" s="148"/>
      <c r="X292" s="148"/>
      <c r="Y292" s="148"/>
      <c r="Z292" s="148"/>
      <c r="AA292" s="148"/>
      <c r="AB292" s="151"/>
      <c r="AC292" s="148"/>
      <c r="AD292" s="152"/>
      <c r="AE292" s="133"/>
      <c r="AF292" s="133"/>
      <c r="AG292" s="138"/>
      <c r="AH292" s="139"/>
      <c r="AI292" s="144"/>
      <c r="AJ292" s="144"/>
      <c r="AK292" s="144"/>
      <c r="AL292" s="144"/>
      <c r="AM292" s="144"/>
      <c r="AN292" s="145"/>
      <c r="AO292" s="31"/>
      <c r="AP292" s="3"/>
      <c r="AQ292" s="146"/>
    </row>
    <row r="293" spans="2:43">
      <c r="B293" s="3"/>
      <c r="C293" s="144"/>
      <c r="D293" s="148"/>
      <c r="E293" s="149"/>
      <c r="F293" s="699"/>
      <c r="G293" s="148"/>
      <c r="H293" s="148"/>
      <c r="I293" s="148"/>
      <c r="J293" s="148"/>
      <c r="K293" s="148"/>
      <c r="L293" s="148"/>
      <c r="M293" s="148"/>
      <c r="N293" s="148"/>
      <c r="O293" s="148"/>
      <c r="P293" s="148"/>
      <c r="Q293" s="148"/>
      <c r="R293" s="148"/>
      <c r="S293" s="148"/>
      <c r="T293" s="148"/>
      <c r="U293" s="148"/>
      <c r="V293" s="148"/>
      <c r="W293" s="148"/>
      <c r="X293" s="148"/>
      <c r="Y293" s="148"/>
      <c r="Z293" s="148"/>
      <c r="AA293" s="148"/>
      <c r="AB293" s="151"/>
      <c r="AC293" s="148"/>
      <c r="AD293" s="152"/>
      <c r="AE293" s="133"/>
      <c r="AF293" s="133"/>
      <c r="AG293" s="138"/>
      <c r="AH293" s="139"/>
      <c r="AI293" s="144"/>
      <c r="AJ293" s="144"/>
      <c r="AK293" s="144"/>
      <c r="AL293" s="144"/>
      <c r="AM293" s="144"/>
      <c r="AN293" s="145"/>
      <c r="AO293" s="31"/>
      <c r="AP293" s="3"/>
      <c r="AQ293" s="146"/>
    </row>
    <row r="294" spans="2:43">
      <c r="B294" s="3"/>
      <c r="C294" s="144"/>
      <c r="D294" s="148"/>
      <c r="E294" s="149"/>
      <c r="F294" s="699"/>
      <c r="G294" s="148"/>
      <c r="H294" s="148"/>
      <c r="I294" s="148"/>
      <c r="J294" s="148"/>
      <c r="K294" s="148"/>
      <c r="L294" s="148"/>
      <c r="M294" s="148"/>
      <c r="N294" s="148"/>
      <c r="O294" s="148"/>
      <c r="P294" s="148"/>
      <c r="Q294" s="148"/>
      <c r="R294" s="148"/>
      <c r="S294" s="148"/>
      <c r="T294" s="148"/>
      <c r="U294" s="148"/>
      <c r="V294" s="148"/>
      <c r="W294" s="148"/>
      <c r="X294" s="148"/>
      <c r="Y294" s="148"/>
      <c r="Z294" s="148"/>
      <c r="AA294" s="148"/>
      <c r="AB294" s="151"/>
      <c r="AC294" s="148"/>
      <c r="AD294" s="152"/>
      <c r="AE294" s="133"/>
      <c r="AF294" s="133"/>
      <c r="AG294" s="138"/>
      <c r="AH294" s="139"/>
      <c r="AI294" s="144"/>
      <c r="AJ294" s="144"/>
      <c r="AK294" s="144"/>
      <c r="AL294" s="144"/>
      <c r="AM294" s="144"/>
      <c r="AN294" s="145"/>
      <c r="AO294" s="31"/>
      <c r="AP294" s="3"/>
      <c r="AQ294" s="146"/>
    </row>
    <row r="295" spans="2:43">
      <c r="B295" s="3"/>
      <c r="C295" s="144"/>
      <c r="D295" s="148"/>
      <c r="E295" s="149"/>
      <c r="F295" s="699"/>
      <c r="G295" s="148"/>
      <c r="H295" s="148"/>
      <c r="I295" s="148"/>
      <c r="J295" s="148"/>
      <c r="K295" s="148"/>
      <c r="L295" s="148"/>
      <c r="M295" s="148"/>
      <c r="N295" s="148"/>
      <c r="O295" s="148"/>
      <c r="P295" s="148"/>
      <c r="Q295" s="148"/>
      <c r="R295" s="148"/>
      <c r="S295" s="148"/>
      <c r="T295" s="148"/>
      <c r="U295" s="148"/>
      <c r="V295" s="148"/>
      <c r="W295" s="148"/>
      <c r="X295" s="148"/>
      <c r="Y295" s="148"/>
      <c r="Z295" s="148"/>
      <c r="AA295" s="148"/>
      <c r="AB295" s="151"/>
      <c r="AC295" s="148"/>
      <c r="AD295" s="152"/>
      <c r="AE295" s="133"/>
      <c r="AF295" s="133"/>
      <c r="AG295" s="138"/>
      <c r="AH295" s="139"/>
      <c r="AI295" s="144"/>
      <c r="AJ295" s="144"/>
      <c r="AK295" s="144"/>
      <c r="AL295" s="144"/>
      <c r="AM295" s="144"/>
      <c r="AN295" s="145"/>
      <c r="AO295" s="31"/>
      <c r="AP295" s="3"/>
      <c r="AQ295" s="146"/>
    </row>
    <row r="296" spans="2:43">
      <c r="B296" s="3"/>
      <c r="C296" s="144"/>
      <c r="D296" s="148"/>
      <c r="E296" s="149"/>
      <c r="F296" s="699"/>
      <c r="G296" s="148"/>
      <c r="H296" s="148"/>
      <c r="I296" s="148"/>
      <c r="J296" s="148"/>
      <c r="K296" s="148"/>
      <c r="L296" s="148"/>
      <c r="M296" s="148"/>
      <c r="N296" s="148"/>
      <c r="O296" s="148"/>
      <c r="P296" s="148"/>
      <c r="Q296" s="148"/>
      <c r="R296" s="148"/>
      <c r="S296" s="148"/>
      <c r="T296" s="148"/>
      <c r="U296" s="148"/>
      <c r="V296" s="148"/>
      <c r="W296" s="148"/>
      <c r="X296" s="148"/>
      <c r="Y296" s="148"/>
      <c r="Z296" s="148"/>
      <c r="AA296" s="148"/>
      <c r="AB296" s="151"/>
      <c r="AC296" s="148"/>
      <c r="AD296" s="152"/>
      <c r="AE296" s="133"/>
      <c r="AF296" s="133"/>
      <c r="AG296" s="138"/>
      <c r="AH296" s="139"/>
      <c r="AI296" s="144"/>
      <c r="AJ296" s="144"/>
      <c r="AK296" s="144"/>
      <c r="AL296" s="144"/>
      <c r="AM296" s="144"/>
      <c r="AN296" s="145"/>
      <c r="AO296" s="31"/>
      <c r="AP296" s="3"/>
      <c r="AQ296" s="146"/>
    </row>
    <row r="297" spans="2:43">
      <c r="D297" s="156"/>
      <c r="E297" s="157"/>
      <c r="F297" s="699"/>
      <c r="G297" s="148"/>
      <c r="H297" s="148"/>
      <c r="I297" s="148"/>
      <c r="J297" s="148"/>
      <c r="K297" s="148"/>
      <c r="L297" s="148"/>
      <c r="M297" s="148"/>
      <c r="N297" s="148"/>
      <c r="O297" s="148"/>
      <c r="P297" s="148"/>
      <c r="Q297" s="148"/>
      <c r="R297" s="148"/>
      <c r="S297" s="148"/>
      <c r="T297" s="148"/>
      <c r="U297" s="148"/>
      <c r="V297" s="148"/>
      <c r="W297" s="148"/>
      <c r="X297" s="148"/>
      <c r="Y297" s="148"/>
      <c r="Z297" s="148"/>
      <c r="AA297" s="148"/>
      <c r="AB297" s="151"/>
      <c r="AC297" s="148"/>
      <c r="AD297" s="152"/>
      <c r="AE297" s="133"/>
      <c r="AF297" s="133"/>
      <c r="AG297" s="138"/>
      <c r="AH297" s="139"/>
      <c r="AI297" s="144"/>
      <c r="AJ297" s="144"/>
      <c r="AK297" s="144"/>
      <c r="AL297" s="144"/>
      <c r="AM297" s="144"/>
      <c r="AQ297" s="147"/>
    </row>
    <row r="298" spans="2:43">
      <c r="B298" s="3"/>
      <c r="C298" s="144"/>
      <c r="D298" s="148"/>
      <c r="E298" s="149"/>
      <c r="F298" s="699"/>
      <c r="G298" s="148"/>
      <c r="H298" s="148"/>
      <c r="I298" s="148"/>
      <c r="J298" s="148"/>
      <c r="K298" s="148"/>
      <c r="L298" s="148"/>
      <c r="M298" s="148"/>
      <c r="N298" s="148"/>
      <c r="O298" s="148"/>
      <c r="P298" s="148"/>
      <c r="Q298" s="148"/>
      <c r="R298" s="148"/>
      <c r="S298" s="148"/>
      <c r="T298" s="148"/>
      <c r="U298" s="148"/>
      <c r="V298" s="148"/>
      <c r="W298" s="148"/>
      <c r="X298" s="148"/>
      <c r="Y298" s="148"/>
      <c r="Z298" s="148"/>
      <c r="AA298" s="148"/>
      <c r="AB298" s="151"/>
      <c r="AC298" s="148"/>
      <c r="AD298" s="152"/>
      <c r="AE298" s="133"/>
      <c r="AF298" s="133"/>
      <c r="AG298" s="138"/>
      <c r="AH298" s="139"/>
      <c r="AI298" s="144"/>
      <c r="AJ298" s="144"/>
      <c r="AK298" s="144"/>
      <c r="AL298" s="144"/>
      <c r="AM298" s="144"/>
      <c r="AN298" s="145"/>
      <c r="AO298" s="31"/>
      <c r="AP298" s="3"/>
      <c r="AQ298" s="146"/>
    </row>
    <row r="299" spans="2:43">
      <c r="B299" s="3"/>
      <c r="C299" s="144"/>
      <c r="D299" s="148"/>
      <c r="E299" s="149"/>
      <c r="F299" s="699"/>
      <c r="G299" s="148"/>
      <c r="H299" s="148"/>
      <c r="I299" s="148"/>
      <c r="J299" s="148"/>
      <c r="K299" s="148"/>
      <c r="L299" s="148"/>
      <c r="M299" s="148"/>
      <c r="N299" s="148"/>
      <c r="O299" s="148"/>
      <c r="P299" s="148"/>
      <c r="Q299" s="148"/>
      <c r="R299" s="148"/>
      <c r="S299" s="148"/>
      <c r="T299" s="148"/>
      <c r="U299" s="148"/>
      <c r="V299" s="148"/>
      <c r="W299" s="148"/>
      <c r="X299" s="148"/>
      <c r="Y299" s="148"/>
      <c r="Z299" s="148"/>
      <c r="AA299" s="148"/>
      <c r="AB299" s="151"/>
      <c r="AC299" s="148"/>
      <c r="AD299" s="152"/>
      <c r="AE299" s="133"/>
      <c r="AF299" s="133"/>
      <c r="AG299" s="138"/>
      <c r="AH299" s="139"/>
      <c r="AI299" s="144"/>
      <c r="AJ299" s="144"/>
      <c r="AK299" s="144"/>
      <c r="AL299" s="144"/>
      <c r="AM299" s="144"/>
      <c r="AN299" s="145"/>
      <c r="AO299" s="31"/>
      <c r="AP299" s="3"/>
      <c r="AQ299" s="146"/>
    </row>
    <row r="300" spans="2:43">
      <c r="B300" s="3"/>
      <c r="C300" s="144"/>
      <c r="D300" s="148"/>
      <c r="E300" s="149"/>
      <c r="F300" s="699"/>
      <c r="G300" s="148"/>
      <c r="H300" s="148"/>
      <c r="I300" s="148"/>
      <c r="J300" s="148"/>
      <c r="K300" s="148"/>
      <c r="L300" s="148"/>
      <c r="M300" s="148"/>
      <c r="N300" s="148"/>
      <c r="O300" s="148"/>
      <c r="P300" s="148"/>
      <c r="Q300" s="148"/>
      <c r="R300" s="148"/>
      <c r="S300" s="148"/>
      <c r="T300" s="148"/>
      <c r="U300" s="148"/>
      <c r="V300" s="148"/>
      <c r="W300" s="148"/>
      <c r="X300" s="148"/>
      <c r="Y300" s="148"/>
      <c r="Z300" s="148"/>
      <c r="AA300" s="148"/>
      <c r="AB300" s="151"/>
      <c r="AC300" s="148"/>
      <c r="AD300" s="152"/>
      <c r="AE300" s="133"/>
      <c r="AF300" s="133"/>
      <c r="AG300" s="138"/>
      <c r="AH300" s="139"/>
      <c r="AI300" s="144"/>
      <c r="AJ300" s="144"/>
      <c r="AK300" s="144"/>
      <c r="AL300" s="144"/>
      <c r="AM300" s="144"/>
      <c r="AN300" s="145"/>
      <c r="AO300" s="31"/>
      <c r="AP300" s="3"/>
      <c r="AQ300" s="146"/>
    </row>
    <row r="301" spans="2:43">
      <c r="B301" s="3"/>
      <c r="C301" s="144"/>
      <c r="D301" s="148"/>
      <c r="E301" s="149"/>
      <c r="F301" s="699"/>
      <c r="G301" s="148"/>
      <c r="H301" s="148"/>
      <c r="I301" s="148"/>
      <c r="J301" s="148"/>
      <c r="K301" s="148"/>
      <c r="L301" s="148"/>
      <c r="M301" s="148"/>
      <c r="N301" s="148"/>
      <c r="O301" s="148"/>
      <c r="P301" s="148"/>
      <c r="Q301" s="148"/>
      <c r="R301" s="148"/>
      <c r="S301" s="148"/>
      <c r="T301" s="148"/>
      <c r="U301" s="148"/>
      <c r="V301" s="148"/>
      <c r="W301" s="148"/>
      <c r="X301" s="148"/>
      <c r="Y301" s="148"/>
      <c r="Z301" s="148"/>
      <c r="AA301" s="148"/>
      <c r="AB301" s="151"/>
      <c r="AC301" s="148"/>
      <c r="AD301" s="152"/>
      <c r="AE301" s="133"/>
      <c r="AF301" s="133"/>
      <c r="AG301" s="138"/>
      <c r="AH301" s="139"/>
      <c r="AI301" s="144"/>
      <c r="AJ301" s="144"/>
      <c r="AK301" s="144"/>
      <c r="AL301" s="144"/>
      <c r="AM301" s="144"/>
      <c r="AN301" s="145"/>
      <c r="AO301" s="31"/>
      <c r="AP301" s="3"/>
      <c r="AQ301" s="146"/>
    </row>
    <row r="302" spans="2:43">
      <c r="B302" s="3"/>
      <c r="C302" s="144"/>
      <c r="D302" s="148"/>
      <c r="E302" s="149"/>
      <c r="F302" s="699"/>
      <c r="G302" s="148"/>
      <c r="H302" s="148"/>
      <c r="I302" s="148"/>
      <c r="J302" s="148"/>
      <c r="K302" s="148"/>
      <c r="L302" s="148"/>
      <c r="M302" s="148"/>
      <c r="N302" s="148"/>
      <c r="O302" s="148"/>
      <c r="P302" s="148"/>
      <c r="Q302" s="148"/>
      <c r="R302" s="148"/>
      <c r="S302" s="148"/>
      <c r="T302" s="148"/>
      <c r="U302" s="148"/>
      <c r="V302" s="148"/>
      <c r="W302" s="148"/>
      <c r="X302" s="148"/>
      <c r="Y302" s="148"/>
      <c r="Z302" s="148"/>
      <c r="AA302" s="148"/>
      <c r="AB302" s="151"/>
      <c r="AC302" s="148"/>
      <c r="AD302" s="152"/>
      <c r="AE302" s="133"/>
      <c r="AF302" s="133"/>
      <c r="AG302" s="138"/>
      <c r="AH302" s="139"/>
      <c r="AI302" s="144"/>
      <c r="AJ302" s="144"/>
      <c r="AK302" s="144"/>
      <c r="AL302" s="144"/>
      <c r="AM302" s="144"/>
      <c r="AN302" s="145"/>
      <c r="AO302" s="31"/>
      <c r="AP302" s="3"/>
      <c r="AQ302" s="146"/>
    </row>
    <row r="303" spans="2:43">
      <c r="B303" s="3"/>
      <c r="C303" s="144"/>
      <c r="D303" s="148"/>
      <c r="E303" s="149"/>
      <c r="F303" s="699"/>
      <c r="G303" s="148"/>
      <c r="H303" s="148"/>
      <c r="I303" s="148"/>
      <c r="J303" s="148"/>
      <c r="K303" s="148"/>
      <c r="L303" s="148"/>
      <c r="M303" s="148"/>
      <c r="N303" s="148"/>
      <c r="O303" s="148"/>
      <c r="P303" s="148"/>
      <c r="Q303" s="148"/>
      <c r="R303" s="148"/>
      <c r="S303" s="148"/>
      <c r="T303" s="148"/>
      <c r="U303" s="148"/>
      <c r="V303" s="148"/>
      <c r="W303" s="148"/>
      <c r="X303" s="148"/>
      <c r="Y303" s="148"/>
      <c r="Z303" s="148"/>
      <c r="AA303" s="148"/>
      <c r="AB303" s="151"/>
      <c r="AC303" s="148"/>
      <c r="AD303" s="152"/>
      <c r="AE303" s="133"/>
      <c r="AF303" s="133"/>
      <c r="AG303" s="138"/>
      <c r="AH303" s="139"/>
      <c r="AI303" s="144"/>
      <c r="AJ303" s="144"/>
      <c r="AK303" s="144"/>
      <c r="AL303" s="144"/>
      <c r="AM303" s="144"/>
      <c r="AN303" s="145"/>
      <c r="AO303" s="31"/>
      <c r="AP303" s="3"/>
      <c r="AQ303" s="146"/>
    </row>
    <row r="304" spans="2:43">
      <c r="D304" s="156"/>
      <c r="E304" s="157"/>
      <c r="F304" s="699"/>
      <c r="G304" s="148"/>
      <c r="H304" s="148"/>
      <c r="I304" s="148"/>
      <c r="J304" s="148"/>
      <c r="K304" s="148"/>
      <c r="L304" s="148"/>
      <c r="M304" s="148"/>
      <c r="N304" s="148"/>
      <c r="O304" s="148"/>
      <c r="P304" s="148"/>
      <c r="Q304" s="148"/>
      <c r="R304" s="148"/>
      <c r="S304" s="148"/>
      <c r="T304" s="148"/>
      <c r="U304" s="148"/>
      <c r="V304" s="148"/>
      <c r="W304" s="148"/>
      <c r="X304" s="148"/>
      <c r="Y304" s="148"/>
      <c r="Z304" s="148"/>
      <c r="AA304" s="148"/>
      <c r="AB304" s="151"/>
      <c r="AC304" s="148"/>
      <c r="AD304" s="152"/>
      <c r="AE304" s="133"/>
      <c r="AF304" s="133"/>
      <c r="AG304" s="138"/>
      <c r="AH304" s="139"/>
      <c r="AI304" s="144"/>
      <c r="AJ304" s="144"/>
      <c r="AK304" s="144"/>
      <c r="AL304" s="144"/>
      <c r="AM304" s="144"/>
      <c r="AQ304" s="147"/>
    </row>
    <row r="305" spans="2:43">
      <c r="B305" s="3"/>
      <c r="C305" s="144"/>
      <c r="D305" s="148"/>
      <c r="E305" s="149"/>
      <c r="F305" s="699"/>
      <c r="G305" s="148"/>
      <c r="H305" s="148"/>
      <c r="I305" s="148"/>
      <c r="J305" s="148"/>
      <c r="K305" s="148"/>
      <c r="L305" s="148"/>
      <c r="M305" s="148"/>
      <c r="N305" s="148"/>
      <c r="O305" s="148"/>
      <c r="P305" s="148"/>
      <c r="Q305" s="148"/>
      <c r="R305" s="148"/>
      <c r="S305" s="148"/>
      <c r="T305" s="148"/>
      <c r="U305" s="148"/>
      <c r="V305" s="148"/>
      <c r="W305" s="148"/>
      <c r="X305" s="148"/>
      <c r="Y305" s="148"/>
      <c r="Z305" s="148"/>
      <c r="AA305" s="148"/>
      <c r="AB305" s="151"/>
      <c r="AC305" s="148"/>
      <c r="AD305" s="152"/>
      <c r="AE305" s="133"/>
      <c r="AF305" s="133"/>
      <c r="AG305" s="138"/>
      <c r="AH305" s="139"/>
      <c r="AI305" s="144"/>
      <c r="AJ305" s="144"/>
      <c r="AK305" s="144"/>
      <c r="AL305" s="144"/>
      <c r="AM305" s="144"/>
      <c r="AN305" s="145"/>
      <c r="AO305" s="31"/>
      <c r="AP305" s="3"/>
      <c r="AQ305" s="146"/>
    </row>
    <row r="306" spans="2:43">
      <c r="B306" s="3"/>
      <c r="C306" s="144"/>
      <c r="D306" s="148"/>
      <c r="E306" s="149"/>
      <c r="F306" s="699"/>
      <c r="G306" s="148"/>
      <c r="H306" s="148"/>
      <c r="I306" s="148"/>
      <c r="J306" s="148"/>
      <c r="K306" s="148"/>
      <c r="L306" s="148"/>
      <c r="M306" s="148"/>
      <c r="N306" s="148"/>
      <c r="O306" s="148"/>
      <c r="P306" s="148"/>
      <c r="Q306" s="148"/>
      <c r="R306" s="148"/>
      <c r="S306" s="148"/>
      <c r="T306" s="148"/>
      <c r="U306" s="148"/>
      <c r="V306" s="148"/>
      <c r="W306" s="148"/>
      <c r="X306" s="148"/>
      <c r="Y306" s="148"/>
      <c r="Z306" s="148"/>
      <c r="AA306" s="148"/>
      <c r="AB306" s="151"/>
      <c r="AC306" s="148"/>
      <c r="AD306" s="152"/>
      <c r="AE306" s="133"/>
      <c r="AF306" s="133"/>
      <c r="AG306" s="138"/>
      <c r="AH306" s="139"/>
      <c r="AI306" s="144"/>
      <c r="AJ306" s="144"/>
      <c r="AK306" s="144"/>
      <c r="AL306" s="144"/>
      <c r="AM306" s="144"/>
      <c r="AN306" s="145"/>
      <c r="AO306" s="31"/>
      <c r="AP306" s="3"/>
      <c r="AQ306" s="146"/>
    </row>
    <row r="307" spans="2:43">
      <c r="B307" s="3"/>
      <c r="C307" s="144"/>
      <c r="D307" s="148"/>
      <c r="E307" s="149"/>
      <c r="F307" s="699"/>
      <c r="G307" s="148"/>
      <c r="H307" s="148"/>
      <c r="I307" s="148"/>
      <c r="J307" s="148"/>
      <c r="K307" s="148"/>
      <c r="L307" s="148"/>
      <c r="M307" s="148"/>
      <c r="N307" s="148"/>
      <c r="O307" s="148"/>
      <c r="P307" s="148"/>
      <c r="Q307" s="148"/>
      <c r="R307" s="148"/>
      <c r="S307" s="148"/>
      <c r="T307" s="148"/>
      <c r="U307" s="148"/>
      <c r="V307" s="148"/>
      <c r="W307" s="148"/>
      <c r="X307" s="148"/>
      <c r="Y307" s="148"/>
      <c r="Z307" s="148"/>
      <c r="AA307" s="148"/>
      <c r="AB307" s="151"/>
      <c r="AC307" s="148"/>
      <c r="AD307" s="152"/>
      <c r="AE307" s="133"/>
      <c r="AF307" s="133"/>
      <c r="AG307" s="138"/>
      <c r="AH307" s="139"/>
      <c r="AI307" s="144"/>
      <c r="AJ307" s="144"/>
      <c r="AK307" s="144"/>
      <c r="AL307" s="144"/>
      <c r="AM307" s="144"/>
      <c r="AN307" s="145"/>
      <c r="AO307" s="31"/>
      <c r="AP307" s="3"/>
      <c r="AQ307" s="146"/>
    </row>
    <row r="308" spans="2:43">
      <c r="B308" s="3"/>
      <c r="C308" s="144"/>
      <c r="D308" s="148"/>
      <c r="E308" s="149"/>
      <c r="F308" s="699"/>
      <c r="G308" s="148"/>
      <c r="H308" s="148"/>
      <c r="I308" s="148"/>
      <c r="J308" s="148"/>
      <c r="K308" s="148"/>
      <c r="L308" s="148"/>
      <c r="M308" s="148"/>
      <c r="N308" s="148"/>
      <c r="O308" s="148"/>
      <c r="P308" s="148"/>
      <c r="Q308" s="148"/>
      <c r="R308" s="148"/>
      <c r="S308" s="148"/>
      <c r="T308" s="148"/>
      <c r="U308" s="148"/>
      <c r="V308" s="148"/>
      <c r="W308" s="148"/>
      <c r="X308" s="148"/>
      <c r="Y308" s="148"/>
      <c r="Z308" s="148"/>
      <c r="AA308" s="148"/>
      <c r="AB308" s="151"/>
      <c r="AC308" s="148"/>
      <c r="AD308" s="152"/>
      <c r="AE308" s="133"/>
      <c r="AF308" s="133"/>
      <c r="AG308" s="138"/>
      <c r="AH308" s="139"/>
      <c r="AI308" s="144"/>
      <c r="AJ308" s="144"/>
      <c r="AK308" s="144"/>
      <c r="AL308" s="144"/>
      <c r="AM308" s="144"/>
      <c r="AN308" s="145"/>
      <c r="AO308" s="31"/>
      <c r="AP308" s="3"/>
      <c r="AQ308" s="146"/>
    </row>
    <row r="309" spans="2:43">
      <c r="D309" s="156"/>
      <c r="E309" s="157"/>
      <c r="F309" s="699"/>
      <c r="G309" s="148"/>
      <c r="H309" s="148"/>
      <c r="I309" s="148"/>
      <c r="J309" s="148"/>
      <c r="K309" s="148"/>
      <c r="L309" s="148"/>
      <c r="M309" s="148"/>
      <c r="N309" s="148"/>
      <c r="O309" s="148"/>
      <c r="P309" s="148"/>
      <c r="Q309" s="148"/>
      <c r="R309" s="148"/>
      <c r="S309" s="148"/>
      <c r="T309" s="148"/>
      <c r="U309" s="148"/>
      <c r="V309" s="148"/>
      <c r="W309" s="148"/>
      <c r="X309" s="148"/>
      <c r="Y309" s="148"/>
      <c r="Z309" s="148"/>
      <c r="AA309" s="148"/>
      <c r="AB309" s="151"/>
      <c r="AC309" s="148"/>
      <c r="AD309" s="152"/>
      <c r="AE309" s="133"/>
      <c r="AF309" s="133"/>
      <c r="AG309" s="138"/>
      <c r="AH309" s="139"/>
      <c r="AI309" s="144"/>
      <c r="AJ309" s="144"/>
      <c r="AK309" s="144"/>
      <c r="AL309" s="144"/>
      <c r="AM309" s="144"/>
      <c r="AQ309" s="147"/>
    </row>
    <row r="310" spans="2:43">
      <c r="B310" s="3"/>
      <c r="C310" s="144"/>
      <c r="D310" s="148"/>
      <c r="E310" s="149"/>
      <c r="F310" s="699"/>
      <c r="G310" s="148"/>
      <c r="H310" s="148"/>
      <c r="I310" s="148"/>
      <c r="J310" s="148"/>
      <c r="K310" s="148"/>
      <c r="L310" s="148"/>
      <c r="M310" s="148"/>
      <c r="N310" s="148"/>
      <c r="O310" s="148"/>
      <c r="P310" s="148"/>
      <c r="Q310" s="148"/>
      <c r="R310" s="148"/>
      <c r="S310" s="148"/>
      <c r="T310" s="148"/>
      <c r="U310" s="148"/>
      <c r="V310" s="148"/>
      <c r="W310" s="148"/>
      <c r="X310" s="148"/>
      <c r="Y310" s="148"/>
      <c r="Z310" s="148"/>
      <c r="AA310" s="148"/>
      <c r="AB310" s="151"/>
      <c r="AC310" s="148"/>
      <c r="AD310" s="152"/>
      <c r="AE310" s="133"/>
      <c r="AF310" s="133"/>
      <c r="AG310" s="138"/>
      <c r="AH310" s="139"/>
      <c r="AI310" s="144"/>
      <c r="AJ310" s="144"/>
      <c r="AK310" s="144"/>
      <c r="AL310" s="144"/>
      <c r="AM310" s="144"/>
      <c r="AN310" s="145"/>
      <c r="AO310" s="31"/>
      <c r="AP310" s="3"/>
      <c r="AQ310" s="146"/>
    </row>
    <row r="311" spans="2:43">
      <c r="B311" s="3"/>
      <c r="C311" s="144"/>
      <c r="D311" s="148"/>
      <c r="E311" s="149"/>
      <c r="F311" s="699"/>
      <c r="G311" s="148"/>
      <c r="H311" s="148"/>
      <c r="I311" s="148"/>
      <c r="J311" s="148"/>
      <c r="K311" s="148"/>
      <c r="L311" s="148"/>
      <c r="M311" s="148"/>
      <c r="N311" s="148"/>
      <c r="O311" s="148"/>
      <c r="P311" s="148"/>
      <c r="Q311" s="148"/>
      <c r="R311" s="148"/>
      <c r="S311" s="148"/>
      <c r="T311" s="148"/>
      <c r="U311" s="148"/>
      <c r="V311" s="148"/>
      <c r="W311" s="148"/>
      <c r="X311" s="148"/>
      <c r="Y311" s="148"/>
      <c r="Z311" s="148"/>
      <c r="AA311" s="148"/>
      <c r="AB311" s="151"/>
      <c r="AC311" s="148"/>
      <c r="AD311" s="152"/>
      <c r="AE311" s="133"/>
      <c r="AF311" s="133"/>
      <c r="AG311" s="138"/>
      <c r="AH311" s="139"/>
      <c r="AI311" s="144"/>
      <c r="AJ311" s="144"/>
      <c r="AK311" s="144"/>
      <c r="AL311" s="144"/>
      <c r="AM311" s="144"/>
      <c r="AN311" s="145"/>
      <c r="AO311" s="31"/>
      <c r="AP311" s="3"/>
      <c r="AQ311" s="146"/>
    </row>
    <row r="312" spans="2:43">
      <c r="B312" s="3"/>
      <c r="C312" s="144"/>
      <c r="D312" s="148"/>
      <c r="E312" s="149"/>
      <c r="F312" s="699"/>
      <c r="G312" s="148"/>
      <c r="H312" s="148"/>
      <c r="I312" s="148"/>
      <c r="J312" s="148"/>
      <c r="K312" s="148"/>
      <c r="L312" s="148"/>
      <c r="M312" s="148"/>
      <c r="N312" s="148"/>
      <c r="O312" s="148"/>
      <c r="P312" s="148"/>
      <c r="Q312" s="148"/>
      <c r="R312" s="148"/>
      <c r="S312" s="148"/>
      <c r="T312" s="148"/>
      <c r="U312" s="148"/>
      <c r="V312" s="148"/>
      <c r="W312" s="148"/>
      <c r="X312" s="148"/>
      <c r="Y312" s="148"/>
      <c r="Z312" s="148"/>
      <c r="AA312" s="148"/>
      <c r="AB312" s="151"/>
      <c r="AC312" s="148"/>
      <c r="AD312" s="152"/>
      <c r="AE312" s="133"/>
      <c r="AF312" s="133"/>
      <c r="AG312" s="138"/>
      <c r="AH312" s="139"/>
      <c r="AI312" s="144"/>
      <c r="AJ312" s="144"/>
      <c r="AK312" s="144"/>
      <c r="AL312" s="144"/>
      <c r="AM312" s="144"/>
      <c r="AN312" s="145"/>
      <c r="AO312" s="31"/>
      <c r="AP312" s="3"/>
      <c r="AQ312" s="146"/>
    </row>
    <row r="313" spans="2:43">
      <c r="B313" s="3"/>
      <c r="C313" s="144"/>
      <c r="D313" s="148"/>
      <c r="E313" s="149"/>
      <c r="F313" s="699"/>
      <c r="G313" s="148"/>
      <c r="H313" s="148"/>
      <c r="I313" s="148"/>
      <c r="J313" s="148"/>
      <c r="K313" s="148"/>
      <c r="L313" s="148"/>
      <c r="M313" s="148"/>
      <c r="N313" s="148"/>
      <c r="O313" s="148"/>
      <c r="P313" s="148"/>
      <c r="Q313" s="148"/>
      <c r="R313" s="148"/>
      <c r="S313" s="148"/>
      <c r="T313" s="148"/>
      <c r="U313" s="148"/>
      <c r="V313" s="148"/>
      <c r="W313" s="148"/>
      <c r="X313" s="148"/>
      <c r="Y313" s="148"/>
      <c r="Z313" s="148"/>
      <c r="AA313" s="148"/>
      <c r="AB313" s="151"/>
      <c r="AC313" s="148"/>
      <c r="AD313" s="152"/>
      <c r="AE313" s="133"/>
      <c r="AF313" s="133"/>
      <c r="AG313" s="138"/>
      <c r="AH313" s="139"/>
      <c r="AI313" s="144"/>
      <c r="AJ313" s="144"/>
      <c r="AK313" s="144"/>
      <c r="AL313" s="144"/>
      <c r="AM313" s="144"/>
      <c r="AN313" s="145"/>
      <c r="AO313" s="31"/>
      <c r="AP313" s="3"/>
      <c r="AQ313" s="146"/>
    </row>
    <row r="314" spans="2:43">
      <c r="B314" s="3"/>
      <c r="C314" s="144"/>
      <c r="D314" s="148"/>
      <c r="E314" s="149"/>
      <c r="F314" s="699"/>
      <c r="G314" s="148"/>
      <c r="H314" s="148"/>
      <c r="I314" s="148"/>
      <c r="J314" s="148"/>
      <c r="K314" s="148"/>
      <c r="L314" s="148"/>
      <c r="M314" s="148"/>
      <c r="N314" s="148"/>
      <c r="O314" s="148"/>
      <c r="P314" s="148"/>
      <c r="Q314" s="148"/>
      <c r="R314" s="148"/>
      <c r="S314" s="148"/>
      <c r="T314" s="148"/>
      <c r="U314" s="148"/>
      <c r="V314" s="148"/>
      <c r="W314" s="148"/>
      <c r="X314" s="148"/>
      <c r="Y314" s="148"/>
      <c r="Z314" s="148"/>
      <c r="AA314" s="148"/>
      <c r="AB314" s="151"/>
      <c r="AC314" s="148"/>
      <c r="AD314" s="152"/>
      <c r="AE314" s="133"/>
      <c r="AF314" s="133"/>
      <c r="AG314" s="138"/>
      <c r="AH314" s="139"/>
      <c r="AI314" s="144"/>
      <c r="AJ314" s="144"/>
      <c r="AK314" s="144"/>
      <c r="AL314" s="144"/>
      <c r="AM314" s="144"/>
      <c r="AN314" s="145"/>
      <c r="AO314" s="31"/>
      <c r="AP314" s="3"/>
      <c r="AQ314" s="146"/>
    </row>
    <row r="315" spans="2:43">
      <c r="B315" s="3"/>
      <c r="C315" s="144"/>
      <c r="D315" s="148"/>
      <c r="E315" s="149"/>
      <c r="F315" s="699"/>
      <c r="G315" s="148"/>
      <c r="H315" s="148"/>
      <c r="I315" s="148"/>
      <c r="J315" s="148"/>
      <c r="K315" s="148"/>
      <c r="L315" s="148"/>
      <c r="M315" s="148"/>
      <c r="N315" s="148"/>
      <c r="O315" s="148"/>
      <c r="P315" s="148"/>
      <c r="Q315" s="148"/>
      <c r="R315" s="148"/>
      <c r="S315" s="148"/>
      <c r="T315" s="148"/>
      <c r="U315" s="148"/>
      <c r="V315" s="148"/>
      <c r="W315" s="148"/>
      <c r="X315" s="148"/>
      <c r="Y315" s="148"/>
      <c r="Z315" s="148"/>
      <c r="AA315" s="148"/>
      <c r="AB315" s="151"/>
      <c r="AC315" s="148"/>
      <c r="AD315" s="152"/>
      <c r="AE315" s="133"/>
      <c r="AF315" s="133"/>
      <c r="AG315" s="138"/>
      <c r="AH315" s="139"/>
      <c r="AI315" s="144"/>
      <c r="AJ315" s="144"/>
      <c r="AK315" s="144"/>
      <c r="AL315" s="144"/>
      <c r="AM315" s="144"/>
      <c r="AN315" s="145"/>
      <c r="AO315" s="31"/>
      <c r="AP315" s="3"/>
      <c r="AQ315" s="146"/>
    </row>
    <row r="316" spans="2:43">
      <c r="B316" s="3"/>
      <c r="C316" s="144"/>
      <c r="D316" s="148"/>
      <c r="E316" s="149"/>
      <c r="F316" s="699"/>
      <c r="G316" s="148"/>
      <c r="H316" s="148"/>
      <c r="I316" s="148"/>
      <c r="J316" s="148"/>
      <c r="K316" s="148"/>
      <c r="L316" s="148"/>
      <c r="M316" s="148"/>
      <c r="N316" s="148"/>
      <c r="O316" s="148"/>
      <c r="P316" s="148"/>
      <c r="Q316" s="148"/>
      <c r="R316" s="148"/>
      <c r="S316" s="148"/>
      <c r="T316" s="148"/>
      <c r="U316" s="148"/>
      <c r="V316" s="148"/>
      <c r="W316" s="148"/>
      <c r="X316" s="148"/>
      <c r="Y316" s="148"/>
      <c r="Z316" s="148"/>
      <c r="AA316" s="148"/>
      <c r="AB316" s="151"/>
      <c r="AC316" s="148"/>
      <c r="AD316" s="152"/>
      <c r="AE316" s="133"/>
      <c r="AF316" s="133"/>
      <c r="AG316" s="138"/>
      <c r="AH316" s="139"/>
      <c r="AI316" s="144"/>
      <c r="AJ316" s="144"/>
      <c r="AK316" s="144"/>
      <c r="AL316" s="144"/>
      <c r="AM316" s="144"/>
      <c r="AN316" s="145"/>
      <c r="AO316" s="31"/>
      <c r="AP316" s="3"/>
      <c r="AQ316" s="146"/>
    </row>
    <row r="317" spans="2:43">
      <c r="B317" s="145"/>
      <c r="C317" s="144"/>
      <c r="D317" s="148"/>
      <c r="E317" s="149"/>
      <c r="F317" s="699"/>
      <c r="G317" s="148"/>
      <c r="H317" s="148"/>
      <c r="I317" s="148"/>
      <c r="J317" s="148"/>
      <c r="K317" s="148"/>
      <c r="L317" s="148"/>
      <c r="M317" s="148"/>
      <c r="N317" s="148"/>
      <c r="O317" s="148"/>
      <c r="P317" s="148"/>
      <c r="Q317" s="148"/>
      <c r="R317" s="148"/>
      <c r="S317" s="148"/>
      <c r="T317" s="148"/>
      <c r="U317" s="148"/>
      <c r="V317" s="148"/>
      <c r="W317" s="148"/>
      <c r="X317" s="148"/>
      <c r="Y317" s="148"/>
      <c r="Z317" s="148"/>
      <c r="AA317" s="148"/>
      <c r="AB317" s="151"/>
      <c r="AC317" s="148"/>
      <c r="AD317" s="152"/>
      <c r="AE317" s="133"/>
      <c r="AF317" s="133"/>
      <c r="AG317" s="138"/>
      <c r="AH317" s="139"/>
      <c r="AI317" s="144"/>
      <c r="AJ317" s="144"/>
      <c r="AK317" s="144"/>
      <c r="AL317" s="144"/>
      <c r="AM317" s="144"/>
      <c r="AN317" s="3"/>
      <c r="AO317" s="142"/>
      <c r="AP317" s="6"/>
      <c r="AQ317" s="147"/>
    </row>
    <row r="318" spans="2:43">
      <c r="B318" s="145"/>
      <c r="C318" s="144"/>
      <c r="D318" s="148"/>
      <c r="E318" s="149"/>
      <c r="F318" s="699"/>
      <c r="G318" s="148"/>
      <c r="H318" s="148"/>
      <c r="I318" s="148"/>
      <c r="J318" s="148"/>
      <c r="K318" s="148"/>
      <c r="L318" s="148"/>
      <c r="M318" s="148"/>
      <c r="N318" s="148"/>
      <c r="O318" s="148"/>
      <c r="P318" s="148"/>
      <c r="Q318" s="148"/>
      <c r="R318" s="148"/>
      <c r="S318" s="148"/>
      <c r="T318" s="148"/>
      <c r="U318" s="148"/>
      <c r="V318" s="148"/>
      <c r="W318" s="148"/>
      <c r="X318" s="148"/>
      <c r="Y318" s="148"/>
      <c r="Z318" s="148"/>
      <c r="AA318" s="148"/>
      <c r="AB318" s="151"/>
      <c r="AC318" s="148"/>
      <c r="AD318" s="152"/>
      <c r="AE318" s="133"/>
      <c r="AF318" s="133"/>
      <c r="AG318" s="138"/>
      <c r="AH318" s="139"/>
      <c r="AI318" s="144"/>
      <c r="AJ318" s="144"/>
      <c r="AK318" s="144"/>
      <c r="AL318" s="144"/>
      <c r="AM318" s="144"/>
      <c r="AN318" s="137"/>
      <c r="AO318" s="142"/>
      <c r="AP318" s="6"/>
      <c r="AQ318" s="147"/>
    </row>
    <row r="319" spans="2:43">
      <c r="D319" s="156"/>
      <c r="E319" s="157"/>
      <c r="F319" s="699"/>
      <c r="G319" s="148"/>
      <c r="H319" s="148"/>
      <c r="I319" s="148"/>
      <c r="J319" s="148"/>
      <c r="K319" s="148"/>
      <c r="L319" s="148"/>
      <c r="M319" s="148"/>
      <c r="N319" s="148"/>
      <c r="O319" s="148"/>
      <c r="P319" s="148"/>
      <c r="Q319" s="148"/>
      <c r="R319" s="148"/>
      <c r="S319" s="148"/>
      <c r="T319" s="148"/>
      <c r="U319" s="148"/>
      <c r="V319" s="148"/>
      <c r="W319" s="148"/>
      <c r="X319" s="148"/>
      <c r="Y319" s="148"/>
      <c r="Z319" s="148"/>
      <c r="AA319" s="148"/>
      <c r="AB319" s="151"/>
      <c r="AC319" s="148"/>
      <c r="AD319" s="152"/>
      <c r="AE319" s="133"/>
      <c r="AF319" s="133"/>
      <c r="AG319" s="138"/>
      <c r="AH319" s="139"/>
      <c r="AI319" s="144"/>
      <c r="AJ319" s="144"/>
      <c r="AK319" s="144"/>
      <c r="AL319" s="144"/>
      <c r="AM319" s="144"/>
    </row>
    <row r="320" spans="2:43">
      <c r="B320" s="3"/>
      <c r="C320" s="144"/>
      <c r="D320" s="148"/>
      <c r="E320" s="149"/>
      <c r="F320" s="699"/>
      <c r="G320" s="148"/>
      <c r="H320" s="148"/>
      <c r="I320" s="148"/>
      <c r="J320" s="148"/>
      <c r="K320" s="148"/>
      <c r="L320" s="148"/>
      <c r="M320" s="148"/>
      <c r="N320" s="148"/>
      <c r="O320" s="148"/>
      <c r="P320" s="148"/>
      <c r="Q320" s="148"/>
      <c r="R320" s="148"/>
      <c r="S320" s="148"/>
      <c r="T320" s="148"/>
      <c r="U320" s="148"/>
      <c r="V320" s="148"/>
      <c r="W320" s="148"/>
      <c r="X320" s="148"/>
      <c r="Y320" s="148"/>
      <c r="Z320" s="148"/>
      <c r="AA320" s="148"/>
      <c r="AB320" s="151"/>
      <c r="AC320" s="148"/>
      <c r="AD320" s="152"/>
      <c r="AE320" s="133"/>
      <c r="AF320" s="133"/>
      <c r="AG320" s="138"/>
      <c r="AH320" s="139"/>
      <c r="AI320" s="144"/>
      <c r="AJ320" s="144"/>
      <c r="AK320" s="144"/>
      <c r="AL320" s="144"/>
      <c r="AM320" s="144"/>
      <c r="AN320" s="145"/>
      <c r="AO320" s="31"/>
      <c r="AP320" s="3"/>
      <c r="AQ320" s="146"/>
    </row>
    <row r="321" spans="2:43">
      <c r="B321" s="3"/>
      <c r="C321" s="144"/>
      <c r="D321" s="148"/>
      <c r="E321" s="149"/>
      <c r="F321" s="699"/>
      <c r="G321" s="148"/>
      <c r="H321" s="148"/>
      <c r="I321" s="148"/>
      <c r="J321" s="148"/>
      <c r="K321" s="148"/>
      <c r="L321" s="148"/>
      <c r="M321" s="148"/>
      <c r="N321" s="148"/>
      <c r="O321" s="148"/>
      <c r="P321" s="148"/>
      <c r="Q321" s="148"/>
      <c r="R321" s="148"/>
      <c r="S321" s="148"/>
      <c r="T321" s="148"/>
      <c r="U321" s="148"/>
      <c r="V321" s="148"/>
      <c r="W321" s="148"/>
      <c r="X321" s="148"/>
      <c r="Y321" s="148"/>
      <c r="Z321" s="148"/>
      <c r="AA321" s="148"/>
      <c r="AB321" s="151"/>
      <c r="AC321" s="148"/>
      <c r="AD321" s="152"/>
      <c r="AE321" s="133"/>
      <c r="AF321" s="133"/>
      <c r="AG321" s="138"/>
      <c r="AH321" s="139"/>
      <c r="AI321" s="144"/>
      <c r="AJ321" s="144"/>
      <c r="AK321" s="144"/>
      <c r="AL321" s="144"/>
      <c r="AM321" s="144"/>
      <c r="AN321" s="145"/>
      <c r="AO321" s="31"/>
      <c r="AP321" s="3"/>
      <c r="AQ321" s="146"/>
    </row>
    <row r="322" spans="2:43">
      <c r="B322" s="3"/>
      <c r="C322" s="144"/>
      <c r="D322" s="148"/>
      <c r="E322" s="149"/>
      <c r="F322" s="699"/>
      <c r="G322" s="148"/>
      <c r="H322" s="148"/>
      <c r="I322" s="148"/>
      <c r="J322" s="148"/>
      <c r="K322" s="148"/>
      <c r="L322" s="148"/>
      <c r="M322" s="148"/>
      <c r="N322" s="148"/>
      <c r="O322" s="148"/>
      <c r="P322" s="148"/>
      <c r="Q322" s="148"/>
      <c r="R322" s="148"/>
      <c r="S322" s="148"/>
      <c r="T322" s="148"/>
      <c r="U322" s="148"/>
      <c r="V322" s="148"/>
      <c r="W322" s="148"/>
      <c r="X322" s="148"/>
      <c r="Y322" s="148"/>
      <c r="Z322" s="148"/>
      <c r="AA322" s="148"/>
      <c r="AB322" s="151"/>
      <c r="AC322" s="148"/>
      <c r="AD322" s="152"/>
      <c r="AE322" s="133"/>
      <c r="AF322" s="133"/>
      <c r="AG322" s="138"/>
      <c r="AH322" s="139"/>
      <c r="AI322" s="144"/>
      <c r="AJ322" s="144"/>
      <c r="AK322" s="144"/>
      <c r="AL322" s="144"/>
      <c r="AM322" s="144"/>
      <c r="AN322" s="145"/>
      <c r="AO322" s="31"/>
      <c r="AP322" s="3"/>
      <c r="AQ322" s="146"/>
    </row>
    <row r="323" spans="2:43">
      <c r="B323" s="3"/>
      <c r="C323" s="144"/>
      <c r="D323" s="148"/>
      <c r="E323" s="149"/>
      <c r="F323" s="699"/>
      <c r="G323" s="148"/>
      <c r="H323" s="148"/>
      <c r="I323" s="148"/>
      <c r="J323" s="148"/>
      <c r="K323" s="148"/>
      <c r="L323" s="148"/>
      <c r="M323" s="148"/>
      <c r="N323" s="148"/>
      <c r="O323" s="148"/>
      <c r="P323" s="148"/>
      <c r="Q323" s="148"/>
      <c r="R323" s="148"/>
      <c r="S323" s="148"/>
      <c r="T323" s="148"/>
      <c r="U323" s="148"/>
      <c r="V323" s="148"/>
      <c r="W323" s="148"/>
      <c r="X323" s="148"/>
      <c r="Y323" s="148"/>
      <c r="Z323" s="148"/>
      <c r="AA323" s="148"/>
      <c r="AB323" s="151"/>
      <c r="AC323" s="148"/>
      <c r="AD323" s="152"/>
      <c r="AE323" s="133"/>
      <c r="AF323" s="133"/>
      <c r="AG323" s="138"/>
      <c r="AH323" s="139"/>
      <c r="AI323" s="144"/>
      <c r="AJ323" s="144"/>
      <c r="AK323" s="144"/>
      <c r="AL323" s="144"/>
      <c r="AM323" s="144"/>
      <c r="AN323" s="145"/>
      <c r="AO323" s="31"/>
      <c r="AP323" s="3"/>
      <c r="AQ323" s="146"/>
    </row>
    <row r="324" spans="2:43">
      <c r="B324" s="3"/>
      <c r="C324" s="144"/>
      <c r="D324" s="148"/>
      <c r="E324" s="149"/>
      <c r="F324" s="699"/>
      <c r="G324" s="148"/>
      <c r="H324" s="148"/>
      <c r="I324" s="148"/>
      <c r="J324" s="148"/>
      <c r="K324" s="148"/>
      <c r="L324" s="148"/>
      <c r="M324" s="148"/>
      <c r="N324" s="148"/>
      <c r="O324" s="148"/>
      <c r="P324" s="148"/>
      <c r="Q324" s="148"/>
      <c r="R324" s="148"/>
      <c r="S324" s="148"/>
      <c r="T324" s="148"/>
      <c r="U324" s="148"/>
      <c r="V324" s="148"/>
      <c r="W324" s="148"/>
      <c r="X324" s="148"/>
      <c r="Y324" s="148"/>
      <c r="Z324" s="148"/>
      <c r="AA324" s="148"/>
      <c r="AB324" s="151"/>
      <c r="AC324" s="148"/>
      <c r="AD324" s="152"/>
      <c r="AE324" s="133"/>
      <c r="AF324" s="133"/>
      <c r="AG324" s="138"/>
      <c r="AH324" s="139"/>
      <c r="AI324" s="144"/>
      <c r="AJ324" s="144"/>
      <c r="AK324" s="144"/>
      <c r="AL324" s="144"/>
      <c r="AM324" s="144"/>
      <c r="AN324" s="145"/>
      <c r="AO324" s="31"/>
      <c r="AP324" s="3"/>
      <c r="AQ324" s="146"/>
    </row>
    <row r="325" spans="2:43">
      <c r="B325" s="3"/>
      <c r="C325" s="144"/>
      <c r="D325" s="148"/>
      <c r="E325" s="149"/>
      <c r="F325" s="699"/>
      <c r="G325" s="148"/>
      <c r="H325" s="148"/>
      <c r="I325" s="148"/>
      <c r="J325" s="148"/>
      <c r="K325" s="148"/>
      <c r="L325" s="148"/>
      <c r="M325" s="148"/>
      <c r="N325" s="148"/>
      <c r="O325" s="148"/>
      <c r="P325" s="148"/>
      <c r="Q325" s="148"/>
      <c r="R325" s="148"/>
      <c r="S325" s="148"/>
      <c r="T325" s="148"/>
      <c r="U325" s="148"/>
      <c r="V325" s="148"/>
      <c r="W325" s="148"/>
      <c r="X325" s="148"/>
      <c r="Y325" s="148"/>
      <c r="Z325" s="148"/>
      <c r="AA325" s="148"/>
      <c r="AB325" s="151"/>
      <c r="AC325" s="148"/>
      <c r="AD325" s="152"/>
      <c r="AE325" s="133"/>
      <c r="AF325" s="133"/>
      <c r="AG325" s="138"/>
      <c r="AH325" s="139"/>
      <c r="AI325" s="144"/>
      <c r="AJ325" s="144"/>
      <c r="AK325" s="144"/>
      <c r="AL325" s="144"/>
      <c r="AM325" s="144"/>
      <c r="AN325" s="145"/>
      <c r="AO325" s="31"/>
      <c r="AP325" s="3"/>
      <c r="AQ325" s="146"/>
    </row>
    <row r="326" spans="2:43">
      <c r="D326" s="156"/>
      <c r="E326" s="157"/>
      <c r="F326" s="699"/>
      <c r="G326" s="148"/>
      <c r="H326" s="148"/>
      <c r="I326" s="148"/>
      <c r="J326" s="148"/>
      <c r="K326" s="148"/>
      <c r="L326" s="148"/>
      <c r="M326" s="148"/>
      <c r="N326" s="148"/>
      <c r="O326" s="148"/>
      <c r="P326" s="148"/>
      <c r="Q326" s="148"/>
      <c r="R326" s="148"/>
      <c r="S326" s="148"/>
      <c r="T326" s="148"/>
      <c r="U326" s="148"/>
      <c r="V326" s="148"/>
      <c r="W326" s="148"/>
      <c r="X326" s="148"/>
      <c r="Y326" s="148"/>
      <c r="Z326" s="148"/>
      <c r="AA326" s="148"/>
      <c r="AB326" s="151"/>
      <c r="AC326" s="148"/>
      <c r="AD326" s="152"/>
      <c r="AE326" s="133"/>
      <c r="AF326" s="133"/>
      <c r="AG326" s="138"/>
      <c r="AH326" s="139"/>
      <c r="AI326" s="144"/>
      <c r="AJ326" s="144"/>
      <c r="AK326" s="144"/>
      <c r="AL326" s="144"/>
      <c r="AM326" s="144"/>
    </row>
    <row r="327" spans="2:43">
      <c r="B327" s="3"/>
      <c r="C327" s="144"/>
      <c r="D327" s="148"/>
      <c r="E327" s="149"/>
      <c r="F327" s="699"/>
      <c r="G327" s="148"/>
      <c r="H327" s="148"/>
      <c r="I327" s="148"/>
      <c r="J327" s="148"/>
      <c r="K327" s="148"/>
      <c r="L327" s="148"/>
      <c r="M327" s="148"/>
      <c r="N327" s="148"/>
      <c r="O327" s="148"/>
      <c r="P327" s="148"/>
      <c r="Q327" s="148"/>
      <c r="R327" s="148"/>
      <c r="S327" s="148"/>
      <c r="T327" s="148"/>
      <c r="U327" s="148"/>
      <c r="V327" s="148"/>
      <c r="W327" s="148"/>
      <c r="X327" s="148"/>
      <c r="Y327" s="148"/>
      <c r="Z327" s="148"/>
      <c r="AA327" s="148"/>
      <c r="AB327" s="151"/>
      <c r="AC327" s="148"/>
      <c r="AD327" s="152"/>
      <c r="AE327" s="133"/>
      <c r="AF327" s="133"/>
      <c r="AG327" s="138"/>
      <c r="AH327" s="139"/>
      <c r="AI327" s="144"/>
      <c r="AJ327" s="144"/>
      <c r="AK327" s="144"/>
      <c r="AL327" s="144"/>
      <c r="AM327" s="144"/>
      <c r="AN327" s="145"/>
      <c r="AO327" s="31"/>
      <c r="AP327" s="3"/>
      <c r="AQ327" s="146"/>
    </row>
    <row r="328" spans="2:43">
      <c r="B328" s="3"/>
      <c r="C328" s="144"/>
      <c r="D328" s="148"/>
      <c r="E328" s="149"/>
      <c r="F328" s="699"/>
      <c r="G328" s="148"/>
      <c r="H328" s="148"/>
      <c r="I328" s="148"/>
      <c r="J328" s="148"/>
      <c r="K328" s="148"/>
      <c r="L328" s="148"/>
      <c r="M328" s="148"/>
      <c r="N328" s="148"/>
      <c r="O328" s="148"/>
      <c r="P328" s="148"/>
      <c r="Q328" s="148"/>
      <c r="R328" s="148"/>
      <c r="S328" s="148"/>
      <c r="T328" s="148"/>
      <c r="U328" s="148"/>
      <c r="V328" s="148"/>
      <c r="W328" s="148"/>
      <c r="X328" s="148"/>
      <c r="Y328" s="148"/>
      <c r="Z328" s="148"/>
      <c r="AA328" s="148"/>
      <c r="AB328" s="151"/>
      <c r="AC328" s="148"/>
      <c r="AD328" s="152"/>
      <c r="AE328" s="133"/>
      <c r="AF328" s="133"/>
      <c r="AG328" s="138"/>
      <c r="AH328" s="139"/>
      <c r="AI328" s="144"/>
      <c r="AJ328" s="144"/>
      <c r="AK328" s="144"/>
      <c r="AL328" s="144"/>
      <c r="AM328" s="144"/>
      <c r="AN328" s="145"/>
      <c r="AO328" s="31"/>
      <c r="AP328" s="3"/>
      <c r="AQ328" s="146"/>
    </row>
    <row r="329" spans="2:43">
      <c r="B329" s="3"/>
      <c r="C329" s="144"/>
      <c r="D329" s="148"/>
      <c r="E329" s="149"/>
      <c r="F329" s="699"/>
      <c r="G329" s="148"/>
      <c r="H329" s="148"/>
      <c r="I329" s="148"/>
      <c r="J329" s="148"/>
      <c r="K329" s="148"/>
      <c r="L329" s="148"/>
      <c r="M329" s="148"/>
      <c r="N329" s="148"/>
      <c r="O329" s="148"/>
      <c r="P329" s="148"/>
      <c r="Q329" s="148"/>
      <c r="R329" s="148"/>
      <c r="S329" s="148"/>
      <c r="T329" s="148"/>
      <c r="U329" s="148"/>
      <c r="V329" s="148"/>
      <c r="W329" s="148"/>
      <c r="X329" s="148"/>
      <c r="Y329" s="148"/>
      <c r="Z329" s="148"/>
      <c r="AA329" s="148"/>
      <c r="AB329" s="151"/>
      <c r="AC329" s="148"/>
      <c r="AD329" s="152"/>
      <c r="AE329" s="133"/>
      <c r="AF329" s="133"/>
      <c r="AG329" s="138"/>
      <c r="AH329" s="139"/>
      <c r="AI329" s="144"/>
      <c r="AJ329" s="144"/>
      <c r="AK329" s="144"/>
      <c r="AL329" s="144"/>
      <c r="AM329" s="144"/>
      <c r="AN329" s="145"/>
      <c r="AO329" s="31"/>
      <c r="AP329" s="3"/>
      <c r="AQ329" s="146"/>
    </row>
    <row r="330" spans="2:43">
      <c r="B330" s="3"/>
      <c r="C330" s="144"/>
      <c r="D330" s="148"/>
      <c r="E330" s="149"/>
      <c r="F330" s="699"/>
      <c r="G330" s="148"/>
      <c r="H330" s="148"/>
      <c r="I330" s="148"/>
      <c r="J330" s="148"/>
      <c r="K330" s="148"/>
      <c r="L330" s="148"/>
      <c r="M330" s="148"/>
      <c r="N330" s="148"/>
      <c r="O330" s="148"/>
      <c r="P330" s="148"/>
      <c r="Q330" s="148"/>
      <c r="R330" s="148"/>
      <c r="S330" s="148"/>
      <c r="T330" s="148"/>
      <c r="U330" s="148"/>
      <c r="V330" s="148"/>
      <c r="W330" s="148"/>
      <c r="X330" s="148"/>
      <c r="Y330" s="148"/>
      <c r="Z330" s="148"/>
      <c r="AA330" s="148"/>
      <c r="AB330" s="151"/>
      <c r="AC330" s="148"/>
      <c r="AD330" s="152"/>
      <c r="AE330" s="133"/>
      <c r="AF330" s="133"/>
      <c r="AG330" s="138"/>
      <c r="AH330" s="139"/>
      <c r="AI330" s="144"/>
      <c r="AJ330" s="144"/>
      <c r="AK330" s="144"/>
      <c r="AL330" s="144"/>
      <c r="AM330" s="144"/>
      <c r="AN330" s="145"/>
      <c r="AO330" s="31"/>
      <c r="AP330" s="3"/>
      <c r="AQ330" s="146"/>
    </row>
    <row r="331" spans="2:43">
      <c r="B331" s="3"/>
      <c r="C331" s="144"/>
      <c r="D331" s="148"/>
      <c r="E331" s="149"/>
      <c r="F331" s="699"/>
      <c r="G331" s="148"/>
      <c r="H331" s="148"/>
      <c r="I331" s="148"/>
      <c r="J331" s="148"/>
      <c r="K331" s="148"/>
      <c r="L331" s="148"/>
      <c r="M331" s="148"/>
      <c r="N331" s="148"/>
      <c r="O331" s="148"/>
      <c r="P331" s="148"/>
      <c r="Q331" s="148"/>
      <c r="R331" s="148"/>
      <c r="S331" s="148"/>
      <c r="T331" s="148"/>
      <c r="U331" s="148"/>
      <c r="V331" s="148"/>
      <c r="W331" s="148"/>
      <c r="X331" s="148"/>
      <c r="Y331" s="148"/>
      <c r="Z331" s="148"/>
      <c r="AA331" s="148"/>
      <c r="AB331" s="151"/>
      <c r="AC331" s="148"/>
      <c r="AD331" s="152"/>
      <c r="AE331" s="133"/>
      <c r="AF331" s="133"/>
      <c r="AG331" s="138"/>
      <c r="AH331" s="139"/>
      <c r="AI331" s="144"/>
      <c r="AJ331" s="144"/>
      <c r="AK331" s="144"/>
      <c r="AL331" s="144"/>
      <c r="AM331" s="144"/>
      <c r="AN331" s="145"/>
      <c r="AO331" s="31"/>
      <c r="AP331" s="3"/>
      <c r="AQ331" s="146"/>
    </row>
    <row r="332" spans="2:43">
      <c r="B332" s="3"/>
      <c r="C332" s="144"/>
      <c r="D332" s="148"/>
      <c r="E332" s="149"/>
      <c r="F332" s="699"/>
      <c r="G332" s="148"/>
      <c r="H332" s="148"/>
      <c r="I332" s="148"/>
      <c r="J332" s="148"/>
      <c r="K332" s="148"/>
      <c r="L332" s="148"/>
      <c r="M332" s="148"/>
      <c r="N332" s="148"/>
      <c r="O332" s="148"/>
      <c r="P332" s="148"/>
      <c r="Q332" s="148"/>
      <c r="R332" s="148"/>
      <c r="S332" s="148"/>
      <c r="T332" s="148"/>
      <c r="U332" s="148"/>
      <c r="V332" s="148"/>
      <c r="W332" s="148"/>
      <c r="X332" s="148"/>
      <c r="Y332" s="148"/>
      <c r="Z332" s="148"/>
      <c r="AA332" s="148"/>
      <c r="AB332" s="151"/>
      <c r="AC332" s="148"/>
      <c r="AD332" s="152"/>
      <c r="AE332" s="133"/>
      <c r="AF332" s="133"/>
      <c r="AG332" s="138"/>
      <c r="AH332" s="139"/>
      <c r="AI332" s="144"/>
      <c r="AJ332" s="144"/>
      <c r="AK332" s="144"/>
      <c r="AL332" s="144"/>
      <c r="AM332" s="144"/>
      <c r="AN332" s="145"/>
      <c r="AO332" s="31"/>
      <c r="AP332" s="3"/>
      <c r="AQ332" s="146"/>
    </row>
    <row r="333" spans="2:43">
      <c r="D333" s="156"/>
      <c r="F333" s="699"/>
      <c r="G333" s="148"/>
      <c r="H333" s="148"/>
      <c r="I333" s="148"/>
      <c r="J333" s="148"/>
      <c r="K333" s="148"/>
      <c r="L333" s="148"/>
      <c r="M333" s="148"/>
      <c r="N333" s="148"/>
      <c r="O333" s="148"/>
      <c r="P333" s="148"/>
      <c r="Q333" s="148"/>
      <c r="R333" s="148"/>
      <c r="S333" s="148"/>
      <c r="T333" s="148"/>
      <c r="U333" s="148"/>
      <c r="V333" s="148"/>
      <c r="W333" s="148"/>
      <c r="X333" s="148"/>
      <c r="Y333" s="148"/>
      <c r="Z333" s="148"/>
      <c r="AA333" s="148"/>
      <c r="AB333" s="151"/>
      <c r="AC333" s="148"/>
      <c r="AD333" s="152"/>
      <c r="AE333" s="133"/>
      <c r="AF333" s="133"/>
      <c r="AG333" s="138"/>
      <c r="AH333" s="139"/>
      <c r="AI333" s="144"/>
      <c r="AJ333" s="144"/>
      <c r="AK333" s="144"/>
      <c r="AL333" s="144"/>
      <c r="AM333" s="144"/>
    </row>
    <row r="334" spans="2:43">
      <c r="B334" s="3"/>
      <c r="C334" s="144"/>
      <c r="D334" s="148"/>
      <c r="E334" s="149"/>
      <c r="F334" s="699"/>
      <c r="G334" s="148"/>
      <c r="H334" s="148"/>
      <c r="I334" s="148"/>
      <c r="J334" s="148"/>
      <c r="K334" s="148"/>
      <c r="L334" s="148"/>
      <c r="M334" s="148"/>
      <c r="N334" s="148"/>
      <c r="O334" s="148"/>
      <c r="P334" s="148"/>
      <c r="Q334" s="148"/>
      <c r="R334" s="148"/>
      <c r="S334" s="148"/>
      <c r="T334" s="148"/>
      <c r="U334" s="148"/>
      <c r="V334" s="148"/>
      <c r="W334" s="148"/>
      <c r="X334" s="148"/>
      <c r="Y334" s="148"/>
      <c r="Z334" s="148"/>
      <c r="AA334" s="148"/>
      <c r="AB334" s="151"/>
      <c r="AC334" s="148"/>
      <c r="AD334" s="152"/>
      <c r="AE334" s="133"/>
      <c r="AF334" s="133"/>
      <c r="AG334" s="138"/>
      <c r="AH334" s="139"/>
      <c r="AI334" s="144"/>
      <c r="AJ334" s="144"/>
      <c r="AK334" s="144"/>
      <c r="AL334" s="144"/>
      <c r="AM334" s="144"/>
      <c r="AN334" s="145"/>
      <c r="AO334" s="31"/>
      <c r="AP334" s="3"/>
      <c r="AQ334" s="146"/>
    </row>
    <row r="335" spans="2:43">
      <c r="B335" s="3"/>
      <c r="C335" s="144"/>
      <c r="D335" s="148"/>
      <c r="E335" s="149"/>
      <c r="F335" s="699"/>
      <c r="G335" s="148"/>
      <c r="H335" s="148"/>
      <c r="I335" s="148"/>
      <c r="J335" s="148"/>
      <c r="K335" s="148"/>
      <c r="L335" s="148"/>
      <c r="M335" s="148"/>
      <c r="N335" s="148"/>
      <c r="O335" s="148"/>
      <c r="P335" s="148"/>
      <c r="Q335" s="148"/>
      <c r="R335" s="148"/>
      <c r="S335" s="148"/>
      <c r="T335" s="148"/>
      <c r="U335" s="148"/>
      <c r="V335" s="148"/>
      <c r="W335" s="148"/>
      <c r="X335" s="148"/>
      <c r="Y335" s="148"/>
      <c r="Z335" s="148"/>
      <c r="AA335" s="148"/>
      <c r="AB335" s="151"/>
      <c r="AC335" s="148"/>
      <c r="AD335" s="152"/>
      <c r="AE335" s="133"/>
      <c r="AF335" s="133"/>
      <c r="AG335" s="138"/>
      <c r="AH335" s="139"/>
      <c r="AI335" s="144"/>
      <c r="AJ335" s="144"/>
      <c r="AK335" s="144"/>
      <c r="AL335" s="144"/>
      <c r="AM335" s="144"/>
      <c r="AN335" s="145"/>
      <c r="AO335" s="31"/>
      <c r="AP335" s="3"/>
      <c r="AQ335" s="146"/>
    </row>
    <row r="336" spans="2:43">
      <c r="B336" s="3"/>
      <c r="C336" s="144"/>
      <c r="D336" s="148"/>
      <c r="E336" s="149"/>
      <c r="F336" s="699"/>
      <c r="G336" s="148"/>
      <c r="H336" s="148"/>
      <c r="I336" s="148"/>
      <c r="J336" s="148"/>
      <c r="K336" s="148"/>
      <c r="L336" s="148"/>
      <c r="M336" s="148"/>
      <c r="N336" s="148"/>
      <c r="O336" s="148"/>
      <c r="P336" s="148"/>
      <c r="Q336" s="148"/>
      <c r="R336" s="148"/>
      <c r="S336" s="148"/>
      <c r="T336" s="148"/>
      <c r="U336" s="148"/>
      <c r="V336" s="148"/>
      <c r="W336" s="148"/>
      <c r="X336" s="148"/>
      <c r="Y336" s="148"/>
      <c r="Z336" s="148"/>
      <c r="AA336" s="148"/>
      <c r="AB336" s="151"/>
      <c r="AC336" s="148"/>
      <c r="AD336" s="152"/>
      <c r="AE336" s="133"/>
      <c r="AF336" s="133"/>
      <c r="AG336" s="138"/>
      <c r="AH336" s="139"/>
      <c r="AI336" s="144"/>
      <c r="AJ336" s="144"/>
      <c r="AK336" s="144"/>
      <c r="AL336" s="144"/>
      <c r="AM336" s="144"/>
      <c r="AN336" s="145"/>
      <c r="AO336" s="31"/>
      <c r="AP336" s="3"/>
      <c r="AQ336" s="146"/>
    </row>
    <row r="337" spans="2:43">
      <c r="B337" s="3"/>
      <c r="C337" s="144"/>
      <c r="D337" s="148"/>
      <c r="E337" s="149"/>
      <c r="F337" s="699"/>
      <c r="G337" s="148"/>
      <c r="H337" s="148"/>
      <c r="I337" s="148"/>
      <c r="J337" s="148"/>
      <c r="K337" s="148"/>
      <c r="L337" s="148"/>
      <c r="M337" s="148"/>
      <c r="N337" s="148"/>
      <c r="O337" s="148"/>
      <c r="P337" s="148"/>
      <c r="Q337" s="148"/>
      <c r="R337" s="148"/>
      <c r="S337" s="148"/>
      <c r="T337" s="148"/>
      <c r="U337" s="148"/>
      <c r="V337" s="148"/>
      <c r="W337" s="148"/>
      <c r="X337" s="148"/>
      <c r="Y337" s="148"/>
      <c r="Z337" s="148"/>
      <c r="AA337" s="148"/>
      <c r="AB337" s="151"/>
      <c r="AC337" s="148"/>
      <c r="AD337" s="152"/>
      <c r="AE337" s="133"/>
      <c r="AF337" s="133"/>
      <c r="AG337" s="138"/>
      <c r="AH337" s="139"/>
      <c r="AI337" s="144"/>
      <c r="AJ337" s="144"/>
      <c r="AK337" s="144"/>
      <c r="AL337" s="144"/>
      <c r="AM337" s="144"/>
      <c r="AN337" s="145"/>
      <c r="AO337" s="31"/>
      <c r="AP337" s="3"/>
      <c r="AQ337" s="146"/>
    </row>
    <row r="338" spans="2:43">
      <c r="B338" s="3"/>
      <c r="C338" s="144"/>
      <c r="D338" s="148"/>
      <c r="E338" s="149"/>
      <c r="F338" s="699"/>
      <c r="G338" s="148"/>
      <c r="H338" s="148"/>
      <c r="I338" s="148"/>
      <c r="J338" s="148"/>
      <c r="K338" s="148"/>
      <c r="L338" s="148"/>
      <c r="M338" s="148"/>
      <c r="N338" s="148"/>
      <c r="O338" s="148"/>
      <c r="P338" s="148"/>
      <c r="Q338" s="148"/>
      <c r="R338" s="148"/>
      <c r="S338" s="148"/>
      <c r="T338" s="148"/>
      <c r="U338" s="148"/>
      <c r="V338" s="148"/>
      <c r="W338" s="148"/>
      <c r="X338" s="148"/>
      <c r="Y338" s="148"/>
      <c r="Z338" s="148"/>
      <c r="AA338" s="148"/>
      <c r="AB338" s="151"/>
      <c r="AC338" s="148"/>
      <c r="AD338" s="152"/>
      <c r="AE338" s="133"/>
      <c r="AF338" s="133"/>
      <c r="AG338" s="138"/>
      <c r="AH338" s="139"/>
      <c r="AI338" s="144"/>
      <c r="AJ338" s="144"/>
      <c r="AK338" s="144"/>
      <c r="AL338" s="144"/>
      <c r="AM338" s="144"/>
      <c r="AN338" s="145"/>
      <c r="AO338" s="31"/>
      <c r="AP338" s="3"/>
      <c r="AQ338" s="146"/>
    </row>
    <row r="339" spans="2:43">
      <c r="B339" s="158"/>
      <c r="D339" s="156"/>
      <c r="F339" s="699"/>
      <c r="G339" s="148"/>
      <c r="H339" s="148"/>
      <c r="I339" s="148"/>
      <c r="J339" s="148"/>
      <c r="K339" s="148"/>
      <c r="L339" s="148"/>
      <c r="M339" s="148"/>
      <c r="N339" s="148"/>
      <c r="O339" s="148"/>
      <c r="P339" s="148"/>
      <c r="Q339" s="148"/>
      <c r="R339" s="148"/>
      <c r="S339" s="148"/>
      <c r="T339" s="148"/>
      <c r="U339" s="148"/>
      <c r="V339" s="148"/>
      <c r="W339" s="148"/>
      <c r="X339" s="148"/>
      <c r="Y339" s="148"/>
      <c r="Z339" s="148"/>
      <c r="AA339" s="148"/>
      <c r="AB339" s="151"/>
      <c r="AC339" s="148"/>
      <c r="AD339" s="152"/>
      <c r="AE339" s="133"/>
      <c r="AF339" s="133"/>
      <c r="AG339" s="138"/>
      <c r="AH339" s="139"/>
      <c r="AI339" s="144"/>
      <c r="AJ339" s="144"/>
      <c r="AK339" s="144"/>
      <c r="AL339" s="144"/>
      <c r="AM339" s="144"/>
    </row>
    <row r="340" spans="2:43">
      <c r="B340" s="3"/>
      <c r="C340" s="144"/>
      <c r="D340" s="148"/>
      <c r="E340" s="149"/>
      <c r="F340" s="699"/>
      <c r="G340" s="148"/>
      <c r="H340" s="148"/>
      <c r="I340" s="148"/>
      <c r="J340" s="148"/>
      <c r="K340" s="148"/>
      <c r="L340" s="148"/>
      <c r="M340" s="148"/>
      <c r="N340" s="148"/>
      <c r="O340" s="148"/>
      <c r="P340" s="148"/>
      <c r="Q340" s="148"/>
      <c r="R340" s="148"/>
      <c r="S340" s="148"/>
      <c r="T340" s="148"/>
      <c r="U340" s="148"/>
      <c r="V340" s="148"/>
      <c r="W340" s="148"/>
      <c r="X340" s="148"/>
      <c r="Y340" s="148"/>
      <c r="Z340" s="148"/>
      <c r="AA340" s="148"/>
      <c r="AB340" s="151"/>
      <c r="AC340" s="148"/>
      <c r="AD340" s="152"/>
      <c r="AE340" s="133"/>
      <c r="AF340" s="133"/>
      <c r="AG340" s="138"/>
      <c r="AH340" s="139"/>
      <c r="AI340" s="144"/>
      <c r="AJ340" s="144"/>
      <c r="AK340" s="144"/>
      <c r="AL340" s="144"/>
      <c r="AM340" s="144"/>
      <c r="AN340" s="145"/>
      <c r="AO340" s="31"/>
      <c r="AP340" s="3"/>
      <c r="AQ340" s="146"/>
    </row>
    <row r="341" spans="2:43">
      <c r="B341" s="3"/>
      <c r="C341" s="144"/>
      <c r="D341" s="148"/>
      <c r="E341" s="149"/>
      <c r="F341" s="699"/>
      <c r="G341" s="148"/>
      <c r="H341" s="148"/>
      <c r="I341" s="148"/>
      <c r="J341" s="148"/>
      <c r="K341" s="148"/>
      <c r="L341" s="148"/>
      <c r="M341" s="148"/>
      <c r="N341" s="148"/>
      <c r="O341" s="148"/>
      <c r="P341" s="148"/>
      <c r="Q341" s="148"/>
      <c r="R341" s="148"/>
      <c r="S341" s="148"/>
      <c r="T341" s="148"/>
      <c r="U341" s="148"/>
      <c r="V341" s="148"/>
      <c r="W341" s="148"/>
      <c r="X341" s="148"/>
      <c r="Y341" s="148"/>
      <c r="Z341" s="148"/>
      <c r="AA341" s="148"/>
      <c r="AB341" s="151"/>
      <c r="AC341" s="148"/>
      <c r="AD341" s="152"/>
      <c r="AE341" s="133"/>
      <c r="AF341" s="133"/>
      <c r="AG341" s="138"/>
      <c r="AH341" s="139"/>
      <c r="AI341" s="144"/>
      <c r="AJ341" s="144"/>
      <c r="AK341" s="144"/>
      <c r="AL341" s="144"/>
      <c r="AM341" s="144"/>
      <c r="AN341" s="145"/>
      <c r="AO341" s="31"/>
      <c r="AP341" s="3"/>
      <c r="AQ341" s="146"/>
    </row>
    <row r="342" spans="2:43">
      <c r="B342" s="3"/>
      <c r="C342" s="144"/>
      <c r="D342" s="148"/>
      <c r="E342" s="149"/>
      <c r="F342" s="699"/>
      <c r="G342" s="148"/>
      <c r="H342" s="148"/>
      <c r="I342" s="148"/>
      <c r="J342" s="148"/>
      <c r="K342" s="148"/>
      <c r="L342" s="148"/>
      <c r="M342" s="148"/>
      <c r="N342" s="148"/>
      <c r="O342" s="148"/>
      <c r="P342" s="148"/>
      <c r="Q342" s="148"/>
      <c r="R342" s="148"/>
      <c r="S342" s="148"/>
      <c r="T342" s="148"/>
      <c r="U342" s="148"/>
      <c r="V342" s="148"/>
      <c r="W342" s="148"/>
      <c r="X342" s="148"/>
      <c r="Y342" s="148"/>
      <c r="Z342" s="148"/>
      <c r="AA342" s="148"/>
      <c r="AB342" s="151"/>
      <c r="AC342" s="148"/>
      <c r="AD342" s="152"/>
      <c r="AE342" s="133"/>
      <c r="AF342" s="133"/>
      <c r="AG342" s="138"/>
      <c r="AH342" s="139"/>
      <c r="AI342" s="144"/>
      <c r="AJ342" s="144"/>
      <c r="AK342" s="144"/>
      <c r="AL342" s="144"/>
      <c r="AM342" s="144"/>
      <c r="AN342" s="145"/>
      <c r="AO342" s="31"/>
      <c r="AP342" s="3"/>
      <c r="AQ342" s="146"/>
    </row>
    <row r="343" spans="2:43">
      <c r="B343" s="3"/>
      <c r="C343" s="144"/>
      <c r="D343" s="148"/>
      <c r="E343" s="149"/>
      <c r="F343" s="699"/>
      <c r="G343" s="148"/>
      <c r="H343" s="148"/>
      <c r="I343" s="148"/>
      <c r="J343" s="148"/>
      <c r="K343" s="148"/>
      <c r="L343" s="148"/>
      <c r="M343" s="148"/>
      <c r="N343" s="148"/>
      <c r="O343" s="148"/>
      <c r="P343" s="148"/>
      <c r="Q343" s="148"/>
      <c r="R343" s="148"/>
      <c r="S343" s="148"/>
      <c r="T343" s="148"/>
      <c r="U343" s="148"/>
      <c r="V343" s="148"/>
      <c r="W343" s="148"/>
      <c r="X343" s="148"/>
      <c r="Y343" s="148"/>
      <c r="Z343" s="148"/>
      <c r="AA343" s="148"/>
      <c r="AB343" s="151"/>
      <c r="AC343" s="148"/>
      <c r="AD343" s="152"/>
      <c r="AE343" s="133"/>
      <c r="AF343" s="133"/>
      <c r="AG343" s="138"/>
      <c r="AH343" s="139"/>
      <c r="AI343" s="144"/>
      <c r="AJ343" s="144"/>
      <c r="AK343" s="144"/>
      <c r="AL343" s="144"/>
      <c r="AM343" s="144"/>
      <c r="AN343" s="145"/>
      <c r="AO343" s="31"/>
      <c r="AP343" s="3"/>
      <c r="AQ343" s="146"/>
    </row>
    <row r="344" spans="2:43">
      <c r="B344" s="3"/>
      <c r="C344" s="144"/>
      <c r="D344" s="148"/>
      <c r="E344" s="149"/>
      <c r="F344" s="699"/>
      <c r="G344" s="148"/>
      <c r="H344" s="148"/>
      <c r="I344" s="148"/>
      <c r="J344" s="148"/>
      <c r="K344" s="148"/>
      <c r="L344" s="148"/>
      <c r="M344" s="148"/>
      <c r="N344" s="148"/>
      <c r="O344" s="148"/>
      <c r="P344" s="148"/>
      <c r="Q344" s="148"/>
      <c r="R344" s="148"/>
      <c r="S344" s="148"/>
      <c r="T344" s="148"/>
      <c r="U344" s="148"/>
      <c r="V344" s="148"/>
      <c r="W344" s="148"/>
      <c r="X344" s="148"/>
      <c r="Y344" s="148"/>
      <c r="Z344" s="148"/>
      <c r="AA344" s="148"/>
      <c r="AB344" s="151"/>
      <c r="AC344" s="148"/>
      <c r="AD344" s="152"/>
      <c r="AE344" s="133"/>
      <c r="AF344" s="133"/>
      <c r="AG344" s="138"/>
      <c r="AH344" s="139"/>
      <c r="AI344" s="144"/>
      <c r="AJ344" s="144"/>
      <c r="AK344" s="144"/>
      <c r="AL344" s="144"/>
      <c r="AM344" s="144"/>
      <c r="AN344" s="145"/>
      <c r="AO344" s="31"/>
      <c r="AP344" s="3"/>
      <c r="AQ344" s="146"/>
    </row>
    <row r="345" spans="2:43">
      <c r="D345" s="156"/>
      <c r="E345" s="157"/>
      <c r="F345" s="699"/>
      <c r="G345" s="148"/>
      <c r="H345" s="148"/>
      <c r="I345" s="148"/>
      <c r="J345" s="148"/>
      <c r="K345" s="148"/>
      <c r="L345" s="148"/>
      <c r="M345" s="148"/>
      <c r="N345" s="148"/>
      <c r="O345" s="148"/>
      <c r="P345" s="148"/>
      <c r="Q345" s="148"/>
      <c r="R345" s="148"/>
      <c r="S345" s="148"/>
      <c r="T345" s="148"/>
      <c r="U345" s="148"/>
      <c r="V345" s="148"/>
      <c r="W345" s="148"/>
      <c r="X345" s="148"/>
      <c r="Y345" s="148"/>
      <c r="Z345" s="148"/>
      <c r="AA345" s="148"/>
      <c r="AB345" s="151"/>
      <c r="AC345" s="148"/>
      <c r="AD345" s="152"/>
      <c r="AE345" s="133"/>
      <c r="AF345" s="133"/>
      <c r="AG345" s="138"/>
      <c r="AH345" s="139"/>
      <c r="AI345" s="144"/>
      <c r="AJ345" s="144"/>
      <c r="AK345" s="144"/>
      <c r="AL345" s="144"/>
      <c r="AM345" s="144"/>
      <c r="AQ345" s="147"/>
    </row>
    <row r="346" spans="2:43">
      <c r="B346" s="3"/>
      <c r="C346" s="144"/>
      <c r="D346" s="148"/>
      <c r="E346" s="149"/>
      <c r="F346" s="699"/>
      <c r="G346" s="148"/>
      <c r="H346" s="148"/>
      <c r="I346" s="148"/>
      <c r="J346" s="148"/>
      <c r="K346" s="148"/>
      <c r="L346" s="148"/>
      <c r="M346" s="148"/>
      <c r="N346" s="148"/>
      <c r="O346" s="148"/>
      <c r="P346" s="148"/>
      <c r="Q346" s="148"/>
      <c r="R346" s="148"/>
      <c r="S346" s="148"/>
      <c r="T346" s="148"/>
      <c r="U346" s="148"/>
      <c r="V346" s="148"/>
      <c r="W346" s="148"/>
      <c r="X346" s="148"/>
      <c r="Y346" s="148"/>
      <c r="Z346" s="148"/>
      <c r="AA346" s="148"/>
      <c r="AB346" s="151"/>
      <c r="AC346" s="148"/>
      <c r="AD346" s="152"/>
      <c r="AE346" s="133"/>
      <c r="AF346" s="133"/>
      <c r="AG346" s="138"/>
      <c r="AH346" s="139"/>
      <c r="AI346" s="144"/>
      <c r="AJ346" s="144"/>
      <c r="AK346" s="144"/>
      <c r="AL346" s="144"/>
      <c r="AM346" s="144"/>
      <c r="AN346" s="145"/>
      <c r="AO346" s="31"/>
      <c r="AP346" s="3"/>
      <c r="AQ346" s="146"/>
    </row>
    <row r="347" spans="2:43">
      <c r="B347" s="3"/>
      <c r="C347" s="144"/>
      <c r="D347" s="148"/>
      <c r="E347" s="149"/>
      <c r="F347" s="699"/>
      <c r="G347" s="148"/>
      <c r="H347" s="148"/>
      <c r="I347" s="148"/>
      <c r="J347" s="148"/>
      <c r="K347" s="148"/>
      <c r="L347" s="148"/>
      <c r="M347" s="148"/>
      <c r="N347" s="148"/>
      <c r="O347" s="148"/>
      <c r="P347" s="148"/>
      <c r="Q347" s="148"/>
      <c r="R347" s="148"/>
      <c r="S347" s="148"/>
      <c r="T347" s="148"/>
      <c r="U347" s="148"/>
      <c r="V347" s="148"/>
      <c r="W347" s="148"/>
      <c r="X347" s="148"/>
      <c r="Y347" s="148"/>
      <c r="Z347" s="148"/>
      <c r="AA347" s="148"/>
      <c r="AB347" s="151"/>
      <c r="AC347" s="148"/>
      <c r="AD347" s="152"/>
      <c r="AE347" s="133"/>
      <c r="AF347" s="133"/>
      <c r="AG347" s="138"/>
      <c r="AH347" s="139"/>
      <c r="AI347" s="144"/>
      <c r="AJ347" s="144"/>
      <c r="AK347" s="144"/>
      <c r="AL347" s="144"/>
      <c r="AM347" s="144"/>
      <c r="AN347" s="145"/>
      <c r="AO347" s="31"/>
      <c r="AP347" s="3"/>
      <c r="AQ347" s="146"/>
    </row>
    <row r="348" spans="2:43">
      <c r="B348" s="3"/>
      <c r="C348" s="144"/>
      <c r="D348" s="148"/>
      <c r="E348" s="149"/>
      <c r="F348" s="699"/>
      <c r="G348" s="148"/>
      <c r="H348" s="148"/>
      <c r="I348" s="148"/>
      <c r="J348" s="148"/>
      <c r="K348" s="148"/>
      <c r="L348" s="148"/>
      <c r="M348" s="148"/>
      <c r="N348" s="148"/>
      <c r="O348" s="148"/>
      <c r="P348" s="148"/>
      <c r="Q348" s="148"/>
      <c r="R348" s="148"/>
      <c r="S348" s="148"/>
      <c r="T348" s="148"/>
      <c r="U348" s="148"/>
      <c r="V348" s="148"/>
      <c r="W348" s="148"/>
      <c r="X348" s="148"/>
      <c r="Y348" s="148"/>
      <c r="Z348" s="148"/>
      <c r="AA348" s="148"/>
      <c r="AB348" s="151"/>
      <c r="AC348" s="148"/>
      <c r="AD348" s="152"/>
      <c r="AE348" s="133"/>
      <c r="AF348" s="133"/>
      <c r="AG348" s="138"/>
      <c r="AH348" s="139"/>
      <c r="AI348" s="144"/>
      <c r="AJ348" s="144"/>
      <c r="AK348" s="144"/>
      <c r="AL348" s="144"/>
      <c r="AM348" s="144"/>
      <c r="AN348" s="145"/>
      <c r="AO348" s="31"/>
      <c r="AP348" s="3"/>
      <c r="AQ348" s="146"/>
    </row>
    <row r="349" spans="2:43">
      <c r="B349" s="3"/>
      <c r="C349" s="144"/>
      <c r="D349" s="148"/>
      <c r="E349" s="149"/>
      <c r="F349" s="699"/>
      <c r="G349" s="148"/>
      <c r="H349" s="148"/>
      <c r="I349" s="148"/>
      <c r="J349" s="148"/>
      <c r="K349" s="148"/>
      <c r="L349" s="148"/>
      <c r="M349" s="148"/>
      <c r="N349" s="148"/>
      <c r="O349" s="148"/>
      <c r="P349" s="148"/>
      <c r="Q349" s="148"/>
      <c r="R349" s="148"/>
      <c r="S349" s="148"/>
      <c r="T349" s="148"/>
      <c r="U349" s="148"/>
      <c r="V349" s="148"/>
      <c r="W349" s="148"/>
      <c r="X349" s="148"/>
      <c r="Y349" s="148"/>
      <c r="Z349" s="148"/>
      <c r="AA349" s="148"/>
      <c r="AB349" s="151"/>
      <c r="AC349" s="148"/>
      <c r="AD349" s="152"/>
      <c r="AE349" s="133"/>
      <c r="AF349" s="133"/>
      <c r="AG349" s="138"/>
      <c r="AH349" s="139"/>
      <c r="AI349" s="144"/>
      <c r="AJ349" s="144"/>
      <c r="AK349" s="144"/>
      <c r="AL349" s="144"/>
      <c r="AM349" s="144"/>
      <c r="AN349" s="145"/>
      <c r="AO349" s="31"/>
      <c r="AP349" s="3"/>
      <c r="AQ349" s="146"/>
    </row>
    <row r="350" spans="2:43">
      <c r="B350" s="3"/>
      <c r="C350" s="144"/>
      <c r="D350" s="148"/>
      <c r="E350" s="149"/>
      <c r="F350" s="699"/>
      <c r="G350" s="148"/>
      <c r="H350" s="148"/>
      <c r="I350" s="148"/>
      <c r="J350" s="148"/>
      <c r="K350" s="148"/>
      <c r="L350" s="148"/>
      <c r="M350" s="148"/>
      <c r="N350" s="148"/>
      <c r="O350" s="148"/>
      <c r="P350" s="148"/>
      <c r="Q350" s="148"/>
      <c r="R350" s="148"/>
      <c r="S350" s="148"/>
      <c r="T350" s="148"/>
      <c r="U350" s="148"/>
      <c r="V350" s="148"/>
      <c r="W350" s="148"/>
      <c r="X350" s="148"/>
      <c r="Y350" s="148"/>
      <c r="Z350" s="148"/>
      <c r="AA350" s="148"/>
      <c r="AB350" s="151"/>
      <c r="AC350" s="148"/>
      <c r="AD350" s="152"/>
      <c r="AE350" s="133"/>
      <c r="AF350" s="133"/>
      <c r="AG350" s="138"/>
      <c r="AH350" s="139"/>
      <c r="AI350" s="144"/>
      <c r="AJ350" s="144"/>
      <c r="AK350" s="144"/>
      <c r="AL350" s="144"/>
      <c r="AM350" s="144"/>
      <c r="AN350" s="145"/>
      <c r="AO350" s="31"/>
      <c r="AP350" s="3"/>
      <c r="AQ350" s="146"/>
    </row>
    <row r="351" spans="2:43">
      <c r="B351" s="3"/>
      <c r="C351" s="144"/>
      <c r="D351" s="148"/>
      <c r="E351" s="149"/>
      <c r="F351" s="699"/>
      <c r="G351" s="148"/>
      <c r="H351" s="148"/>
      <c r="I351" s="148"/>
      <c r="J351" s="148"/>
      <c r="K351" s="148"/>
      <c r="L351" s="148"/>
      <c r="M351" s="148"/>
      <c r="N351" s="148"/>
      <c r="O351" s="148"/>
      <c r="P351" s="148"/>
      <c r="Q351" s="148"/>
      <c r="R351" s="148"/>
      <c r="S351" s="148"/>
      <c r="T351" s="148"/>
      <c r="U351" s="148"/>
      <c r="V351" s="148"/>
      <c r="W351" s="148"/>
      <c r="X351" s="148"/>
      <c r="Y351" s="148"/>
      <c r="Z351" s="148"/>
      <c r="AA351" s="148"/>
      <c r="AB351" s="151"/>
      <c r="AC351" s="148"/>
      <c r="AD351" s="152"/>
      <c r="AE351" s="133"/>
      <c r="AF351" s="133"/>
      <c r="AG351" s="138"/>
      <c r="AH351" s="139"/>
      <c r="AI351" s="144"/>
      <c r="AJ351" s="144"/>
      <c r="AK351" s="144"/>
      <c r="AL351" s="144"/>
      <c r="AM351" s="144"/>
      <c r="AN351" s="145"/>
      <c r="AO351" s="31"/>
      <c r="AP351" s="3"/>
      <c r="AQ351" s="146"/>
    </row>
    <row r="352" spans="2:43">
      <c r="D352" s="156"/>
      <c r="E352" s="157"/>
      <c r="F352" s="699"/>
      <c r="G352" s="148"/>
      <c r="H352" s="148"/>
      <c r="I352" s="148"/>
      <c r="J352" s="148"/>
      <c r="K352" s="148"/>
      <c r="L352" s="148"/>
      <c r="M352" s="148"/>
      <c r="N352" s="148"/>
      <c r="O352" s="148"/>
      <c r="P352" s="148"/>
      <c r="Q352" s="148"/>
      <c r="R352" s="148"/>
      <c r="S352" s="148"/>
      <c r="T352" s="148"/>
      <c r="U352" s="148"/>
      <c r="V352" s="148"/>
      <c r="W352" s="148"/>
      <c r="X352" s="148"/>
      <c r="Y352" s="148"/>
      <c r="Z352" s="148"/>
      <c r="AA352" s="148"/>
      <c r="AB352" s="151"/>
      <c r="AC352" s="148"/>
      <c r="AD352" s="152"/>
      <c r="AE352" s="133"/>
      <c r="AF352" s="133"/>
      <c r="AG352" s="138"/>
      <c r="AH352" s="139"/>
      <c r="AI352" s="144"/>
      <c r="AJ352" s="144"/>
      <c r="AK352" s="144"/>
      <c r="AL352" s="144"/>
      <c r="AM352" s="144"/>
      <c r="AQ352" s="147"/>
    </row>
    <row r="353" spans="2:43">
      <c r="B353" s="3"/>
      <c r="C353" s="144"/>
      <c r="D353" s="148"/>
      <c r="E353" s="149"/>
      <c r="F353" s="699"/>
      <c r="G353" s="148"/>
      <c r="H353" s="148"/>
      <c r="I353" s="148"/>
      <c r="J353" s="148"/>
      <c r="K353" s="148"/>
      <c r="L353" s="148"/>
      <c r="M353" s="148"/>
      <c r="N353" s="148"/>
      <c r="O353" s="148"/>
      <c r="P353" s="148"/>
      <c r="Q353" s="148"/>
      <c r="R353" s="148"/>
      <c r="S353" s="148"/>
      <c r="T353" s="148"/>
      <c r="U353" s="148"/>
      <c r="V353" s="148"/>
      <c r="W353" s="148"/>
      <c r="X353" s="148"/>
      <c r="Y353" s="148"/>
      <c r="Z353" s="148"/>
      <c r="AA353" s="148"/>
      <c r="AB353" s="151"/>
      <c r="AC353" s="148"/>
      <c r="AD353" s="152"/>
      <c r="AE353" s="133"/>
      <c r="AF353" s="133"/>
      <c r="AG353" s="138"/>
      <c r="AH353" s="139"/>
      <c r="AI353" s="144"/>
      <c r="AJ353" s="144"/>
      <c r="AK353" s="144"/>
      <c r="AL353" s="144"/>
      <c r="AM353" s="144"/>
      <c r="AN353" s="145"/>
      <c r="AO353" s="31"/>
      <c r="AP353" s="3"/>
      <c r="AQ353" s="146"/>
    </row>
    <row r="354" spans="2:43">
      <c r="B354" s="3"/>
      <c r="C354" s="144"/>
      <c r="D354" s="148"/>
      <c r="E354" s="149"/>
      <c r="F354" s="699"/>
      <c r="G354" s="148"/>
      <c r="H354" s="148"/>
      <c r="I354" s="148"/>
      <c r="J354" s="148"/>
      <c r="K354" s="148"/>
      <c r="L354" s="148"/>
      <c r="M354" s="148"/>
      <c r="N354" s="148"/>
      <c r="O354" s="148"/>
      <c r="P354" s="148"/>
      <c r="Q354" s="148"/>
      <c r="R354" s="148"/>
      <c r="S354" s="148"/>
      <c r="T354" s="148"/>
      <c r="U354" s="148"/>
      <c r="V354" s="148"/>
      <c r="W354" s="148"/>
      <c r="X354" s="148"/>
      <c r="Y354" s="148"/>
      <c r="Z354" s="148"/>
      <c r="AA354" s="148"/>
      <c r="AB354" s="151"/>
      <c r="AC354" s="148"/>
      <c r="AD354" s="152"/>
      <c r="AE354" s="133"/>
      <c r="AF354" s="133"/>
      <c r="AG354" s="138"/>
      <c r="AH354" s="139"/>
      <c r="AI354" s="144"/>
      <c r="AJ354" s="144"/>
      <c r="AK354" s="144"/>
      <c r="AL354" s="144"/>
      <c r="AM354" s="144"/>
      <c r="AN354" s="145"/>
      <c r="AO354" s="31"/>
      <c r="AP354" s="3"/>
      <c r="AQ354" s="146"/>
    </row>
    <row r="355" spans="2:43">
      <c r="B355" s="3"/>
      <c r="C355" s="144"/>
      <c r="D355" s="148"/>
      <c r="E355" s="149"/>
      <c r="F355" s="699"/>
      <c r="G355" s="148"/>
      <c r="H355" s="148"/>
      <c r="I355" s="148"/>
      <c r="J355" s="148"/>
      <c r="K355" s="148"/>
      <c r="L355" s="148"/>
      <c r="M355" s="148"/>
      <c r="N355" s="148"/>
      <c r="O355" s="148"/>
      <c r="P355" s="148"/>
      <c r="Q355" s="148"/>
      <c r="R355" s="148"/>
      <c r="S355" s="148"/>
      <c r="T355" s="148"/>
      <c r="U355" s="148"/>
      <c r="V355" s="148"/>
      <c r="W355" s="148"/>
      <c r="X355" s="148"/>
      <c r="Y355" s="148"/>
      <c r="Z355" s="148"/>
      <c r="AA355" s="148"/>
      <c r="AB355" s="151"/>
      <c r="AC355" s="148"/>
      <c r="AD355" s="152"/>
      <c r="AE355" s="133"/>
      <c r="AF355" s="133"/>
      <c r="AG355" s="138"/>
      <c r="AH355" s="139"/>
      <c r="AI355" s="144"/>
      <c r="AJ355" s="144"/>
      <c r="AK355" s="144"/>
      <c r="AL355" s="144"/>
      <c r="AM355" s="144"/>
      <c r="AN355" s="145"/>
      <c r="AO355" s="31"/>
      <c r="AP355" s="3"/>
      <c r="AQ355" s="146"/>
    </row>
    <row r="356" spans="2:43">
      <c r="B356" s="3"/>
      <c r="C356" s="144"/>
      <c r="D356" s="148"/>
      <c r="E356" s="149"/>
      <c r="F356" s="699"/>
      <c r="G356" s="148"/>
      <c r="H356" s="148"/>
      <c r="I356" s="148"/>
      <c r="J356" s="148"/>
      <c r="K356" s="148"/>
      <c r="L356" s="148"/>
      <c r="M356" s="148"/>
      <c r="N356" s="148"/>
      <c r="O356" s="148"/>
      <c r="P356" s="148"/>
      <c r="Q356" s="148"/>
      <c r="R356" s="148"/>
      <c r="S356" s="148"/>
      <c r="T356" s="148"/>
      <c r="U356" s="148"/>
      <c r="V356" s="148"/>
      <c r="W356" s="148"/>
      <c r="X356" s="148"/>
      <c r="Y356" s="148"/>
      <c r="Z356" s="148"/>
      <c r="AA356" s="148"/>
      <c r="AB356" s="151"/>
      <c r="AC356" s="148"/>
      <c r="AD356" s="152"/>
      <c r="AE356" s="133"/>
      <c r="AF356" s="133"/>
      <c r="AG356" s="138"/>
      <c r="AH356" s="139"/>
      <c r="AI356" s="144"/>
      <c r="AJ356" s="144"/>
      <c r="AK356" s="144"/>
      <c r="AL356" s="144"/>
      <c r="AM356" s="144"/>
      <c r="AN356" s="145"/>
      <c r="AO356" s="31"/>
      <c r="AP356" s="3"/>
      <c r="AQ356" s="146"/>
    </row>
    <row r="357" spans="2:43">
      <c r="B357" s="3"/>
      <c r="C357" s="144"/>
      <c r="D357" s="148"/>
      <c r="E357" s="149"/>
      <c r="F357" s="699"/>
      <c r="G357" s="148"/>
      <c r="H357" s="148"/>
      <c r="I357" s="148"/>
      <c r="J357" s="148"/>
      <c r="K357" s="148"/>
      <c r="L357" s="148"/>
      <c r="M357" s="148"/>
      <c r="N357" s="148"/>
      <c r="O357" s="148"/>
      <c r="P357" s="148"/>
      <c r="Q357" s="148"/>
      <c r="R357" s="148"/>
      <c r="S357" s="148"/>
      <c r="T357" s="148"/>
      <c r="U357" s="148"/>
      <c r="V357" s="148"/>
      <c r="W357" s="148"/>
      <c r="X357" s="148"/>
      <c r="Y357" s="148"/>
      <c r="Z357" s="148"/>
      <c r="AA357" s="148"/>
      <c r="AB357" s="151"/>
      <c r="AC357" s="148"/>
      <c r="AD357" s="152"/>
      <c r="AE357" s="133"/>
      <c r="AF357" s="133"/>
      <c r="AG357" s="138"/>
      <c r="AH357" s="139"/>
      <c r="AI357" s="144"/>
      <c r="AJ357" s="144"/>
      <c r="AK357" s="144"/>
      <c r="AL357" s="144"/>
      <c r="AM357" s="144"/>
      <c r="AN357" s="145"/>
      <c r="AO357" s="31"/>
      <c r="AP357" s="3"/>
      <c r="AQ357" s="146"/>
    </row>
    <row r="358" spans="2:43">
      <c r="D358" s="156"/>
      <c r="E358" s="157"/>
      <c r="F358" s="699"/>
      <c r="G358" s="148"/>
      <c r="H358" s="148"/>
      <c r="I358" s="148"/>
      <c r="J358" s="148"/>
      <c r="K358" s="148"/>
      <c r="L358" s="148"/>
      <c r="M358" s="148"/>
      <c r="N358" s="148"/>
      <c r="O358" s="148"/>
      <c r="P358" s="148"/>
      <c r="Q358" s="148"/>
      <c r="R358" s="148"/>
      <c r="S358" s="148"/>
      <c r="T358" s="148"/>
      <c r="U358" s="148"/>
      <c r="V358" s="148"/>
      <c r="W358" s="148"/>
      <c r="X358" s="148"/>
      <c r="Y358" s="148"/>
      <c r="Z358" s="148"/>
      <c r="AA358" s="148"/>
      <c r="AB358" s="151"/>
      <c r="AC358" s="148"/>
      <c r="AD358" s="152"/>
      <c r="AE358" s="133"/>
      <c r="AF358" s="133"/>
      <c r="AG358" s="138"/>
      <c r="AH358" s="139"/>
      <c r="AI358" s="144"/>
      <c r="AJ358" s="144"/>
      <c r="AK358" s="144"/>
      <c r="AL358" s="144"/>
      <c r="AM358" s="144"/>
      <c r="AQ358" s="147"/>
    </row>
    <row r="359" spans="2:43">
      <c r="B359" s="3"/>
      <c r="C359" s="144"/>
      <c r="D359" s="148"/>
      <c r="E359" s="149"/>
      <c r="F359" s="699"/>
      <c r="G359" s="148"/>
      <c r="H359" s="148"/>
      <c r="I359" s="148"/>
      <c r="J359" s="148"/>
      <c r="K359" s="148"/>
      <c r="L359" s="148"/>
      <c r="M359" s="148"/>
      <c r="N359" s="148"/>
      <c r="O359" s="148"/>
      <c r="P359" s="148"/>
      <c r="Q359" s="148"/>
      <c r="R359" s="148"/>
      <c r="S359" s="148"/>
      <c r="T359" s="148"/>
      <c r="U359" s="148"/>
      <c r="V359" s="148"/>
      <c r="W359" s="148"/>
      <c r="X359" s="148"/>
      <c r="Y359" s="148"/>
      <c r="Z359" s="148"/>
      <c r="AA359" s="148"/>
      <c r="AB359" s="151"/>
      <c r="AC359" s="148"/>
      <c r="AD359" s="152"/>
      <c r="AE359" s="133"/>
      <c r="AF359" s="133"/>
      <c r="AG359" s="138"/>
      <c r="AH359" s="139"/>
      <c r="AI359" s="144"/>
      <c r="AJ359" s="144"/>
      <c r="AK359" s="144"/>
      <c r="AL359" s="144"/>
      <c r="AM359" s="144"/>
      <c r="AN359" s="145"/>
      <c r="AO359" s="31"/>
      <c r="AP359" s="3"/>
      <c r="AQ359" s="146"/>
    </row>
    <row r="360" spans="2:43">
      <c r="B360" s="3"/>
      <c r="C360" s="144"/>
      <c r="D360" s="148"/>
      <c r="E360" s="149"/>
      <c r="F360" s="699"/>
      <c r="G360" s="148"/>
      <c r="H360" s="148"/>
      <c r="I360" s="148"/>
      <c r="J360" s="148"/>
      <c r="K360" s="148"/>
      <c r="L360" s="148"/>
      <c r="M360" s="148"/>
      <c r="N360" s="148"/>
      <c r="O360" s="148"/>
      <c r="P360" s="148"/>
      <c r="Q360" s="148"/>
      <c r="R360" s="148"/>
      <c r="S360" s="148"/>
      <c r="T360" s="148"/>
      <c r="U360" s="148"/>
      <c r="V360" s="148"/>
      <c r="W360" s="148"/>
      <c r="X360" s="148"/>
      <c r="Y360" s="148"/>
      <c r="Z360" s="148"/>
      <c r="AA360" s="148"/>
      <c r="AB360" s="151"/>
      <c r="AC360" s="148"/>
      <c r="AD360" s="152"/>
      <c r="AE360" s="133"/>
      <c r="AF360" s="133"/>
      <c r="AG360" s="138"/>
      <c r="AH360" s="139"/>
      <c r="AI360" s="144"/>
      <c r="AJ360" s="144"/>
      <c r="AK360" s="144"/>
      <c r="AL360" s="144"/>
      <c r="AM360" s="144"/>
      <c r="AN360" s="145"/>
      <c r="AO360" s="31"/>
      <c r="AP360" s="3"/>
      <c r="AQ360" s="146"/>
    </row>
    <row r="361" spans="2:43">
      <c r="B361" s="3"/>
      <c r="C361" s="144"/>
      <c r="D361" s="148"/>
      <c r="E361" s="149"/>
      <c r="F361" s="699"/>
      <c r="G361" s="148"/>
      <c r="H361" s="148"/>
      <c r="I361" s="148"/>
      <c r="J361" s="148"/>
      <c r="K361" s="148"/>
      <c r="L361" s="148"/>
      <c r="M361" s="148"/>
      <c r="N361" s="148"/>
      <c r="O361" s="148"/>
      <c r="P361" s="148"/>
      <c r="Q361" s="148"/>
      <c r="R361" s="148"/>
      <c r="S361" s="148"/>
      <c r="T361" s="148"/>
      <c r="U361" s="148"/>
      <c r="V361" s="148"/>
      <c r="W361" s="148"/>
      <c r="X361" s="148"/>
      <c r="Y361" s="148"/>
      <c r="Z361" s="148"/>
      <c r="AA361" s="148"/>
      <c r="AB361" s="151"/>
      <c r="AC361" s="148"/>
      <c r="AD361" s="152"/>
      <c r="AE361" s="133"/>
      <c r="AF361" s="133"/>
      <c r="AG361" s="138"/>
      <c r="AH361" s="139"/>
      <c r="AI361" s="144"/>
      <c r="AJ361" s="144"/>
      <c r="AK361" s="144"/>
      <c r="AL361" s="144"/>
      <c r="AM361" s="144"/>
      <c r="AN361" s="145"/>
      <c r="AO361" s="31"/>
      <c r="AP361" s="3"/>
      <c r="AQ361" s="146"/>
    </row>
    <row r="362" spans="2:43">
      <c r="B362" s="3"/>
      <c r="C362" s="144"/>
      <c r="D362" s="148"/>
      <c r="E362" s="149"/>
      <c r="F362" s="699"/>
      <c r="G362" s="148"/>
      <c r="H362" s="148"/>
      <c r="I362" s="148"/>
      <c r="J362" s="148"/>
      <c r="K362" s="148"/>
      <c r="L362" s="148"/>
      <c r="M362" s="148"/>
      <c r="N362" s="148"/>
      <c r="O362" s="148"/>
      <c r="P362" s="148"/>
      <c r="Q362" s="148"/>
      <c r="R362" s="148"/>
      <c r="S362" s="148"/>
      <c r="T362" s="148"/>
      <c r="U362" s="148"/>
      <c r="V362" s="148"/>
      <c r="W362" s="148"/>
      <c r="X362" s="148"/>
      <c r="Y362" s="148"/>
      <c r="Z362" s="148"/>
      <c r="AA362" s="148"/>
      <c r="AB362" s="151"/>
      <c r="AC362" s="148"/>
      <c r="AD362" s="152"/>
      <c r="AE362" s="133"/>
      <c r="AF362" s="133"/>
      <c r="AG362" s="138"/>
      <c r="AH362" s="139"/>
      <c r="AI362" s="144"/>
      <c r="AJ362" s="144"/>
      <c r="AK362" s="144"/>
      <c r="AL362" s="144"/>
      <c r="AM362" s="144"/>
      <c r="AN362" s="145"/>
      <c r="AO362" s="31"/>
      <c r="AP362" s="3"/>
      <c r="AQ362" s="146"/>
    </row>
    <row r="363" spans="2:43">
      <c r="B363" s="3"/>
      <c r="C363" s="144"/>
      <c r="D363" s="148"/>
      <c r="E363" s="149"/>
      <c r="F363" s="699"/>
      <c r="G363" s="148"/>
      <c r="H363" s="148"/>
      <c r="I363" s="148"/>
      <c r="J363" s="148"/>
      <c r="K363" s="148"/>
      <c r="L363" s="148"/>
      <c r="M363" s="148"/>
      <c r="N363" s="148"/>
      <c r="O363" s="148"/>
      <c r="P363" s="148"/>
      <c r="Q363" s="148"/>
      <c r="R363" s="148"/>
      <c r="S363" s="148"/>
      <c r="T363" s="148"/>
      <c r="U363" s="148"/>
      <c r="V363" s="148"/>
      <c r="W363" s="148"/>
      <c r="X363" s="148"/>
      <c r="Y363" s="148"/>
      <c r="Z363" s="148"/>
      <c r="AA363" s="148"/>
      <c r="AB363" s="151"/>
      <c r="AC363" s="148"/>
      <c r="AD363" s="152"/>
      <c r="AE363" s="133"/>
      <c r="AF363" s="133"/>
      <c r="AG363" s="138"/>
      <c r="AH363" s="139"/>
      <c r="AI363" s="144"/>
      <c r="AJ363" s="144"/>
      <c r="AK363" s="144"/>
      <c r="AL363" s="144"/>
      <c r="AM363" s="144"/>
      <c r="AN363" s="145"/>
      <c r="AO363" s="31"/>
      <c r="AP363" s="3"/>
      <c r="AQ363" s="146"/>
    </row>
    <row r="364" spans="2:43">
      <c r="D364" s="156"/>
      <c r="E364" s="157"/>
      <c r="F364" s="699"/>
      <c r="G364" s="148"/>
      <c r="H364" s="148"/>
      <c r="I364" s="148"/>
      <c r="J364" s="148"/>
      <c r="K364" s="148"/>
      <c r="L364" s="148"/>
      <c r="M364" s="148"/>
      <c r="N364" s="148"/>
      <c r="O364" s="148"/>
      <c r="P364" s="148"/>
      <c r="Q364" s="148"/>
      <c r="R364" s="148"/>
      <c r="S364" s="148"/>
      <c r="T364" s="148"/>
      <c r="U364" s="148"/>
      <c r="V364" s="148"/>
      <c r="W364" s="148"/>
      <c r="X364" s="148"/>
      <c r="Y364" s="148"/>
      <c r="Z364" s="148"/>
      <c r="AA364" s="148"/>
      <c r="AB364" s="151"/>
      <c r="AC364" s="148"/>
      <c r="AD364" s="152"/>
      <c r="AE364" s="133"/>
      <c r="AF364" s="133"/>
      <c r="AG364" s="138"/>
      <c r="AH364" s="139"/>
      <c r="AI364" s="144"/>
      <c r="AJ364" s="144"/>
      <c r="AK364" s="144"/>
      <c r="AL364" s="144"/>
      <c r="AM364" s="144"/>
      <c r="AQ364" s="147"/>
    </row>
    <row r="365" spans="2:43">
      <c r="D365" s="156"/>
      <c r="E365" s="157"/>
      <c r="F365" s="699"/>
      <c r="G365" s="148"/>
      <c r="H365" s="148"/>
      <c r="I365" s="148"/>
      <c r="J365" s="148"/>
      <c r="K365" s="148"/>
      <c r="L365" s="148"/>
      <c r="M365" s="148"/>
      <c r="N365" s="148"/>
      <c r="O365" s="148"/>
      <c r="P365" s="148"/>
      <c r="Q365" s="148"/>
      <c r="R365" s="148"/>
      <c r="S365" s="148"/>
      <c r="T365" s="148"/>
      <c r="U365" s="148"/>
      <c r="V365" s="148"/>
      <c r="W365" s="148"/>
      <c r="X365" s="148"/>
      <c r="Y365" s="148"/>
      <c r="Z365" s="148"/>
      <c r="AA365" s="148"/>
      <c r="AB365" s="151"/>
      <c r="AC365" s="148"/>
      <c r="AD365" s="152"/>
      <c r="AE365" s="133"/>
      <c r="AF365" s="133"/>
      <c r="AG365" s="138"/>
      <c r="AH365" s="139"/>
      <c r="AI365" s="144"/>
      <c r="AJ365" s="144"/>
      <c r="AK365" s="144"/>
      <c r="AL365" s="144"/>
      <c r="AM365" s="144"/>
      <c r="AQ365" s="147"/>
    </row>
    <row r="366" spans="2:43">
      <c r="B366" s="3"/>
      <c r="C366" s="144"/>
      <c r="D366" s="148"/>
      <c r="E366" s="149"/>
      <c r="F366" s="699"/>
      <c r="G366" s="148"/>
      <c r="H366" s="148"/>
      <c r="I366" s="148"/>
      <c r="J366" s="148"/>
      <c r="K366" s="148"/>
      <c r="L366" s="148"/>
      <c r="M366" s="148"/>
      <c r="N366" s="148"/>
      <c r="O366" s="148"/>
      <c r="P366" s="148"/>
      <c r="Q366" s="148"/>
      <c r="R366" s="148"/>
      <c r="S366" s="148"/>
      <c r="T366" s="148"/>
      <c r="U366" s="148"/>
      <c r="V366" s="148"/>
      <c r="W366" s="148"/>
      <c r="X366" s="148"/>
      <c r="Y366" s="148"/>
      <c r="Z366" s="148"/>
      <c r="AA366" s="148"/>
      <c r="AB366" s="151"/>
      <c r="AC366" s="148"/>
      <c r="AD366" s="152"/>
      <c r="AE366" s="133"/>
      <c r="AF366" s="133"/>
      <c r="AG366" s="138"/>
      <c r="AH366" s="139"/>
      <c r="AI366" s="144"/>
      <c r="AJ366" s="144"/>
      <c r="AK366" s="144"/>
      <c r="AL366" s="144"/>
      <c r="AM366" s="144"/>
      <c r="AN366" s="145"/>
      <c r="AO366" s="31"/>
      <c r="AP366" s="3"/>
      <c r="AQ366" s="146"/>
    </row>
    <row r="367" spans="2:43">
      <c r="B367" s="3"/>
      <c r="C367" s="144"/>
      <c r="D367" s="148"/>
      <c r="E367" s="149"/>
      <c r="F367" s="699"/>
      <c r="G367" s="148"/>
      <c r="H367" s="148"/>
      <c r="I367" s="148"/>
      <c r="J367" s="148"/>
      <c r="K367" s="148"/>
      <c r="L367" s="148"/>
      <c r="M367" s="148"/>
      <c r="N367" s="148"/>
      <c r="O367" s="148"/>
      <c r="P367" s="148"/>
      <c r="Q367" s="148"/>
      <c r="R367" s="148"/>
      <c r="S367" s="148"/>
      <c r="T367" s="148"/>
      <c r="U367" s="148"/>
      <c r="V367" s="148"/>
      <c r="W367" s="148"/>
      <c r="X367" s="148"/>
      <c r="Y367" s="148"/>
      <c r="Z367" s="148"/>
      <c r="AA367" s="148"/>
      <c r="AB367" s="151"/>
      <c r="AC367" s="148"/>
      <c r="AD367" s="152"/>
      <c r="AE367" s="133"/>
      <c r="AF367" s="133"/>
      <c r="AG367" s="138"/>
      <c r="AH367" s="139"/>
      <c r="AI367" s="144"/>
      <c r="AJ367" s="144"/>
      <c r="AK367" s="144"/>
      <c r="AL367" s="144"/>
      <c r="AM367" s="144"/>
      <c r="AN367" s="145"/>
      <c r="AO367" s="31"/>
      <c r="AP367" s="3"/>
      <c r="AQ367" s="146"/>
    </row>
    <row r="368" spans="2:43">
      <c r="B368" s="3"/>
      <c r="C368" s="144"/>
      <c r="D368" s="148"/>
      <c r="E368" s="149"/>
      <c r="F368" s="699"/>
      <c r="G368" s="148"/>
      <c r="H368" s="148"/>
      <c r="I368" s="148"/>
      <c r="J368" s="148"/>
      <c r="K368" s="148"/>
      <c r="L368" s="148"/>
      <c r="M368" s="148"/>
      <c r="N368" s="148"/>
      <c r="O368" s="148"/>
      <c r="P368" s="148"/>
      <c r="Q368" s="148"/>
      <c r="R368" s="148"/>
      <c r="S368" s="148"/>
      <c r="T368" s="148"/>
      <c r="U368" s="148"/>
      <c r="V368" s="148"/>
      <c r="W368" s="148"/>
      <c r="X368" s="148"/>
      <c r="Y368" s="148"/>
      <c r="Z368" s="148"/>
      <c r="AA368" s="148"/>
      <c r="AB368" s="151"/>
      <c r="AC368" s="148"/>
      <c r="AD368" s="152"/>
      <c r="AE368" s="133"/>
      <c r="AF368" s="133"/>
      <c r="AG368" s="138"/>
      <c r="AH368" s="139"/>
      <c r="AI368" s="144"/>
      <c r="AJ368" s="144"/>
      <c r="AK368" s="144"/>
      <c r="AL368" s="144"/>
      <c r="AM368" s="144"/>
      <c r="AN368" s="145"/>
      <c r="AO368" s="31"/>
      <c r="AP368" s="3"/>
      <c r="AQ368" s="146"/>
    </row>
    <row r="369" spans="2:43">
      <c r="B369" s="3"/>
      <c r="C369" s="144"/>
      <c r="D369" s="148"/>
      <c r="E369" s="149"/>
      <c r="F369" s="699"/>
      <c r="G369" s="148"/>
      <c r="H369" s="148"/>
      <c r="I369" s="148"/>
      <c r="J369" s="148"/>
      <c r="K369" s="148"/>
      <c r="L369" s="148"/>
      <c r="M369" s="148"/>
      <c r="N369" s="148"/>
      <c r="O369" s="148"/>
      <c r="P369" s="148"/>
      <c r="Q369" s="148"/>
      <c r="R369" s="148"/>
      <c r="S369" s="148"/>
      <c r="T369" s="148"/>
      <c r="U369" s="148"/>
      <c r="V369" s="148"/>
      <c r="W369" s="148"/>
      <c r="X369" s="148"/>
      <c r="Y369" s="148"/>
      <c r="Z369" s="148"/>
      <c r="AA369" s="148"/>
      <c r="AB369" s="151"/>
      <c r="AC369" s="148"/>
      <c r="AD369" s="152"/>
      <c r="AE369" s="133"/>
      <c r="AF369" s="133"/>
      <c r="AG369" s="138"/>
      <c r="AH369" s="139"/>
      <c r="AI369" s="144"/>
      <c r="AJ369" s="144"/>
      <c r="AK369" s="144"/>
      <c r="AL369" s="144"/>
      <c r="AM369" s="144"/>
      <c r="AN369" s="145"/>
      <c r="AO369" s="31"/>
      <c r="AP369" s="3"/>
      <c r="AQ369" s="146"/>
    </row>
    <row r="370" spans="2:43">
      <c r="B370" s="3"/>
      <c r="C370" s="144"/>
      <c r="D370" s="148"/>
      <c r="E370" s="149"/>
      <c r="F370" s="699"/>
      <c r="G370" s="148"/>
      <c r="H370" s="148"/>
      <c r="I370" s="148"/>
      <c r="J370" s="148"/>
      <c r="K370" s="148"/>
      <c r="L370" s="148"/>
      <c r="M370" s="148"/>
      <c r="N370" s="148"/>
      <c r="O370" s="148"/>
      <c r="P370" s="148"/>
      <c r="Q370" s="148"/>
      <c r="R370" s="148"/>
      <c r="S370" s="148"/>
      <c r="T370" s="148"/>
      <c r="U370" s="148"/>
      <c r="V370" s="148"/>
      <c r="W370" s="148"/>
      <c r="X370" s="148"/>
      <c r="Y370" s="148"/>
      <c r="Z370" s="148"/>
      <c r="AA370" s="148"/>
      <c r="AB370" s="151"/>
      <c r="AC370" s="148"/>
      <c r="AD370" s="152"/>
      <c r="AE370" s="133"/>
      <c r="AF370" s="133"/>
      <c r="AG370" s="138"/>
      <c r="AH370" s="139"/>
      <c r="AI370" s="144"/>
      <c r="AJ370" s="144"/>
      <c r="AK370" s="144"/>
      <c r="AL370" s="144"/>
      <c r="AM370" s="144"/>
      <c r="AN370" s="145"/>
      <c r="AO370" s="31"/>
      <c r="AP370" s="3"/>
      <c r="AQ370" s="146"/>
    </row>
    <row r="371" spans="2:43">
      <c r="D371" s="156"/>
      <c r="E371" s="157"/>
      <c r="F371" s="699"/>
      <c r="G371" s="148"/>
      <c r="H371" s="148"/>
      <c r="I371" s="148"/>
      <c r="J371" s="148"/>
      <c r="K371" s="148"/>
      <c r="L371" s="148"/>
      <c r="M371" s="148"/>
      <c r="N371" s="148"/>
      <c r="O371" s="148"/>
      <c r="P371" s="148"/>
      <c r="Q371" s="148"/>
      <c r="R371" s="148"/>
      <c r="S371" s="148"/>
      <c r="T371" s="148"/>
      <c r="U371" s="148"/>
      <c r="V371" s="148"/>
      <c r="W371" s="148"/>
      <c r="X371" s="148"/>
      <c r="Y371" s="148"/>
      <c r="Z371" s="148"/>
      <c r="AA371" s="148"/>
      <c r="AB371" s="151"/>
      <c r="AC371" s="148"/>
      <c r="AD371" s="152"/>
      <c r="AE371" s="133"/>
      <c r="AF371" s="133"/>
      <c r="AG371" s="138"/>
      <c r="AH371" s="139"/>
      <c r="AI371" s="144"/>
      <c r="AJ371" s="144"/>
      <c r="AK371" s="144"/>
      <c r="AL371" s="144"/>
      <c r="AM371" s="144"/>
      <c r="AQ371" s="147"/>
    </row>
    <row r="372" spans="2:43">
      <c r="B372" s="3"/>
      <c r="C372" s="144"/>
      <c r="D372" s="148"/>
      <c r="E372" s="149"/>
      <c r="F372" s="699"/>
      <c r="G372" s="148"/>
      <c r="H372" s="148"/>
      <c r="I372" s="148"/>
      <c r="J372" s="148"/>
      <c r="K372" s="148"/>
      <c r="L372" s="148"/>
      <c r="M372" s="148"/>
      <c r="N372" s="148"/>
      <c r="O372" s="148"/>
      <c r="P372" s="148"/>
      <c r="Q372" s="148"/>
      <c r="R372" s="148"/>
      <c r="S372" s="148"/>
      <c r="T372" s="148"/>
      <c r="U372" s="148"/>
      <c r="V372" s="148"/>
      <c r="W372" s="148"/>
      <c r="X372" s="148"/>
      <c r="Y372" s="148"/>
      <c r="Z372" s="148"/>
      <c r="AA372" s="148"/>
      <c r="AB372" s="151"/>
      <c r="AC372" s="148"/>
      <c r="AD372" s="152"/>
      <c r="AE372" s="133"/>
      <c r="AF372" s="133"/>
      <c r="AG372" s="138"/>
      <c r="AH372" s="139"/>
      <c r="AI372" s="144"/>
      <c r="AJ372" s="144"/>
      <c r="AK372" s="144"/>
      <c r="AL372" s="144"/>
      <c r="AM372" s="144"/>
      <c r="AN372" s="145"/>
      <c r="AO372" s="31"/>
      <c r="AP372" s="3"/>
      <c r="AQ372" s="146"/>
    </row>
    <row r="373" spans="2:43">
      <c r="B373" s="3"/>
      <c r="C373" s="144"/>
      <c r="D373" s="148"/>
      <c r="E373" s="149"/>
      <c r="F373" s="699"/>
      <c r="G373" s="148"/>
      <c r="H373" s="148"/>
      <c r="I373" s="148"/>
      <c r="J373" s="148"/>
      <c r="K373" s="148"/>
      <c r="L373" s="148"/>
      <c r="M373" s="148"/>
      <c r="N373" s="148"/>
      <c r="O373" s="148"/>
      <c r="P373" s="148"/>
      <c r="Q373" s="148"/>
      <c r="R373" s="148"/>
      <c r="S373" s="148"/>
      <c r="T373" s="148"/>
      <c r="U373" s="148"/>
      <c r="V373" s="148"/>
      <c r="W373" s="148"/>
      <c r="X373" s="148"/>
      <c r="Y373" s="148"/>
      <c r="Z373" s="148"/>
      <c r="AA373" s="148"/>
      <c r="AB373" s="151"/>
      <c r="AC373" s="148"/>
      <c r="AD373" s="152"/>
      <c r="AE373" s="133"/>
      <c r="AF373" s="133"/>
      <c r="AG373" s="138"/>
      <c r="AH373" s="139"/>
      <c r="AI373" s="144"/>
      <c r="AJ373" s="144"/>
      <c r="AK373" s="144"/>
      <c r="AL373" s="144"/>
      <c r="AM373" s="144"/>
      <c r="AN373" s="145"/>
      <c r="AO373" s="31"/>
      <c r="AP373" s="3"/>
      <c r="AQ373" s="146"/>
    </row>
    <row r="374" spans="2:43">
      <c r="B374" s="3"/>
      <c r="C374" s="144"/>
      <c r="D374" s="148"/>
      <c r="E374" s="149"/>
      <c r="F374" s="699"/>
      <c r="G374" s="148"/>
      <c r="H374" s="148"/>
      <c r="I374" s="148"/>
      <c r="J374" s="148"/>
      <c r="K374" s="148"/>
      <c r="L374" s="148"/>
      <c r="M374" s="148"/>
      <c r="N374" s="148"/>
      <c r="O374" s="148"/>
      <c r="P374" s="148"/>
      <c r="Q374" s="148"/>
      <c r="R374" s="148"/>
      <c r="S374" s="148"/>
      <c r="T374" s="148"/>
      <c r="U374" s="148"/>
      <c r="V374" s="148"/>
      <c r="W374" s="148"/>
      <c r="X374" s="148"/>
      <c r="Y374" s="148"/>
      <c r="Z374" s="148"/>
      <c r="AA374" s="148"/>
      <c r="AB374" s="151"/>
      <c r="AC374" s="148"/>
      <c r="AD374" s="152"/>
      <c r="AE374" s="133"/>
      <c r="AF374" s="133"/>
      <c r="AG374" s="138"/>
      <c r="AH374" s="139"/>
      <c r="AI374" s="144"/>
      <c r="AJ374" s="144"/>
      <c r="AK374" s="144"/>
      <c r="AL374" s="144"/>
      <c r="AM374" s="144"/>
      <c r="AN374" s="145"/>
      <c r="AO374" s="31"/>
      <c r="AP374" s="3"/>
      <c r="AQ374" s="146"/>
    </row>
    <row r="375" spans="2:43">
      <c r="B375" s="3"/>
      <c r="C375" s="144"/>
      <c r="D375" s="148"/>
      <c r="E375" s="149"/>
      <c r="F375" s="699"/>
      <c r="G375" s="148"/>
      <c r="H375" s="148"/>
      <c r="I375" s="148"/>
      <c r="J375" s="148"/>
      <c r="K375" s="148"/>
      <c r="L375" s="148"/>
      <c r="M375" s="148"/>
      <c r="N375" s="148"/>
      <c r="O375" s="148"/>
      <c r="P375" s="148"/>
      <c r="Q375" s="148"/>
      <c r="R375" s="148"/>
      <c r="S375" s="148"/>
      <c r="T375" s="148"/>
      <c r="U375" s="148"/>
      <c r="V375" s="148"/>
      <c r="W375" s="148"/>
      <c r="X375" s="148"/>
      <c r="Y375" s="148"/>
      <c r="Z375" s="148"/>
      <c r="AA375" s="148"/>
      <c r="AB375" s="151"/>
      <c r="AC375" s="148"/>
      <c r="AD375" s="152"/>
      <c r="AE375" s="133"/>
      <c r="AF375" s="133"/>
      <c r="AG375" s="138"/>
      <c r="AH375" s="139"/>
      <c r="AI375" s="144"/>
      <c r="AJ375" s="144"/>
      <c r="AK375" s="144"/>
      <c r="AL375" s="144"/>
      <c r="AM375" s="144"/>
      <c r="AN375" s="145"/>
      <c r="AO375" s="31"/>
      <c r="AP375" s="3"/>
      <c r="AQ375" s="146"/>
    </row>
    <row r="376" spans="2:43">
      <c r="B376" s="3"/>
      <c r="C376" s="144"/>
      <c r="D376" s="148"/>
      <c r="E376" s="149"/>
      <c r="F376" s="699"/>
      <c r="G376" s="148"/>
      <c r="H376" s="148"/>
      <c r="I376" s="148"/>
      <c r="J376" s="148"/>
      <c r="K376" s="148"/>
      <c r="L376" s="148"/>
      <c r="M376" s="148"/>
      <c r="N376" s="148"/>
      <c r="O376" s="148"/>
      <c r="P376" s="148"/>
      <c r="Q376" s="148"/>
      <c r="R376" s="148"/>
      <c r="S376" s="148"/>
      <c r="T376" s="148"/>
      <c r="U376" s="148"/>
      <c r="V376" s="148"/>
      <c r="W376" s="148"/>
      <c r="X376" s="148"/>
      <c r="Y376" s="148"/>
      <c r="Z376" s="148"/>
      <c r="AA376" s="148"/>
      <c r="AB376" s="151"/>
      <c r="AC376" s="148"/>
      <c r="AD376" s="152"/>
      <c r="AE376" s="133"/>
      <c r="AF376" s="133"/>
      <c r="AG376" s="138"/>
      <c r="AH376" s="139"/>
      <c r="AI376" s="144"/>
      <c r="AJ376" s="144"/>
      <c r="AK376" s="144"/>
      <c r="AL376" s="144"/>
      <c r="AM376" s="144"/>
      <c r="AN376" s="145"/>
      <c r="AO376" s="31"/>
      <c r="AP376" s="3"/>
      <c r="AQ376" s="146"/>
    </row>
    <row r="377" spans="2:43">
      <c r="C377" s="144"/>
      <c r="D377" s="156"/>
      <c r="E377" s="157"/>
      <c r="F377" s="699"/>
      <c r="G377" s="148"/>
      <c r="H377" s="148"/>
      <c r="I377" s="148"/>
      <c r="J377" s="148"/>
      <c r="K377" s="148"/>
      <c r="L377" s="148"/>
      <c r="M377" s="148"/>
      <c r="N377" s="148"/>
      <c r="O377" s="148"/>
      <c r="P377" s="148"/>
      <c r="Q377" s="148"/>
      <c r="R377" s="148"/>
      <c r="S377" s="148"/>
      <c r="T377" s="148"/>
      <c r="U377" s="148"/>
      <c r="V377" s="148"/>
      <c r="W377" s="148"/>
      <c r="X377" s="148"/>
      <c r="Y377" s="148"/>
      <c r="Z377" s="148"/>
      <c r="AA377" s="148"/>
      <c r="AB377" s="151"/>
      <c r="AC377" s="148"/>
      <c r="AD377" s="152"/>
      <c r="AE377" s="133"/>
      <c r="AF377" s="133"/>
      <c r="AG377" s="138"/>
      <c r="AH377" s="139"/>
      <c r="AI377" s="144"/>
      <c r="AJ377" s="144"/>
      <c r="AK377" s="144"/>
      <c r="AL377" s="144"/>
      <c r="AM377" s="144"/>
      <c r="AQ377" s="147"/>
    </row>
    <row r="378" spans="2:43">
      <c r="D378" s="156"/>
      <c r="E378" s="157"/>
      <c r="F378" s="699"/>
      <c r="G378" s="148"/>
      <c r="H378" s="148"/>
      <c r="I378" s="148"/>
      <c r="J378" s="148"/>
      <c r="K378" s="148"/>
      <c r="L378" s="148"/>
      <c r="M378" s="148"/>
      <c r="N378" s="148"/>
      <c r="O378" s="148"/>
      <c r="P378" s="148"/>
      <c r="Q378" s="148"/>
      <c r="R378" s="148"/>
      <c r="S378" s="148"/>
      <c r="T378" s="148"/>
      <c r="U378" s="148"/>
      <c r="V378" s="148"/>
      <c r="W378" s="148"/>
      <c r="X378" s="148"/>
      <c r="Y378" s="148"/>
      <c r="Z378" s="148"/>
      <c r="AA378" s="148"/>
      <c r="AB378" s="151"/>
      <c r="AC378" s="148"/>
      <c r="AD378" s="152"/>
      <c r="AE378" s="133"/>
      <c r="AF378" s="133"/>
      <c r="AG378" s="138"/>
      <c r="AH378" s="139"/>
      <c r="AI378" s="144"/>
      <c r="AJ378" s="144"/>
      <c r="AK378" s="144"/>
      <c r="AL378" s="144"/>
      <c r="AM378" s="144"/>
    </row>
    <row r="379" spans="2:43">
      <c r="B379" s="3"/>
      <c r="C379" s="144"/>
      <c r="D379" s="148"/>
      <c r="E379" s="149"/>
      <c r="F379" s="699"/>
      <c r="G379" s="148"/>
      <c r="H379" s="148"/>
      <c r="I379" s="148"/>
      <c r="J379" s="148"/>
      <c r="K379" s="148"/>
      <c r="L379" s="148"/>
      <c r="M379" s="148"/>
      <c r="N379" s="148"/>
      <c r="O379" s="148"/>
      <c r="P379" s="148"/>
      <c r="Q379" s="148"/>
      <c r="R379" s="148"/>
      <c r="S379" s="148"/>
      <c r="T379" s="148"/>
      <c r="U379" s="148"/>
      <c r="V379" s="148"/>
      <c r="W379" s="148"/>
      <c r="X379" s="148"/>
      <c r="Y379" s="148"/>
      <c r="Z379" s="148"/>
      <c r="AA379" s="148"/>
      <c r="AB379" s="151"/>
      <c r="AC379" s="148"/>
      <c r="AD379" s="152"/>
      <c r="AE379" s="133"/>
      <c r="AF379" s="133"/>
      <c r="AG379" s="138"/>
      <c r="AH379" s="139"/>
      <c r="AI379" s="144"/>
      <c r="AJ379" s="144"/>
      <c r="AK379" s="144"/>
      <c r="AL379" s="144"/>
      <c r="AM379" s="144"/>
      <c r="AN379" s="145"/>
      <c r="AO379" s="31"/>
      <c r="AP379" s="3"/>
      <c r="AQ379" s="146"/>
    </row>
    <row r="380" spans="2:43">
      <c r="B380" s="3"/>
      <c r="C380" s="144"/>
      <c r="D380" s="148"/>
      <c r="E380" s="149"/>
      <c r="F380" s="699"/>
      <c r="G380" s="148"/>
      <c r="H380" s="148"/>
      <c r="I380" s="148"/>
      <c r="J380" s="148"/>
      <c r="K380" s="148"/>
      <c r="L380" s="148"/>
      <c r="M380" s="148"/>
      <c r="N380" s="148"/>
      <c r="O380" s="148"/>
      <c r="P380" s="148"/>
      <c r="Q380" s="148"/>
      <c r="R380" s="148"/>
      <c r="S380" s="148"/>
      <c r="T380" s="148"/>
      <c r="U380" s="148"/>
      <c r="V380" s="148"/>
      <c r="W380" s="148"/>
      <c r="X380" s="148"/>
      <c r="Y380" s="148"/>
      <c r="Z380" s="148"/>
      <c r="AA380" s="148"/>
      <c r="AB380" s="151"/>
      <c r="AC380" s="148"/>
      <c r="AD380" s="152"/>
      <c r="AE380" s="133"/>
      <c r="AF380" s="133"/>
      <c r="AG380" s="138"/>
      <c r="AH380" s="139"/>
      <c r="AI380" s="144"/>
      <c r="AJ380" s="144"/>
      <c r="AK380" s="144"/>
      <c r="AL380" s="144"/>
      <c r="AM380" s="144"/>
      <c r="AN380" s="145"/>
      <c r="AO380" s="31"/>
      <c r="AP380" s="3"/>
      <c r="AQ380" s="146"/>
    </row>
    <row r="381" spans="2:43">
      <c r="B381" s="3"/>
      <c r="C381" s="144"/>
      <c r="D381" s="148"/>
      <c r="E381" s="149"/>
      <c r="F381" s="699"/>
      <c r="G381" s="148"/>
      <c r="H381" s="148"/>
      <c r="I381" s="148"/>
      <c r="J381" s="148"/>
      <c r="K381" s="148"/>
      <c r="L381" s="148"/>
      <c r="M381" s="148"/>
      <c r="N381" s="148"/>
      <c r="O381" s="148"/>
      <c r="P381" s="148"/>
      <c r="Q381" s="148"/>
      <c r="R381" s="148"/>
      <c r="S381" s="148"/>
      <c r="T381" s="148"/>
      <c r="U381" s="148"/>
      <c r="V381" s="148"/>
      <c r="W381" s="148"/>
      <c r="X381" s="148"/>
      <c r="Y381" s="148"/>
      <c r="Z381" s="148"/>
      <c r="AA381" s="148"/>
      <c r="AB381" s="151"/>
      <c r="AC381" s="148"/>
      <c r="AD381" s="152"/>
      <c r="AE381" s="133"/>
      <c r="AF381" s="133"/>
      <c r="AG381" s="138"/>
      <c r="AH381" s="139"/>
      <c r="AI381" s="144"/>
      <c r="AJ381" s="144"/>
      <c r="AK381" s="144"/>
      <c r="AL381" s="144"/>
      <c r="AM381" s="144"/>
      <c r="AN381" s="145"/>
      <c r="AO381" s="31"/>
      <c r="AP381" s="3"/>
      <c r="AQ381" s="146"/>
    </row>
    <row r="382" spans="2:43">
      <c r="B382" s="3"/>
      <c r="C382" s="144"/>
      <c r="D382" s="148"/>
      <c r="E382" s="149"/>
      <c r="F382" s="699"/>
      <c r="G382" s="148"/>
      <c r="H382" s="148"/>
      <c r="I382" s="148"/>
      <c r="J382" s="148"/>
      <c r="K382" s="148"/>
      <c r="L382" s="148"/>
      <c r="M382" s="148"/>
      <c r="N382" s="148"/>
      <c r="O382" s="148"/>
      <c r="P382" s="148"/>
      <c r="Q382" s="148"/>
      <c r="R382" s="148"/>
      <c r="S382" s="148"/>
      <c r="T382" s="148"/>
      <c r="U382" s="148"/>
      <c r="V382" s="148"/>
      <c r="W382" s="148"/>
      <c r="X382" s="148"/>
      <c r="Y382" s="148"/>
      <c r="Z382" s="148"/>
      <c r="AA382" s="148"/>
      <c r="AB382" s="151"/>
      <c r="AC382" s="148"/>
      <c r="AD382" s="152"/>
      <c r="AE382" s="133"/>
      <c r="AF382" s="133"/>
      <c r="AG382" s="138"/>
      <c r="AH382" s="139"/>
      <c r="AI382" s="144"/>
      <c r="AJ382" s="144"/>
      <c r="AK382" s="144"/>
      <c r="AL382" s="144"/>
      <c r="AM382" s="144"/>
      <c r="AN382" s="145"/>
      <c r="AO382" s="31"/>
      <c r="AP382" s="3"/>
      <c r="AQ382" s="146"/>
    </row>
    <row r="383" spans="2:43">
      <c r="B383" s="3"/>
      <c r="C383" s="144"/>
      <c r="D383" s="148"/>
      <c r="E383" s="149"/>
      <c r="F383" s="699"/>
      <c r="G383" s="148"/>
      <c r="H383" s="148"/>
      <c r="I383" s="148"/>
      <c r="J383" s="148"/>
      <c r="K383" s="148"/>
      <c r="L383" s="148"/>
      <c r="M383" s="148"/>
      <c r="N383" s="148"/>
      <c r="O383" s="148"/>
      <c r="P383" s="148"/>
      <c r="Q383" s="148"/>
      <c r="R383" s="148"/>
      <c r="S383" s="148"/>
      <c r="T383" s="148"/>
      <c r="U383" s="148"/>
      <c r="V383" s="148"/>
      <c r="W383" s="148"/>
      <c r="X383" s="148"/>
      <c r="Y383" s="148"/>
      <c r="Z383" s="148"/>
      <c r="AA383" s="148"/>
      <c r="AB383" s="151"/>
      <c r="AC383" s="148"/>
      <c r="AD383" s="152"/>
      <c r="AE383" s="133"/>
      <c r="AF383" s="133"/>
      <c r="AG383" s="138"/>
      <c r="AH383" s="139"/>
      <c r="AI383" s="144"/>
      <c r="AJ383" s="144"/>
      <c r="AK383" s="144"/>
      <c r="AL383" s="144"/>
      <c r="AM383" s="144"/>
      <c r="AN383" s="145"/>
      <c r="AO383" s="31"/>
      <c r="AP383" s="3"/>
      <c r="AQ383" s="146"/>
    </row>
    <row r="384" spans="2:43">
      <c r="D384" s="156"/>
      <c r="F384" s="699"/>
      <c r="G384" s="148"/>
      <c r="H384" s="148"/>
      <c r="I384" s="148"/>
      <c r="J384" s="148"/>
      <c r="K384" s="148"/>
      <c r="L384" s="148"/>
      <c r="M384" s="148"/>
      <c r="N384" s="148"/>
      <c r="O384" s="148"/>
      <c r="P384" s="148"/>
      <c r="Q384" s="148"/>
      <c r="R384" s="148"/>
      <c r="S384" s="148"/>
      <c r="T384" s="148"/>
      <c r="U384" s="148"/>
      <c r="V384" s="148"/>
      <c r="W384" s="148"/>
      <c r="X384" s="148"/>
      <c r="Y384" s="148"/>
      <c r="Z384" s="148"/>
      <c r="AA384" s="148"/>
      <c r="AB384" s="151"/>
      <c r="AC384" s="148"/>
      <c r="AD384" s="152"/>
      <c r="AE384" s="133"/>
      <c r="AF384" s="133"/>
      <c r="AG384" s="138"/>
      <c r="AH384" s="139"/>
      <c r="AI384" s="144"/>
      <c r="AJ384" s="144"/>
      <c r="AK384" s="144"/>
      <c r="AL384" s="144"/>
      <c r="AM384" s="144"/>
    </row>
    <row r="385" spans="2:43">
      <c r="B385" s="3"/>
      <c r="C385" s="144"/>
      <c r="D385" s="148"/>
      <c r="E385" s="149"/>
      <c r="F385" s="699"/>
      <c r="G385" s="148"/>
      <c r="H385" s="148"/>
      <c r="I385" s="148"/>
      <c r="J385" s="148"/>
      <c r="K385" s="148"/>
      <c r="L385" s="148"/>
      <c r="M385" s="148"/>
      <c r="N385" s="148"/>
      <c r="O385" s="148"/>
      <c r="P385" s="148"/>
      <c r="Q385" s="148"/>
      <c r="R385" s="148"/>
      <c r="S385" s="148"/>
      <c r="T385" s="148"/>
      <c r="U385" s="148"/>
      <c r="V385" s="148"/>
      <c r="W385" s="148"/>
      <c r="X385" s="148"/>
      <c r="Y385" s="148"/>
      <c r="Z385" s="148"/>
      <c r="AA385" s="148"/>
      <c r="AB385" s="151"/>
      <c r="AC385" s="148"/>
      <c r="AD385" s="152"/>
      <c r="AE385" s="133"/>
      <c r="AF385" s="133"/>
      <c r="AG385" s="138"/>
      <c r="AH385" s="139"/>
      <c r="AI385" s="144"/>
      <c r="AJ385" s="144"/>
      <c r="AK385" s="144"/>
      <c r="AL385" s="144"/>
      <c r="AM385" s="144"/>
      <c r="AN385" s="145"/>
      <c r="AO385" s="31"/>
      <c r="AP385" s="3"/>
      <c r="AQ385" s="146"/>
    </row>
    <row r="386" spans="2:43">
      <c r="B386" s="3"/>
      <c r="C386" s="144"/>
      <c r="D386" s="148"/>
      <c r="E386" s="149"/>
      <c r="F386" s="699"/>
      <c r="G386" s="148"/>
      <c r="H386" s="148"/>
      <c r="I386" s="148"/>
      <c r="J386" s="148"/>
      <c r="K386" s="148"/>
      <c r="L386" s="148"/>
      <c r="M386" s="148"/>
      <c r="N386" s="148"/>
      <c r="O386" s="148"/>
      <c r="P386" s="148"/>
      <c r="Q386" s="148"/>
      <c r="R386" s="148"/>
      <c r="S386" s="148"/>
      <c r="T386" s="148"/>
      <c r="U386" s="148"/>
      <c r="V386" s="148"/>
      <c r="W386" s="148"/>
      <c r="X386" s="148"/>
      <c r="Y386" s="148"/>
      <c r="Z386" s="148"/>
      <c r="AA386" s="148"/>
      <c r="AB386" s="151"/>
      <c r="AC386" s="148"/>
      <c r="AD386" s="152"/>
      <c r="AE386" s="133"/>
      <c r="AF386" s="133"/>
      <c r="AG386" s="138"/>
      <c r="AH386" s="139"/>
      <c r="AI386" s="144"/>
      <c r="AJ386" s="144"/>
      <c r="AK386" s="144"/>
      <c r="AL386" s="144"/>
      <c r="AM386" s="144"/>
      <c r="AN386" s="145"/>
      <c r="AO386" s="31"/>
      <c r="AP386" s="3"/>
      <c r="AQ386" s="146"/>
    </row>
    <row r="387" spans="2:43">
      <c r="B387" s="3"/>
      <c r="C387" s="144"/>
      <c r="D387" s="148"/>
      <c r="E387" s="149"/>
      <c r="F387" s="699"/>
      <c r="G387" s="148"/>
      <c r="H387" s="148"/>
      <c r="I387" s="148"/>
      <c r="J387" s="148"/>
      <c r="K387" s="148"/>
      <c r="L387" s="148"/>
      <c r="M387" s="148"/>
      <c r="N387" s="148"/>
      <c r="O387" s="148"/>
      <c r="P387" s="148"/>
      <c r="Q387" s="148"/>
      <c r="R387" s="148"/>
      <c r="S387" s="148"/>
      <c r="T387" s="148"/>
      <c r="U387" s="148"/>
      <c r="V387" s="148"/>
      <c r="W387" s="148"/>
      <c r="X387" s="148"/>
      <c r="Y387" s="148"/>
      <c r="Z387" s="148"/>
      <c r="AA387" s="148"/>
      <c r="AB387" s="151"/>
      <c r="AC387" s="148"/>
      <c r="AD387" s="152"/>
      <c r="AE387" s="133"/>
      <c r="AF387" s="133"/>
      <c r="AG387" s="138"/>
      <c r="AH387" s="139"/>
      <c r="AI387" s="144"/>
      <c r="AJ387" s="144"/>
      <c r="AK387" s="144"/>
      <c r="AL387" s="144"/>
      <c r="AM387" s="144"/>
      <c r="AN387" s="145"/>
      <c r="AO387" s="31"/>
      <c r="AP387" s="3"/>
      <c r="AQ387" s="146"/>
    </row>
    <row r="388" spans="2:43">
      <c r="B388" s="3"/>
      <c r="C388" s="144"/>
      <c r="D388" s="148"/>
      <c r="E388" s="149"/>
      <c r="F388" s="699"/>
      <c r="G388" s="148"/>
      <c r="H388" s="148"/>
      <c r="I388" s="148"/>
      <c r="J388" s="148"/>
      <c r="K388" s="148"/>
      <c r="L388" s="148"/>
      <c r="M388" s="148"/>
      <c r="N388" s="148"/>
      <c r="O388" s="148"/>
      <c r="P388" s="148"/>
      <c r="Q388" s="148"/>
      <c r="R388" s="148"/>
      <c r="S388" s="148"/>
      <c r="T388" s="148"/>
      <c r="U388" s="148"/>
      <c r="V388" s="148"/>
      <c r="W388" s="148"/>
      <c r="X388" s="148"/>
      <c r="Y388" s="148"/>
      <c r="Z388" s="148"/>
      <c r="AA388" s="148"/>
      <c r="AB388" s="151"/>
      <c r="AC388" s="148"/>
      <c r="AD388" s="152"/>
      <c r="AE388" s="133"/>
      <c r="AF388" s="133"/>
      <c r="AG388" s="138"/>
      <c r="AH388" s="139"/>
      <c r="AI388" s="144"/>
      <c r="AJ388" s="144"/>
      <c r="AK388" s="144"/>
      <c r="AL388" s="144"/>
      <c r="AM388" s="144"/>
      <c r="AN388" s="145"/>
      <c r="AO388" s="31"/>
      <c r="AP388" s="3"/>
      <c r="AQ388" s="146"/>
    </row>
    <row r="389" spans="2:43">
      <c r="B389" s="3"/>
      <c r="C389" s="144"/>
      <c r="D389" s="148"/>
      <c r="E389" s="149"/>
      <c r="F389" s="699"/>
      <c r="G389" s="148"/>
      <c r="H389" s="148"/>
      <c r="I389" s="148"/>
      <c r="J389" s="148"/>
      <c r="K389" s="148"/>
      <c r="L389" s="148"/>
      <c r="M389" s="148"/>
      <c r="N389" s="148"/>
      <c r="O389" s="148"/>
      <c r="P389" s="148"/>
      <c r="Q389" s="148"/>
      <c r="R389" s="148"/>
      <c r="S389" s="148"/>
      <c r="T389" s="148"/>
      <c r="U389" s="148"/>
      <c r="V389" s="148"/>
      <c r="W389" s="148"/>
      <c r="X389" s="148"/>
      <c r="Y389" s="148"/>
      <c r="Z389" s="148"/>
      <c r="AA389" s="148"/>
      <c r="AB389" s="151"/>
      <c r="AC389" s="148"/>
      <c r="AD389" s="152"/>
      <c r="AE389" s="133"/>
      <c r="AF389" s="133"/>
      <c r="AG389" s="138"/>
      <c r="AH389" s="139"/>
      <c r="AI389" s="144"/>
      <c r="AJ389" s="144"/>
      <c r="AK389" s="144"/>
      <c r="AL389" s="144"/>
      <c r="AM389" s="144"/>
      <c r="AN389" s="145"/>
      <c r="AO389" s="31"/>
      <c r="AP389" s="3"/>
      <c r="AQ389" s="146"/>
    </row>
    <row r="390" spans="2:43">
      <c r="F390" s="699"/>
      <c r="G390" s="148"/>
      <c r="H390" s="148"/>
      <c r="I390" s="148"/>
      <c r="J390" s="148"/>
      <c r="K390" s="148"/>
      <c r="L390" s="148"/>
      <c r="M390" s="148"/>
      <c r="N390" s="148"/>
      <c r="O390" s="148"/>
      <c r="P390" s="148"/>
      <c r="Q390" s="148"/>
      <c r="R390" s="148"/>
      <c r="S390" s="148"/>
      <c r="T390" s="148"/>
      <c r="U390" s="148"/>
      <c r="V390" s="148"/>
      <c r="W390" s="148"/>
      <c r="X390" s="148"/>
      <c r="Y390" s="148"/>
      <c r="Z390" s="148"/>
      <c r="AA390" s="148"/>
      <c r="AB390" s="151"/>
      <c r="AC390" s="148"/>
      <c r="AD390" s="152"/>
      <c r="AE390" s="133"/>
      <c r="AF390" s="133"/>
      <c r="AG390" s="138"/>
      <c r="AH390" s="139"/>
      <c r="AI390" s="144"/>
      <c r="AJ390" s="144"/>
      <c r="AK390" s="144"/>
      <c r="AL390" s="144"/>
      <c r="AM390" s="144"/>
    </row>
    <row r="391" spans="2:43">
      <c r="B391" s="3"/>
      <c r="C391" s="144"/>
      <c r="D391" s="148"/>
      <c r="E391" s="149"/>
      <c r="F391" s="699"/>
      <c r="G391" s="148"/>
      <c r="H391" s="148"/>
      <c r="I391" s="148"/>
      <c r="J391" s="148"/>
      <c r="K391" s="148"/>
      <c r="L391" s="148"/>
      <c r="M391" s="148"/>
      <c r="N391" s="148"/>
      <c r="O391" s="148"/>
      <c r="P391" s="148"/>
      <c r="Q391" s="148"/>
      <c r="R391" s="148"/>
      <c r="S391" s="148"/>
      <c r="T391" s="148"/>
      <c r="U391" s="148"/>
      <c r="V391" s="148"/>
      <c r="W391" s="148"/>
      <c r="X391" s="148"/>
      <c r="Y391" s="148"/>
      <c r="Z391" s="148"/>
      <c r="AA391" s="148"/>
      <c r="AB391" s="151"/>
      <c r="AC391" s="148"/>
      <c r="AD391" s="152"/>
      <c r="AE391" s="133"/>
      <c r="AF391" s="133"/>
      <c r="AG391" s="138"/>
      <c r="AH391" s="139"/>
      <c r="AI391" s="144"/>
      <c r="AJ391" s="144"/>
      <c r="AK391" s="144"/>
      <c r="AL391" s="144"/>
      <c r="AM391" s="144"/>
      <c r="AN391" s="145"/>
      <c r="AO391" s="31"/>
      <c r="AP391" s="3"/>
      <c r="AQ391" s="146"/>
    </row>
    <row r="392" spans="2:43">
      <c r="B392" s="3"/>
      <c r="C392" s="144"/>
      <c r="D392" s="148"/>
      <c r="E392" s="149"/>
      <c r="F392" s="699"/>
      <c r="G392" s="148"/>
      <c r="H392" s="148"/>
      <c r="I392" s="148"/>
      <c r="J392" s="148"/>
      <c r="K392" s="148"/>
      <c r="L392" s="148"/>
      <c r="M392" s="148"/>
      <c r="N392" s="148"/>
      <c r="O392" s="148"/>
      <c r="P392" s="148"/>
      <c r="Q392" s="148"/>
      <c r="R392" s="148"/>
      <c r="S392" s="148"/>
      <c r="T392" s="148"/>
      <c r="U392" s="148"/>
      <c r="V392" s="148"/>
      <c r="W392" s="148"/>
      <c r="X392" s="148"/>
      <c r="Y392" s="148"/>
      <c r="Z392" s="148"/>
      <c r="AA392" s="148"/>
      <c r="AB392" s="151"/>
      <c r="AC392" s="148"/>
      <c r="AD392" s="152"/>
      <c r="AE392" s="133"/>
      <c r="AF392" s="133"/>
      <c r="AG392" s="138"/>
      <c r="AH392" s="139"/>
      <c r="AI392" s="144"/>
      <c r="AJ392" s="144"/>
      <c r="AK392" s="144"/>
      <c r="AL392" s="144"/>
      <c r="AM392" s="144"/>
      <c r="AN392" s="145"/>
      <c r="AO392" s="31"/>
      <c r="AP392" s="3"/>
      <c r="AQ392" s="146"/>
    </row>
    <row r="393" spans="2:43">
      <c r="B393" s="3"/>
      <c r="C393" s="144"/>
      <c r="D393" s="148"/>
      <c r="E393" s="149"/>
      <c r="F393" s="699"/>
      <c r="G393" s="148"/>
      <c r="H393" s="148"/>
      <c r="I393" s="148"/>
      <c r="J393" s="148"/>
      <c r="K393" s="148"/>
      <c r="L393" s="148"/>
      <c r="M393" s="148"/>
      <c r="N393" s="148"/>
      <c r="O393" s="148"/>
      <c r="P393" s="148"/>
      <c r="Q393" s="148"/>
      <c r="R393" s="148"/>
      <c r="S393" s="148"/>
      <c r="T393" s="148"/>
      <c r="U393" s="148"/>
      <c r="V393" s="148"/>
      <c r="W393" s="148"/>
      <c r="X393" s="148"/>
      <c r="Y393" s="148"/>
      <c r="Z393" s="148"/>
      <c r="AA393" s="148"/>
      <c r="AB393" s="151"/>
      <c r="AC393" s="148"/>
      <c r="AD393" s="152"/>
      <c r="AE393" s="133"/>
      <c r="AF393" s="133"/>
      <c r="AG393" s="138"/>
      <c r="AH393" s="139"/>
      <c r="AI393" s="144"/>
      <c r="AJ393" s="144"/>
      <c r="AK393" s="144"/>
      <c r="AL393" s="144"/>
      <c r="AM393" s="144"/>
      <c r="AN393" s="145"/>
      <c r="AO393" s="31"/>
      <c r="AP393" s="3"/>
      <c r="AQ393" s="146"/>
    </row>
    <row r="394" spans="2:43">
      <c r="B394" s="3"/>
      <c r="C394" s="144"/>
      <c r="D394" s="148"/>
      <c r="E394" s="149"/>
      <c r="F394" s="699"/>
      <c r="G394" s="148"/>
      <c r="H394" s="148"/>
      <c r="I394" s="148"/>
      <c r="J394" s="148"/>
      <c r="K394" s="148"/>
      <c r="L394" s="148"/>
      <c r="M394" s="148"/>
      <c r="N394" s="148"/>
      <c r="O394" s="148"/>
      <c r="P394" s="148"/>
      <c r="Q394" s="148"/>
      <c r="R394" s="148"/>
      <c r="S394" s="148"/>
      <c r="T394" s="148"/>
      <c r="U394" s="148"/>
      <c r="V394" s="148"/>
      <c r="W394" s="148"/>
      <c r="X394" s="148"/>
      <c r="Y394" s="148"/>
      <c r="Z394" s="148"/>
      <c r="AA394" s="148"/>
      <c r="AB394" s="151"/>
      <c r="AC394" s="148"/>
      <c r="AD394" s="152"/>
      <c r="AE394" s="133"/>
      <c r="AF394" s="133"/>
      <c r="AG394" s="138"/>
      <c r="AH394" s="139"/>
      <c r="AI394" s="144"/>
      <c r="AJ394" s="144"/>
      <c r="AK394" s="144"/>
      <c r="AL394" s="144"/>
      <c r="AM394" s="144"/>
      <c r="AN394" s="145"/>
      <c r="AO394" s="31"/>
      <c r="AP394" s="3"/>
      <c r="AQ394" s="146"/>
    </row>
    <row r="395" spans="2:43">
      <c r="B395" s="3"/>
      <c r="C395" s="144"/>
      <c r="D395" s="148"/>
      <c r="E395" s="149"/>
      <c r="F395" s="699"/>
      <c r="G395" s="148"/>
      <c r="H395" s="148"/>
      <c r="I395" s="148"/>
      <c r="J395" s="148"/>
      <c r="K395" s="148"/>
      <c r="L395" s="148"/>
      <c r="M395" s="148"/>
      <c r="N395" s="148"/>
      <c r="O395" s="148"/>
      <c r="P395" s="148"/>
      <c r="Q395" s="148"/>
      <c r="R395" s="148"/>
      <c r="S395" s="148"/>
      <c r="T395" s="148"/>
      <c r="U395" s="148"/>
      <c r="V395" s="148"/>
      <c r="W395" s="148"/>
      <c r="X395" s="148"/>
      <c r="Y395" s="148"/>
      <c r="Z395" s="148"/>
      <c r="AA395" s="148"/>
      <c r="AB395" s="151"/>
      <c r="AC395" s="148"/>
      <c r="AD395" s="152"/>
      <c r="AE395" s="133"/>
      <c r="AF395" s="133"/>
      <c r="AG395" s="138"/>
      <c r="AH395" s="139"/>
      <c r="AI395" s="144"/>
      <c r="AJ395" s="144"/>
      <c r="AK395" s="144"/>
      <c r="AL395" s="144"/>
      <c r="AM395" s="144"/>
      <c r="AN395" s="145"/>
      <c r="AO395" s="31"/>
      <c r="AP395" s="3"/>
      <c r="AQ395" s="146"/>
    </row>
    <row r="396" spans="2:43">
      <c r="C396" s="144"/>
      <c r="D396" s="156"/>
      <c r="E396" s="157"/>
      <c r="F396" s="699"/>
      <c r="G396" s="148"/>
      <c r="H396" s="148"/>
      <c r="I396" s="148"/>
      <c r="J396" s="148"/>
      <c r="K396" s="148"/>
      <c r="L396" s="148"/>
      <c r="M396" s="148"/>
      <c r="N396" s="148"/>
      <c r="O396" s="148"/>
      <c r="P396" s="148"/>
      <c r="Q396" s="148"/>
      <c r="R396" s="148"/>
      <c r="S396" s="148"/>
      <c r="T396" s="148"/>
      <c r="U396" s="148"/>
      <c r="V396" s="148"/>
      <c r="W396" s="148"/>
      <c r="X396" s="148"/>
      <c r="Y396" s="148"/>
      <c r="Z396" s="148"/>
      <c r="AA396" s="148"/>
      <c r="AB396" s="151"/>
      <c r="AC396" s="148"/>
      <c r="AD396" s="152"/>
      <c r="AE396" s="133"/>
      <c r="AF396" s="133"/>
      <c r="AG396" s="138"/>
      <c r="AH396" s="139"/>
      <c r="AI396" s="144"/>
      <c r="AJ396" s="144"/>
      <c r="AK396" s="144"/>
      <c r="AL396" s="144"/>
      <c r="AM396" s="144"/>
      <c r="AQ396" s="147"/>
    </row>
    <row r="397" spans="2:43">
      <c r="F397" s="699"/>
      <c r="G397" s="148"/>
      <c r="H397" s="148"/>
      <c r="I397" s="148"/>
      <c r="J397" s="148"/>
      <c r="K397" s="148"/>
      <c r="L397" s="148"/>
      <c r="M397" s="148"/>
      <c r="N397" s="148"/>
      <c r="O397" s="148"/>
      <c r="P397" s="148"/>
      <c r="Q397" s="148"/>
      <c r="R397" s="148"/>
      <c r="S397" s="148"/>
      <c r="T397" s="148"/>
      <c r="U397" s="148"/>
      <c r="V397" s="148"/>
      <c r="W397" s="148"/>
      <c r="X397" s="148"/>
      <c r="Y397" s="148"/>
      <c r="Z397" s="148"/>
      <c r="AA397" s="148"/>
      <c r="AB397" s="151"/>
      <c r="AC397" s="148"/>
      <c r="AD397" s="152"/>
      <c r="AE397" s="133"/>
      <c r="AF397" s="133"/>
      <c r="AG397" s="138"/>
      <c r="AH397" s="139"/>
      <c r="AI397" s="144"/>
      <c r="AJ397" s="144"/>
      <c r="AK397" s="144"/>
      <c r="AL397" s="144"/>
      <c r="AM397" s="144"/>
    </row>
    <row r="398" spans="2:43">
      <c r="B398" s="158"/>
      <c r="F398" s="699"/>
      <c r="G398" s="148"/>
      <c r="H398" s="148"/>
      <c r="I398" s="148"/>
      <c r="J398" s="148"/>
      <c r="K398" s="148"/>
      <c r="L398" s="148"/>
      <c r="M398" s="148"/>
      <c r="N398" s="148"/>
      <c r="O398" s="148"/>
      <c r="P398" s="148"/>
      <c r="Q398" s="148"/>
      <c r="R398" s="148"/>
      <c r="S398" s="148"/>
      <c r="T398" s="148"/>
      <c r="U398" s="148"/>
      <c r="V398" s="148"/>
      <c r="W398" s="148"/>
      <c r="X398" s="148"/>
      <c r="Y398" s="148"/>
      <c r="Z398" s="148"/>
      <c r="AA398" s="148"/>
      <c r="AB398" s="151"/>
      <c r="AC398" s="148"/>
      <c r="AD398" s="152"/>
      <c r="AE398" s="133"/>
      <c r="AF398" s="133"/>
      <c r="AG398" s="138"/>
      <c r="AH398" s="139"/>
      <c r="AI398" s="144"/>
      <c r="AJ398" s="144"/>
      <c r="AK398" s="144"/>
      <c r="AL398" s="144"/>
      <c r="AM398" s="144"/>
    </row>
    <row r="399" spans="2:43">
      <c r="B399" s="145"/>
      <c r="C399" s="144"/>
      <c r="D399" s="148"/>
      <c r="E399" s="149"/>
      <c r="F399" s="699"/>
      <c r="G399" s="148"/>
      <c r="H399" s="148"/>
      <c r="I399" s="148"/>
      <c r="J399" s="148"/>
      <c r="K399" s="148"/>
      <c r="L399" s="148"/>
      <c r="M399" s="148"/>
      <c r="N399" s="148"/>
      <c r="O399" s="148"/>
      <c r="P399" s="148"/>
      <c r="Q399" s="148"/>
      <c r="R399" s="148"/>
      <c r="S399" s="148"/>
      <c r="T399" s="148"/>
      <c r="U399" s="148"/>
      <c r="V399" s="148"/>
      <c r="W399" s="148"/>
      <c r="X399" s="148"/>
      <c r="Y399" s="148"/>
      <c r="Z399" s="148"/>
      <c r="AA399" s="148"/>
      <c r="AB399" s="151"/>
      <c r="AC399" s="148"/>
      <c r="AD399" s="152"/>
      <c r="AE399" s="133"/>
      <c r="AF399" s="133"/>
      <c r="AG399" s="138"/>
      <c r="AH399" s="139"/>
      <c r="AI399" s="144"/>
      <c r="AJ399" s="144"/>
      <c r="AK399" s="144"/>
      <c r="AL399" s="144"/>
      <c r="AM399" s="144"/>
      <c r="AN399" s="145"/>
      <c r="AO399" s="142"/>
      <c r="AP399" s="5"/>
      <c r="AQ399" s="146"/>
    </row>
    <row r="400" spans="2:43">
      <c r="B400" s="145"/>
      <c r="C400" s="144"/>
      <c r="D400" s="148"/>
      <c r="E400" s="149"/>
      <c r="F400" s="699"/>
      <c r="G400" s="148"/>
      <c r="H400" s="148"/>
      <c r="I400" s="148"/>
      <c r="J400" s="148"/>
      <c r="K400" s="148"/>
      <c r="L400" s="148"/>
      <c r="M400" s="148"/>
      <c r="N400" s="148"/>
      <c r="O400" s="148"/>
      <c r="P400" s="148"/>
      <c r="Q400" s="148"/>
      <c r="R400" s="148"/>
      <c r="S400" s="148"/>
      <c r="T400" s="148"/>
      <c r="U400" s="148"/>
      <c r="V400" s="148"/>
      <c r="W400" s="148"/>
      <c r="X400" s="148"/>
      <c r="Y400" s="148"/>
      <c r="Z400" s="148"/>
      <c r="AA400" s="148"/>
      <c r="AB400" s="151"/>
      <c r="AC400" s="148"/>
      <c r="AD400" s="152"/>
      <c r="AE400" s="133"/>
      <c r="AF400" s="133"/>
      <c r="AG400" s="138"/>
      <c r="AH400" s="139"/>
      <c r="AI400" s="144"/>
      <c r="AJ400" s="144"/>
      <c r="AK400" s="144"/>
      <c r="AL400" s="144"/>
      <c r="AM400" s="144"/>
      <c r="AN400" s="145"/>
      <c r="AO400" s="142"/>
      <c r="AP400" s="5"/>
      <c r="AQ400" s="146"/>
    </row>
    <row r="401" spans="2:43">
      <c r="B401" s="145"/>
      <c r="C401" s="144"/>
      <c r="D401" s="148"/>
      <c r="E401" s="149"/>
      <c r="F401" s="699"/>
      <c r="G401" s="148"/>
      <c r="H401" s="148"/>
      <c r="I401" s="148"/>
      <c r="J401" s="148"/>
      <c r="K401" s="148"/>
      <c r="L401" s="148"/>
      <c r="M401" s="148"/>
      <c r="N401" s="148"/>
      <c r="O401" s="148"/>
      <c r="P401" s="148"/>
      <c r="Q401" s="148"/>
      <c r="R401" s="148"/>
      <c r="S401" s="148"/>
      <c r="T401" s="148"/>
      <c r="U401" s="148"/>
      <c r="V401" s="148"/>
      <c r="W401" s="148"/>
      <c r="X401" s="148"/>
      <c r="Y401" s="148"/>
      <c r="Z401" s="148"/>
      <c r="AA401" s="148"/>
      <c r="AB401" s="151"/>
      <c r="AC401" s="148"/>
      <c r="AD401" s="152"/>
      <c r="AE401" s="133"/>
      <c r="AF401" s="133"/>
      <c r="AG401" s="138"/>
      <c r="AH401" s="139"/>
      <c r="AI401" s="144"/>
      <c r="AJ401" s="144"/>
      <c r="AK401" s="144"/>
      <c r="AL401" s="144"/>
      <c r="AM401" s="144"/>
      <c r="AN401" s="145"/>
      <c r="AO401" s="142"/>
      <c r="AP401" s="5"/>
      <c r="AQ401" s="146"/>
    </row>
    <row r="402" spans="2:43">
      <c r="B402" s="145"/>
      <c r="C402" s="144"/>
      <c r="D402" s="148"/>
      <c r="E402" s="149"/>
      <c r="F402" s="699"/>
      <c r="G402" s="148"/>
      <c r="H402" s="148"/>
      <c r="I402" s="148"/>
      <c r="J402" s="148"/>
      <c r="K402" s="148"/>
      <c r="L402" s="148"/>
      <c r="M402" s="148"/>
      <c r="N402" s="148"/>
      <c r="O402" s="148"/>
      <c r="P402" s="148"/>
      <c r="Q402" s="148"/>
      <c r="R402" s="148"/>
      <c r="S402" s="148"/>
      <c r="T402" s="148"/>
      <c r="U402" s="148"/>
      <c r="V402" s="148"/>
      <c r="W402" s="148"/>
      <c r="X402" s="148"/>
      <c r="Y402" s="148"/>
      <c r="Z402" s="148"/>
      <c r="AA402" s="148"/>
      <c r="AB402" s="151"/>
      <c r="AC402" s="148"/>
      <c r="AD402" s="152"/>
      <c r="AE402" s="133"/>
      <c r="AF402" s="133"/>
      <c r="AG402" s="138"/>
      <c r="AH402" s="139"/>
      <c r="AI402" s="144"/>
      <c r="AJ402" s="144"/>
      <c r="AK402" s="144"/>
      <c r="AL402" s="144"/>
      <c r="AM402" s="144"/>
      <c r="AN402" s="145"/>
      <c r="AO402" s="142"/>
      <c r="AP402" s="5"/>
      <c r="AQ402" s="146"/>
    </row>
    <row r="403" spans="2:43">
      <c r="B403" s="145"/>
      <c r="C403" s="144"/>
      <c r="D403" s="148"/>
      <c r="E403" s="149"/>
      <c r="F403" s="699"/>
      <c r="G403" s="148"/>
      <c r="H403" s="148"/>
      <c r="I403" s="148"/>
      <c r="J403" s="148"/>
      <c r="K403" s="148"/>
      <c r="L403" s="148"/>
      <c r="M403" s="148"/>
      <c r="N403" s="148"/>
      <c r="O403" s="148"/>
      <c r="P403" s="148"/>
      <c r="Q403" s="148"/>
      <c r="R403" s="148"/>
      <c r="S403" s="148"/>
      <c r="T403" s="148"/>
      <c r="U403" s="148"/>
      <c r="V403" s="148"/>
      <c r="W403" s="148"/>
      <c r="X403" s="148"/>
      <c r="Y403" s="148"/>
      <c r="Z403" s="148"/>
      <c r="AA403" s="148"/>
      <c r="AB403" s="151"/>
      <c r="AC403" s="148"/>
      <c r="AD403" s="152"/>
      <c r="AE403" s="133"/>
      <c r="AF403" s="133"/>
      <c r="AG403" s="138"/>
      <c r="AH403" s="139"/>
      <c r="AI403" s="144"/>
      <c r="AJ403" s="144"/>
      <c r="AK403" s="144"/>
      <c r="AL403" s="144"/>
      <c r="AM403" s="144"/>
      <c r="AN403" s="145"/>
      <c r="AO403" s="142"/>
      <c r="AP403" s="5"/>
      <c r="AQ403" s="146"/>
    </row>
    <row r="404" spans="2:43">
      <c r="B404" s="145"/>
      <c r="C404" s="144"/>
      <c r="D404" s="148"/>
      <c r="E404" s="149"/>
      <c r="F404" s="699"/>
      <c r="G404" s="148"/>
      <c r="H404" s="148"/>
      <c r="I404" s="148"/>
      <c r="J404" s="148"/>
      <c r="K404" s="148"/>
      <c r="L404" s="148"/>
      <c r="M404" s="148"/>
      <c r="N404" s="148"/>
      <c r="O404" s="148"/>
      <c r="P404" s="148"/>
      <c r="Q404" s="148"/>
      <c r="R404" s="148"/>
      <c r="S404" s="148"/>
      <c r="T404" s="148"/>
      <c r="U404" s="148"/>
      <c r="V404" s="148"/>
      <c r="W404" s="148"/>
      <c r="X404" s="148"/>
      <c r="Y404" s="148"/>
      <c r="Z404" s="148"/>
      <c r="AA404" s="148"/>
      <c r="AB404" s="151"/>
      <c r="AC404" s="148"/>
      <c r="AD404" s="152"/>
      <c r="AE404" s="133"/>
      <c r="AF404" s="133"/>
      <c r="AG404" s="138"/>
      <c r="AH404" s="139"/>
      <c r="AI404" s="144"/>
      <c r="AJ404" s="144"/>
      <c r="AK404" s="144"/>
      <c r="AL404" s="144"/>
      <c r="AM404" s="144"/>
      <c r="AN404" s="145"/>
      <c r="AO404" s="142"/>
      <c r="AP404" s="5"/>
      <c r="AQ404" s="146"/>
    </row>
    <row r="405" spans="2:43">
      <c r="B405" s="145"/>
      <c r="C405" s="144"/>
      <c r="D405" s="148"/>
      <c r="E405" s="149"/>
      <c r="F405" s="699"/>
      <c r="G405" s="148"/>
      <c r="H405" s="148"/>
      <c r="I405" s="148"/>
      <c r="J405" s="148"/>
      <c r="K405" s="148"/>
      <c r="L405" s="148"/>
      <c r="M405" s="148"/>
      <c r="N405" s="148"/>
      <c r="O405" s="148"/>
      <c r="P405" s="148"/>
      <c r="Q405" s="148"/>
      <c r="R405" s="148"/>
      <c r="S405" s="148"/>
      <c r="T405" s="148"/>
      <c r="U405" s="148"/>
      <c r="V405" s="148"/>
      <c r="W405" s="148"/>
      <c r="X405" s="148"/>
      <c r="Y405" s="148"/>
      <c r="Z405" s="148"/>
      <c r="AA405" s="148"/>
      <c r="AB405" s="151"/>
      <c r="AC405" s="148"/>
      <c r="AD405" s="152"/>
      <c r="AE405" s="133"/>
      <c r="AF405" s="133"/>
      <c r="AG405" s="138"/>
      <c r="AH405" s="139"/>
      <c r="AI405" s="144"/>
      <c r="AJ405" s="144"/>
      <c r="AK405" s="144"/>
      <c r="AL405" s="144"/>
      <c r="AM405" s="144"/>
      <c r="AN405" s="145"/>
      <c r="AO405" s="142"/>
      <c r="AP405" s="6"/>
      <c r="AQ405" s="146"/>
    </row>
    <row r="406" spans="2:43">
      <c r="F406" s="699"/>
      <c r="G406" s="148"/>
      <c r="H406" s="148"/>
      <c r="I406" s="148"/>
      <c r="J406" s="148"/>
      <c r="K406" s="148"/>
      <c r="L406" s="148"/>
      <c r="M406" s="148"/>
      <c r="N406" s="148"/>
      <c r="O406" s="148"/>
      <c r="P406" s="148"/>
      <c r="Q406" s="148"/>
      <c r="R406" s="148"/>
      <c r="S406" s="148"/>
      <c r="T406" s="148"/>
      <c r="U406" s="148"/>
      <c r="V406" s="148"/>
      <c r="W406" s="148"/>
      <c r="X406" s="148"/>
      <c r="Y406" s="148"/>
      <c r="Z406" s="148"/>
      <c r="AA406" s="148"/>
      <c r="AB406" s="151"/>
      <c r="AC406" s="148"/>
      <c r="AD406" s="152"/>
      <c r="AE406" s="133"/>
      <c r="AF406" s="133"/>
      <c r="AG406" s="138"/>
      <c r="AH406" s="139"/>
      <c r="AI406" s="144"/>
      <c r="AJ406" s="144"/>
      <c r="AK406" s="144"/>
      <c r="AL406" s="144"/>
      <c r="AM406" s="144"/>
    </row>
    <row r="407" spans="2:43">
      <c r="B407" s="145"/>
      <c r="C407" s="144"/>
      <c r="D407" s="148"/>
      <c r="E407" s="149"/>
      <c r="F407" s="699"/>
      <c r="G407" s="148"/>
      <c r="H407" s="148"/>
      <c r="I407" s="148"/>
      <c r="J407" s="148"/>
      <c r="K407" s="148"/>
      <c r="L407" s="148"/>
      <c r="M407" s="148"/>
      <c r="N407" s="148"/>
      <c r="O407" s="148"/>
      <c r="P407" s="148"/>
      <c r="Q407" s="148"/>
      <c r="R407" s="148"/>
      <c r="S407" s="148"/>
      <c r="T407" s="148"/>
      <c r="U407" s="148"/>
      <c r="V407" s="148"/>
      <c r="W407" s="148"/>
      <c r="X407" s="148"/>
      <c r="Y407" s="148"/>
      <c r="Z407" s="148"/>
      <c r="AA407" s="148"/>
      <c r="AB407" s="151"/>
      <c r="AC407" s="148"/>
      <c r="AD407" s="152"/>
      <c r="AE407" s="133"/>
      <c r="AF407" s="133"/>
      <c r="AG407" s="138"/>
      <c r="AH407" s="139"/>
      <c r="AI407" s="144"/>
      <c r="AJ407" s="144"/>
      <c r="AK407" s="144"/>
      <c r="AL407" s="144"/>
      <c r="AM407" s="144"/>
      <c r="AN407" s="145"/>
      <c r="AO407" s="142"/>
      <c r="AP407" s="5"/>
      <c r="AQ407" s="146"/>
    </row>
    <row r="408" spans="2:43">
      <c r="B408" s="145"/>
      <c r="C408" s="144"/>
      <c r="D408" s="148"/>
      <c r="E408" s="149"/>
      <c r="F408" s="699"/>
      <c r="G408" s="148"/>
      <c r="H408" s="148"/>
      <c r="I408" s="148"/>
      <c r="J408" s="148"/>
      <c r="K408" s="148"/>
      <c r="L408" s="148"/>
      <c r="M408" s="148"/>
      <c r="N408" s="148"/>
      <c r="O408" s="148"/>
      <c r="P408" s="148"/>
      <c r="Q408" s="148"/>
      <c r="R408" s="148"/>
      <c r="S408" s="148"/>
      <c r="T408" s="148"/>
      <c r="U408" s="148"/>
      <c r="V408" s="148"/>
      <c r="W408" s="148"/>
      <c r="X408" s="148"/>
      <c r="Y408" s="148"/>
      <c r="Z408" s="148"/>
      <c r="AA408" s="148"/>
      <c r="AB408" s="151"/>
      <c r="AC408" s="148"/>
      <c r="AD408" s="152"/>
      <c r="AE408" s="133"/>
      <c r="AF408" s="133"/>
      <c r="AG408" s="138"/>
      <c r="AH408" s="139"/>
      <c r="AI408" s="144"/>
      <c r="AJ408" s="144"/>
      <c r="AK408" s="144"/>
      <c r="AL408" s="144"/>
      <c r="AM408" s="144"/>
      <c r="AN408" s="145"/>
      <c r="AO408" s="142"/>
      <c r="AP408" s="5"/>
      <c r="AQ408" s="146"/>
    </row>
    <row r="409" spans="2:43">
      <c r="B409" s="145"/>
      <c r="C409" s="144"/>
      <c r="D409" s="148"/>
      <c r="E409" s="149"/>
      <c r="F409" s="699"/>
      <c r="G409" s="148"/>
      <c r="H409" s="148"/>
      <c r="I409" s="148"/>
      <c r="J409" s="148"/>
      <c r="K409" s="148"/>
      <c r="L409" s="148"/>
      <c r="M409" s="148"/>
      <c r="N409" s="148"/>
      <c r="O409" s="148"/>
      <c r="P409" s="148"/>
      <c r="Q409" s="148"/>
      <c r="R409" s="148"/>
      <c r="S409" s="148"/>
      <c r="T409" s="148"/>
      <c r="U409" s="148"/>
      <c r="V409" s="148"/>
      <c r="W409" s="148"/>
      <c r="X409" s="148"/>
      <c r="Y409" s="148"/>
      <c r="Z409" s="148"/>
      <c r="AA409" s="148"/>
      <c r="AB409" s="151"/>
      <c r="AC409" s="148"/>
      <c r="AD409" s="152"/>
      <c r="AE409" s="133"/>
      <c r="AF409" s="133"/>
      <c r="AG409" s="138"/>
      <c r="AH409" s="139"/>
      <c r="AI409" s="144"/>
      <c r="AJ409" s="144"/>
      <c r="AK409" s="144"/>
      <c r="AL409" s="144"/>
      <c r="AM409" s="144"/>
      <c r="AN409" s="145"/>
      <c r="AO409" s="142"/>
      <c r="AP409" s="5"/>
      <c r="AQ409" s="146"/>
    </row>
    <row r="410" spans="2:43">
      <c r="B410" s="145"/>
      <c r="C410" s="144"/>
      <c r="D410" s="148"/>
      <c r="E410" s="149"/>
      <c r="F410" s="699"/>
      <c r="G410" s="148"/>
      <c r="H410" s="148"/>
      <c r="I410" s="148"/>
      <c r="J410" s="148"/>
      <c r="K410" s="148"/>
      <c r="L410" s="148"/>
      <c r="M410" s="148"/>
      <c r="N410" s="148"/>
      <c r="O410" s="148"/>
      <c r="P410" s="148"/>
      <c r="Q410" s="148"/>
      <c r="R410" s="148"/>
      <c r="S410" s="148"/>
      <c r="T410" s="148"/>
      <c r="U410" s="148"/>
      <c r="V410" s="148"/>
      <c r="W410" s="148"/>
      <c r="X410" s="148"/>
      <c r="Y410" s="148"/>
      <c r="Z410" s="148"/>
      <c r="AA410" s="148"/>
      <c r="AB410" s="151"/>
      <c r="AC410" s="148"/>
      <c r="AD410" s="152"/>
      <c r="AE410" s="133"/>
      <c r="AF410" s="133"/>
      <c r="AG410" s="138"/>
      <c r="AH410" s="139"/>
      <c r="AI410" s="144"/>
      <c r="AJ410" s="144"/>
      <c r="AK410" s="144"/>
      <c r="AL410" s="144"/>
      <c r="AM410" s="144"/>
      <c r="AN410" s="145"/>
      <c r="AO410" s="142"/>
      <c r="AP410" s="5"/>
      <c r="AQ410" s="146"/>
    </row>
    <row r="411" spans="2:43">
      <c r="B411" s="145"/>
      <c r="C411" s="144"/>
      <c r="D411" s="148"/>
      <c r="E411" s="149"/>
      <c r="F411" s="699"/>
      <c r="G411" s="148"/>
      <c r="H411" s="148"/>
      <c r="I411" s="148"/>
      <c r="J411" s="148"/>
      <c r="K411" s="148"/>
      <c r="L411" s="148"/>
      <c r="M411" s="148"/>
      <c r="N411" s="148"/>
      <c r="O411" s="148"/>
      <c r="P411" s="148"/>
      <c r="Q411" s="148"/>
      <c r="R411" s="148"/>
      <c r="S411" s="148"/>
      <c r="T411" s="148"/>
      <c r="U411" s="148"/>
      <c r="V411" s="148"/>
      <c r="W411" s="148"/>
      <c r="X411" s="148"/>
      <c r="Y411" s="148"/>
      <c r="Z411" s="148"/>
      <c r="AA411" s="148"/>
      <c r="AB411" s="151"/>
      <c r="AC411" s="148"/>
      <c r="AD411" s="152"/>
      <c r="AE411" s="133"/>
      <c r="AF411" s="133"/>
      <c r="AG411" s="138"/>
      <c r="AH411" s="139"/>
      <c r="AI411" s="144"/>
      <c r="AJ411" s="144"/>
      <c r="AK411" s="144"/>
      <c r="AL411" s="144"/>
      <c r="AM411" s="144"/>
      <c r="AN411" s="145"/>
      <c r="AO411" s="142"/>
      <c r="AP411" s="5"/>
      <c r="AQ411" s="146"/>
    </row>
    <row r="412" spans="2:43">
      <c r="B412" s="145"/>
      <c r="C412" s="144"/>
      <c r="D412" s="148"/>
      <c r="E412" s="149"/>
      <c r="F412" s="699"/>
      <c r="G412" s="148"/>
      <c r="H412" s="148"/>
      <c r="I412" s="148"/>
      <c r="J412" s="148"/>
      <c r="K412" s="148"/>
      <c r="L412" s="148"/>
      <c r="M412" s="148"/>
      <c r="N412" s="148"/>
      <c r="O412" s="148"/>
      <c r="P412" s="148"/>
      <c r="Q412" s="148"/>
      <c r="R412" s="148"/>
      <c r="S412" s="148"/>
      <c r="T412" s="148"/>
      <c r="U412" s="148"/>
      <c r="V412" s="148"/>
      <c r="W412" s="148"/>
      <c r="X412" s="148"/>
      <c r="Y412" s="148"/>
      <c r="Z412" s="148"/>
      <c r="AA412" s="148"/>
      <c r="AB412" s="151"/>
      <c r="AC412" s="148"/>
      <c r="AD412" s="152"/>
      <c r="AE412" s="133"/>
      <c r="AF412" s="133"/>
      <c r="AG412" s="138"/>
      <c r="AH412" s="139"/>
      <c r="AI412" s="144"/>
      <c r="AJ412" s="144"/>
      <c r="AK412" s="144"/>
      <c r="AL412" s="144"/>
      <c r="AM412" s="144"/>
      <c r="AN412" s="145"/>
      <c r="AO412" s="142"/>
      <c r="AP412" s="6"/>
      <c r="AQ412" s="146"/>
    </row>
    <row r="413" spans="2:43">
      <c r="F413" s="699"/>
      <c r="G413" s="148"/>
      <c r="H413" s="148"/>
      <c r="I413" s="148"/>
      <c r="J413" s="148"/>
      <c r="K413" s="148"/>
      <c r="L413" s="148"/>
      <c r="M413" s="148"/>
      <c r="N413" s="148"/>
      <c r="O413" s="148"/>
      <c r="P413" s="148"/>
      <c r="Q413" s="148"/>
      <c r="R413" s="148"/>
      <c r="S413" s="148"/>
      <c r="T413" s="148"/>
      <c r="U413" s="148"/>
      <c r="V413" s="148"/>
      <c r="W413" s="148"/>
      <c r="X413" s="148"/>
      <c r="Y413" s="148"/>
      <c r="Z413" s="148"/>
      <c r="AA413" s="148"/>
      <c r="AB413" s="151"/>
      <c r="AC413" s="148"/>
      <c r="AD413" s="152"/>
      <c r="AE413" s="133"/>
      <c r="AF413" s="133"/>
      <c r="AG413" s="138"/>
      <c r="AH413" s="139"/>
      <c r="AI413" s="144"/>
      <c r="AJ413" s="144"/>
      <c r="AK413" s="144"/>
      <c r="AL413" s="144"/>
      <c r="AM413" s="144"/>
    </row>
    <row r="414" spans="2:43">
      <c r="B414" s="145"/>
      <c r="C414" s="144"/>
      <c r="D414" s="148"/>
      <c r="E414" s="149"/>
      <c r="F414" s="699"/>
      <c r="G414" s="148"/>
      <c r="H414" s="148"/>
      <c r="I414" s="148"/>
      <c r="J414" s="148"/>
      <c r="K414" s="148"/>
      <c r="L414" s="148"/>
      <c r="M414" s="148"/>
      <c r="N414" s="148"/>
      <c r="O414" s="148"/>
      <c r="P414" s="148"/>
      <c r="Q414" s="148"/>
      <c r="R414" s="148"/>
      <c r="S414" s="148"/>
      <c r="T414" s="148"/>
      <c r="U414" s="148"/>
      <c r="V414" s="148"/>
      <c r="W414" s="148"/>
      <c r="X414" s="148"/>
      <c r="Y414" s="148"/>
      <c r="Z414" s="148"/>
      <c r="AA414" s="148"/>
      <c r="AB414" s="151"/>
      <c r="AC414" s="148"/>
      <c r="AD414" s="152"/>
      <c r="AE414" s="133"/>
      <c r="AF414" s="133"/>
      <c r="AG414" s="138"/>
      <c r="AH414" s="139"/>
      <c r="AI414" s="144"/>
      <c r="AJ414" s="144"/>
      <c r="AK414" s="144"/>
      <c r="AL414" s="144"/>
      <c r="AM414" s="144"/>
      <c r="AN414" s="145"/>
      <c r="AO414" s="142"/>
      <c r="AP414" s="5"/>
      <c r="AQ414" s="146"/>
    </row>
    <row r="415" spans="2:43">
      <c r="B415" s="145"/>
      <c r="C415" s="144"/>
      <c r="D415" s="148"/>
      <c r="E415" s="149"/>
      <c r="F415" s="699"/>
      <c r="G415" s="148"/>
      <c r="H415" s="148"/>
      <c r="I415" s="148"/>
      <c r="J415" s="148"/>
      <c r="K415" s="148"/>
      <c r="L415" s="148"/>
      <c r="M415" s="148"/>
      <c r="N415" s="148"/>
      <c r="O415" s="148"/>
      <c r="P415" s="148"/>
      <c r="Q415" s="148"/>
      <c r="R415" s="148"/>
      <c r="S415" s="148"/>
      <c r="T415" s="148"/>
      <c r="U415" s="148"/>
      <c r="V415" s="148"/>
      <c r="W415" s="148"/>
      <c r="X415" s="148"/>
      <c r="Y415" s="148"/>
      <c r="Z415" s="148"/>
      <c r="AA415" s="148"/>
      <c r="AB415" s="151"/>
      <c r="AC415" s="148"/>
      <c r="AD415" s="152"/>
      <c r="AE415" s="133"/>
      <c r="AF415" s="133"/>
      <c r="AG415" s="138"/>
      <c r="AH415" s="139"/>
      <c r="AI415" s="144"/>
      <c r="AJ415" s="144"/>
      <c r="AK415" s="144"/>
      <c r="AL415" s="144"/>
      <c r="AM415" s="144"/>
      <c r="AN415" s="145"/>
      <c r="AO415" s="142"/>
      <c r="AP415" s="5"/>
      <c r="AQ415" s="146"/>
    </row>
    <row r="416" spans="2:43">
      <c r="B416" s="145"/>
      <c r="C416" s="144"/>
      <c r="D416" s="148"/>
      <c r="E416" s="149"/>
      <c r="F416" s="699"/>
      <c r="G416" s="148"/>
      <c r="H416" s="148"/>
      <c r="I416" s="148"/>
      <c r="J416" s="148"/>
      <c r="K416" s="148"/>
      <c r="L416" s="148"/>
      <c r="M416" s="148"/>
      <c r="N416" s="148"/>
      <c r="O416" s="148"/>
      <c r="P416" s="148"/>
      <c r="Q416" s="148"/>
      <c r="R416" s="148"/>
      <c r="S416" s="148"/>
      <c r="T416" s="148"/>
      <c r="U416" s="148"/>
      <c r="V416" s="148"/>
      <c r="W416" s="148"/>
      <c r="X416" s="148"/>
      <c r="Y416" s="148"/>
      <c r="Z416" s="148"/>
      <c r="AA416" s="148"/>
      <c r="AB416" s="151"/>
      <c r="AC416" s="148"/>
      <c r="AD416" s="152"/>
      <c r="AE416" s="133"/>
      <c r="AF416" s="133"/>
      <c r="AG416" s="138"/>
      <c r="AH416" s="139"/>
      <c r="AI416" s="144"/>
      <c r="AJ416" s="144"/>
      <c r="AK416" s="144"/>
      <c r="AL416" s="144"/>
      <c r="AM416" s="144"/>
      <c r="AN416" s="145"/>
      <c r="AO416" s="142"/>
      <c r="AP416" s="5"/>
      <c r="AQ416" s="146"/>
    </row>
    <row r="417" spans="2:43">
      <c r="B417" s="145"/>
      <c r="C417" s="144"/>
      <c r="D417" s="148"/>
      <c r="E417" s="149"/>
      <c r="F417" s="699"/>
      <c r="G417" s="148"/>
      <c r="H417" s="148"/>
      <c r="I417" s="148"/>
      <c r="J417" s="148"/>
      <c r="K417" s="148"/>
      <c r="L417" s="148"/>
      <c r="M417" s="148"/>
      <c r="N417" s="148"/>
      <c r="O417" s="148"/>
      <c r="P417" s="148"/>
      <c r="Q417" s="148"/>
      <c r="R417" s="148"/>
      <c r="S417" s="148"/>
      <c r="T417" s="148"/>
      <c r="U417" s="148"/>
      <c r="V417" s="148"/>
      <c r="W417" s="148"/>
      <c r="X417" s="148"/>
      <c r="Y417" s="148"/>
      <c r="Z417" s="148"/>
      <c r="AA417" s="148"/>
      <c r="AB417" s="151"/>
      <c r="AC417" s="148"/>
      <c r="AD417" s="152"/>
      <c r="AE417" s="133"/>
      <c r="AF417" s="133"/>
      <c r="AG417" s="138"/>
      <c r="AH417" s="139"/>
      <c r="AI417" s="144"/>
      <c r="AJ417" s="144"/>
      <c r="AK417" s="144"/>
      <c r="AL417" s="144"/>
      <c r="AM417" s="144"/>
      <c r="AN417" s="145"/>
      <c r="AO417" s="142"/>
      <c r="AP417" s="5"/>
      <c r="AQ417" s="146"/>
    </row>
    <row r="418" spans="2:43">
      <c r="B418" s="145"/>
      <c r="C418" s="144"/>
      <c r="D418" s="148"/>
      <c r="E418" s="149"/>
      <c r="F418" s="699"/>
      <c r="G418" s="148"/>
      <c r="H418" s="148"/>
      <c r="I418" s="148"/>
      <c r="J418" s="148"/>
      <c r="K418" s="148"/>
      <c r="L418" s="148"/>
      <c r="M418" s="148"/>
      <c r="N418" s="148"/>
      <c r="O418" s="148"/>
      <c r="P418" s="148"/>
      <c r="Q418" s="148"/>
      <c r="R418" s="148"/>
      <c r="S418" s="148"/>
      <c r="T418" s="148"/>
      <c r="U418" s="148"/>
      <c r="V418" s="148"/>
      <c r="W418" s="148"/>
      <c r="X418" s="148"/>
      <c r="Y418" s="148"/>
      <c r="Z418" s="148"/>
      <c r="AA418" s="148"/>
      <c r="AB418" s="151"/>
      <c r="AC418" s="148"/>
      <c r="AD418" s="152"/>
      <c r="AE418" s="133"/>
      <c r="AF418" s="133"/>
      <c r="AG418" s="138"/>
      <c r="AH418" s="139"/>
      <c r="AI418" s="144"/>
      <c r="AJ418" s="144"/>
      <c r="AK418" s="144"/>
      <c r="AL418" s="144"/>
      <c r="AM418" s="144"/>
      <c r="AN418" s="145"/>
      <c r="AO418" s="142"/>
      <c r="AP418" s="5"/>
      <c r="AQ418" s="146"/>
    </row>
    <row r="419" spans="2:43">
      <c r="B419" s="145"/>
      <c r="C419" s="144"/>
      <c r="D419" s="148"/>
      <c r="E419" s="149"/>
      <c r="F419" s="699"/>
      <c r="G419" s="148"/>
      <c r="H419" s="148"/>
      <c r="I419" s="148"/>
      <c r="J419" s="148"/>
      <c r="K419" s="148"/>
      <c r="L419" s="148"/>
      <c r="M419" s="148"/>
      <c r="N419" s="148"/>
      <c r="O419" s="148"/>
      <c r="P419" s="148"/>
      <c r="Q419" s="148"/>
      <c r="R419" s="148"/>
      <c r="S419" s="148"/>
      <c r="T419" s="148"/>
      <c r="U419" s="148"/>
      <c r="V419" s="148"/>
      <c r="W419" s="148"/>
      <c r="X419" s="148"/>
      <c r="Y419" s="148"/>
      <c r="Z419" s="148"/>
      <c r="AA419" s="148"/>
      <c r="AB419" s="151"/>
      <c r="AC419" s="148"/>
      <c r="AD419" s="152"/>
      <c r="AE419" s="133"/>
      <c r="AF419" s="133"/>
      <c r="AG419" s="138"/>
      <c r="AH419" s="139"/>
      <c r="AI419" s="144"/>
      <c r="AJ419" s="144"/>
      <c r="AK419" s="144"/>
      <c r="AL419" s="144"/>
      <c r="AM419" s="144"/>
      <c r="AN419" s="145"/>
      <c r="AO419" s="142"/>
      <c r="AP419" s="5"/>
      <c r="AQ419" s="146"/>
    </row>
    <row r="420" spans="2:43">
      <c r="B420" s="145"/>
      <c r="C420" s="144"/>
      <c r="D420" s="148"/>
      <c r="E420" s="149"/>
      <c r="F420" s="699"/>
      <c r="G420" s="148"/>
      <c r="H420" s="148"/>
      <c r="I420" s="148"/>
      <c r="J420" s="148"/>
      <c r="K420" s="148"/>
      <c r="L420" s="148"/>
      <c r="M420" s="148"/>
      <c r="N420" s="148"/>
      <c r="O420" s="148"/>
      <c r="P420" s="148"/>
      <c r="Q420" s="148"/>
      <c r="R420" s="148"/>
      <c r="S420" s="148"/>
      <c r="T420" s="148"/>
      <c r="U420" s="148"/>
      <c r="V420" s="148"/>
      <c r="W420" s="148"/>
      <c r="X420" s="148"/>
      <c r="Y420" s="148"/>
      <c r="Z420" s="148"/>
      <c r="AA420" s="148"/>
      <c r="AB420" s="151"/>
      <c r="AC420" s="148"/>
      <c r="AD420" s="152"/>
      <c r="AE420" s="133"/>
      <c r="AF420" s="133"/>
      <c r="AG420" s="138"/>
      <c r="AH420" s="139"/>
      <c r="AI420" s="144"/>
      <c r="AJ420" s="144"/>
      <c r="AK420" s="144"/>
      <c r="AL420" s="144"/>
      <c r="AM420" s="144"/>
      <c r="AN420" s="145"/>
      <c r="AO420" s="142"/>
      <c r="AP420" s="5"/>
      <c r="AQ420" s="146"/>
    </row>
    <row r="421" spans="2:43">
      <c r="B421" s="145"/>
      <c r="C421" s="144"/>
      <c r="D421" s="148"/>
      <c r="E421" s="149"/>
      <c r="F421" s="699"/>
      <c r="G421" s="148"/>
      <c r="H421" s="148"/>
      <c r="I421" s="148"/>
      <c r="J421" s="148"/>
      <c r="K421" s="148"/>
      <c r="L421" s="148"/>
      <c r="M421" s="148"/>
      <c r="N421" s="148"/>
      <c r="O421" s="148"/>
      <c r="P421" s="148"/>
      <c r="Q421" s="148"/>
      <c r="R421" s="148"/>
      <c r="S421" s="148"/>
      <c r="T421" s="148"/>
      <c r="U421" s="148"/>
      <c r="V421" s="148"/>
      <c r="W421" s="148"/>
      <c r="X421" s="148"/>
      <c r="Y421" s="148"/>
      <c r="Z421" s="148"/>
      <c r="AA421" s="148"/>
      <c r="AB421" s="151"/>
      <c r="AC421" s="148"/>
      <c r="AD421" s="152"/>
      <c r="AE421" s="133"/>
      <c r="AF421" s="133"/>
      <c r="AG421" s="138"/>
      <c r="AH421" s="139"/>
      <c r="AI421" s="144"/>
      <c r="AJ421" s="144"/>
      <c r="AK421" s="144"/>
      <c r="AL421" s="144"/>
      <c r="AM421" s="144"/>
      <c r="AN421" s="145"/>
      <c r="AO421" s="142"/>
      <c r="AP421" s="6"/>
      <c r="AQ421" s="146"/>
    </row>
    <row r="422" spans="2:43">
      <c r="F422" s="699"/>
      <c r="G422" s="148"/>
      <c r="H422" s="148"/>
      <c r="I422" s="148"/>
      <c r="J422" s="148"/>
      <c r="K422" s="148"/>
      <c r="L422" s="148"/>
      <c r="M422" s="148"/>
      <c r="N422" s="148"/>
      <c r="O422" s="148"/>
      <c r="P422" s="148"/>
      <c r="Q422" s="148"/>
      <c r="R422" s="148"/>
      <c r="S422" s="148"/>
      <c r="T422" s="148"/>
      <c r="U422" s="148"/>
      <c r="V422" s="148"/>
      <c r="W422" s="148"/>
      <c r="X422" s="148"/>
      <c r="Y422" s="148"/>
      <c r="Z422" s="148"/>
      <c r="AA422" s="148"/>
      <c r="AB422" s="151"/>
      <c r="AC422" s="148"/>
      <c r="AD422" s="152"/>
      <c r="AE422" s="133"/>
      <c r="AF422" s="133"/>
      <c r="AG422" s="138"/>
      <c r="AH422" s="139"/>
      <c r="AI422" s="144"/>
      <c r="AJ422" s="144"/>
      <c r="AK422" s="144"/>
      <c r="AL422" s="144"/>
      <c r="AM422" s="144"/>
    </row>
    <row r="423" spans="2:43">
      <c r="B423" s="145"/>
      <c r="C423" s="144"/>
      <c r="D423" s="148"/>
      <c r="E423" s="149"/>
      <c r="F423" s="699"/>
      <c r="G423" s="148"/>
      <c r="H423" s="148"/>
      <c r="I423" s="148"/>
      <c r="J423" s="148"/>
      <c r="K423" s="148"/>
      <c r="L423" s="148"/>
      <c r="M423" s="148"/>
      <c r="N423" s="148"/>
      <c r="O423" s="148"/>
      <c r="P423" s="148"/>
      <c r="Q423" s="148"/>
      <c r="R423" s="148"/>
      <c r="S423" s="148"/>
      <c r="T423" s="148"/>
      <c r="U423" s="148"/>
      <c r="V423" s="148"/>
      <c r="W423" s="148"/>
      <c r="X423" s="148"/>
      <c r="Y423" s="148"/>
      <c r="Z423" s="148"/>
      <c r="AA423" s="148"/>
      <c r="AB423" s="151"/>
      <c r="AC423" s="148"/>
      <c r="AD423" s="152"/>
      <c r="AE423" s="133"/>
      <c r="AF423" s="133"/>
      <c r="AG423" s="138"/>
      <c r="AH423" s="139"/>
      <c r="AI423" s="144"/>
      <c r="AJ423" s="144"/>
      <c r="AK423" s="144"/>
      <c r="AL423" s="144"/>
      <c r="AM423" s="144"/>
      <c r="AN423" s="145"/>
      <c r="AO423" s="142"/>
      <c r="AP423" s="5"/>
      <c r="AQ423" s="146"/>
    </row>
    <row r="424" spans="2:43">
      <c r="B424" s="145"/>
      <c r="C424" s="144"/>
      <c r="D424" s="148"/>
      <c r="E424" s="149"/>
      <c r="F424" s="699"/>
      <c r="G424" s="148"/>
      <c r="H424" s="148"/>
      <c r="I424" s="148"/>
      <c r="J424" s="148"/>
      <c r="K424" s="148"/>
      <c r="L424" s="148"/>
      <c r="M424" s="148"/>
      <c r="N424" s="148"/>
      <c r="O424" s="148"/>
      <c r="P424" s="148"/>
      <c r="Q424" s="148"/>
      <c r="R424" s="148"/>
      <c r="S424" s="148"/>
      <c r="T424" s="148"/>
      <c r="U424" s="148"/>
      <c r="V424" s="148"/>
      <c r="W424" s="148"/>
      <c r="X424" s="148"/>
      <c r="Y424" s="148"/>
      <c r="Z424" s="148"/>
      <c r="AA424" s="148"/>
      <c r="AB424" s="151"/>
      <c r="AC424" s="148"/>
      <c r="AD424" s="152"/>
      <c r="AE424" s="133"/>
      <c r="AF424" s="133"/>
      <c r="AG424" s="138"/>
      <c r="AH424" s="139"/>
      <c r="AI424" s="144"/>
      <c r="AJ424" s="144"/>
      <c r="AK424" s="144"/>
      <c r="AL424" s="144"/>
      <c r="AM424" s="144"/>
      <c r="AN424" s="145"/>
      <c r="AO424" s="142"/>
      <c r="AP424" s="5"/>
      <c r="AQ424" s="146"/>
    </row>
    <row r="425" spans="2:43">
      <c r="B425" s="145"/>
      <c r="C425" s="144"/>
      <c r="D425" s="148"/>
      <c r="E425" s="149"/>
      <c r="F425" s="699"/>
      <c r="G425" s="148"/>
      <c r="H425" s="148"/>
      <c r="I425" s="148"/>
      <c r="J425" s="148"/>
      <c r="K425" s="148"/>
      <c r="L425" s="148"/>
      <c r="M425" s="148"/>
      <c r="N425" s="148"/>
      <c r="O425" s="148"/>
      <c r="P425" s="148"/>
      <c r="Q425" s="148"/>
      <c r="R425" s="148"/>
      <c r="S425" s="148"/>
      <c r="T425" s="148"/>
      <c r="U425" s="148"/>
      <c r="V425" s="148"/>
      <c r="W425" s="148"/>
      <c r="X425" s="148"/>
      <c r="Y425" s="148"/>
      <c r="Z425" s="148"/>
      <c r="AA425" s="148"/>
      <c r="AB425" s="151"/>
      <c r="AC425" s="148"/>
      <c r="AD425" s="152"/>
      <c r="AE425" s="133"/>
      <c r="AF425" s="133"/>
      <c r="AG425" s="138"/>
      <c r="AH425" s="139"/>
      <c r="AI425" s="144"/>
      <c r="AJ425" s="144"/>
      <c r="AK425" s="144"/>
      <c r="AL425" s="144"/>
      <c r="AM425" s="144"/>
      <c r="AN425" s="145"/>
      <c r="AO425" s="142"/>
      <c r="AP425" s="5"/>
      <c r="AQ425" s="146"/>
    </row>
    <row r="426" spans="2:43">
      <c r="B426" s="145"/>
      <c r="C426" s="144"/>
      <c r="D426" s="148"/>
      <c r="E426" s="149"/>
      <c r="F426" s="699"/>
      <c r="G426" s="148"/>
      <c r="H426" s="148"/>
      <c r="I426" s="148"/>
      <c r="J426" s="148"/>
      <c r="K426" s="148"/>
      <c r="L426" s="148"/>
      <c r="M426" s="148"/>
      <c r="N426" s="148"/>
      <c r="O426" s="148"/>
      <c r="P426" s="148"/>
      <c r="Q426" s="148"/>
      <c r="R426" s="148"/>
      <c r="S426" s="148"/>
      <c r="T426" s="148"/>
      <c r="U426" s="148"/>
      <c r="V426" s="148"/>
      <c r="W426" s="148"/>
      <c r="X426" s="148"/>
      <c r="Y426" s="148"/>
      <c r="Z426" s="148"/>
      <c r="AA426" s="148"/>
      <c r="AB426" s="151"/>
      <c r="AC426" s="148"/>
      <c r="AD426" s="152"/>
      <c r="AE426" s="133"/>
      <c r="AF426" s="133"/>
      <c r="AG426" s="138"/>
      <c r="AH426" s="139"/>
      <c r="AI426" s="144"/>
      <c r="AJ426" s="144"/>
      <c r="AK426" s="144"/>
      <c r="AL426" s="144"/>
      <c r="AM426" s="144"/>
      <c r="AN426" s="145"/>
      <c r="AO426" s="142"/>
      <c r="AP426" s="5"/>
      <c r="AQ426" s="146"/>
    </row>
    <row r="427" spans="2:43">
      <c r="B427" s="145"/>
      <c r="C427" s="144"/>
      <c r="D427" s="148"/>
      <c r="E427" s="149"/>
      <c r="F427" s="699"/>
      <c r="G427" s="148"/>
      <c r="H427" s="148"/>
      <c r="I427" s="148"/>
      <c r="J427" s="148"/>
      <c r="K427" s="148"/>
      <c r="L427" s="148"/>
      <c r="M427" s="148"/>
      <c r="N427" s="148"/>
      <c r="O427" s="148"/>
      <c r="P427" s="148"/>
      <c r="Q427" s="148"/>
      <c r="R427" s="148"/>
      <c r="S427" s="148"/>
      <c r="T427" s="148"/>
      <c r="U427" s="148"/>
      <c r="V427" s="148"/>
      <c r="W427" s="148"/>
      <c r="X427" s="148"/>
      <c r="Y427" s="148"/>
      <c r="Z427" s="148"/>
      <c r="AA427" s="148"/>
      <c r="AB427" s="151"/>
      <c r="AC427" s="148"/>
      <c r="AD427" s="152"/>
      <c r="AE427" s="133"/>
      <c r="AF427" s="133"/>
      <c r="AG427" s="138"/>
      <c r="AH427" s="139"/>
      <c r="AI427" s="144"/>
      <c r="AJ427" s="144"/>
      <c r="AK427" s="144"/>
      <c r="AL427" s="144"/>
      <c r="AM427" s="144"/>
      <c r="AN427" s="145"/>
      <c r="AO427" s="142"/>
      <c r="AP427" s="5"/>
      <c r="AQ427" s="146"/>
    </row>
    <row r="428" spans="2:43">
      <c r="B428" s="145"/>
      <c r="C428" s="144"/>
      <c r="D428" s="148"/>
      <c r="E428" s="149"/>
      <c r="F428" s="699"/>
      <c r="G428" s="148"/>
      <c r="H428" s="148"/>
      <c r="I428" s="148"/>
      <c r="J428" s="148"/>
      <c r="K428" s="148"/>
      <c r="L428" s="148"/>
      <c r="M428" s="148"/>
      <c r="N428" s="148"/>
      <c r="O428" s="148"/>
      <c r="P428" s="148"/>
      <c r="Q428" s="148"/>
      <c r="R428" s="148"/>
      <c r="S428" s="148"/>
      <c r="T428" s="148"/>
      <c r="U428" s="148"/>
      <c r="V428" s="148"/>
      <c r="W428" s="148"/>
      <c r="X428" s="148"/>
      <c r="Y428" s="148"/>
      <c r="Z428" s="148"/>
      <c r="AA428" s="148"/>
      <c r="AB428" s="151"/>
      <c r="AC428" s="148"/>
      <c r="AD428" s="152"/>
      <c r="AE428" s="133"/>
      <c r="AF428" s="133"/>
      <c r="AG428" s="138"/>
      <c r="AH428" s="139"/>
      <c r="AI428" s="144"/>
      <c r="AJ428" s="144"/>
      <c r="AK428" s="144"/>
      <c r="AL428" s="144"/>
      <c r="AM428" s="144"/>
      <c r="AN428" s="145"/>
      <c r="AO428" s="142"/>
      <c r="AP428" s="5"/>
      <c r="AQ428" s="146"/>
    </row>
    <row r="429" spans="2:43">
      <c r="C429" s="159"/>
      <c r="D429" s="160"/>
      <c r="E429" s="161"/>
      <c r="F429" s="699"/>
      <c r="G429" s="148"/>
      <c r="H429" s="148"/>
      <c r="I429" s="148"/>
      <c r="J429" s="148"/>
      <c r="K429" s="148"/>
      <c r="L429" s="148"/>
      <c r="M429" s="148"/>
      <c r="N429" s="148"/>
      <c r="O429" s="148"/>
      <c r="P429" s="148"/>
      <c r="Q429" s="148"/>
      <c r="R429" s="148"/>
      <c r="S429" s="148"/>
      <c r="T429" s="148"/>
      <c r="U429" s="148"/>
      <c r="V429" s="148"/>
      <c r="W429" s="148"/>
      <c r="X429" s="148"/>
      <c r="Y429" s="148"/>
      <c r="Z429" s="148"/>
      <c r="AA429" s="148"/>
      <c r="AB429" s="151"/>
      <c r="AC429" s="148"/>
      <c r="AD429" s="152"/>
      <c r="AE429" s="133"/>
      <c r="AF429" s="133"/>
      <c r="AG429" s="138"/>
      <c r="AH429" s="139"/>
      <c r="AI429" s="144"/>
      <c r="AJ429" s="144"/>
      <c r="AK429" s="144"/>
      <c r="AL429" s="144"/>
      <c r="AM429" s="144"/>
      <c r="AO429" s="115"/>
      <c r="AQ429" s="4"/>
    </row>
    <row r="430" spans="2:43">
      <c r="C430" s="159"/>
      <c r="D430" s="162"/>
      <c r="E430" s="163"/>
      <c r="F430" s="699"/>
      <c r="G430" s="148"/>
      <c r="H430" s="148"/>
      <c r="I430" s="148"/>
      <c r="J430" s="148"/>
      <c r="K430" s="148"/>
      <c r="L430" s="148"/>
      <c r="M430" s="148"/>
      <c r="N430" s="148"/>
      <c r="O430" s="148"/>
      <c r="P430" s="148"/>
      <c r="Q430" s="148"/>
      <c r="R430" s="148"/>
      <c r="S430" s="148"/>
      <c r="T430" s="148"/>
      <c r="U430" s="148"/>
      <c r="V430" s="148"/>
      <c r="W430" s="148"/>
      <c r="X430" s="148"/>
      <c r="Y430" s="148"/>
      <c r="Z430" s="148"/>
      <c r="AA430" s="148"/>
      <c r="AB430" s="151"/>
      <c r="AC430" s="148"/>
      <c r="AD430" s="152"/>
      <c r="AE430" s="133"/>
      <c r="AF430" s="133"/>
      <c r="AG430" s="138"/>
      <c r="AH430" s="139"/>
      <c r="AI430" s="144"/>
      <c r="AJ430" s="144"/>
      <c r="AK430" s="144"/>
      <c r="AL430" s="144"/>
      <c r="AM430" s="144"/>
      <c r="AO430" s="115"/>
      <c r="AQ430" s="146"/>
    </row>
    <row r="431" spans="2:43">
      <c r="C431" s="159"/>
      <c r="D431" s="162"/>
      <c r="E431" s="163"/>
      <c r="F431" s="699"/>
      <c r="G431" s="148"/>
      <c r="H431" s="148"/>
      <c r="I431" s="148"/>
      <c r="J431" s="148"/>
      <c r="K431" s="148"/>
      <c r="L431" s="148"/>
      <c r="M431" s="148"/>
      <c r="N431" s="148"/>
      <c r="O431" s="148"/>
      <c r="P431" s="148"/>
      <c r="Q431" s="148"/>
      <c r="R431" s="148"/>
      <c r="S431" s="148"/>
      <c r="T431" s="148"/>
      <c r="U431" s="148"/>
      <c r="V431" s="148"/>
      <c r="W431" s="148"/>
      <c r="X431" s="148"/>
      <c r="Y431" s="148"/>
      <c r="Z431" s="148"/>
      <c r="AA431" s="148"/>
      <c r="AB431" s="151"/>
      <c r="AC431" s="148"/>
      <c r="AD431" s="152"/>
      <c r="AE431" s="133"/>
      <c r="AF431" s="133"/>
      <c r="AG431" s="138"/>
      <c r="AH431" s="139"/>
      <c r="AI431" s="144"/>
      <c r="AJ431" s="144"/>
      <c r="AK431" s="144"/>
      <c r="AL431" s="144"/>
      <c r="AM431" s="144"/>
      <c r="AO431" s="115"/>
      <c r="AQ431" s="146"/>
    </row>
    <row r="432" spans="2:43">
      <c r="C432" s="159"/>
      <c r="D432" s="162"/>
      <c r="E432" s="163"/>
      <c r="F432" s="699"/>
      <c r="G432" s="148"/>
      <c r="H432" s="148"/>
      <c r="I432" s="148"/>
      <c r="J432" s="148"/>
      <c r="K432" s="148"/>
      <c r="L432" s="148"/>
      <c r="M432" s="148"/>
      <c r="N432" s="148"/>
      <c r="O432" s="148"/>
      <c r="P432" s="148"/>
      <c r="Q432" s="148"/>
      <c r="R432" s="148"/>
      <c r="S432" s="148"/>
      <c r="T432" s="148"/>
      <c r="U432" s="148"/>
      <c r="V432" s="148"/>
      <c r="W432" s="148"/>
      <c r="X432" s="148"/>
      <c r="Y432" s="148"/>
      <c r="Z432" s="148"/>
      <c r="AA432" s="148"/>
      <c r="AB432" s="151"/>
      <c r="AC432" s="148"/>
      <c r="AD432" s="152"/>
      <c r="AE432" s="133"/>
      <c r="AF432" s="133"/>
      <c r="AG432" s="138"/>
      <c r="AH432" s="139"/>
      <c r="AI432" s="144"/>
      <c r="AJ432" s="144"/>
      <c r="AK432" s="144"/>
      <c r="AL432" s="144"/>
      <c r="AM432" s="144"/>
      <c r="AO432" s="115"/>
      <c r="AQ432" s="146"/>
    </row>
    <row r="433" spans="2:43">
      <c r="C433" s="159"/>
      <c r="D433" s="162"/>
      <c r="E433" s="161"/>
      <c r="F433" s="699"/>
      <c r="G433" s="148"/>
      <c r="H433" s="148"/>
      <c r="I433" s="148"/>
      <c r="J433" s="148"/>
      <c r="K433" s="148"/>
      <c r="L433" s="148"/>
      <c r="M433" s="148"/>
      <c r="N433" s="148"/>
      <c r="O433" s="148"/>
      <c r="P433" s="148"/>
      <c r="Q433" s="148"/>
      <c r="R433" s="148"/>
      <c r="S433" s="148"/>
      <c r="T433" s="148"/>
      <c r="U433" s="148"/>
      <c r="V433" s="148"/>
      <c r="W433" s="148"/>
      <c r="X433" s="148"/>
      <c r="Y433" s="148"/>
      <c r="Z433" s="148"/>
      <c r="AA433" s="148"/>
      <c r="AB433" s="151"/>
      <c r="AC433" s="148"/>
      <c r="AD433" s="152"/>
      <c r="AE433" s="133"/>
      <c r="AF433" s="133"/>
      <c r="AG433" s="138"/>
      <c r="AH433" s="139"/>
      <c r="AI433" s="144"/>
      <c r="AJ433" s="144"/>
      <c r="AK433" s="144"/>
      <c r="AL433" s="144"/>
      <c r="AM433" s="144"/>
      <c r="AO433" s="115"/>
      <c r="AQ433" s="4"/>
    </row>
    <row r="434" spans="2:43">
      <c r="C434" s="159"/>
      <c r="D434" s="162"/>
      <c r="E434" s="163"/>
      <c r="F434" s="699"/>
      <c r="G434" s="148"/>
      <c r="H434" s="148"/>
      <c r="I434" s="148"/>
      <c r="J434" s="148"/>
      <c r="K434" s="148"/>
      <c r="L434" s="148"/>
      <c r="M434" s="148"/>
      <c r="N434" s="148"/>
      <c r="O434" s="148"/>
      <c r="P434" s="148"/>
      <c r="Q434" s="148"/>
      <c r="R434" s="148"/>
      <c r="S434" s="148"/>
      <c r="T434" s="148"/>
      <c r="U434" s="148"/>
      <c r="V434" s="148"/>
      <c r="W434" s="148"/>
      <c r="X434" s="148"/>
      <c r="Y434" s="148"/>
      <c r="Z434" s="148"/>
      <c r="AA434" s="148"/>
      <c r="AB434" s="151"/>
      <c r="AC434" s="148"/>
      <c r="AD434" s="152"/>
      <c r="AE434" s="133"/>
      <c r="AF434" s="133"/>
      <c r="AG434" s="138"/>
      <c r="AH434" s="139"/>
      <c r="AI434" s="144"/>
      <c r="AJ434" s="144"/>
      <c r="AK434" s="144"/>
      <c r="AL434" s="144"/>
      <c r="AM434" s="144"/>
      <c r="AO434" s="115"/>
      <c r="AQ434" s="146"/>
    </row>
    <row r="435" spans="2:43">
      <c r="C435" s="159"/>
      <c r="D435" s="162"/>
      <c r="E435" s="163"/>
      <c r="F435" s="699"/>
      <c r="G435" s="148"/>
      <c r="H435" s="148"/>
      <c r="I435" s="148"/>
      <c r="J435" s="148"/>
      <c r="K435" s="148"/>
      <c r="L435" s="148"/>
      <c r="M435" s="148"/>
      <c r="N435" s="148"/>
      <c r="O435" s="148"/>
      <c r="P435" s="148"/>
      <c r="Q435" s="148"/>
      <c r="R435" s="148"/>
      <c r="S435" s="148"/>
      <c r="T435" s="148"/>
      <c r="U435" s="148"/>
      <c r="V435" s="148"/>
      <c r="W435" s="148"/>
      <c r="X435" s="148"/>
      <c r="Y435" s="148"/>
      <c r="Z435" s="148"/>
      <c r="AA435" s="148"/>
      <c r="AB435" s="151"/>
      <c r="AC435" s="148"/>
      <c r="AD435" s="152"/>
      <c r="AE435" s="133"/>
      <c r="AF435" s="133"/>
      <c r="AG435" s="138"/>
      <c r="AH435" s="139"/>
      <c r="AI435" s="144"/>
      <c r="AJ435" s="144"/>
      <c r="AK435" s="144"/>
      <c r="AL435" s="144"/>
      <c r="AM435" s="144"/>
      <c r="AO435" s="115"/>
      <c r="AQ435" s="146"/>
    </row>
    <row r="436" spans="2:43">
      <c r="C436" s="159"/>
      <c r="D436" s="162"/>
      <c r="E436" s="163"/>
      <c r="F436" s="699"/>
      <c r="G436" s="148"/>
      <c r="H436" s="148"/>
      <c r="I436" s="148"/>
      <c r="J436" s="148"/>
      <c r="K436" s="148"/>
      <c r="L436" s="148"/>
      <c r="M436" s="148"/>
      <c r="N436" s="148"/>
      <c r="O436" s="148"/>
      <c r="P436" s="148"/>
      <c r="Q436" s="148"/>
      <c r="R436" s="148"/>
      <c r="S436" s="148"/>
      <c r="T436" s="148"/>
      <c r="U436" s="148"/>
      <c r="V436" s="148"/>
      <c r="W436" s="148"/>
      <c r="X436" s="148"/>
      <c r="Y436" s="148"/>
      <c r="Z436" s="148"/>
      <c r="AA436" s="148"/>
      <c r="AB436" s="151"/>
      <c r="AC436" s="148"/>
      <c r="AD436" s="152"/>
      <c r="AE436" s="133"/>
      <c r="AF436" s="133"/>
      <c r="AG436" s="138"/>
      <c r="AH436" s="139"/>
      <c r="AI436" s="144"/>
      <c r="AJ436" s="144"/>
      <c r="AK436" s="144"/>
      <c r="AL436" s="144"/>
      <c r="AM436" s="144"/>
      <c r="AO436" s="115"/>
      <c r="AQ436" s="146"/>
    </row>
    <row r="437" spans="2:43">
      <c r="C437" s="159"/>
      <c r="D437" s="162"/>
      <c r="E437" s="163"/>
      <c r="F437" s="699"/>
      <c r="G437" s="148"/>
      <c r="H437" s="148"/>
      <c r="I437" s="148"/>
      <c r="J437" s="148"/>
      <c r="K437" s="148"/>
      <c r="L437" s="148"/>
      <c r="M437" s="148"/>
      <c r="N437" s="148"/>
      <c r="O437" s="148"/>
      <c r="P437" s="148"/>
      <c r="Q437" s="148"/>
      <c r="R437" s="148"/>
      <c r="S437" s="148"/>
      <c r="T437" s="148"/>
      <c r="U437" s="148"/>
      <c r="V437" s="148"/>
      <c r="W437" s="148"/>
      <c r="X437" s="148"/>
      <c r="Y437" s="148"/>
      <c r="Z437" s="148"/>
      <c r="AA437" s="148"/>
      <c r="AB437" s="151"/>
      <c r="AC437" s="148"/>
      <c r="AD437" s="152"/>
      <c r="AE437" s="133"/>
      <c r="AF437" s="133"/>
      <c r="AG437" s="138"/>
      <c r="AH437" s="139"/>
      <c r="AI437" s="144"/>
      <c r="AJ437" s="144"/>
      <c r="AK437" s="144"/>
      <c r="AL437" s="144"/>
      <c r="AM437" s="144"/>
      <c r="AO437" s="115"/>
      <c r="AQ437" s="146"/>
    </row>
    <row r="438" spans="2:43">
      <c r="C438" s="159"/>
      <c r="D438" s="162"/>
      <c r="E438" s="161"/>
      <c r="F438" s="699"/>
      <c r="G438" s="148"/>
      <c r="H438" s="148"/>
      <c r="I438" s="148"/>
      <c r="J438" s="148"/>
      <c r="K438" s="148"/>
      <c r="L438" s="148"/>
      <c r="M438" s="148"/>
      <c r="N438" s="148"/>
      <c r="O438" s="148"/>
      <c r="P438" s="148"/>
      <c r="Q438" s="148"/>
      <c r="R438" s="148"/>
      <c r="S438" s="148"/>
      <c r="T438" s="148"/>
      <c r="U438" s="148"/>
      <c r="V438" s="148"/>
      <c r="W438" s="148"/>
      <c r="X438" s="148"/>
      <c r="Y438" s="148"/>
      <c r="Z438" s="148"/>
      <c r="AA438" s="148"/>
      <c r="AB438" s="151"/>
      <c r="AC438" s="148"/>
      <c r="AD438" s="152"/>
      <c r="AE438" s="133"/>
      <c r="AF438" s="133"/>
      <c r="AG438" s="138"/>
      <c r="AH438" s="139"/>
      <c r="AI438" s="144"/>
      <c r="AJ438" s="144"/>
      <c r="AK438" s="144"/>
      <c r="AL438" s="144"/>
      <c r="AM438" s="144"/>
      <c r="AO438" s="115"/>
      <c r="AQ438" s="4"/>
    </row>
    <row r="439" spans="2:43">
      <c r="B439" s="145"/>
      <c r="C439" s="144"/>
      <c r="D439" s="148"/>
      <c r="E439" s="149"/>
      <c r="F439" s="699"/>
      <c r="G439" s="148"/>
      <c r="H439" s="148"/>
      <c r="I439" s="148"/>
      <c r="J439" s="148"/>
      <c r="K439" s="148"/>
      <c r="L439" s="148"/>
      <c r="M439" s="148"/>
      <c r="N439" s="148"/>
      <c r="O439" s="148"/>
      <c r="P439" s="148"/>
      <c r="Q439" s="148"/>
      <c r="R439" s="148"/>
      <c r="S439" s="148"/>
      <c r="T439" s="148"/>
      <c r="U439" s="148"/>
      <c r="V439" s="148"/>
      <c r="W439" s="148"/>
      <c r="X439" s="148"/>
      <c r="Y439" s="148"/>
      <c r="Z439" s="148"/>
      <c r="AA439" s="148"/>
      <c r="AB439" s="151"/>
      <c r="AC439" s="148"/>
      <c r="AD439" s="152"/>
      <c r="AE439" s="133"/>
      <c r="AF439" s="133"/>
      <c r="AG439" s="138"/>
      <c r="AH439" s="139"/>
      <c r="AI439" s="144"/>
      <c r="AJ439" s="144"/>
      <c r="AK439" s="144"/>
      <c r="AL439" s="144"/>
      <c r="AM439" s="144"/>
      <c r="AN439" s="145"/>
      <c r="AO439" s="142"/>
      <c r="AP439" s="5"/>
      <c r="AQ439" s="146"/>
    </row>
    <row r="440" spans="2:43">
      <c r="B440" s="145"/>
      <c r="C440" s="144"/>
      <c r="D440" s="148"/>
      <c r="E440" s="149"/>
      <c r="F440" s="699"/>
      <c r="G440" s="148"/>
      <c r="H440" s="148"/>
      <c r="I440" s="148"/>
      <c r="J440" s="148"/>
      <c r="K440" s="148"/>
      <c r="L440" s="148"/>
      <c r="M440" s="148"/>
      <c r="N440" s="148"/>
      <c r="O440" s="148"/>
      <c r="P440" s="148"/>
      <c r="Q440" s="148"/>
      <c r="R440" s="148"/>
      <c r="S440" s="148"/>
      <c r="T440" s="148"/>
      <c r="U440" s="148"/>
      <c r="V440" s="148"/>
      <c r="W440" s="148"/>
      <c r="X440" s="148"/>
      <c r="Y440" s="148"/>
      <c r="Z440" s="148"/>
      <c r="AA440" s="148"/>
      <c r="AB440" s="151"/>
      <c r="AC440" s="148"/>
      <c r="AD440" s="152"/>
      <c r="AE440" s="133"/>
      <c r="AF440" s="133"/>
      <c r="AG440" s="138"/>
      <c r="AH440" s="139"/>
      <c r="AI440" s="144"/>
      <c r="AJ440" s="144"/>
      <c r="AK440" s="144"/>
      <c r="AL440" s="144"/>
      <c r="AM440" s="144"/>
      <c r="AN440" s="145"/>
      <c r="AO440" s="142"/>
      <c r="AP440" s="5"/>
      <c r="AQ440" s="146"/>
    </row>
    <row r="441" spans="2:43">
      <c r="B441" s="145"/>
      <c r="C441" s="144"/>
      <c r="D441" s="148"/>
      <c r="E441" s="149"/>
      <c r="F441" s="699"/>
      <c r="G441" s="148"/>
      <c r="H441" s="148"/>
      <c r="I441" s="148"/>
      <c r="J441" s="148"/>
      <c r="K441" s="148"/>
      <c r="L441" s="148"/>
      <c r="M441" s="148"/>
      <c r="N441" s="148"/>
      <c r="O441" s="148"/>
      <c r="P441" s="148"/>
      <c r="Q441" s="148"/>
      <c r="R441" s="148"/>
      <c r="S441" s="148"/>
      <c r="T441" s="148"/>
      <c r="U441" s="148"/>
      <c r="V441" s="148"/>
      <c r="W441" s="148"/>
      <c r="X441" s="148"/>
      <c r="Y441" s="148"/>
      <c r="Z441" s="148"/>
      <c r="AA441" s="148"/>
      <c r="AB441" s="151"/>
      <c r="AC441" s="148"/>
      <c r="AD441" s="152"/>
      <c r="AE441" s="133"/>
      <c r="AF441" s="133"/>
      <c r="AG441" s="138"/>
      <c r="AH441" s="139"/>
      <c r="AI441" s="144"/>
      <c r="AJ441" s="144"/>
      <c r="AK441" s="144"/>
      <c r="AL441" s="144"/>
      <c r="AM441" s="144"/>
      <c r="AN441" s="145"/>
      <c r="AO441" s="142"/>
      <c r="AP441" s="5"/>
      <c r="AQ441" s="146"/>
    </row>
    <row r="442" spans="2:43">
      <c r="B442" s="145"/>
      <c r="C442" s="144"/>
      <c r="D442" s="148"/>
      <c r="E442" s="149"/>
      <c r="F442" s="699"/>
      <c r="G442" s="148"/>
      <c r="H442" s="148"/>
      <c r="I442" s="148"/>
      <c r="J442" s="148"/>
      <c r="K442" s="148"/>
      <c r="L442" s="148"/>
      <c r="M442" s="148"/>
      <c r="N442" s="148"/>
      <c r="O442" s="148"/>
      <c r="P442" s="148"/>
      <c r="Q442" s="148"/>
      <c r="R442" s="148"/>
      <c r="S442" s="148"/>
      <c r="T442" s="148"/>
      <c r="U442" s="148"/>
      <c r="V442" s="148"/>
      <c r="W442" s="148"/>
      <c r="X442" s="148"/>
      <c r="Y442" s="148"/>
      <c r="Z442" s="148"/>
      <c r="AA442" s="148"/>
      <c r="AB442" s="151"/>
      <c r="AC442" s="148"/>
      <c r="AD442" s="152"/>
      <c r="AE442" s="133"/>
      <c r="AF442" s="133"/>
      <c r="AG442" s="138"/>
      <c r="AH442" s="139"/>
      <c r="AI442" s="144"/>
      <c r="AJ442" s="144"/>
      <c r="AK442" s="144"/>
      <c r="AL442" s="144"/>
      <c r="AM442" s="144"/>
      <c r="AN442" s="145"/>
      <c r="AO442" s="142"/>
      <c r="AP442" s="5"/>
      <c r="AQ442" s="146"/>
    </row>
    <row r="443" spans="2:43">
      <c r="B443" s="145"/>
      <c r="C443" s="144"/>
      <c r="D443" s="148"/>
      <c r="E443" s="149"/>
      <c r="F443" s="699"/>
      <c r="G443" s="148"/>
      <c r="H443" s="148"/>
      <c r="I443" s="148"/>
      <c r="J443" s="148"/>
      <c r="K443" s="148"/>
      <c r="L443" s="148"/>
      <c r="M443" s="148"/>
      <c r="N443" s="148"/>
      <c r="O443" s="148"/>
      <c r="P443" s="148"/>
      <c r="Q443" s="148"/>
      <c r="R443" s="148"/>
      <c r="S443" s="148"/>
      <c r="T443" s="148"/>
      <c r="U443" s="148"/>
      <c r="V443" s="148"/>
      <c r="W443" s="148"/>
      <c r="X443" s="148"/>
      <c r="Y443" s="148"/>
      <c r="Z443" s="148"/>
      <c r="AA443" s="148"/>
      <c r="AB443" s="151"/>
      <c r="AC443" s="148"/>
      <c r="AD443" s="152"/>
      <c r="AE443" s="133"/>
      <c r="AF443" s="133"/>
      <c r="AG443" s="138"/>
      <c r="AH443" s="139"/>
      <c r="AI443" s="144"/>
      <c r="AJ443" s="144"/>
      <c r="AK443" s="144"/>
      <c r="AL443" s="144"/>
      <c r="AM443" s="144"/>
      <c r="AN443" s="145"/>
      <c r="AO443" s="142"/>
      <c r="AP443" s="5"/>
      <c r="AQ443" s="146"/>
    </row>
    <row r="444" spans="2:43">
      <c r="B444" s="145"/>
      <c r="C444" s="144"/>
      <c r="D444" s="148"/>
      <c r="E444" s="149"/>
      <c r="F444" s="699"/>
      <c r="G444" s="148"/>
      <c r="H444" s="148"/>
      <c r="I444" s="148"/>
      <c r="J444" s="148"/>
      <c r="K444" s="148"/>
      <c r="L444" s="148"/>
      <c r="M444" s="148"/>
      <c r="N444" s="148"/>
      <c r="O444" s="148"/>
      <c r="P444" s="148"/>
      <c r="Q444" s="148"/>
      <c r="R444" s="148"/>
      <c r="S444" s="148"/>
      <c r="T444" s="148"/>
      <c r="U444" s="148"/>
      <c r="V444" s="148"/>
      <c r="W444" s="148"/>
      <c r="X444" s="148"/>
      <c r="Y444" s="148"/>
      <c r="Z444" s="148"/>
      <c r="AA444" s="148"/>
      <c r="AB444" s="151"/>
      <c r="AC444" s="148"/>
      <c r="AD444" s="152"/>
      <c r="AE444" s="133"/>
      <c r="AF444" s="133"/>
      <c r="AG444" s="138"/>
      <c r="AH444" s="139"/>
      <c r="AI444" s="144"/>
      <c r="AJ444" s="144"/>
      <c r="AK444" s="144"/>
      <c r="AL444" s="144"/>
      <c r="AM444" s="144"/>
      <c r="AN444" s="145"/>
      <c r="AO444" s="142"/>
      <c r="AP444" s="5"/>
      <c r="AQ444" s="146"/>
    </row>
    <row r="445" spans="2:43">
      <c r="B445" s="145"/>
      <c r="C445" s="144"/>
      <c r="D445" s="148"/>
      <c r="E445" s="149"/>
      <c r="F445" s="699"/>
      <c r="G445" s="148"/>
      <c r="H445" s="148"/>
      <c r="I445" s="148"/>
      <c r="J445" s="148"/>
      <c r="K445" s="148"/>
      <c r="L445" s="148"/>
      <c r="M445" s="148"/>
      <c r="N445" s="148"/>
      <c r="O445" s="148"/>
      <c r="P445" s="148"/>
      <c r="Q445" s="148"/>
      <c r="R445" s="148"/>
      <c r="S445" s="148"/>
      <c r="T445" s="148"/>
      <c r="U445" s="148"/>
      <c r="V445" s="148"/>
      <c r="W445" s="148"/>
      <c r="X445" s="148"/>
      <c r="Y445" s="148"/>
      <c r="Z445" s="148"/>
      <c r="AA445" s="148"/>
      <c r="AB445" s="151"/>
      <c r="AC445" s="148"/>
      <c r="AD445" s="152"/>
      <c r="AE445" s="133"/>
      <c r="AF445" s="133"/>
      <c r="AG445" s="138"/>
      <c r="AH445" s="139"/>
      <c r="AI445" s="144"/>
      <c r="AJ445" s="144"/>
      <c r="AK445" s="144"/>
      <c r="AL445" s="144"/>
      <c r="AM445" s="144"/>
      <c r="AN445" s="145"/>
      <c r="AO445" s="142"/>
      <c r="AP445" s="5"/>
      <c r="AQ445" s="146"/>
    </row>
    <row r="446" spans="2:43">
      <c r="B446" s="145"/>
      <c r="C446" s="144"/>
      <c r="D446" s="148"/>
      <c r="E446" s="149"/>
      <c r="F446" s="699"/>
      <c r="G446" s="148"/>
      <c r="H446" s="148"/>
      <c r="I446" s="148"/>
      <c r="J446" s="148"/>
      <c r="K446" s="148"/>
      <c r="L446" s="148"/>
      <c r="M446" s="148"/>
      <c r="N446" s="148"/>
      <c r="O446" s="148"/>
      <c r="P446" s="148"/>
      <c r="Q446" s="148"/>
      <c r="R446" s="148"/>
      <c r="S446" s="148"/>
      <c r="T446" s="148"/>
      <c r="U446" s="148"/>
      <c r="V446" s="148"/>
      <c r="W446" s="148"/>
      <c r="X446" s="148"/>
      <c r="Y446" s="148"/>
      <c r="Z446" s="148"/>
      <c r="AA446" s="148"/>
      <c r="AB446" s="151"/>
      <c r="AC446" s="148"/>
      <c r="AD446" s="152"/>
      <c r="AE446" s="133"/>
      <c r="AF446" s="133"/>
      <c r="AG446" s="138"/>
      <c r="AH446" s="139"/>
      <c r="AI446" s="144"/>
      <c r="AJ446" s="144"/>
      <c r="AK446" s="144"/>
      <c r="AL446" s="144"/>
      <c r="AM446" s="144"/>
      <c r="AN446" s="145"/>
      <c r="AO446" s="142"/>
      <c r="AP446" s="6"/>
      <c r="AQ446" s="146"/>
    </row>
    <row r="447" spans="2:43">
      <c r="C447" s="159"/>
      <c r="D447" s="162"/>
      <c r="E447" s="161"/>
      <c r="F447" s="699"/>
      <c r="G447" s="148"/>
      <c r="H447" s="148"/>
      <c r="I447" s="148"/>
      <c r="J447" s="148"/>
      <c r="K447" s="148"/>
      <c r="L447" s="148"/>
      <c r="M447" s="148"/>
      <c r="N447" s="148"/>
      <c r="O447" s="148"/>
      <c r="P447" s="148"/>
      <c r="Q447" s="148"/>
      <c r="R447" s="148"/>
      <c r="S447" s="148"/>
      <c r="T447" s="148"/>
      <c r="U447" s="148"/>
      <c r="V447" s="148"/>
      <c r="W447" s="148"/>
      <c r="X447" s="148"/>
      <c r="Y447" s="148"/>
      <c r="Z447" s="148"/>
      <c r="AA447" s="148"/>
      <c r="AB447" s="151"/>
      <c r="AC447" s="148"/>
      <c r="AD447" s="152"/>
      <c r="AE447" s="133"/>
      <c r="AF447" s="133"/>
      <c r="AG447" s="138"/>
      <c r="AH447" s="139"/>
      <c r="AI447" s="144"/>
      <c r="AJ447" s="144"/>
      <c r="AK447" s="144"/>
      <c r="AL447" s="144"/>
      <c r="AM447" s="144"/>
      <c r="AO447" s="115"/>
      <c r="AQ447" s="4"/>
    </row>
    <row r="448" spans="2:43">
      <c r="B448" s="145"/>
      <c r="C448" s="144"/>
      <c r="D448" s="148"/>
      <c r="E448" s="149"/>
      <c r="F448" s="699"/>
      <c r="G448" s="148"/>
      <c r="H448" s="148"/>
      <c r="I448" s="148"/>
      <c r="J448" s="148"/>
      <c r="K448" s="148"/>
      <c r="L448" s="148"/>
      <c r="M448" s="148"/>
      <c r="N448" s="148"/>
      <c r="O448" s="148"/>
      <c r="P448" s="148"/>
      <c r="Q448" s="148"/>
      <c r="R448" s="148"/>
      <c r="S448" s="148"/>
      <c r="T448" s="148"/>
      <c r="U448" s="148"/>
      <c r="V448" s="148"/>
      <c r="W448" s="148"/>
      <c r="X448" s="148"/>
      <c r="Y448" s="148"/>
      <c r="Z448" s="148"/>
      <c r="AA448" s="148"/>
      <c r="AB448" s="151"/>
      <c r="AC448" s="148"/>
      <c r="AD448" s="152"/>
      <c r="AE448" s="133"/>
      <c r="AF448" s="133"/>
      <c r="AG448" s="138"/>
      <c r="AH448" s="139"/>
      <c r="AI448" s="144"/>
      <c r="AJ448" s="144"/>
      <c r="AK448" s="144"/>
      <c r="AL448" s="144"/>
      <c r="AM448" s="144"/>
      <c r="AN448" s="145"/>
      <c r="AO448" s="142"/>
      <c r="AP448" s="5"/>
      <c r="AQ448" s="146"/>
    </row>
    <row r="449" spans="2:43">
      <c r="B449" s="145"/>
      <c r="C449" s="144"/>
      <c r="D449" s="148"/>
      <c r="E449" s="149"/>
      <c r="F449" s="699"/>
      <c r="G449" s="148"/>
      <c r="H449" s="148"/>
      <c r="I449" s="148"/>
      <c r="J449" s="148"/>
      <c r="K449" s="148"/>
      <c r="L449" s="148"/>
      <c r="M449" s="148"/>
      <c r="N449" s="148"/>
      <c r="O449" s="148"/>
      <c r="P449" s="148"/>
      <c r="Q449" s="148"/>
      <c r="R449" s="148"/>
      <c r="S449" s="148"/>
      <c r="T449" s="148"/>
      <c r="U449" s="148"/>
      <c r="V449" s="148"/>
      <c r="W449" s="148"/>
      <c r="X449" s="148"/>
      <c r="Y449" s="148"/>
      <c r="Z449" s="148"/>
      <c r="AA449" s="148"/>
      <c r="AB449" s="151"/>
      <c r="AC449" s="148"/>
      <c r="AD449" s="152"/>
      <c r="AE449" s="133"/>
      <c r="AF449" s="133"/>
      <c r="AG449" s="138"/>
      <c r="AH449" s="139"/>
      <c r="AI449" s="144"/>
      <c r="AJ449" s="144"/>
      <c r="AK449" s="144"/>
      <c r="AL449" s="144"/>
      <c r="AM449" s="144"/>
      <c r="AN449" s="145"/>
      <c r="AO449" s="142"/>
      <c r="AP449" s="5"/>
      <c r="AQ449" s="146"/>
    </row>
    <row r="450" spans="2:43">
      <c r="B450" s="145"/>
      <c r="C450" s="144"/>
      <c r="D450" s="148"/>
      <c r="E450" s="149"/>
      <c r="F450" s="699"/>
      <c r="G450" s="148"/>
      <c r="H450" s="148"/>
      <c r="I450" s="148"/>
      <c r="J450" s="148"/>
      <c r="K450" s="148"/>
      <c r="L450" s="148"/>
      <c r="M450" s="148"/>
      <c r="N450" s="148"/>
      <c r="O450" s="148"/>
      <c r="P450" s="148"/>
      <c r="Q450" s="148"/>
      <c r="R450" s="148"/>
      <c r="S450" s="148"/>
      <c r="T450" s="148"/>
      <c r="U450" s="148"/>
      <c r="V450" s="148"/>
      <c r="W450" s="148"/>
      <c r="X450" s="148"/>
      <c r="Y450" s="148"/>
      <c r="Z450" s="148"/>
      <c r="AA450" s="148"/>
      <c r="AB450" s="151"/>
      <c r="AC450" s="148"/>
      <c r="AD450" s="152"/>
      <c r="AE450" s="133"/>
      <c r="AF450" s="133"/>
      <c r="AG450" s="138"/>
      <c r="AH450" s="139"/>
      <c r="AI450" s="144"/>
      <c r="AJ450" s="144"/>
      <c r="AK450" s="144"/>
      <c r="AL450" s="144"/>
      <c r="AM450" s="144"/>
      <c r="AN450" s="145"/>
      <c r="AO450" s="142"/>
      <c r="AP450" s="5"/>
      <c r="AQ450" s="146"/>
    </row>
    <row r="451" spans="2:43">
      <c r="B451" s="145"/>
      <c r="C451" s="144"/>
      <c r="D451" s="148"/>
      <c r="E451" s="149"/>
      <c r="F451" s="699"/>
      <c r="G451" s="148"/>
      <c r="H451" s="148"/>
      <c r="I451" s="148"/>
      <c r="J451" s="148"/>
      <c r="K451" s="148"/>
      <c r="L451" s="148"/>
      <c r="M451" s="148"/>
      <c r="N451" s="148"/>
      <c r="O451" s="148"/>
      <c r="P451" s="148"/>
      <c r="Q451" s="148"/>
      <c r="R451" s="148"/>
      <c r="S451" s="148"/>
      <c r="T451" s="148"/>
      <c r="U451" s="148"/>
      <c r="V451" s="148"/>
      <c r="W451" s="148"/>
      <c r="X451" s="148"/>
      <c r="Y451" s="148"/>
      <c r="Z451" s="148"/>
      <c r="AA451" s="148"/>
      <c r="AB451" s="151"/>
      <c r="AC451" s="148"/>
      <c r="AD451" s="152"/>
      <c r="AE451" s="133"/>
      <c r="AF451" s="133"/>
      <c r="AG451" s="138"/>
      <c r="AH451" s="139"/>
      <c r="AI451" s="144"/>
      <c r="AJ451" s="144"/>
      <c r="AK451" s="144"/>
      <c r="AL451" s="144"/>
      <c r="AM451" s="144"/>
      <c r="AN451" s="145"/>
      <c r="AO451" s="142"/>
      <c r="AP451" s="5"/>
      <c r="AQ451" s="146"/>
    </row>
    <row r="452" spans="2:43">
      <c r="B452" s="145"/>
      <c r="C452" s="144"/>
      <c r="D452" s="148"/>
      <c r="E452" s="149"/>
      <c r="F452" s="699"/>
      <c r="G452" s="148"/>
      <c r="H452" s="148"/>
      <c r="I452" s="148"/>
      <c r="J452" s="148"/>
      <c r="K452" s="148"/>
      <c r="L452" s="148"/>
      <c r="M452" s="148"/>
      <c r="N452" s="148"/>
      <c r="O452" s="148"/>
      <c r="P452" s="148"/>
      <c r="Q452" s="148"/>
      <c r="R452" s="148"/>
      <c r="S452" s="148"/>
      <c r="T452" s="148"/>
      <c r="U452" s="148"/>
      <c r="V452" s="148"/>
      <c r="W452" s="148"/>
      <c r="X452" s="148"/>
      <c r="Y452" s="148"/>
      <c r="Z452" s="148"/>
      <c r="AA452" s="148"/>
      <c r="AB452" s="151"/>
      <c r="AC452" s="148"/>
      <c r="AD452" s="152"/>
      <c r="AE452" s="133"/>
      <c r="AF452" s="133"/>
      <c r="AG452" s="138"/>
      <c r="AH452" s="139"/>
      <c r="AI452" s="144"/>
      <c r="AJ452" s="144"/>
      <c r="AK452" s="144"/>
      <c r="AL452" s="144"/>
      <c r="AM452" s="144"/>
      <c r="AN452" s="145"/>
      <c r="AO452" s="142"/>
      <c r="AP452" s="5"/>
      <c r="AQ452" s="146"/>
    </row>
    <row r="453" spans="2:43">
      <c r="B453" s="145"/>
      <c r="C453" s="144"/>
      <c r="D453" s="148"/>
      <c r="E453" s="149"/>
      <c r="F453" s="699"/>
      <c r="G453" s="148"/>
      <c r="H453" s="148"/>
      <c r="I453" s="148"/>
      <c r="J453" s="148"/>
      <c r="K453" s="148"/>
      <c r="L453" s="148"/>
      <c r="M453" s="148"/>
      <c r="N453" s="148"/>
      <c r="O453" s="148"/>
      <c r="P453" s="148"/>
      <c r="Q453" s="148"/>
      <c r="R453" s="148"/>
      <c r="S453" s="148"/>
      <c r="T453" s="148"/>
      <c r="U453" s="148"/>
      <c r="V453" s="148"/>
      <c r="W453" s="148"/>
      <c r="X453" s="148"/>
      <c r="Y453" s="148"/>
      <c r="Z453" s="148"/>
      <c r="AA453" s="148"/>
      <c r="AB453" s="151"/>
      <c r="AC453" s="148"/>
      <c r="AD453" s="152"/>
      <c r="AE453" s="133"/>
      <c r="AF453" s="133"/>
      <c r="AG453" s="138"/>
      <c r="AH453" s="139"/>
      <c r="AI453" s="144"/>
      <c r="AJ453" s="144"/>
      <c r="AK453" s="144"/>
      <c r="AL453" s="144"/>
      <c r="AM453" s="144"/>
      <c r="AN453" s="145"/>
      <c r="AO453" s="142"/>
      <c r="AP453" s="5"/>
      <c r="AQ453" s="146"/>
    </row>
    <row r="454" spans="2:43">
      <c r="B454" s="145"/>
      <c r="C454" s="144"/>
      <c r="D454" s="148"/>
      <c r="E454" s="149"/>
      <c r="F454" s="699"/>
      <c r="G454" s="148"/>
      <c r="H454" s="148"/>
      <c r="I454" s="148"/>
      <c r="J454" s="148"/>
      <c r="K454" s="148"/>
      <c r="L454" s="148"/>
      <c r="M454" s="148"/>
      <c r="N454" s="148"/>
      <c r="O454" s="148"/>
      <c r="P454" s="148"/>
      <c r="Q454" s="148"/>
      <c r="R454" s="148"/>
      <c r="S454" s="148"/>
      <c r="T454" s="148"/>
      <c r="U454" s="148"/>
      <c r="V454" s="148"/>
      <c r="W454" s="148"/>
      <c r="X454" s="148"/>
      <c r="Y454" s="148"/>
      <c r="Z454" s="148"/>
      <c r="AA454" s="148"/>
      <c r="AB454" s="151"/>
      <c r="AC454" s="148"/>
      <c r="AD454" s="152"/>
      <c r="AE454" s="133"/>
      <c r="AF454" s="133"/>
      <c r="AG454" s="138"/>
      <c r="AH454" s="139"/>
      <c r="AI454" s="144"/>
      <c r="AJ454" s="144"/>
      <c r="AK454" s="144"/>
      <c r="AL454" s="144"/>
      <c r="AM454" s="144"/>
      <c r="AN454" s="145"/>
      <c r="AO454" s="142"/>
      <c r="AP454" s="6"/>
      <c r="AQ454" s="146"/>
    </row>
    <row r="455" spans="2:43">
      <c r="C455" s="159"/>
      <c r="D455" s="162"/>
      <c r="E455" s="161"/>
      <c r="F455" s="699"/>
      <c r="G455" s="148"/>
      <c r="H455" s="148"/>
      <c r="I455" s="148"/>
      <c r="J455" s="148"/>
      <c r="K455" s="148"/>
      <c r="L455" s="148"/>
      <c r="M455" s="148"/>
      <c r="N455" s="148"/>
      <c r="O455" s="148"/>
      <c r="P455" s="148"/>
      <c r="Q455" s="148"/>
      <c r="R455" s="148"/>
      <c r="S455" s="148"/>
      <c r="T455" s="148"/>
      <c r="U455" s="148"/>
      <c r="V455" s="148"/>
      <c r="W455" s="148"/>
      <c r="X455" s="148"/>
      <c r="Y455" s="148"/>
      <c r="Z455" s="148"/>
      <c r="AA455" s="148"/>
      <c r="AB455" s="151"/>
      <c r="AC455" s="148"/>
      <c r="AD455" s="152"/>
      <c r="AE455" s="133"/>
      <c r="AF455" s="133"/>
      <c r="AG455" s="138"/>
      <c r="AH455" s="139"/>
      <c r="AI455" s="144"/>
      <c r="AJ455" s="144"/>
      <c r="AK455" s="144"/>
      <c r="AL455" s="144"/>
      <c r="AM455" s="144"/>
      <c r="AO455" s="115"/>
      <c r="AQ455" s="4"/>
    </row>
    <row r="456" spans="2:43">
      <c r="C456" s="159"/>
      <c r="D456" s="162"/>
      <c r="E456" s="163"/>
      <c r="F456" s="699"/>
      <c r="G456" s="148"/>
      <c r="H456" s="148"/>
      <c r="I456" s="148"/>
      <c r="J456" s="148"/>
      <c r="K456" s="148"/>
      <c r="L456" s="148"/>
      <c r="M456" s="148"/>
      <c r="N456" s="148"/>
      <c r="O456" s="148"/>
      <c r="P456" s="148"/>
      <c r="Q456" s="148"/>
      <c r="R456" s="148"/>
      <c r="S456" s="148"/>
      <c r="T456" s="148"/>
      <c r="U456" s="148"/>
      <c r="V456" s="148"/>
      <c r="W456" s="148"/>
      <c r="X456" s="148"/>
      <c r="Y456" s="148"/>
      <c r="Z456" s="148"/>
      <c r="AA456" s="148"/>
      <c r="AB456" s="151"/>
      <c r="AC456" s="148"/>
      <c r="AD456" s="152"/>
      <c r="AE456" s="133"/>
      <c r="AF456" s="133"/>
      <c r="AG456" s="138"/>
      <c r="AH456" s="139"/>
      <c r="AI456" s="144"/>
      <c r="AJ456" s="144"/>
      <c r="AK456" s="144"/>
      <c r="AL456" s="144"/>
      <c r="AM456" s="144"/>
      <c r="AO456" s="115"/>
      <c r="AQ456" s="146"/>
    </row>
    <row r="457" spans="2:43">
      <c r="C457" s="159"/>
      <c r="D457" s="162"/>
      <c r="E457" s="163"/>
      <c r="F457" s="699"/>
      <c r="G457" s="148"/>
      <c r="H457" s="148"/>
      <c r="I457" s="148"/>
      <c r="J457" s="148"/>
      <c r="K457" s="148"/>
      <c r="L457" s="148"/>
      <c r="M457" s="148"/>
      <c r="N457" s="148"/>
      <c r="O457" s="148"/>
      <c r="P457" s="148"/>
      <c r="Q457" s="148"/>
      <c r="R457" s="148"/>
      <c r="S457" s="148"/>
      <c r="T457" s="148"/>
      <c r="U457" s="148"/>
      <c r="V457" s="148"/>
      <c r="W457" s="148"/>
      <c r="X457" s="148"/>
      <c r="Y457" s="148"/>
      <c r="Z457" s="148"/>
      <c r="AA457" s="148"/>
      <c r="AB457" s="151"/>
      <c r="AC457" s="148"/>
      <c r="AD457" s="152"/>
      <c r="AE457" s="133"/>
      <c r="AF457" s="133"/>
      <c r="AG457" s="138"/>
      <c r="AH457" s="139"/>
      <c r="AI457" s="144"/>
      <c r="AJ457" s="144"/>
      <c r="AK457" s="144"/>
      <c r="AL457" s="144"/>
      <c r="AM457" s="144"/>
      <c r="AO457" s="115"/>
      <c r="AQ457" s="146"/>
    </row>
    <row r="458" spans="2:43">
      <c r="C458" s="159"/>
      <c r="D458" s="162"/>
      <c r="E458" s="161"/>
      <c r="F458" s="699"/>
      <c r="G458" s="148"/>
      <c r="H458" s="148"/>
      <c r="I458" s="148"/>
      <c r="J458" s="148"/>
      <c r="K458" s="148"/>
      <c r="L458" s="148"/>
      <c r="M458" s="148"/>
      <c r="N458" s="148"/>
      <c r="O458" s="148"/>
      <c r="P458" s="148"/>
      <c r="Q458" s="148"/>
      <c r="R458" s="148"/>
      <c r="S458" s="148"/>
      <c r="T458" s="148"/>
      <c r="U458" s="148"/>
      <c r="V458" s="148"/>
      <c r="W458" s="148"/>
      <c r="X458" s="148"/>
      <c r="Y458" s="148"/>
      <c r="Z458" s="148"/>
      <c r="AA458" s="148"/>
      <c r="AB458" s="151"/>
      <c r="AC458" s="148"/>
      <c r="AD458" s="152"/>
      <c r="AE458" s="133"/>
      <c r="AF458" s="133"/>
      <c r="AG458" s="138"/>
      <c r="AH458" s="139"/>
      <c r="AI458" s="144"/>
      <c r="AJ458" s="144"/>
      <c r="AK458" s="144"/>
      <c r="AL458" s="144"/>
      <c r="AM458" s="144"/>
      <c r="AO458" s="115"/>
      <c r="AQ458" s="4"/>
    </row>
    <row r="459" spans="2:43">
      <c r="B459" s="158"/>
      <c r="C459" s="159"/>
      <c r="D459" s="162"/>
      <c r="E459" s="161"/>
      <c r="F459" s="699"/>
      <c r="G459" s="148"/>
      <c r="H459" s="148"/>
      <c r="I459" s="148"/>
      <c r="J459" s="148"/>
      <c r="K459" s="148"/>
      <c r="L459" s="148"/>
      <c r="M459" s="148"/>
      <c r="N459" s="148"/>
      <c r="O459" s="148"/>
      <c r="P459" s="148"/>
      <c r="Q459" s="148"/>
      <c r="R459" s="148"/>
      <c r="S459" s="148"/>
      <c r="T459" s="148"/>
      <c r="U459" s="148"/>
      <c r="V459" s="148"/>
      <c r="W459" s="148"/>
      <c r="X459" s="148"/>
      <c r="Y459" s="148"/>
      <c r="Z459" s="148"/>
      <c r="AA459" s="148"/>
      <c r="AB459" s="151"/>
      <c r="AC459" s="148"/>
      <c r="AD459" s="152"/>
      <c r="AE459" s="133"/>
      <c r="AF459" s="133"/>
      <c r="AG459" s="138"/>
      <c r="AH459" s="139"/>
      <c r="AI459" s="144"/>
      <c r="AJ459" s="144"/>
      <c r="AK459" s="144"/>
      <c r="AL459" s="144"/>
      <c r="AM459" s="144"/>
      <c r="AO459" s="115"/>
      <c r="AQ459" s="4"/>
    </row>
    <row r="460" spans="2:43">
      <c r="B460" s="145"/>
      <c r="C460" s="144"/>
      <c r="D460" s="148"/>
      <c r="E460" s="149"/>
      <c r="F460" s="699"/>
      <c r="G460" s="148"/>
      <c r="H460" s="148"/>
      <c r="I460" s="148"/>
      <c r="J460" s="148"/>
      <c r="K460" s="148"/>
      <c r="L460" s="148"/>
      <c r="M460" s="148"/>
      <c r="N460" s="148"/>
      <c r="O460" s="148"/>
      <c r="P460" s="148"/>
      <c r="Q460" s="148"/>
      <c r="R460" s="148"/>
      <c r="S460" s="148"/>
      <c r="T460" s="148"/>
      <c r="U460" s="148"/>
      <c r="V460" s="148"/>
      <c r="W460" s="148"/>
      <c r="X460" s="148"/>
      <c r="Y460" s="148"/>
      <c r="Z460" s="148"/>
      <c r="AA460" s="148"/>
      <c r="AB460" s="151"/>
      <c r="AC460" s="148"/>
      <c r="AD460" s="152"/>
      <c r="AE460" s="133"/>
      <c r="AF460" s="133"/>
      <c r="AG460" s="138"/>
      <c r="AH460" s="139"/>
      <c r="AI460" s="144"/>
      <c r="AJ460" s="144"/>
      <c r="AK460" s="144"/>
      <c r="AL460" s="144"/>
      <c r="AM460" s="144"/>
      <c r="AN460" s="145"/>
      <c r="AO460" s="5"/>
      <c r="AP460" s="6"/>
      <c r="AQ460" s="146"/>
    </row>
    <row r="461" spans="2:43">
      <c r="B461" s="145"/>
      <c r="C461" s="144"/>
      <c r="D461" s="148"/>
      <c r="E461" s="149"/>
      <c r="F461" s="699"/>
      <c r="G461" s="148"/>
      <c r="H461" s="148"/>
      <c r="I461" s="148"/>
      <c r="J461" s="148"/>
      <c r="K461" s="148"/>
      <c r="L461" s="148"/>
      <c r="M461" s="148"/>
      <c r="N461" s="148"/>
      <c r="O461" s="148"/>
      <c r="P461" s="148"/>
      <c r="Q461" s="148"/>
      <c r="R461" s="148"/>
      <c r="S461" s="148"/>
      <c r="T461" s="148"/>
      <c r="U461" s="148"/>
      <c r="V461" s="148"/>
      <c r="W461" s="148"/>
      <c r="X461" s="148"/>
      <c r="Y461" s="148"/>
      <c r="Z461" s="148"/>
      <c r="AA461" s="148"/>
      <c r="AB461" s="151"/>
      <c r="AC461" s="148"/>
      <c r="AD461" s="152"/>
      <c r="AE461" s="133"/>
      <c r="AF461" s="133"/>
      <c r="AG461" s="138"/>
      <c r="AH461" s="139"/>
      <c r="AI461" s="144"/>
      <c r="AJ461" s="144"/>
      <c r="AK461" s="144"/>
      <c r="AL461" s="144"/>
      <c r="AM461" s="144"/>
      <c r="AN461" s="145"/>
      <c r="AO461" s="5"/>
      <c r="AP461" s="6"/>
      <c r="AQ461" s="146"/>
    </row>
    <row r="462" spans="2:43">
      <c r="B462" s="145"/>
      <c r="C462" s="144"/>
      <c r="D462" s="148"/>
      <c r="E462" s="149"/>
      <c r="F462" s="699"/>
      <c r="G462" s="148"/>
      <c r="H462" s="148"/>
      <c r="I462" s="148"/>
      <c r="J462" s="148"/>
      <c r="K462" s="148"/>
      <c r="L462" s="148"/>
      <c r="M462" s="148"/>
      <c r="N462" s="148"/>
      <c r="O462" s="148"/>
      <c r="P462" s="148"/>
      <c r="Q462" s="148"/>
      <c r="R462" s="148"/>
      <c r="S462" s="148"/>
      <c r="T462" s="148"/>
      <c r="U462" s="148"/>
      <c r="V462" s="148"/>
      <c r="W462" s="148"/>
      <c r="X462" s="148"/>
      <c r="Y462" s="148"/>
      <c r="Z462" s="148"/>
      <c r="AA462" s="148"/>
      <c r="AB462" s="151"/>
      <c r="AC462" s="148"/>
      <c r="AD462" s="152"/>
      <c r="AE462" s="133"/>
      <c r="AF462" s="133"/>
      <c r="AG462" s="138"/>
      <c r="AH462" s="139"/>
      <c r="AI462" s="144"/>
      <c r="AJ462" s="144"/>
      <c r="AK462" s="144"/>
      <c r="AL462" s="144"/>
      <c r="AM462" s="144"/>
      <c r="AN462" s="145"/>
      <c r="AO462" s="5"/>
      <c r="AP462" s="6"/>
      <c r="AQ462" s="146"/>
    </row>
    <row r="463" spans="2:43">
      <c r="B463" s="145"/>
      <c r="C463" s="144"/>
      <c r="D463" s="148"/>
      <c r="E463" s="149"/>
      <c r="F463" s="699"/>
      <c r="G463" s="148"/>
      <c r="H463" s="148"/>
      <c r="I463" s="148"/>
      <c r="J463" s="148"/>
      <c r="K463" s="148"/>
      <c r="L463" s="148"/>
      <c r="M463" s="148"/>
      <c r="N463" s="148"/>
      <c r="O463" s="148"/>
      <c r="P463" s="148"/>
      <c r="Q463" s="148"/>
      <c r="R463" s="148"/>
      <c r="S463" s="148"/>
      <c r="T463" s="148"/>
      <c r="U463" s="148"/>
      <c r="V463" s="148"/>
      <c r="W463" s="148"/>
      <c r="X463" s="148"/>
      <c r="Y463" s="148"/>
      <c r="Z463" s="148"/>
      <c r="AA463" s="148"/>
      <c r="AB463" s="151"/>
      <c r="AC463" s="148"/>
      <c r="AD463" s="152"/>
      <c r="AE463" s="133"/>
      <c r="AF463" s="133"/>
      <c r="AG463" s="138"/>
      <c r="AH463" s="139"/>
      <c r="AI463" s="144"/>
      <c r="AJ463" s="144"/>
      <c r="AK463" s="144"/>
      <c r="AL463" s="144"/>
      <c r="AM463" s="144"/>
      <c r="AN463" s="3"/>
      <c r="AO463" s="5"/>
      <c r="AP463" s="6"/>
      <c r="AQ463" s="146"/>
    </row>
    <row r="464" spans="2:43">
      <c r="B464" s="145"/>
      <c r="C464" s="144"/>
      <c r="D464" s="148"/>
      <c r="E464" s="149"/>
      <c r="F464" s="699"/>
      <c r="G464" s="148"/>
      <c r="H464" s="148"/>
      <c r="I464" s="148"/>
      <c r="J464" s="148"/>
      <c r="K464" s="148"/>
      <c r="L464" s="148"/>
      <c r="M464" s="148"/>
      <c r="N464" s="148"/>
      <c r="O464" s="148"/>
      <c r="P464" s="148"/>
      <c r="Q464" s="148"/>
      <c r="R464" s="148"/>
      <c r="S464" s="148"/>
      <c r="T464" s="148"/>
      <c r="U464" s="148"/>
      <c r="V464" s="148"/>
      <c r="W464" s="148"/>
      <c r="X464" s="148"/>
      <c r="Y464" s="148"/>
      <c r="Z464" s="148"/>
      <c r="AA464" s="148"/>
      <c r="AB464" s="151"/>
      <c r="AC464" s="148"/>
      <c r="AD464" s="152"/>
      <c r="AE464" s="133"/>
      <c r="AF464" s="133"/>
      <c r="AG464" s="138"/>
      <c r="AH464" s="139"/>
      <c r="AI464" s="144"/>
      <c r="AJ464" s="144"/>
      <c r="AK464" s="144"/>
      <c r="AL464" s="144"/>
      <c r="AM464" s="144"/>
      <c r="AN464" s="145"/>
      <c r="AO464" s="5"/>
      <c r="AP464" s="6"/>
      <c r="AQ464" s="146"/>
    </row>
    <row r="465" spans="2:43">
      <c r="B465" s="145"/>
      <c r="C465" s="144"/>
      <c r="D465" s="148"/>
      <c r="E465" s="149"/>
      <c r="F465" s="699"/>
      <c r="G465" s="148"/>
      <c r="H465" s="148"/>
      <c r="I465" s="148"/>
      <c r="J465" s="148"/>
      <c r="K465" s="148"/>
      <c r="L465" s="148"/>
      <c r="M465" s="148"/>
      <c r="N465" s="148"/>
      <c r="O465" s="148"/>
      <c r="P465" s="148"/>
      <c r="Q465" s="148"/>
      <c r="R465" s="148"/>
      <c r="S465" s="148"/>
      <c r="T465" s="148"/>
      <c r="U465" s="148"/>
      <c r="V465" s="148"/>
      <c r="W465" s="148"/>
      <c r="X465" s="148"/>
      <c r="Y465" s="148"/>
      <c r="Z465" s="148"/>
      <c r="AA465" s="148"/>
      <c r="AB465" s="151"/>
      <c r="AC465" s="148"/>
      <c r="AD465" s="152"/>
      <c r="AE465" s="133"/>
      <c r="AF465" s="133"/>
      <c r="AG465" s="138"/>
      <c r="AH465" s="139"/>
      <c r="AI465" s="144"/>
      <c r="AJ465" s="144"/>
      <c r="AK465" s="144"/>
      <c r="AL465" s="144"/>
      <c r="AM465" s="144"/>
      <c r="AN465" s="145"/>
      <c r="AO465" s="5"/>
      <c r="AP465" s="6"/>
      <c r="AQ465" s="146"/>
    </row>
    <row r="466" spans="2:43">
      <c r="B466" s="145"/>
      <c r="C466" s="144"/>
      <c r="D466" s="148"/>
      <c r="E466" s="149"/>
      <c r="F466" s="699"/>
      <c r="G466" s="148"/>
      <c r="H466" s="148"/>
      <c r="I466" s="148"/>
      <c r="J466" s="148"/>
      <c r="K466" s="148"/>
      <c r="L466" s="148"/>
      <c r="M466" s="148"/>
      <c r="N466" s="148"/>
      <c r="O466" s="148"/>
      <c r="P466" s="148"/>
      <c r="Q466" s="148"/>
      <c r="R466" s="148"/>
      <c r="S466" s="148"/>
      <c r="T466" s="148"/>
      <c r="U466" s="148"/>
      <c r="V466" s="148"/>
      <c r="W466" s="148"/>
      <c r="X466" s="148"/>
      <c r="Y466" s="148"/>
      <c r="Z466" s="148"/>
      <c r="AA466" s="148"/>
      <c r="AB466" s="151"/>
      <c r="AC466" s="148"/>
      <c r="AD466" s="152"/>
      <c r="AE466" s="133"/>
      <c r="AF466" s="133"/>
      <c r="AG466" s="138"/>
      <c r="AH466" s="139"/>
      <c r="AI466" s="144"/>
      <c r="AJ466" s="144"/>
      <c r="AK466" s="144"/>
      <c r="AL466" s="144"/>
      <c r="AM466" s="144"/>
      <c r="AN466" s="145"/>
      <c r="AO466" s="5"/>
      <c r="AP466" s="6"/>
      <c r="AQ466" s="146"/>
    </row>
    <row r="467" spans="2:43">
      <c r="C467" s="159"/>
      <c r="D467" s="162"/>
      <c r="E467" s="161"/>
      <c r="F467" s="699"/>
      <c r="G467" s="148"/>
      <c r="H467" s="148"/>
      <c r="I467" s="148"/>
      <c r="J467" s="148"/>
      <c r="K467" s="148"/>
      <c r="L467" s="148"/>
      <c r="M467" s="148"/>
      <c r="N467" s="148"/>
      <c r="O467" s="148"/>
      <c r="P467" s="148"/>
      <c r="Q467" s="148"/>
      <c r="R467" s="148"/>
      <c r="S467" s="148"/>
      <c r="T467" s="148"/>
      <c r="U467" s="148"/>
      <c r="V467" s="148"/>
      <c r="W467" s="148"/>
      <c r="X467" s="148"/>
      <c r="Y467" s="148"/>
      <c r="Z467" s="148"/>
      <c r="AA467" s="148"/>
      <c r="AB467" s="151"/>
      <c r="AC467" s="148"/>
      <c r="AD467" s="152"/>
      <c r="AE467" s="133"/>
      <c r="AF467" s="133"/>
      <c r="AG467" s="138"/>
      <c r="AH467" s="139"/>
      <c r="AI467" s="144"/>
      <c r="AJ467" s="144"/>
      <c r="AK467" s="144"/>
      <c r="AL467" s="144"/>
      <c r="AM467" s="144"/>
      <c r="AO467" s="115"/>
      <c r="AQ467" s="4"/>
    </row>
    <row r="468" spans="2:43">
      <c r="B468" s="145"/>
      <c r="C468" s="144"/>
      <c r="D468" s="148"/>
      <c r="E468" s="149"/>
      <c r="F468" s="699"/>
      <c r="G468" s="148"/>
      <c r="H468" s="148"/>
      <c r="I468" s="148"/>
      <c r="J468" s="148"/>
      <c r="K468" s="148"/>
      <c r="L468" s="148"/>
      <c r="M468" s="148"/>
      <c r="N468" s="148"/>
      <c r="O468" s="148"/>
      <c r="P468" s="148"/>
      <c r="Q468" s="148"/>
      <c r="R468" s="148"/>
      <c r="S468" s="148"/>
      <c r="T468" s="148"/>
      <c r="U468" s="148"/>
      <c r="V468" s="148"/>
      <c r="W468" s="148"/>
      <c r="X468" s="148"/>
      <c r="Y468" s="148"/>
      <c r="Z468" s="148"/>
      <c r="AA468" s="148"/>
      <c r="AB468" s="151"/>
      <c r="AC468" s="148"/>
      <c r="AD468" s="152"/>
      <c r="AE468" s="133"/>
      <c r="AF468" s="133"/>
      <c r="AG468" s="138"/>
      <c r="AH468" s="139"/>
      <c r="AI468" s="144"/>
      <c r="AJ468" s="144"/>
      <c r="AK468" s="144"/>
      <c r="AL468" s="144"/>
      <c r="AM468" s="144"/>
      <c r="AN468" s="145"/>
      <c r="AO468" s="5"/>
      <c r="AP468" s="6"/>
      <c r="AQ468" s="146"/>
    </row>
    <row r="469" spans="2:43">
      <c r="B469" s="145"/>
      <c r="C469" s="144"/>
      <c r="D469" s="148"/>
      <c r="E469" s="149"/>
      <c r="F469" s="699"/>
      <c r="G469" s="148"/>
      <c r="H469" s="148"/>
      <c r="I469" s="148"/>
      <c r="J469" s="148"/>
      <c r="K469" s="148"/>
      <c r="L469" s="148"/>
      <c r="M469" s="148"/>
      <c r="N469" s="148"/>
      <c r="O469" s="148"/>
      <c r="P469" s="148"/>
      <c r="Q469" s="148"/>
      <c r="R469" s="148"/>
      <c r="S469" s="148"/>
      <c r="T469" s="148"/>
      <c r="U469" s="148"/>
      <c r="V469" s="148"/>
      <c r="W469" s="148"/>
      <c r="X469" s="148"/>
      <c r="Y469" s="148"/>
      <c r="Z469" s="148"/>
      <c r="AA469" s="148"/>
      <c r="AB469" s="151"/>
      <c r="AC469" s="148"/>
      <c r="AD469" s="152"/>
      <c r="AE469" s="133"/>
      <c r="AF469" s="133"/>
      <c r="AG469" s="138"/>
      <c r="AH469" s="139"/>
      <c r="AI469" s="144"/>
      <c r="AJ469" s="144"/>
      <c r="AK469" s="144"/>
      <c r="AL469" s="144"/>
      <c r="AM469" s="144"/>
      <c r="AN469" s="3"/>
      <c r="AO469" s="5"/>
      <c r="AP469" s="6"/>
      <c r="AQ469" s="146"/>
    </row>
    <row r="470" spans="2:43">
      <c r="B470" s="145"/>
      <c r="C470" s="144"/>
      <c r="D470" s="148"/>
      <c r="E470" s="149"/>
      <c r="F470" s="699"/>
      <c r="G470" s="148"/>
      <c r="H470" s="148"/>
      <c r="I470" s="148"/>
      <c r="J470" s="148"/>
      <c r="K470" s="148"/>
      <c r="L470" s="148"/>
      <c r="M470" s="148"/>
      <c r="N470" s="148"/>
      <c r="O470" s="148"/>
      <c r="P470" s="148"/>
      <c r="Q470" s="148"/>
      <c r="R470" s="148"/>
      <c r="S470" s="148"/>
      <c r="T470" s="148"/>
      <c r="U470" s="148"/>
      <c r="V470" s="148"/>
      <c r="W470" s="148"/>
      <c r="X470" s="148"/>
      <c r="Y470" s="148"/>
      <c r="Z470" s="148"/>
      <c r="AA470" s="148"/>
      <c r="AB470" s="151"/>
      <c r="AC470" s="148"/>
      <c r="AD470" s="152"/>
      <c r="AE470" s="133"/>
      <c r="AF470" s="133"/>
      <c r="AG470" s="138"/>
      <c r="AH470" s="139"/>
      <c r="AI470" s="144"/>
      <c r="AJ470" s="144"/>
      <c r="AK470" s="144"/>
      <c r="AL470" s="144"/>
      <c r="AM470" s="144"/>
      <c r="AN470" s="145"/>
      <c r="AO470" s="5"/>
      <c r="AP470" s="6"/>
      <c r="AQ470" s="146"/>
    </row>
    <row r="471" spans="2:43">
      <c r="B471" s="145"/>
      <c r="C471" s="144"/>
      <c r="D471" s="148"/>
      <c r="E471" s="149"/>
      <c r="F471" s="699"/>
      <c r="G471" s="148"/>
      <c r="H471" s="148"/>
      <c r="I471" s="148"/>
      <c r="J471" s="148"/>
      <c r="K471" s="148"/>
      <c r="L471" s="148"/>
      <c r="M471" s="148"/>
      <c r="N471" s="148"/>
      <c r="O471" s="148"/>
      <c r="P471" s="148"/>
      <c r="Q471" s="148"/>
      <c r="R471" s="148"/>
      <c r="S471" s="148"/>
      <c r="T471" s="148"/>
      <c r="U471" s="148"/>
      <c r="V471" s="148"/>
      <c r="W471" s="148"/>
      <c r="X471" s="148"/>
      <c r="Y471" s="148"/>
      <c r="Z471" s="148"/>
      <c r="AA471" s="148"/>
      <c r="AB471" s="151"/>
      <c r="AC471" s="148"/>
      <c r="AD471" s="152"/>
      <c r="AE471" s="133"/>
      <c r="AF471" s="133"/>
      <c r="AG471" s="138"/>
      <c r="AH471" s="139"/>
      <c r="AI471" s="144"/>
      <c r="AJ471" s="144"/>
      <c r="AK471" s="144"/>
      <c r="AL471" s="144"/>
      <c r="AM471" s="144"/>
      <c r="AN471" s="145"/>
      <c r="AO471" s="5"/>
      <c r="AP471" s="6"/>
      <c r="AQ471" s="146"/>
    </row>
    <row r="472" spans="2:43">
      <c r="B472" s="145"/>
      <c r="C472" s="144"/>
      <c r="D472" s="148"/>
      <c r="E472" s="149"/>
      <c r="F472" s="699"/>
      <c r="G472" s="148"/>
      <c r="H472" s="148"/>
      <c r="I472" s="148"/>
      <c r="J472" s="148"/>
      <c r="K472" s="148"/>
      <c r="L472" s="148"/>
      <c r="M472" s="148"/>
      <c r="N472" s="148"/>
      <c r="O472" s="148"/>
      <c r="P472" s="148"/>
      <c r="Q472" s="148"/>
      <c r="R472" s="148"/>
      <c r="S472" s="148"/>
      <c r="T472" s="148"/>
      <c r="U472" s="148"/>
      <c r="V472" s="148"/>
      <c r="W472" s="148"/>
      <c r="X472" s="148"/>
      <c r="Y472" s="148"/>
      <c r="Z472" s="148"/>
      <c r="AA472" s="148"/>
      <c r="AB472" s="151"/>
      <c r="AC472" s="148"/>
      <c r="AD472" s="152"/>
      <c r="AE472" s="133"/>
      <c r="AF472" s="133"/>
      <c r="AG472" s="138"/>
      <c r="AH472" s="139"/>
      <c r="AI472" s="144"/>
      <c r="AJ472" s="144"/>
      <c r="AK472" s="144"/>
      <c r="AL472" s="144"/>
      <c r="AM472" s="144"/>
      <c r="AN472" s="145"/>
      <c r="AO472" s="5"/>
      <c r="AP472" s="6"/>
      <c r="AQ472" s="146"/>
    </row>
    <row r="473" spans="2:43">
      <c r="C473" s="159"/>
      <c r="D473" s="162"/>
      <c r="E473" s="161"/>
      <c r="F473" s="699"/>
      <c r="G473" s="148"/>
      <c r="H473" s="148"/>
      <c r="I473" s="148"/>
      <c r="J473" s="148"/>
      <c r="K473" s="148"/>
      <c r="L473" s="148"/>
      <c r="M473" s="148"/>
      <c r="N473" s="148"/>
      <c r="O473" s="148"/>
      <c r="P473" s="148"/>
      <c r="Q473" s="148"/>
      <c r="R473" s="148"/>
      <c r="S473" s="148"/>
      <c r="T473" s="148"/>
      <c r="U473" s="148"/>
      <c r="V473" s="148"/>
      <c r="W473" s="148"/>
      <c r="X473" s="148"/>
      <c r="Y473" s="148"/>
      <c r="Z473" s="148"/>
      <c r="AA473" s="148"/>
      <c r="AB473" s="151"/>
      <c r="AC473" s="148"/>
      <c r="AD473" s="152"/>
      <c r="AE473" s="133"/>
      <c r="AF473" s="133"/>
      <c r="AG473" s="138"/>
      <c r="AH473" s="139"/>
      <c r="AI473" s="144"/>
      <c r="AJ473" s="144"/>
      <c r="AK473" s="144"/>
      <c r="AL473" s="144"/>
      <c r="AM473" s="144"/>
      <c r="AO473" s="115"/>
      <c r="AQ473" s="4"/>
    </row>
    <row r="474" spans="2:43">
      <c r="B474" s="145"/>
      <c r="C474" s="144"/>
      <c r="D474" s="148"/>
      <c r="E474" s="149"/>
      <c r="F474" s="699"/>
      <c r="G474" s="148"/>
      <c r="H474" s="148"/>
      <c r="I474" s="148"/>
      <c r="J474" s="148"/>
      <c r="K474" s="148"/>
      <c r="L474" s="148"/>
      <c r="M474" s="148"/>
      <c r="N474" s="148"/>
      <c r="O474" s="148"/>
      <c r="P474" s="148"/>
      <c r="Q474" s="148"/>
      <c r="R474" s="148"/>
      <c r="S474" s="148"/>
      <c r="T474" s="148"/>
      <c r="U474" s="148"/>
      <c r="V474" s="148"/>
      <c r="W474" s="148"/>
      <c r="X474" s="148"/>
      <c r="Y474" s="148"/>
      <c r="Z474" s="148"/>
      <c r="AA474" s="148"/>
      <c r="AB474" s="151"/>
      <c r="AC474" s="148"/>
      <c r="AD474" s="152"/>
      <c r="AE474" s="133"/>
      <c r="AF474" s="133"/>
      <c r="AG474" s="138"/>
      <c r="AH474" s="139"/>
      <c r="AI474" s="144"/>
      <c r="AJ474" s="144"/>
      <c r="AK474" s="144"/>
      <c r="AL474" s="144"/>
      <c r="AM474" s="144"/>
      <c r="AN474" s="145"/>
      <c r="AO474" s="5"/>
      <c r="AP474" s="6"/>
      <c r="AQ474" s="146"/>
    </row>
    <row r="475" spans="2:43">
      <c r="B475" s="145"/>
      <c r="C475" s="144"/>
      <c r="D475" s="148"/>
      <c r="E475" s="149"/>
      <c r="F475" s="699"/>
      <c r="G475" s="148"/>
      <c r="H475" s="148"/>
      <c r="I475" s="148"/>
      <c r="J475" s="148"/>
      <c r="K475" s="148"/>
      <c r="L475" s="148"/>
      <c r="M475" s="148"/>
      <c r="N475" s="148"/>
      <c r="O475" s="148"/>
      <c r="P475" s="148"/>
      <c r="Q475" s="148"/>
      <c r="R475" s="148"/>
      <c r="S475" s="148"/>
      <c r="T475" s="148"/>
      <c r="U475" s="148"/>
      <c r="V475" s="148"/>
      <c r="W475" s="148"/>
      <c r="X475" s="148"/>
      <c r="Y475" s="148"/>
      <c r="Z475" s="148"/>
      <c r="AA475" s="148"/>
      <c r="AB475" s="151"/>
      <c r="AC475" s="148"/>
      <c r="AD475" s="152"/>
      <c r="AE475" s="133"/>
      <c r="AF475" s="133"/>
      <c r="AG475" s="138"/>
      <c r="AH475" s="139"/>
      <c r="AI475" s="144"/>
      <c r="AJ475" s="144"/>
      <c r="AK475" s="144"/>
      <c r="AL475" s="144"/>
      <c r="AM475" s="144"/>
      <c r="AN475" s="3"/>
      <c r="AO475" s="5"/>
      <c r="AP475" s="6"/>
      <c r="AQ475" s="146"/>
    </row>
    <row r="476" spans="2:43">
      <c r="B476" s="145"/>
      <c r="C476" s="144"/>
      <c r="D476" s="148"/>
      <c r="E476" s="149"/>
      <c r="F476" s="699"/>
      <c r="G476" s="148"/>
      <c r="H476" s="148"/>
      <c r="I476" s="148"/>
      <c r="J476" s="148"/>
      <c r="K476" s="148"/>
      <c r="L476" s="148"/>
      <c r="M476" s="148"/>
      <c r="N476" s="148"/>
      <c r="O476" s="148"/>
      <c r="P476" s="148"/>
      <c r="Q476" s="148"/>
      <c r="R476" s="148"/>
      <c r="S476" s="148"/>
      <c r="T476" s="148"/>
      <c r="U476" s="148"/>
      <c r="V476" s="148"/>
      <c r="W476" s="148"/>
      <c r="X476" s="148"/>
      <c r="Y476" s="148"/>
      <c r="Z476" s="148"/>
      <c r="AA476" s="148"/>
      <c r="AB476" s="151"/>
      <c r="AC476" s="148"/>
      <c r="AD476" s="152"/>
      <c r="AE476" s="133"/>
      <c r="AF476" s="133"/>
      <c r="AG476" s="138"/>
      <c r="AH476" s="139"/>
      <c r="AI476" s="144"/>
      <c r="AJ476" s="144"/>
      <c r="AK476" s="144"/>
      <c r="AL476" s="144"/>
      <c r="AM476" s="144"/>
      <c r="AN476" s="145"/>
      <c r="AO476" s="5"/>
      <c r="AP476" s="6"/>
      <c r="AQ476" s="146"/>
    </row>
    <row r="477" spans="2:43">
      <c r="B477" s="145"/>
      <c r="C477" s="144"/>
      <c r="D477" s="148"/>
      <c r="E477" s="149"/>
      <c r="F477" s="699"/>
      <c r="G477" s="148"/>
      <c r="H477" s="148"/>
      <c r="I477" s="148"/>
      <c r="J477" s="148"/>
      <c r="K477" s="148"/>
      <c r="L477" s="148"/>
      <c r="M477" s="148"/>
      <c r="N477" s="148"/>
      <c r="O477" s="148"/>
      <c r="P477" s="148"/>
      <c r="Q477" s="148"/>
      <c r="R477" s="148"/>
      <c r="S477" s="148"/>
      <c r="T477" s="148"/>
      <c r="U477" s="148"/>
      <c r="V477" s="148"/>
      <c r="W477" s="148"/>
      <c r="X477" s="148"/>
      <c r="Y477" s="148"/>
      <c r="Z477" s="148"/>
      <c r="AA477" s="148"/>
      <c r="AB477" s="151"/>
      <c r="AC477" s="148"/>
      <c r="AD477" s="152"/>
      <c r="AE477" s="133"/>
      <c r="AF477" s="133"/>
      <c r="AG477" s="138"/>
      <c r="AH477" s="139"/>
      <c r="AI477" s="144"/>
      <c r="AJ477" s="144"/>
      <c r="AK477" s="144"/>
      <c r="AL477" s="144"/>
      <c r="AM477" s="144"/>
      <c r="AN477" s="145"/>
      <c r="AO477" s="5"/>
      <c r="AP477" s="6"/>
      <c r="AQ477" s="146"/>
    </row>
    <row r="478" spans="2:43">
      <c r="B478" s="145"/>
      <c r="C478" s="144"/>
      <c r="D478" s="148"/>
      <c r="E478" s="149"/>
      <c r="F478" s="699"/>
      <c r="G478" s="148"/>
      <c r="H478" s="148"/>
      <c r="I478" s="148"/>
      <c r="J478" s="148"/>
      <c r="K478" s="148"/>
      <c r="L478" s="148"/>
      <c r="M478" s="148"/>
      <c r="N478" s="148"/>
      <c r="O478" s="148"/>
      <c r="P478" s="148"/>
      <c r="Q478" s="148"/>
      <c r="R478" s="148"/>
      <c r="S478" s="148"/>
      <c r="T478" s="148"/>
      <c r="U478" s="148"/>
      <c r="V478" s="148"/>
      <c r="W478" s="148"/>
      <c r="X478" s="148"/>
      <c r="Y478" s="148"/>
      <c r="Z478" s="148"/>
      <c r="AA478" s="148"/>
      <c r="AB478" s="151"/>
      <c r="AC478" s="148"/>
      <c r="AD478" s="152"/>
      <c r="AE478" s="133"/>
      <c r="AF478" s="133"/>
      <c r="AG478" s="138"/>
      <c r="AH478" s="139"/>
      <c r="AI478" s="144"/>
      <c r="AJ478" s="144"/>
      <c r="AK478" s="144"/>
      <c r="AL478" s="144"/>
      <c r="AM478" s="144"/>
      <c r="AN478" s="145"/>
      <c r="AO478" s="5"/>
      <c r="AP478" s="6"/>
      <c r="AQ478" s="146"/>
    </row>
    <row r="479" spans="2:43">
      <c r="C479" s="159"/>
      <c r="D479" s="162"/>
      <c r="E479" s="161"/>
      <c r="F479" s="699"/>
      <c r="G479" s="148"/>
      <c r="H479" s="148"/>
      <c r="I479" s="148"/>
      <c r="J479" s="148"/>
      <c r="K479" s="148"/>
      <c r="L479" s="148"/>
      <c r="M479" s="148"/>
      <c r="N479" s="148"/>
      <c r="O479" s="148"/>
      <c r="P479" s="148"/>
      <c r="Q479" s="148"/>
      <c r="R479" s="148"/>
      <c r="S479" s="148"/>
      <c r="T479" s="148"/>
      <c r="U479" s="148"/>
      <c r="V479" s="148"/>
      <c r="W479" s="148"/>
      <c r="X479" s="148"/>
      <c r="Y479" s="148"/>
      <c r="Z479" s="148"/>
      <c r="AA479" s="148"/>
      <c r="AB479" s="151"/>
      <c r="AC479" s="148"/>
      <c r="AD479" s="152"/>
      <c r="AE479" s="133"/>
      <c r="AF479" s="133"/>
      <c r="AG479" s="138"/>
      <c r="AH479" s="139"/>
      <c r="AI479" s="144"/>
      <c r="AJ479" s="144"/>
      <c r="AK479" s="144"/>
      <c r="AL479" s="144"/>
      <c r="AM479" s="144"/>
      <c r="AO479" s="115"/>
      <c r="AQ479" s="4"/>
    </row>
    <row r="480" spans="2:43">
      <c r="B480" s="145"/>
      <c r="C480" s="144"/>
      <c r="D480" s="148"/>
      <c r="E480" s="149"/>
      <c r="F480" s="699"/>
      <c r="G480" s="148"/>
      <c r="H480" s="148"/>
      <c r="I480" s="148"/>
      <c r="J480" s="148"/>
      <c r="K480" s="148"/>
      <c r="L480" s="148"/>
      <c r="M480" s="148"/>
      <c r="N480" s="148"/>
      <c r="O480" s="148"/>
      <c r="P480" s="148"/>
      <c r="Q480" s="148"/>
      <c r="R480" s="148"/>
      <c r="S480" s="148"/>
      <c r="T480" s="148"/>
      <c r="U480" s="148"/>
      <c r="V480" s="148"/>
      <c r="W480" s="148"/>
      <c r="X480" s="148"/>
      <c r="Y480" s="148"/>
      <c r="Z480" s="148"/>
      <c r="AA480" s="148"/>
      <c r="AB480" s="151"/>
      <c r="AC480" s="148"/>
      <c r="AD480" s="152"/>
      <c r="AE480" s="133"/>
      <c r="AF480" s="133"/>
      <c r="AG480" s="138"/>
      <c r="AH480" s="139"/>
      <c r="AI480" s="144"/>
      <c r="AJ480" s="144"/>
      <c r="AK480" s="144"/>
      <c r="AL480" s="144"/>
      <c r="AM480" s="144"/>
      <c r="AN480" s="145"/>
      <c r="AO480" s="5"/>
      <c r="AP480" s="6"/>
      <c r="AQ480" s="146"/>
    </row>
    <row r="481" spans="2:43">
      <c r="B481" s="145"/>
      <c r="C481" s="144"/>
      <c r="D481" s="148"/>
      <c r="E481" s="149"/>
      <c r="F481" s="699"/>
      <c r="G481" s="148"/>
      <c r="H481" s="148"/>
      <c r="I481" s="148"/>
      <c r="J481" s="148"/>
      <c r="K481" s="148"/>
      <c r="L481" s="148"/>
      <c r="M481" s="148"/>
      <c r="N481" s="148"/>
      <c r="O481" s="148"/>
      <c r="P481" s="148"/>
      <c r="Q481" s="148"/>
      <c r="R481" s="148"/>
      <c r="S481" s="148"/>
      <c r="T481" s="148"/>
      <c r="U481" s="148"/>
      <c r="V481" s="148"/>
      <c r="W481" s="148"/>
      <c r="X481" s="148"/>
      <c r="Y481" s="148"/>
      <c r="Z481" s="148"/>
      <c r="AA481" s="148"/>
      <c r="AB481" s="151"/>
      <c r="AC481" s="148"/>
      <c r="AD481" s="152"/>
      <c r="AE481" s="133"/>
      <c r="AF481" s="133"/>
      <c r="AG481" s="138"/>
      <c r="AH481" s="139"/>
      <c r="AI481" s="144"/>
      <c r="AJ481" s="144"/>
      <c r="AK481" s="144"/>
      <c r="AL481" s="144"/>
      <c r="AM481" s="144"/>
      <c r="AN481" s="3"/>
      <c r="AO481" s="5"/>
      <c r="AP481" s="6"/>
      <c r="AQ481" s="146"/>
    </row>
    <row r="482" spans="2:43">
      <c r="B482" s="145"/>
      <c r="C482" s="144"/>
      <c r="D482" s="148"/>
      <c r="E482" s="149"/>
      <c r="F482" s="699"/>
      <c r="G482" s="148"/>
      <c r="H482" s="148"/>
      <c r="I482" s="148"/>
      <c r="J482" s="148"/>
      <c r="K482" s="148"/>
      <c r="L482" s="148"/>
      <c r="M482" s="148"/>
      <c r="N482" s="148"/>
      <c r="O482" s="148"/>
      <c r="P482" s="148"/>
      <c r="Q482" s="148"/>
      <c r="R482" s="148"/>
      <c r="S482" s="148"/>
      <c r="T482" s="148"/>
      <c r="U482" s="148"/>
      <c r="V482" s="148"/>
      <c r="W482" s="148"/>
      <c r="X482" s="148"/>
      <c r="Y482" s="148"/>
      <c r="Z482" s="148"/>
      <c r="AA482" s="148"/>
      <c r="AB482" s="151"/>
      <c r="AC482" s="148"/>
      <c r="AD482" s="152"/>
      <c r="AE482" s="133"/>
      <c r="AF482" s="133"/>
      <c r="AG482" s="138"/>
      <c r="AH482" s="139"/>
      <c r="AI482" s="144"/>
      <c r="AJ482" s="144"/>
      <c r="AK482" s="144"/>
      <c r="AL482" s="144"/>
      <c r="AM482" s="144"/>
      <c r="AN482" s="145"/>
      <c r="AO482" s="5"/>
      <c r="AP482" s="6"/>
      <c r="AQ482" s="146"/>
    </row>
    <row r="483" spans="2:43">
      <c r="B483" s="145"/>
      <c r="C483" s="144"/>
      <c r="D483" s="148"/>
      <c r="E483" s="149"/>
      <c r="F483" s="699"/>
      <c r="G483" s="148"/>
      <c r="H483" s="148"/>
      <c r="I483" s="148"/>
      <c r="J483" s="148"/>
      <c r="K483" s="148"/>
      <c r="L483" s="148"/>
      <c r="M483" s="148"/>
      <c r="N483" s="148"/>
      <c r="O483" s="148"/>
      <c r="P483" s="148"/>
      <c r="Q483" s="148"/>
      <c r="R483" s="148"/>
      <c r="S483" s="148"/>
      <c r="T483" s="148"/>
      <c r="U483" s="148"/>
      <c r="V483" s="148"/>
      <c r="W483" s="148"/>
      <c r="X483" s="148"/>
      <c r="Y483" s="148"/>
      <c r="Z483" s="148"/>
      <c r="AA483" s="148"/>
      <c r="AB483" s="151"/>
      <c r="AC483" s="148"/>
      <c r="AD483" s="152"/>
      <c r="AE483" s="133"/>
      <c r="AF483" s="133"/>
      <c r="AG483" s="138"/>
      <c r="AH483" s="139"/>
      <c r="AI483" s="144"/>
      <c r="AJ483" s="144"/>
      <c r="AK483" s="144"/>
      <c r="AL483" s="144"/>
      <c r="AM483" s="144"/>
      <c r="AN483" s="145"/>
      <c r="AO483" s="5"/>
      <c r="AP483" s="6"/>
      <c r="AQ483" s="146"/>
    </row>
    <row r="484" spans="2:43">
      <c r="B484" s="145"/>
      <c r="C484" s="144"/>
      <c r="D484" s="148"/>
      <c r="E484" s="149"/>
      <c r="F484" s="699"/>
      <c r="G484" s="148"/>
      <c r="H484" s="148"/>
      <c r="I484" s="148"/>
      <c r="J484" s="148"/>
      <c r="K484" s="148"/>
      <c r="L484" s="148"/>
      <c r="M484" s="148"/>
      <c r="N484" s="148"/>
      <c r="O484" s="148"/>
      <c r="P484" s="148"/>
      <c r="Q484" s="148"/>
      <c r="R484" s="148"/>
      <c r="S484" s="148"/>
      <c r="T484" s="148"/>
      <c r="U484" s="148"/>
      <c r="V484" s="148"/>
      <c r="W484" s="148"/>
      <c r="X484" s="148"/>
      <c r="Y484" s="148"/>
      <c r="Z484" s="148"/>
      <c r="AA484" s="148"/>
      <c r="AB484" s="151"/>
      <c r="AC484" s="148"/>
      <c r="AD484" s="152"/>
      <c r="AE484" s="133"/>
      <c r="AF484" s="133"/>
      <c r="AG484" s="138"/>
      <c r="AH484" s="139"/>
      <c r="AI484" s="144"/>
      <c r="AJ484" s="144"/>
      <c r="AK484" s="144"/>
      <c r="AL484" s="144"/>
      <c r="AM484" s="144"/>
      <c r="AN484" s="145"/>
      <c r="AO484" s="5"/>
      <c r="AP484" s="6"/>
      <c r="AQ484" s="146"/>
    </row>
    <row r="485" spans="2:43">
      <c r="C485" s="159"/>
      <c r="D485" s="162"/>
      <c r="E485" s="163"/>
      <c r="F485" s="699"/>
      <c r="G485" s="148"/>
      <c r="H485" s="148"/>
      <c r="I485" s="148"/>
      <c r="J485" s="148"/>
      <c r="K485" s="148"/>
      <c r="L485" s="148"/>
      <c r="M485" s="148"/>
      <c r="N485" s="148"/>
      <c r="O485" s="148"/>
      <c r="P485" s="148"/>
      <c r="Q485" s="148"/>
      <c r="R485" s="148"/>
      <c r="S485" s="148"/>
      <c r="T485" s="148"/>
      <c r="U485" s="148"/>
      <c r="V485" s="148"/>
      <c r="W485" s="148"/>
      <c r="X485" s="148"/>
      <c r="Y485" s="148"/>
      <c r="Z485" s="148"/>
      <c r="AA485" s="148"/>
      <c r="AB485" s="151"/>
      <c r="AC485" s="148"/>
      <c r="AD485" s="152"/>
      <c r="AE485" s="133"/>
      <c r="AF485" s="133"/>
      <c r="AG485" s="138"/>
      <c r="AH485" s="139"/>
      <c r="AI485" s="144"/>
      <c r="AJ485" s="144"/>
      <c r="AK485" s="144"/>
      <c r="AL485" s="144"/>
      <c r="AM485" s="144"/>
      <c r="AO485" s="115"/>
      <c r="AQ485" s="146"/>
    </row>
    <row r="486" spans="2:43">
      <c r="C486" s="159"/>
      <c r="D486" s="162"/>
      <c r="E486" s="161"/>
      <c r="F486" s="699"/>
      <c r="G486" s="148"/>
      <c r="H486" s="148"/>
      <c r="I486" s="148"/>
      <c r="J486" s="148"/>
      <c r="K486" s="148"/>
      <c r="L486" s="148"/>
      <c r="M486" s="148"/>
      <c r="N486" s="148"/>
      <c r="O486" s="148"/>
      <c r="P486" s="148"/>
      <c r="Q486" s="148"/>
      <c r="R486" s="148"/>
      <c r="S486" s="148"/>
      <c r="T486" s="148"/>
      <c r="U486" s="148"/>
      <c r="V486" s="148"/>
      <c r="W486" s="148"/>
      <c r="X486" s="148"/>
      <c r="Y486" s="148"/>
      <c r="Z486" s="148"/>
      <c r="AA486" s="148"/>
      <c r="AB486" s="151"/>
      <c r="AC486" s="148"/>
      <c r="AD486" s="152"/>
      <c r="AE486" s="133"/>
      <c r="AF486" s="133"/>
      <c r="AG486" s="138"/>
      <c r="AH486" s="139"/>
      <c r="AI486" s="144"/>
      <c r="AJ486" s="144"/>
      <c r="AK486" s="144"/>
      <c r="AL486" s="144"/>
      <c r="AM486" s="144"/>
      <c r="AO486" s="115"/>
      <c r="AQ486" s="4"/>
    </row>
    <row r="487" spans="2:43">
      <c r="B487" s="145"/>
      <c r="C487" s="144"/>
      <c r="D487" s="148"/>
      <c r="E487" s="149"/>
      <c r="F487" s="699"/>
      <c r="G487" s="148"/>
      <c r="H487" s="148"/>
      <c r="I487" s="148"/>
      <c r="J487" s="148"/>
      <c r="K487" s="148"/>
      <c r="L487" s="148"/>
      <c r="M487" s="148"/>
      <c r="N487" s="148"/>
      <c r="O487" s="148"/>
      <c r="P487" s="148"/>
      <c r="Q487" s="148"/>
      <c r="R487" s="148"/>
      <c r="S487" s="148"/>
      <c r="T487" s="148"/>
      <c r="U487" s="148"/>
      <c r="V487" s="148"/>
      <c r="W487" s="148"/>
      <c r="X487" s="148"/>
      <c r="Y487" s="148"/>
      <c r="Z487" s="148"/>
      <c r="AA487" s="148"/>
      <c r="AB487" s="151"/>
      <c r="AC487" s="148"/>
      <c r="AD487" s="152"/>
      <c r="AE487" s="133"/>
      <c r="AF487" s="133"/>
      <c r="AG487" s="138"/>
      <c r="AH487" s="139"/>
      <c r="AI487" s="144"/>
      <c r="AJ487" s="144"/>
      <c r="AK487" s="144"/>
      <c r="AL487" s="144"/>
      <c r="AM487" s="144"/>
      <c r="AN487" s="145"/>
      <c r="AO487" s="5"/>
      <c r="AP487" s="6"/>
      <c r="AQ487" s="146"/>
    </row>
    <row r="488" spans="2:43">
      <c r="B488" s="145"/>
      <c r="C488" s="144"/>
      <c r="D488" s="148"/>
      <c r="E488" s="149"/>
      <c r="F488" s="699"/>
      <c r="G488" s="148"/>
      <c r="H488" s="148"/>
      <c r="I488" s="148"/>
      <c r="J488" s="148"/>
      <c r="K488" s="148"/>
      <c r="L488" s="148"/>
      <c r="M488" s="148"/>
      <c r="N488" s="148"/>
      <c r="O488" s="148"/>
      <c r="P488" s="148"/>
      <c r="Q488" s="148"/>
      <c r="R488" s="148"/>
      <c r="S488" s="148"/>
      <c r="T488" s="148"/>
      <c r="U488" s="148"/>
      <c r="V488" s="148"/>
      <c r="W488" s="148"/>
      <c r="X488" s="148"/>
      <c r="Y488" s="148"/>
      <c r="Z488" s="148"/>
      <c r="AA488" s="148"/>
      <c r="AB488" s="151"/>
      <c r="AC488" s="148"/>
      <c r="AD488" s="152"/>
      <c r="AE488" s="133"/>
      <c r="AF488" s="133"/>
      <c r="AG488" s="138"/>
      <c r="AH488" s="139"/>
      <c r="AI488" s="144"/>
      <c r="AJ488" s="144"/>
      <c r="AK488" s="144"/>
      <c r="AL488" s="144"/>
      <c r="AM488" s="144"/>
      <c r="AN488" s="3"/>
      <c r="AO488" s="5"/>
      <c r="AP488" s="6"/>
      <c r="AQ488" s="146"/>
    </row>
    <row r="489" spans="2:43">
      <c r="B489" s="145"/>
      <c r="C489" s="144"/>
      <c r="D489" s="148"/>
      <c r="E489" s="149"/>
      <c r="F489" s="699"/>
      <c r="G489" s="148"/>
      <c r="H489" s="148"/>
      <c r="I489" s="148"/>
      <c r="J489" s="148"/>
      <c r="K489" s="148"/>
      <c r="L489" s="148"/>
      <c r="M489" s="148"/>
      <c r="N489" s="148"/>
      <c r="O489" s="148"/>
      <c r="P489" s="148"/>
      <c r="Q489" s="148"/>
      <c r="R489" s="148"/>
      <c r="S489" s="148"/>
      <c r="T489" s="148"/>
      <c r="U489" s="148"/>
      <c r="V489" s="148"/>
      <c r="W489" s="148"/>
      <c r="X489" s="148"/>
      <c r="Y489" s="148"/>
      <c r="Z489" s="148"/>
      <c r="AA489" s="148"/>
      <c r="AB489" s="151"/>
      <c r="AC489" s="148"/>
      <c r="AD489" s="152"/>
      <c r="AE489" s="133"/>
      <c r="AF489" s="133"/>
      <c r="AG489" s="138"/>
      <c r="AH489" s="139"/>
      <c r="AI489" s="144"/>
      <c r="AJ489" s="144"/>
      <c r="AK489" s="144"/>
      <c r="AL489" s="144"/>
      <c r="AM489" s="144"/>
      <c r="AN489" s="145"/>
      <c r="AO489" s="5"/>
      <c r="AP489" s="6"/>
      <c r="AQ489" s="146"/>
    </row>
    <row r="490" spans="2:43">
      <c r="B490" s="145"/>
      <c r="C490" s="144"/>
      <c r="D490" s="148"/>
      <c r="E490" s="149"/>
      <c r="F490" s="699"/>
      <c r="G490" s="148"/>
      <c r="H490" s="148"/>
      <c r="I490" s="148"/>
      <c r="J490" s="148"/>
      <c r="K490" s="148"/>
      <c r="L490" s="148"/>
      <c r="M490" s="148"/>
      <c r="N490" s="148"/>
      <c r="O490" s="148"/>
      <c r="P490" s="148"/>
      <c r="Q490" s="148"/>
      <c r="R490" s="148"/>
      <c r="S490" s="148"/>
      <c r="T490" s="148"/>
      <c r="U490" s="148"/>
      <c r="V490" s="148"/>
      <c r="W490" s="148"/>
      <c r="X490" s="148"/>
      <c r="Y490" s="148"/>
      <c r="Z490" s="148"/>
      <c r="AA490" s="148"/>
      <c r="AB490" s="151"/>
      <c r="AC490" s="148"/>
      <c r="AD490" s="152"/>
      <c r="AE490" s="133"/>
      <c r="AF490" s="133"/>
      <c r="AG490" s="138"/>
      <c r="AH490" s="139"/>
      <c r="AI490" s="144"/>
      <c r="AJ490" s="144"/>
      <c r="AK490" s="144"/>
      <c r="AL490" s="144"/>
      <c r="AM490" s="144"/>
      <c r="AN490" s="145"/>
      <c r="AO490" s="5"/>
      <c r="AP490" s="6"/>
      <c r="AQ490" s="146"/>
    </row>
    <row r="491" spans="2:43">
      <c r="B491" s="145"/>
      <c r="C491" s="144"/>
      <c r="D491" s="148"/>
      <c r="E491" s="149"/>
      <c r="F491" s="699"/>
      <c r="G491" s="148"/>
      <c r="H491" s="148"/>
      <c r="I491" s="148"/>
      <c r="J491" s="148"/>
      <c r="K491" s="148"/>
      <c r="L491" s="148"/>
      <c r="M491" s="148"/>
      <c r="N491" s="148"/>
      <c r="O491" s="148"/>
      <c r="P491" s="148"/>
      <c r="Q491" s="148"/>
      <c r="R491" s="148"/>
      <c r="S491" s="148"/>
      <c r="T491" s="148"/>
      <c r="U491" s="148"/>
      <c r="V491" s="148"/>
      <c r="W491" s="148"/>
      <c r="X491" s="148"/>
      <c r="Y491" s="148"/>
      <c r="Z491" s="148"/>
      <c r="AA491" s="148"/>
      <c r="AB491" s="151"/>
      <c r="AC491" s="148"/>
      <c r="AD491" s="152"/>
      <c r="AE491" s="133"/>
      <c r="AF491" s="133"/>
      <c r="AG491" s="138"/>
      <c r="AH491" s="139"/>
      <c r="AI491" s="144"/>
      <c r="AJ491" s="144"/>
      <c r="AK491" s="144"/>
      <c r="AL491" s="144"/>
      <c r="AM491" s="144"/>
      <c r="AN491" s="145"/>
      <c r="AO491" s="5"/>
      <c r="AP491" s="6"/>
      <c r="AQ491" s="146"/>
    </row>
    <row r="492" spans="2:43">
      <c r="C492" s="159"/>
      <c r="D492" s="162"/>
      <c r="E492" s="161"/>
      <c r="F492" s="699"/>
      <c r="G492" s="148"/>
      <c r="H492" s="148"/>
      <c r="I492" s="148"/>
      <c r="J492" s="148"/>
      <c r="K492" s="148"/>
      <c r="L492" s="148"/>
      <c r="M492" s="148"/>
      <c r="N492" s="148"/>
      <c r="O492" s="148"/>
      <c r="P492" s="148"/>
      <c r="Q492" s="148"/>
      <c r="R492" s="148"/>
      <c r="S492" s="148"/>
      <c r="T492" s="148"/>
      <c r="U492" s="148"/>
      <c r="V492" s="148"/>
      <c r="W492" s="148"/>
      <c r="X492" s="148"/>
      <c r="Y492" s="148"/>
      <c r="Z492" s="148"/>
      <c r="AA492" s="148"/>
      <c r="AB492" s="151"/>
      <c r="AC492" s="148"/>
      <c r="AD492" s="152"/>
      <c r="AE492" s="133"/>
      <c r="AF492" s="133"/>
      <c r="AG492" s="138"/>
      <c r="AH492" s="139"/>
      <c r="AI492" s="144"/>
      <c r="AJ492" s="144"/>
      <c r="AK492" s="144"/>
      <c r="AL492" s="144"/>
      <c r="AM492" s="144"/>
      <c r="AO492" s="115"/>
      <c r="AQ492" s="4"/>
    </row>
    <row r="493" spans="2:43">
      <c r="B493" s="145"/>
      <c r="C493" s="144"/>
      <c r="D493" s="148"/>
      <c r="E493" s="149"/>
      <c r="F493" s="699"/>
      <c r="G493" s="148"/>
      <c r="H493" s="148"/>
      <c r="I493" s="148"/>
      <c r="J493" s="148"/>
      <c r="K493" s="148"/>
      <c r="L493" s="148"/>
      <c r="M493" s="148"/>
      <c r="N493" s="148"/>
      <c r="O493" s="148"/>
      <c r="P493" s="148"/>
      <c r="Q493" s="148"/>
      <c r="R493" s="148"/>
      <c r="S493" s="148"/>
      <c r="T493" s="148"/>
      <c r="U493" s="148"/>
      <c r="V493" s="148"/>
      <c r="W493" s="148"/>
      <c r="X493" s="148"/>
      <c r="Y493" s="148"/>
      <c r="Z493" s="148"/>
      <c r="AA493" s="148"/>
      <c r="AB493" s="151"/>
      <c r="AC493" s="148"/>
      <c r="AD493" s="152"/>
      <c r="AE493" s="133"/>
      <c r="AF493" s="133"/>
      <c r="AG493" s="138"/>
      <c r="AH493" s="139"/>
      <c r="AI493" s="144"/>
      <c r="AJ493" s="144"/>
      <c r="AK493" s="144"/>
      <c r="AL493" s="144"/>
      <c r="AM493" s="144"/>
      <c r="AN493" s="145"/>
      <c r="AO493" s="5"/>
      <c r="AP493" s="6"/>
      <c r="AQ493" s="146"/>
    </row>
    <row r="494" spans="2:43">
      <c r="B494" s="145"/>
      <c r="C494" s="144"/>
      <c r="D494" s="148"/>
      <c r="E494" s="149"/>
      <c r="F494" s="699"/>
      <c r="G494" s="148"/>
      <c r="H494" s="148"/>
      <c r="I494" s="148"/>
      <c r="J494" s="148"/>
      <c r="K494" s="148"/>
      <c r="L494" s="148"/>
      <c r="M494" s="148"/>
      <c r="N494" s="148"/>
      <c r="O494" s="148"/>
      <c r="P494" s="148"/>
      <c r="Q494" s="148"/>
      <c r="R494" s="148"/>
      <c r="S494" s="148"/>
      <c r="T494" s="148"/>
      <c r="U494" s="148"/>
      <c r="V494" s="148"/>
      <c r="W494" s="148"/>
      <c r="X494" s="148"/>
      <c r="Y494" s="148"/>
      <c r="Z494" s="148"/>
      <c r="AA494" s="148"/>
      <c r="AB494" s="151"/>
      <c r="AC494" s="148"/>
      <c r="AD494" s="152"/>
      <c r="AE494" s="133"/>
      <c r="AF494" s="133"/>
      <c r="AG494" s="138"/>
      <c r="AH494" s="139"/>
      <c r="AI494" s="144"/>
      <c r="AJ494" s="144"/>
      <c r="AK494" s="144"/>
      <c r="AL494" s="144"/>
      <c r="AM494" s="144"/>
      <c r="AN494" s="3"/>
      <c r="AO494" s="5"/>
      <c r="AP494" s="6"/>
      <c r="AQ494" s="146"/>
    </row>
    <row r="495" spans="2:43">
      <c r="B495" s="145"/>
      <c r="C495" s="144"/>
      <c r="D495" s="148"/>
      <c r="E495" s="149"/>
      <c r="F495" s="699"/>
      <c r="G495" s="148"/>
      <c r="H495" s="148"/>
      <c r="I495" s="148"/>
      <c r="J495" s="148"/>
      <c r="K495" s="148"/>
      <c r="L495" s="148"/>
      <c r="M495" s="148"/>
      <c r="N495" s="148"/>
      <c r="O495" s="148"/>
      <c r="P495" s="148"/>
      <c r="Q495" s="148"/>
      <c r="R495" s="148"/>
      <c r="S495" s="148"/>
      <c r="T495" s="148"/>
      <c r="U495" s="148"/>
      <c r="V495" s="148"/>
      <c r="W495" s="148"/>
      <c r="X495" s="148"/>
      <c r="Y495" s="148"/>
      <c r="Z495" s="148"/>
      <c r="AA495" s="148"/>
      <c r="AB495" s="151"/>
      <c r="AC495" s="148"/>
      <c r="AD495" s="152"/>
      <c r="AE495" s="133"/>
      <c r="AF495" s="133"/>
      <c r="AG495" s="138"/>
      <c r="AH495" s="139"/>
      <c r="AI495" s="144"/>
      <c r="AJ495" s="144"/>
      <c r="AK495" s="144"/>
      <c r="AL495" s="144"/>
      <c r="AM495" s="144"/>
      <c r="AN495" s="145"/>
      <c r="AO495" s="5"/>
      <c r="AP495" s="6"/>
      <c r="AQ495" s="146"/>
    </row>
    <row r="496" spans="2:43">
      <c r="B496" s="145"/>
      <c r="C496" s="144"/>
      <c r="D496" s="148"/>
      <c r="E496" s="149"/>
      <c r="F496" s="699"/>
      <c r="G496" s="148"/>
      <c r="H496" s="148"/>
      <c r="I496" s="148"/>
      <c r="J496" s="148"/>
      <c r="K496" s="148"/>
      <c r="L496" s="148"/>
      <c r="M496" s="148"/>
      <c r="N496" s="148"/>
      <c r="O496" s="148"/>
      <c r="P496" s="148"/>
      <c r="Q496" s="148"/>
      <c r="R496" s="148"/>
      <c r="S496" s="148"/>
      <c r="T496" s="148"/>
      <c r="U496" s="148"/>
      <c r="V496" s="148"/>
      <c r="W496" s="148"/>
      <c r="X496" s="148"/>
      <c r="Y496" s="148"/>
      <c r="Z496" s="148"/>
      <c r="AA496" s="148"/>
      <c r="AB496" s="151"/>
      <c r="AC496" s="148"/>
      <c r="AD496" s="152"/>
      <c r="AE496" s="133"/>
      <c r="AF496" s="133"/>
      <c r="AG496" s="138"/>
      <c r="AH496" s="139"/>
      <c r="AI496" s="144"/>
      <c r="AJ496" s="144"/>
      <c r="AK496" s="144"/>
      <c r="AL496" s="144"/>
      <c r="AM496" s="144"/>
      <c r="AN496" s="145"/>
      <c r="AO496" s="5"/>
      <c r="AP496" s="6"/>
      <c r="AQ496" s="146"/>
    </row>
    <row r="497" spans="2:43">
      <c r="B497" s="145"/>
      <c r="C497" s="144"/>
      <c r="D497" s="148"/>
      <c r="E497" s="149"/>
      <c r="F497" s="699"/>
      <c r="G497" s="148"/>
      <c r="H497" s="148"/>
      <c r="I497" s="148"/>
      <c r="J497" s="148"/>
      <c r="K497" s="148"/>
      <c r="L497" s="148"/>
      <c r="M497" s="148"/>
      <c r="N497" s="148"/>
      <c r="O497" s="148"/>
      <c r="P497" s="148"/>
      <c r="Q497" s="148"/>
      <c r="R497" s="148"/>
      <c r="S497" s="148"/>
      <c r="T497" s="148"/>
      <c r="U497" s="148"/>
      <c r="V497" s="148"/>
      <c r="W497" s="148"/>
      <c r="X497" s="148"/>
      <c r="Y497" s="148"/>
      <c r="Z497" s="148"/>
      <c r="AA497" s="148"/>
      <c r="AB497" s="151"/>
      <c r="AC497" s="148"/>
      <c r="AD497" s="152"/>
      <c r="AE497" s="133"/>
      <c r="AF497" s="133"/>
      <c r="AG497" s="138"/>
      <c r="AH497" s="139"/>
      <c r="AI497" s="144"/>
      <c r="AJ497" s="144"/>
      <c r="AK497" s="144"/>
      <c r="AL497" s="144"/>
      <c r="AM497" s="144"/>
      <c r="AN497" s="145"/>
      <c r="AO497" s="5"/>
      <c r="AP497" s="6"/>
      <c r="AQ497" s="146"/>
    </row>
    <row r="498" spans="2:43">
      <c r="C498" s="159"/>
      <c r="D498" s="162"/>
      <c r="E498" s="161"/>
      <c r="F498" s="699"/>
      <c r="G498" s="148"/>
      <c r="H498" s="148"/>
      <c r="I498" s="148"/>
      <c r="J498" s="148"/>
      <c r="K498" s="148"/>
      <c r="L498" s="148"/>
      <c r="M498" s="148"/>
      <c r="N498" s="148"/>
      <c r="O498" s="148"/>
      <c r="P498" s="148"/>
      <c r="Q498" s="148"/>
      <c r="R498" s="148"/>
      <c r="S498" s="148"/>
      <c r="T498" s="148"/>
      <c r="U498" s="148"/>
      <c r="V498" s="148"/>
      <c r="W498" s="148"/>
      <c r="X498" s="148"/>
      <c r="Y498" s="148"/>
      <c r="Z498" s="148"/>
      <c r="AA498" s="148"/>
      <c r="AB498" s="151"/>
      <c r="AC498" s="148"/>
      <c r="AD498" s="152"/>
      <c r="AE498" s="133"/>
      <c r="AF498" s="133"/>
      <c r="AG498" s="138"/>
      <c r="AH498" s="139"/>
      <c r="AI498" s="144"/>
      <c r="AJ498" s="144"/>
      <c r="AK498" s="144"/>
      <c r="AL498" s="144"/>
      <c r="AM498" s="144"/>
      <c r="AO498" s="115"/>
      <c r="AQ498" s="4"/>
    </row>
    <row r="499" spans="2:43">
      <c r="B499" s="145"/>
      <c r="C499" s="144"/>
      <c r="D499" s="148"/>
      <c r="E499" s="149"/>
      <c r="F499" s="699"/>
      <c r="G499" s="148"/>
      <c r="H499" s="148"/>
      <c r="I499" s="148"/>
      <c r="J499" s="148"/>
      <c r="K499" s="148"/>
      <c r="L499" s="148"/>
      <c r="M499" s="148"/>
      <c r="N499" s="148"/>
      <c r="O499" s="148"/>
      <c r="P499" s="148"/>
      <c r="Q499" s="148"/>
      <c r="R499" s="148"/>
      <c r="S499" s="148"/>
      <c r="T499" s="148"/>
      <c r="U499" s="148"/>
      <c r="V499" s="148"/>
      <c r="W499" s="148"/>
      <c r="X499" s="148"/>
      <c r="Y499" s="148"/>
      <c r="Z499" s="148"/>
      <c r="AA499" s="148"/>
      <c r="AB499" s="151"/>
      <c r="AC499" s="148"/>
      <c r="AD499" s="152"/>
      <c r="AE499" s="133"/>
      <c r="AF499" s="133"/>
      <c r="AG499" s="138"/>
      <c r="AH499" s="139"/>
      <c r="AI499" s="144"/>
      <c r="AJ499" s="144"/>
      <c r="AK499" s="144"/>
      <c r="AL499" s="144"/>
      <c r="AM499" s="144"/>
      <c r="AN499" s="145"/>
      <c r="AO499" s="5"/>
      <c r="AP499" s="6"/>
      <c r="AQ499" s="146"/>
    </row>
    <row r="500" spans="2:43">
      <c r="C500" s="159"/>
      <c r="D500" s="162"/>
      <c r="E500" s="163"/>
      <c r="F500" s="699"/>
      <c r="G500" s="148"/>
      <c r="H500" s="148"/>
      <c r="I500" s="148"/>
      <c r="J500" s="148"/>
      <c r="K500" s="148"/>
      <c r="L500" s="148"/>
      <c r="M500" s="148"/>
      <c r="N500" s="148"/>
      <c r="O500" s="148"/>
      <c r="P500" s="148"/>
      <c r="Q500" s="148"/>
      <c r="R500" s="148"/>
      <c r="S500" s="148"/>
      <c r="T500" s="148"/>
      <c r="U500" s="148"/>
      <c r="V500" s="148"/>
      <c r="W500" s="148"/>
      <c r="X500" s="148"/>
      <c r="Y500" s="148"/>
      <c r="Z500" s="148"/>
      <c r="AA500" s="148"/>
      <c r="AB500" s="151"/>
      <c r="AC500" s="148"/>
      <c r="AD500" s="152"/>
      <c r="AE500" s="133"/>
      <c r="AF500" s="133"/>
      <c r="AG500" s="138"/>
      <c r="AH500" s="139"/>
      <c r="AI500" s="144"/>
      <c r="AJ500" s="144"/>
      <c r="AK500" s="144"/>
      <c r="AL500" s="144"/>
      <c r="AM500" s="144"/>
      <c r="AO500" s="115"/>
      <c r="AQ500" s="146"/>
    </row>
    <row r="501" spans="2:43">
      <c r="C501" s="159"/>
      <c r="D501" s="162"/>
      <c r="E501" s="161"/>
      <c r="F501" s="699"/>
      <c r="G501" s="148"/>
      <c r="H501" s="148"/>
      <c r="I501" s="148"/>
      <c r="J501" s="148"/>
      <c r="K501" s="148"/>
      <c r="L501" s="148"/>
      <c r="M501" s="148"/>
      <c r="N501" s="148"/>
      <c r="O501" s="148"/>
      <c r="P501" s="148"/>
      <c r="Q501" s="148"/>
      <c r="R501" s="148"/>
      <c r="S501" s="148"/>
      <c r="T501" s="148"/>
      <c r="U501" s="148"/>
      <c r="V501" s="148"/>
      <c r="W501" s="148"/>
      <c r="X501" s="148"/>
      <c r="Y501" s="148"/>
      <c r="Z501" s="148"/>
      <c r="AA501" s="148"/>
      <c r="AB501" s="151"/>
      <c r="AC501" s="148"/>
      <c r="AD501" s="152"/>
      <c r="AE501" s="133"/>
      <c r="AF501" s="133"/>
      <c r="AG501" s="138"/>
      <c r="AH501" s="139"/>
      <c r="AI501" s="144"/>
      <c r="AJ501" s="144"/>
      <c r="AK501" s="144"/>
      <c r="AL501" s="144"/>
      <c r="AM501" s="144"/>
      <c r="AO501" s="115"/>
      <c r="AQ501" s="4"/>
    </row>
    <row r="502" spans="2:43">
      <c r="B502" s="145"/>
      <c r="C502" s="144"/>
      <c r="D502" s="148"/>
      <c r="E502" s="149"/>
      <c r="F502" s="699"/>
      <c r="G502" s="148"/>
      <c r="H502" s="148"/>
      <c r="I502" s="148"/>
      <c r="J502" s="148"/>
      <c r="K502" s="148"/>
      <c r="L502" s="148"/>
      <c r="M502" s="148"/>
      <c r="N502" s="148"/>
      <c r="O502" s="148"/>
      <c r="P502" s="148"/>
      <c r="Q502" s="148"/>
      <c r="R502" s="148"/>
      <c r="S502" s="148"/>
      <c r="T502" s="148"/>
      <c r="U502" s="148"/>
      <c r="V502" s="148"/>
      <c r="W502" s="148"/>
      <c r="X502" s="148"/>
      <c r="Y502" s="148"/>
      <c r="Z502" s="148"/>
      <c r="AA502" s="148"/>
      <c r="AB502" s="151"/>
      <c r="AC502" s="148"/>
      <c r="AD502" s="152"/>
      <c r="AE502" s="133"/>
      <c r="AF502" s="133"/>
      <c r="AG502" s="138"/>
      <c r="AH502" s="139"/>
      <c r="AI502" s="144"/>
      <c r="AJ502" s="144"/>
      <c r="AK502" s="144"/>
      <c r="AL502" s="144"/>
      <c r="AM502" s="144"/>
      <c r="AN502" s="145"/>
      <c r="AO502" s="5"/>
      <c r="AP502" s="6"/>
      <c r="AQ502" s="146"/>
    </row>
    <row r="503" spans="2:43">
      <c r="C503" s="159"/>
      <c r="D503" s="162"/>
      <c r="E503" s="161"/>
      <c r="F503" s="699"/>
      <c r="G503" s="148"/>
      <c r="H503" s="148"/>
      <c r="I503" s="148"/>
      <c r="J503" s="148"/>
      <c r="K503" s="148"/>
      <c r="L503" s="148"/>
      <c r="M503" s="148"/>
      <c r="N503" s="148"/>
      <c r="O503" s="148"/>
      <c r="P503" s="148"/>
      <c r="Q503" s="148"/>
      <c r="R503" s="148"/>
      <c r="S503" s="148"/>
      <c r="T503" s="148"/>
      <c r="U503" s="148"/>
      <c r="V503" s="148"/>
      <c r="W503" s="148"/>
      <c r="X503" s="148"/>
      <c r="Y503" s="148"/>
      <c r="Z503" s="148"/>
      <c r="AA503" s="148"/>
      <c r="AB503" s="151"/>
      <c r="AC503" s="148"/>
      <c r="AD503" s="152"/>
      <c r="AE503" s="133"/>
      <c r="AF503" s="133"/>
      <c r="AG503" s="138"/>
      <c r="AH503" s="139"/>
      <c r="AI503" s="144"/>
      <c r="AJ503" s="144"/>
      <c r="AK503" s="144"/>
      <c r="AL503" s="144"/>
      <c r="AM503" s="144"/>
      <c r="AO503" s="115"/>
      <c r="AQ503" s="4"/>
    </row>
    <row r="504" spans="2:43">
      <c r="B504" s="145"/>
      <c r="C504" s="144"/>
      <c r="D504" s="148"/>
      <c r="E504" s="149"/>
      <c r="F504" s="699"/>
      <c r="G504" s="148"/>
      <c r="H504" s="148"/>
      <c r="I504" s="148"/>
      <c r="J504" s="148"/>
      <c r="K504" s="148"/>
      <c r="L504" s="148"/>
      <c r="M504" s="148"/>
      <c r="N504" s="148"/>
      <c r="O504" s="148"/>
      <c r="P504" s="148"/>
      <c r="Q504" s="148"/>
      <c r="R504" s="148"/>
      <c r="S504" s="148"/>
      <c r="T504" s="148"/>
      <c r="U504" s="148"/>
      <c r="V504" s="148"/>
      <c r="W504" s="148"/>
      <c r="X504" s="148"/>
      <c r="Y504" s="148"/>
      <c r="Z504" s="148"/>
      <c r="AA504" s="148"/>
      <c r="AB504" s="151"/>
      <c r="AC504" s="148"/>
      <c r="AD504" s="152"/>
      <c r="AE504" s="133"/>
      <c r="AF504" s="133"/>
      <c r="AG504" s="138"/>
      <c r="AH504" s="139"/>
      <c r="AI504" s="144"/>
      <c r="AJ504" s="144"/>
      <c r="AK504" s="144"/>
      <c r="AL504" s="144"/>
      <c r="AM504" s="144"/>
      <c r="AN504" s="145"/>
      <c r="AO504" s="5"/>
      <c r="AP504" s="6"/>
      <c r="AQ504" s="146"/>
    </row>
    <row r="505" spans="2:43">
      <c r="C505" s="159"/>
      <c r="D505" s="162"/>
      <c r="E505" s="163"/>
      <c r="F505" s="699"/>
      <c r="G505" s="148"/>
      <c r="H505" s="148"/>
      <c r="I505" s="148"/>
      <c r="J505" s="148"/>
      <c r="K505" s="148"/>
      <c r="L505" s="148"/>
      <c r="M505" s="148"/>
      <c r="N505" s="148"/>
      <c r="O505" s="148"/>
      <c r="P505" s="148"/>
      <c r="Q505" s="148"/>
      <c r="R505" s="148"/>
      <c r="S505" s="148"/>
      <c r="T505" s="148"/>
      <c r="U505" s="148"/>
      <c r="V505" s="148"/>
      <c r="W505" s="148"/>
      <c r="X505" s="148"/>
      <c r="Y505" s="148"/>
      <c r="Z505" s="148"/>
      <c r="AA505" s="148"/>
      <c r="AB505" s="151"/>
      <c r="AC505" s="148"/>
      <c r="AD505" s="152"/>
      <c r="AE505" s="133"/>
      <c r="AF505" s="133"/>
      <c r="AG505" s="138"/>
      <c r="AH505" s="139"/>
      <c r="AI505" s="144"/>
      <c r="AJ505" s="144"/>
      <c r="AK505" s="144"/>
      <c r="AL505" s="144"/>
      <c r="AM505" s="144"/>
      <c r="AO505" s="115"/>
      <c r="AQ505" s="146"/>
    </row>
    <row r="506" spans="2:43">
      <c r="C506" s="159"/>
      <c r="D506" s="162"/>
      <c r="E506" s="163"/>
      <c r="F506" s="699"/>
      <c r="G506" s="148"/>
      <c r="H506" s="148"/>
      <c r="I506" s="148"/>
      <c r="J506" s="148"/>
      <c r="K506" s="148"/>
      <c r="L506" s="148"/>
      <c r="M506" s="148"/>
      <c r="N506" s="148"/>
      <c r="O506" s="148"/>
      <c r="P506" s="148"/>
      <c r="Q506" s="148"/>
      <c r="R506" s="148"/>
      <c r="S506" s="148"/>
      <c r="T506" s="148"/>
      <c r="U506" s="148"/>
      <c r="V506" s="148"/>
      <c r="W506" s="148"/>
      <c r="X506" s="148"/>
      <c r="Y506" s="148"/>
      <c r="Z506" s="148"/>
      <c r="AA506" s="148"/>
      <c r="AB506" s="151"/>
      <c r="AC506" s="148"/>
      <c r="AD506" s="152"/>
      <c r="AE506" s="133"/>
      <c r="AF506" s="133"/>
      <c r="AG506" s="138"/>
      <c r="AH506" s="139"/>
      <c r="AI506" s="144"/>
      <c r="AJ506" s="144"/>
      <c r="AK506" s="144"/>
      <c r="AL506" s="144"/>
      <c r="AM506" s="144"/>
      <c r="AO506" s="115"/>
      <c r="AQ506" s="146"/>
    </row>
    <row r="507" spans="2:43">
      <c r="C507" s="159"/>
      <c r="D507" s="162"/>
      <c r="E507" s="161"/>
      <c r="F507" s="699"/>
      <c r="G507" s="148"/>
      <c r="H507" s="148"/>
      <c r="I507" s="148"/>
      <c r="J507" s="148"/>
      <c r="K507" s="148"/>
      <c r="L507" s="148"/>
      <c r="M507" s="148"/>
      <c r="N507" s="148"/>
      <c r="O507" s="148"/>
      <c r="P507" s="148"/>
      <c r="Q507" s="148"/>
      <c r="R507" s="148"/>
      <c r="S507" s="148"/>
      <c r="T507" s="148"/>
      <c r="U507" s="148"/>
      <c r="V507" s="148"/>
      <c r="W507" s="148"/>
      <c r="X507" s="148"/>
      <c r="Y507" s="148"/>
      <c r="Z507" s="148"/>
      <c r="AA507" s="148"/>
      <c r="AB507" s="151"/>
      <c r="AC507" s="148"/>
      <c r="AD507" s="152"/>
      <c r="AE507" s="133"/>
      <c r="AF507" s="133"/>
      <c r="AG507" s="138"/>
      <c r="AH507" s="139"/>
      <c r="AI507" s="144"/>
      <c r="AJ507" s="144"/>
      <c r="AK507" s="144"/>
      <c r="AL507" s="144"/>
      <c r="AM507" s="144"/>
      <c r="AO507" s="115"/>
      <c r="AQ507" s="4"/>
    </row>
    <row r="508" spans="2:43">
      <c r="B508" s="145"/>
      <c r="C508" s="144"/>
      <c r="D508" s="148"/>
      <c r="E508" s="149"/>
      <c r="F508" s="699"/>
      <c r="G508" s="148"/>
      <c r="H508" s="148"/>
      <c r="I508" s="148"/>
      <c r="J508" s="148"/>
      <c r="K508" s="148"/>
      <c r="L508" s="148"/>
      <c r="M508" s="148"/>
      <c r="N508" s="148"/>
      <c r="O508" s="148"/>
      <c r="P508" s="148"/>
      <c r="Q508" s="148"/>
      <c r="R508" s="148"/>
      <c r="S508" s="148"/>
      <c r="T508" s="148"/>
      <c r="U508" s="148"/>
      <c r="V508" s="148"/>
      <c r="W508" s="148"/>
      <c r="X508" s="148"/>
      <c r="Y508" s="148"/>
      <c r="Z508" s="148"/>
      <c r="AA508" s="148"/>
      <c r="AB508" s="151"/>
      <c r="AC508" s="148"/>
      <c r="AD508" s="152"/>
      <c r="AE508" s="133"/>
      <c r="AF508" s="133"/>
      <c r="AG508" s="138"/>
      <c r="AH508" s="139"/>
      <c r="AI508" s="144"/>
      <c r="AJ508" s="144"/>
      <c r="AK508" s="144"/>
      <c r="AL508" s="144"/>
      <c r="AM508" s="144"/>
      <c r="AN508" s="145"/>
      <c r="AO508" s="5"/>
      <c r="AP508" s="6"/>
      <c r="AQ508" s="146"/>
    </row>
    <row r="509" spans="2:43">
      <c r="C509" s="159"/>
      <c r="D509" s="162"/>
      <c r="E509" s="161"/>
      <c r="F509" s="699"/>
      <c r="G509" s="148"/>
      <c r="H509" s="148"/>
      <c r="I509" s="148"/>
      <c r="J509" s="148"/>
      <c r="K509" s="148"/>
      <c r="L509" s="148"/>
      <c r="M509" s="148"/>
      <c r="N509" s="148"/>
      <c r="O509" s="148"/>
      <c r="P509" s="148"/>
      <c r="Q509" s="148"/>
      <c r="R509" s="148"/>
      <c r="S509" s="148"/>
      <c r="T509" s="148"/>
      <c r="U509" s="148"/>
      <c r="V509" s="148"/>
      <c r="W509" s="148"/>
      <c r="X509" s="148"/>
      <c r="Y509" s="148"/>
      <c r="Z509" s="148"/>
      <c r="AA509" s="148"/>
      <c r="AB509" s="151"/>
      <c r="AC509" s="148"/>
      <c r="AD509" s="152"/>
      <c r="AE509" s="133"/>
      <c r="AF509" s="133"/>
      <c r="AG509" s="138"/>
      <c r="AH509" s="139"/>
      <c r="AI509" s="144"/>
      <c r="AJ509" s="144"/>
      <c r="AK509" s="144"/>
      <c r="AL509" s="144"/>
      <c r="AM509" s="144"/>
      <c r="AO509" s="115"/>
      <c r="AQ509" s="4"/>
    </row>
    <row r="510" spans="2:43">
      <c r="B510" s="145"/>
      <c r="C510" s="144"/>
      <c r="D510" s="148"/>
      <c r="E510" s="149"/>
      <c r="F510" s="699"/>
      <c r="G510" s="148"/>
      <c r="H510" s="148"/>
      <c r="I510" s="148"/>
      <c r="J510" s="148"/>
      <c r="K510" s="148"/>
      <c r="L510" s="148"/>
      <c r="M510" s="148"/>
      <c r="N510" s="148"/>
      <c r="O510" s="148"/>
      <c r="P510" s="148"/>
      <c r="Q510" s="148"/>
      <c r="R510" s="148"/>
      <c r="S510" s="148"/>
      <c r="T510" s="148"/>
      <c r="U510" s="148"/>
      <c r="V510" s="148"/>
      <c r="W510" s="148"/>
      <c r="X510" s="148"/>
      <c r="Y510" s="148"/>
      <c r="Z510" s="148"/>
      <c r="AA510" s="148"/>
      <c r="AB510" s="151"/>
      <c r="AC510" s="148"/>
      <c r="AD510" s="152"/>
      <c r="AE510" s="133"/>
      <c r="AF510" s="133"/>
      <c r="AG510" s="138"/>
      <c r="AH510" s="139"/>
      <c r="AI510" s="144"/>
      <c r="AJ510" s="144"/>
      <c r="AK510" s="144"/>
      <c r="AL510" s="144"/>
      <c r="AM510" s="144"/>
      <c r="AN510" s="145"/>
      <c r="AO510" s="5"/>
      <c r="AP510" s="6"/>
      <c r="AQ510" s="146"/>
    </row>
    <row r="511" spans="2:43">
      <c r="C511" s="159"/>
      <c r="D511" s="162"/>
      <c r="E511" s="161"/>
      <c r="F511" s="699"/>
      <c r="G511" s="148"/>
      <c r="H511" s="148"/>
      <c r="I511" s="148"/>
      <c r="J511" s="148"/>
      <c r="K511" s="148"/>
      <c r="L511" s="148"/>
      <c r="M511" s="148"/>
      <c r="N511" s="148"/>
      <c r="O511" s="148"/>
      <c r="P511" s="148"/>
      <c r="Q511" s="148"/>
      <c r="R511" s="148"/>
      <c r="S511" s="148"/>
      <c r="T511" s="148"/>
      <c r="U511" s="148"/>
      <c r="V511" s="148"/>
      <c r="W511" s="148"/>
      <c r="X511" s="148"/>
      <c r="Y511" s="148"/>
      <c r="Z511" s="148"/>
      <c r="AA511" s="148"/>
      <c r="AB511" s="151"/>
      <c r="AC511" s="148"/>
      <c r="AD511" s="152"/>
      <c r="AE511" s="133"/>
      <c r="AF511" s="133"/>
      <c r="AG511" s="138"/>
      <c r="AH511" s="139"/>
      <c r="AI511" s="144"/>
      <c r="AJ511" s="144"/>
      <c r="AK511" s="144"/>
      <c r="AL511" s="144"/>
      <c r="AM511" s="144"/>
      <c r="AO511" s="115"/>
      <c r="AQ511" s="4"/>
    </row>
    <row r="512" spans="2:43">
      <c r="B512" s="145"/>
      <c r="C512" s="144"/>
      <c r="D512" s="148"/>
      <c r="E512" s="149"/>
      <c r="F512" s="699"/>
      <c r="G512" s="148"/>
      <c r="H512" s="148"/>
      <c r="I512" s="148"/>
      <c r="J512" s="148"/>
      <c r="K512" s="148"/>
      <c r="L512" s="148"/>
      <c r="M512" s="148"/>
      <c r="N512" s="148"/>
      <c r="O512" s="148"/>
      <c r="P512" s="148"/>
      <c r="Q512" s="148"/>
      <c r="R512" s="148"/>
      <c r="S512" s="148"/>
      <c r="T512" s="148"/>
      <c r="U512" s="148"/>
      <c r="V512" s="148"/>
      <c r="W512" s="148"/>
      <c r="X512" s="148"/>
      <c r="Y512" s="148"/>
      <c r="Z512" s="148"/>
      <c r="AA512" s="148"/>
      <c r="AB512" s="151"/>
      <c r="AC512" s="148"/>
      <c r="AD512" s="152"/>
      <c r="AE512" s="133"/>
      <c r="AF512" s="133"/>
      <c r="AG512" s="138"/>
      <c r="AH512" s="139"/>
      <c r="AI512" s="144"/>
      <c r="AJ512" s="144"/>
      <c r="AK512" s="144"/>
      <c r="AL512" s="144"/>
      <c r="AM512" s="144"/>
      <c r="AN512" s="145"/>
      <c r="AO512" s="5"/>
      <c r="AP512" s="6"/>
      <c r="AQ512" s="146"/>
    </row>
    <row r="513" spans="2:43">
      <c r="B513" s="145"/>
      <c r="C513" s="144"/>
      <c r="D513" s="148"/>
      <c r="E513" s="149"/>
      <c r="F513" s="699"/>
      <c r="G513" s="148"/>
      <c r="H513" s="148"/>
      <c r="I513" s="148"/>
      <c r="J513" s="148"/>
      <c r="K513" s="148"/>
      <c r="L513" s="148"/>
      <c r="M513" s="148"/>
      <c r="N513" s="148"/>
      <c r="O513" s="148"/>
      <c r="P513" s="148"/>
      <c r="Q513" s="148"/>
      <c r="R513" s="148"/>
      <c r="S513" s="148"/>
      <c r="T513" s="148"/>
      <c r="U513" s="148"/>
      <c r="V513" s="148"/>
      <c r="W513" s="148"/>
      <c r="X513" s="148"/>
      <c r="Y513" s="148"/>
      <c r="Z513" s="148"/>
      <c r="AA513" s="148"/>
      <c r="AB513" s="151"/>
      <c r="AC513" s="148"/>
      <c r="AD513" s="152"/>
      <c r="AE513" s="133"/>
      <c r="AF513" s="133"/>
      <c r="AG513" s="138"/>
      <c r="AH513" s="139"/>
      <c r="AI513" s="144"/>
      <c r="AJ513" s="144"/>
      <c r="AK513" s="144"/>
      <c r="AL513" s="144"/>
      <c r="AM513" s="144"/>
      <c r="AN513" s="3"/>
      <c r="AO513" s="5"/>
      <c r="AP513" s="6"/>
      <c r="AQ513" s="146"/>
    </row>
    <row r="514" spans="2:43">
      <c r="B514" s="145"/>
      <c r="C514" s="144"/>
      <c r="D514" s="148"/>
      <c r="E514" s="149"/>
      <c r="F514" s="699"/>
      <c r="G514" s="148"/>
      <c r="H514" s="148"/>
      <c r="I514" s="148"/>
      <c r="J514" s="148"/>
      <c r="K514" s="148"/>
      <c r="L514" s="148"/>
      <c r="M514" s="148"/>
      <c r="N514" s="148"/>
      <c r="O514" s="148"/>
      <c r="P514" s="148"/>
      <c r="Q514" s="148"/>
      <c r="R514" s="148"/>
      <c r="S514" s="148"/>
      <c r="T514" s="148"/>
      <c r="U514" s="148"/>
      <c r="V514" s="148"/>
      <c r="W514" s="148"/>
      <c r="X514" s="148"/>
      <c r="Y514" s="148"/>
      <c r="Z514" s="148"/>
      <c r="AA514" s="148"/>
      <c r="AB514" s="151"/>
      <c r="AC514" s="148"/>
      <c r="AD514" s="152"/>
      <c r="AE514" s="133"/>
      <c r="AF514" s="133"/>
      <c r="AG514" s="138"/>
      <c r="AH514" s="139"/>
      <c r="AI514" s="144"/>
      <c r="AJ514" s="144"/>
      <c r="AK514" s="144"/>
      <c r="AL514" s="144"/>
      <c r="AM514" s="144"/>
      <c r="AN514" s="145"/>
      <c r="AO514" s="5"/>
      <c r="AP514" s="6"/>
      <c r="AQ514" s="146"/>
    </row>
    <row r="515" spans="2:43">
      <c r="B515" s="145"/>
      <c r="C515" s="144"/>
      <c r="D515" s="148"/>
      <c r="E515" s="149"/>
      <c r="F515" s="699"/>
      <c r="G515" s="148"/>
      <c r="H515" s="148"/>
      <c r="I515" s="148"/>
      <c r="J515" s="148"/>
      <c r="K515" s="148"/>
      <c r="L515" s="148"/>
      <c r="M515" s="148"/>
      <c r="N515" s="148"/>
      <c r="O515" s="148"/>
      <c r="P515" s="148"/>
      <c r="Q515" s="148"/>
      <c r="R515" s="148"/>
      <c r="S515" s="148"/>
      <c r="T515" s="148"/>
      <c r="U515" s="148"/>
      <c r="V515" s="148"/>
      <c r="W515" s="148"/>
      <c r="X515" s="148"/>
      <c r="Y515" s="148"/>
      <c r="Z515" s="148"/>
      <c r="AA515" s="148"/>
      <c r="AB515" s="151"/>
      <c r="AC515" s="148"/>
      <c r="AD515" s="152"/>
      <c r="AE515" s="133"/>
      <c r="AF515" s="133"/>
      <c r="AG515" s="138"/>
      <c r="AH515" s="139"/>
      <c r="AI515" s="144"/>
      <c r="AJ515" s="144"/>
      <c r="AK515" s="144"/>
      <c r="AL515" s="144"/>
      <c r="AM515" s="144"/>
      <c r="AN515" s="145"/>
      <c r="AO515" s="5"/>
      <c r="AP515" s="6"/>
      <c r="AQ515" s="146"/>
    </row>
    <row r="516" spans="2:43">
      <c r="B516" s="145"/>
      <c r="C516" s="144"/>
      <c r="D516" s="148"/>
      <c r="E516" s="149"/>
      <c r="F516" s="699"/>
      <c r="G516" s="148"/>
      <c r="H516" s="148"/>
      <c r="I516" s="148"/>
      <c r="J516" s="148"/>
      <c r="K516" s="148"/>
      <c r="L516" s="148"/>
      <c r="M516" s="148"/>
      <c r="N516" s="148"/>
      <c r="O516" s="148"/>
      <c r="P516" s="148"/>
      <c r="Q516" s="148"/>
      <c r="R516" s="148"/>
      <c r="S516" s="148"/>
      <c r="T516" s="148"/>
      <c r="U516" s="148"/>
      <c r="V516" s="148"/>
      <c r="W516" s="148"/>
      <c r="X516" s="148"/>
      <c r="Y516" s="148"/>
      <c r="Z516" s="148"/>
      <c r="AA516" s="148"/>
      <c r="AB516" s="151"/>
      <c r="AC516" s="148"/>
      <c r="AD516" s="152"/>
      <c r="AE516" s="133"/>
      <c r="AF516" s="133"/>
      <c r="AG516" s="138"/>
      <c r="AH516" s="139"/>
      <c r="AI516" s="144"/>
      <c r="AJ516" s="144"/>
      <c r="AK516" s="144"/>
      <c r="AL516" s="144"/>
      <c r="AM516" s="144"/>
      <c r="AN516" s="145"/>
      <c r="AO516" s="5"/>
      <c r="AP516" s="6"/>
      <c r="AQ516" s="146"/>
    </row>
    <row r="517" spans="2:43">
      <c r="C517" s="159"/>
      <c r="D517" s="162"/>
      <c r="E517" s="161"/>
      <c r="F517" s="699"/>
      <c r="G517" s="148"/>
      <c r="H517" s="148"/>
      <c r="I517" s="148"/>
      <c r="J517" s="148"/>
      <c r="K517" s="148"/>
      <c r="L517" s="148"/>
      <c r="M517" s="148"/>
      <c r="N517" s="148"/>
      <c r="O517" s="148"/>
      <c r="P517" s="148"/>
      <c r="Q517" s="148"/>
      <c r="R517" s="148"/>
      <c r="S517" s="148"/>
      <c r="T517" s="148"/>
      <c r="U517" s="148"/>
      <c r="V517" s="148"/>
      <c r="W517" s="148"/>
      <c r="X517" s="148"/>
      <c r="Y517" s="148"/>
      <c r="Z517" s="148"/>
      <c r="AA517" s="148"/>
      <c r="AB517" s="151"/>
      <c r="AC517" s="148"/>
      <c r="AD517" s="152"/>
      <c r="AE517" s="133"/>
      <c r="AF517" s="133"/>
      <c r="AG517" s="138"/>
      <c r="AH517" s="139"/>
      <c r="AI517" s="144"/>
      <c r="AJ517" s="144"/>
      <c r="AK517" s="144"/>
      <c r="AL517" s="144"/>
      <c r="AM517" s="144"/>
      <c r="AO517" s="115"/>
      <c r="AQ517" s="4"/>
    </row>
    <row r="518" spans="2:43">
      <c r="B518" s="145"/>
      <c r="C518" s="144"/>
      <c r="D518" s="148"/>
      <c r="E518" s="149"/>
      <c r="F518" s="699"/>
      <c r="G518" s="148"/>
      <c r="H518" s="148"/>
      <c r="I518" s="148"/>
      <c r="J518" s="148"/>
      <c r="K518" s="148"/>
      <c r="L518" s="148"/>
      <c r="M518" s="148"/>
      <c r="N518" s="148"/>
      <c r="O518" s="148"/>
      <c r="P518" s="148"/>
      <c r="Q518" s="148"/>
      <c r="R518" s="148"/>
      <c r="S518" s="148"/>
      <c r="T518" s="148"/>
      <c r="U518" s="148"/>
      <c r="V518" s="148"/>
      <c r="W518" s="148"/>
      <c r="X518" s="148"/>
      <c r="Y518" s="148"/>
      <c r="Z518" s="148"/>
      <c r="AA518" s="148"/>
      <c r="AB518" s="151"/>
      <c r="AC518" s="148"/>
      <c r="AD518" s="152"/>
      <c r="AE518" s="133"/>
      <c r="AF518" s="133"/>
      <c r="AG518" s="138"/>
      <c r="AH518" s="139"/>
      <c r="AI518" s="144"/>
      <c r="AJ518" s="144"/>
      <c r="AK518" s="144"/>
      <c r="AL518" s="144"/>
      <c r="AM518" s="144"/>
      <c r="AN518" s="145"/>
      <c r="AO518" s="5"/>
      <c r="AP518" s="6"/>
      <c r="AQ518" s="146"/>
    </row>
    <row r="519" spans="2:43">
      <c r="B519" s="145"/>
      <c r="C519" s="144"/>
      <c r="D519" s="148"/>
      <c r="E519" s="149"/>
      <c r="F519" s="699"/>
      <c r="G519" s="148"/>
      <c r="H519" s="148"/>
      <c r="I519" s="148"/>
      <c r="J519" s="148"/>
      <c r="K519" s="148"/>
      <c r="L519" s="148"/>
      <c r="M519" s="148"/>
      <c r="N519" s="148"/>
      <c r="O519" s="148"/>
      <c r="P519" s="148"/>
      <c r="Q519" s="148"/>
      <c r="R519" s="148"/>
      <c r="S519" s="148"/>
      <c r="T519" s="148"/>
      <c r="U519" s="148"/>
      <c r="V519" s="148"/>
      <c r="W519" s="148"/>
      <c r="X519" s="148"/>
      <c r="Y519" s="148"/>
      <c r="Z519" s="148"/>
      <c r="AA519" s="148"/>
      <c r="AB519" s="151"/>
      <c r="AC519" s="148"/>
      <c r="AD519" s="152"/>
      <c r="AE519" s="133"/>
      <c r="AF519" s="133"/>
      <c r="AG519" s="138"/>
      <c r="AH519" s="139"/>
      <c r="AI519" s="144"/>
      <c r="AJ519" s="144"/>
      <c r="AK519" s="144"/>
      <c r="AL519" s="144"/>
      <c r="AM519" s="144"/>
      <c r="AN519" s="3"/>
      <c r="AO519" s="5"/>
      <c r="AP519" s="6"/>
      <c r="AQ519" s="146"/>
    </row>
    <row r="520" spans="2:43">
      <c r="B520" s="145"/>
      <c r="C520" s="144"/>
      <c r="D520" s="148"/>
      <c r="E520" s="149"/>
      <c r="F520" s="699"/>
      <c r="G520" s="148"/>
      <c r="H520" s="148"/>
      <c r="I520" s="148"/>
      <c r="J520" s="148"/>
      <c r="K520" s="148"/>
      <c r="L520" s="148"/>
      <c r="M520" s="148"/>
      <c r="N520" s="148"/>
      <c r="O520" s="148"/>
      <c r="P520" s="148"/>
      <c r="Q520" s="148"/>
      <c r="R520" s="148"/>
      <c r="S520" s="148"/>
      <c r="T520" s="148"/>
      <c r="U520" s="148"/>
      <c r="V520" s="148"/>
      <c r="W520" s="148"/>
      <c r="X520" s="148"/>
      <c r="Y520" s="148"/>
      <c r="Z520" s="148"/>
      <c r="AA520" s="148"/>
      <c r="AB520" s="151"/>
      <c r="AC520" s="148"/>
      <c r="AD520" s="152"/>
      <c r="AE520" s="133"/>
      <c r="AF520" s="133"/>
      <c r="AG520" s="138"/>
      <c r="AH520" s="139"/>
      <c r="AI520" s="144"/>
      <c r="AJ520" s="144"/>
      <c r="AK520" s="144"/>
      <c r="AL520" s="144"/>
      <c r="AM520" s="144"/>
      <c r="AN520" s="145"/>
      <c r="AO520" s="5"/>
      <c r="AP520" s="6"/>
      <c r="AQ520" s="146"/>
    </row>
    <row r="521" spans="2:43">
      <c r="B521" s="145"/>
      <c r="C521" s="144"/>
      <c r="D521" s="148"/>
      <c r="E521" s="149"/>
      <c r="F521" s="699"/>
      <c r="G521" s="148"/>
      <c r="H521" s="148"/>
      <c r="I521" s="148"/>
      <c r="J521" s="148"/>
      <c r="K521" s="148"/>
      <c r="L521" s="148"/>
      <c r="M521" s="148"/>
      <c r="N521" s="148"/>
      <c r="O521" s="148"/>
      <c r="P521" s="148"/>
      <c r="Q521" s="148"/>
      <c r="R521" s="148"/>
      <c r="S521" s="148"/>
      <c r="T521" s="148"/>
      <c r="U521" s="148"/>
      <c r="V521" s="148"/>
      <c r="W521" s="148"/>
      <c r="X521" s="148"/>
      <c r="Y521" s="148"/>
      <c r="Z521" s="148"/>
      <c r="AA521" s="148"/>
      <c r="AB521" s="151"/>
      <c r="AC521" s="148"/>
      <c r="AD521" s="152"/>
      <c r="AE521" s="133"/>
      <c r="AF521" s="133"/>
      <c r="AG521" s="138"/>
      <c r="AH521" s="139"/>
      <c r="AI521" s="144"/>
      <c r="AJ521" s="144"/>
      <c r="AK521" s="144"/>
      <c r="AL521" s="144"/>
      <c r="AM521" s="144"/>
      <c r="AN521" s="145"/>
      <c r="AO521" s="5"/>
      <c r="AP521" s="6"/>
      <c r="AQ521" s="146"/>
    </row>
    <row r="522" spans="2:43">
      <c r="B522" s="145"/>
      <c r="C522" s="144"/>
      <c r="D522" s="148"/>
      <c r="E522" s="149"/>
      <c r="F522" s="699"/>
      <c r="G522" s="148"/>
      <c r="H522" s="148"/>
      <c r="I522" s="148"/>
      <c r="J522" s="148"/>
      <c r="K522" s="148"/>
      <c r="L522" s="148"/>
      <c r="M522" s="148"/>
      <c r="N522" s="148"/>
      <c r="O522" s="148"/>
      <c r="P522" s="148"/>
      <c r="Q522" s="148"/>
      <c r="R522" s="148"/>
      <c r="S522" s="148"/>
      <c r="T522" s="148"/>
      <c r="U522" s="148"/>
      <c r="V522" s="148"/>
      <c r="W522" s="148"/>
      <c r="X522" s="148"/>
      <c r="Y522" s="148"/>
      <c r="Z522" s="148"/>
      <c r="AA522" s="148"/>
      <c r="AB522" s="151"/>
      <c r="AC522" s="148"/>
      <c r="AD522" s="152"/>
      <c r="AE522" s="133"/>
      <c r="AF522" s="133"/>
      <c r="AG522" s="138"/>
      <c r="AH522" s="139"/>
      <c r="AI522" s="144"/>
      <c r="AJ522" s="144"/>
      <c r="AK522" s="144"/>
      <c r="AL522" s="144"/>
      <c r="AM522" s="144"/>
      <c r="AN522" s="145"/>
      <c r="AO522" s="5"/>
      <c r="AP522" s="6"/>
      <c r="AQ522" s="146"/>
    </row>
    <row r="523" spans="2:43">
      <c r="C523" s="159"/>
      <c r="D523" s="162"/>
      <c r="E523" s="161"/>
      <c r="F523" s="699"/>
      <c r="G523" s="148"/>
      <c r="H523" s="148"/>
      <c r="I523" s="148"/>
      <c r="J523" s="148"/>
      <c r="K523" s="148"/>
      <c r="L523" s="148"/>
      <c r="M523" s="148"/>
      <c r="N523" s="148"/>
      <c r="O523" s="148"/>
      <c r="P523" s="148"/>
      <c r="Q523" s="148"/>
      <c r="R523" s="148"/>
      <c r="S523" s="148"/>
      <c r="T523" s="148"/>
      <c r="U523" s="148"/>
      <c r="V523" s="148"/>
      <c r="W523" s="148"/>
      <c r="X523" s="148"/>
      <c r="Y523" s="148"/>
      <c r="Z523" s="148"/>
      <c r="AA523" s="148"/>
      <c r="AB523" s="151"/>
      <c r="AC523" s="148"/>
      <c r="AD523" s="152"/>
      <c r="AE523" s="133"/>
      <c r="AF523" s="133"/>
      <c r="AG523" s="138"/>
      <c r="AH523" s="139"/>
      <c r="AI523" s="144"/>
      <c r="AJ523" s="144"/>
      <c r="AK523" s="144"/>
      <c r="AL523" s="144"/>
      <c r="AM523" s="144"/>
      <c r="AO523" s="115"/>
      <c r="AQ523" s="4"/>
    </row>
    <row r="524" spans="2:43">
      <c r="B524" s="145"/>
      <c r="C524" s="144"/>
      <c r="D524" s="148"/>
      <c r="E524" s="149"/>
      <c r="F524" s="699"/>
      <c r="G524" s="148"/>
      <c r="H524" s="148"/>
      <c r="I524" s="148"/>
      <c r="J524" s="148"/>
      <c r="K524" s="148"/>
      <c r="L524" s="148"/>
      <c r="M524" s="148"/>
      <c r="N524" s="148"/>
      <c r="O524" s="148"/>
      <c r="P524" s="148"/>
      <c r="Q524" s="148"/>
      <c r="R524" s="148"/>
      <c r="S524" s="148"/>
      <c r="T524" s="148"/>
      <c r="U524" s="148"/>
      <c r="V524" s="148"/>
      <c r="W524" s="148"/>
      <c r="X524" s="148"/>
      <c r="Y524" s="148"/>
      <c r="Z524" s="148"/>
      <c r="AA524" s="148"/>
      <c r="AB524" s="151"/>
      <c r="AC524" s="148"/>
      <c r="AD524" s="152"/>
      <c r="AE524" s="133"/>
      <c r="AF524" s="133"/>
      <c r="AG524" s="138"/>
      <c r="AH524" s="139"/>
      <c r="AI524" s="144"/>
      <c r="AJ524" s="144"/>
      <c r="AK524" s="144"/>
      <c r="AL524" s="144"/>
      <c r="AM524" s="144"/>
      <c r="AN524" s="145"/>
      <c r="AO524" s="5"/>
      <c r="AP524" s="6"/>
      <c r="AQ524" s="146"/>
    </row>
    <row r="525" spans="2:43">
      <c r="B525" s="145"/>
      <c r="C525" s="144"/>
      <c r="D525" s="148"/>
      <c r="E525" s="149"/>
      <c r="F525" s="699"/>
      <c r="G525" s="148"/>
      <c r="H525" s="148"/>
      <c r="I525" s="148"/>
      <c r="J525" s="148"/>
      <c r="K525" s="148"/>
      <c r="L525" s="148"/>
      <c r="M525" s="148"/>
      <c r="N525" s="148"/>
      <c r="O525" s="148"/>
      <c r="P525" s="148"/>
      <c r="Q525" s="148"/>
      <c r="R525" s="148"/>
      <c r="S525" s="148"/>
      <c r="T525" s="148"/>
      <c r="U525" s="148"/>
      <c r="V525" s="148"/>
      <c r="W525" s="148"/>
      <c r="X525" s="148"/>
      <c r="Y525" s="148"/>
      <c r="Z525" s="148"/>
      <c r="AA525" s="148"/>
      <c r="AB525" s="151"/>
      <c r="AC525" s="148"/>
      <c r="AD525" s="152"/>
      <c r="AE525" s="133"/>
      <c r="AF525" s="133"/>
      <c r="AG525" s="138"/>
      <c r="AH525" s="139"/>
      <c r="AI525" s="144"/>
      <c r="AJ525" s="144"/>
      <c r="AK525" s="144"/>
      <c r="AL525" s="144"/>
      <c r="AM525" s="144"/>
      <c r="AN525" s="3"/>
      <c r="AO525" s="5"/>
      <c r="AP525" s="6"/>
      <c r="AQ525" s="146"/>
    </row>
    <row r="526" spans="2:43">
      <c r="B526" s="145"/>
      <c r="C526" s="144"/>
      <c r="D526" s="148"/>
      <c r="E526" s="149"/>
      <c r="F526" s="699"/>
      <c r="G526" s="148"/>
      <c r="H526" s="148"/>
      <c r="I526" s="148"/>
      <c r="J526" s="148"/>
      <c r="K526" s="148"/>
      <c r="L526" s="148"/>
      <c r="M526" s="148"/>
      <c r="N526" s="148"/>
      <c r="O526" s="148"/>
      <c r="P526" s="148"/>
      <c r="Q526" s="148"/>
      <c r="R526" s="148"/>
      <c r="S526" s="148"/>
      <c r="T526" s="148"/>
      <c r="U526" s="148"/>
      <c r="V526" s="148"/>
      <c r="W526" s="148"/>
      <c r="X526" s="148"/>
      <c r="Y526" s="148"/>
      <c r="Z526" s="148"/>
      <c r="AA526" s="148"/>
      <c r="AB526" s="151"/>
      <c r="AC526" s="148"/>
      <c r="AD526" s="152"/>
      <c r="AE526" s="133"/>
      <c r="AF526" s="133"/>
      <c r="AG526" s="138"/>
      <c r="AH526" s="139"/>
      <c r="AI526" s="144"/>
      <c r="AJ526" s="144"/>
      <c r="AK526" s="144"/>
      <c r="AL526" s="144"/>
      <c r="AM526" s="144"/>
      <c r="AN526" s="145"/>
      <c r="AO526" s="5"/>
      <c r="AP526" s="6"/>
      <c r="AQ526" s="146"/>
    </row>
    <row r="527" spans="2:43">
      <c r="B527" s="145"/>
      <c r="C527" s="144"/>
      <c r="D527" s="148"/>
      <c r="E527" s="149"/>
      <c r="F527" s="699"/>
      <c r="G527" s="148"/>
      <c r="H527" s="148"/>
      <c r="I527" s="148"/>
      <c r="J527" s="148"/>
      <c r="K527" s="148"/>
      <c r="L527" s="148"/>
      <c r="M527" s="148"/>
      <c r="N527" s="148"/>
      <c r="O527" s="148"/>
      <c r="P527" s="148"/>
      <c r="Q527" s="148"/>
      <c r="R527" s="148"/>
      <c r="S527" s="148"/>
      <c r="T527" s="148"/>
      <c r="U527" s="148"/>
      <c r="V527" s="148"/>
      <c r="W527" s="148"/>
      <c r="X527" s="148"/>
      <c r="Y527" s="148"/>
      <c r="Z527" s="148"/>
      <c r="AA527" s="148"/>
      <c r="AB527" s="151"/>
      <c r="AC527" s="148"/>
      <c r="AD527" s="152"/>
      <c r="AE527" s="133"/>
      <c r="AF527" s="133"/>
      <c r="AG527" s="138"/>
      <c r="AH527" s="139"/>
      <c r="AI527" s="144"/>
      <c r="AJ527" s="144"/>
      <c r="AK527" s="144"/>
      <c r="AL527" s="144"/>
      <c r="AM527" s="144"/>
      <c r="AN527" s="145"/>
      <c r="AO527" s="5"/>
      <c r="AP527" s="6"/>
      <c r="AQ527" s="146"/>
    </row>
    <row r="528" spans="2:43">
      <c r="C528" s="159"/>
      <c r="D528" s="162"/>
      <c r="E528" s="161"/>
      <c r="F528" s="699"/>
      <c r="G528" s="148"/>
      <c r="H528" s="148"/>
      <c r="I528" s="148"/>
      <c r="J528" s="148"/>
      <c r="K528" s="148"/>
      <c r="L528" s="148"/>
      <c r="M528" s="148"/>
      <c r="N528" s="148"/>
      <c r="O528" s="148"/>
      <c r="P528" s="148"/>
      <c r="Q528" s="148"/>
      <c r="R528" s="148"/>
      <c r="S528" s="148"/>
      <c r="T528" s="148"/>
      <c r="U528" s="148"/>
      <c r="V528" s="148"/>
      <c r="W528" s="148"/>
      <c r="X528" s="148"/>
      <c r="Y528" s="148"/>
      <c r="Z528" s="148"/>
      <c r="AA528" s="148"/>
      <c r="AB528" s="151"/>
      <c r="AC528" s="148"/>
      <c r="AD528" s="152"/>
      <c r="AE528" s="133"/>
      <c r="AF528" s="133"/>
      <c r="AG528" s="138"/>
      <c r="AH528" s="139"/>
      <c r="AI528" s="144"/>
      <c r="AJ528" s="144"/>
      <c r="AK528" s="144"/>
      <c r="AL528" s="144"/>
      <c r="AM528" s="144"/>
      <c r="AO528" s="115"/>
      <c r="AQ528" s="4"/>
    </row>
    <row r="529" spans="2:43">
      <c r="B529" s="145"/>
      <c r="C529" s="144"/>
      <c r="D529" s="148"/>
      <c r="E529" s="149"/>
      <c r="F529" s="699"/>
      <c r="G529" s="148"/>
      <c r="H529" s="148"/>
      <c r="I529" s="148"/>
      <c r="J529" s="148"/>
      <c r="K529" s="148"/>
      <c r="L529" s="148"/>
      <c r="M529" s="148"/>
      <c r="N529" s="148"/>
      <c r="O529" s="148"/>
      <c r="P529" s="148"/>
      <c r="Q529" s="148"/>
      <c r="R529" s="148"/>
      <c r="S529" s="148"/>
      <c r="T529" s="148"/>
      <c r="U529" s="148"/>
      <c r="V529" s="148"/>
      <c r="W529" s="148"/>
      <c r="X529" s="148"/>
      <c r="Y529" s="148"/>
      <c r="Z529" s="148"/>
      <c r="AA529" s="148"/>
      <c r="AB529" s="151"/>
      <c r="AC529" s="148"/>
      <c r="AD529" s="152"/>
      <c r="AE529" s="133"/>
      <c r="AF529" s="133"/>
      <c r="AG529" s="138"/>
      <c r="AH529" s="139"/>
      <c r="AI529" s="144"/>
      <c r="AJ529" s="144"/>
      <c r="AK529" s="144"/>
      <c r="AL529" s="144"/>
      <c r="AM529" s="144"/>
      <c r="AN529" s="145"/>
      <c r="AO529" s="5"/>
      <c r="AP529" s="6"/>
      <c r="AQ529" s="146"/>
    </row>
    <row r="530" spans="2:43">
      <c r="B530" s="145"/>
      <c r="C530" s="144"/>
      <c r="D530" s="148"/>
      <c r="E530" s="149"/>
      <c r="F530" s="699"/>
      <c r="G530" s="148"/>
      <c r="H530" s="148"/>
      <c r="I530" s="148"/>
      <c r="J530" s="148"/>
      <c r="K530" s="148"/>
      <c r="L530" s="148"/>
      <c r="M530" s="148"/>
      <c r="N530" s="148"/>
      <c r="O530" s="148"/>
      <c r="P530" s="148"/>
      <c r="Q530" s="148"/>
      <c r="R530" s="148"/>
      <c r="S530" s="148"/>
      <c r="T530" s="148"/>
      <c r="U530" s="148"/>
      <c r="V530" s="148"/>
      <c r="W530" s="148"/>
      <c r="X530" s="148"/>
      <c r="Y530" s="148"/>
      <c r="Z530" s="148"/>
      <c r="AA530" s="148"/>
      <c r="AB530" s="151"/>
      <c r="AC530" s="148"/>
      <c r="AD530" s="152"/>
      <c r="AE530" s="133"/>
      <c r="AF530" s="133"/>
      <c r="AG530" s="138"/>
      <c r="AH530" s="139"/>
      <c r="AI530" s="144"/>
      <c r="AJ530" s="144"/>
      <c r="AK530" s="144"/>
      <c r="AL530" s="144"/>
      <c r="AM530" s="144"/>
      <c r="AN530" s="3"/>
      <c r="AO530" s="5"/>
      <c r="AP530" s="6"/>
      <c r="AQ530" s="146"/>
    </row>
    <row r="531" spans="2:43">
      <c r="B531" s="145"/>
      <c r="C531" s="144"/>
      <c r="D531" s="148"/>
      <c r="E531" s="149"/>
      <c r="F531" s="699"/>
      <c r="G531" s="148"/>
      <c r="H531" s="148"/>
      <c r="I531" s="148"/>
      <c r="J531" s="148"/>
      <c r="K531" s="148"/>
      <c r="L531" s="148"/>
      <c r="M531" s="148"/>
      <c r="N531" s="148"/>
      <c r="O531" s="148"/>
      <c r="P531" s="148"/>
      <c r="Q531" s="148"/>
      <c r="R531" s="148"/>
      <c r="S531" s="148"/>
      <c r="T531" s="148"/>
      <c r="U531" s="148"/>
      <c r="V531" s="148"/>
      <c r="W531" s="148"/>
      <c r="X531" s="148"/>
      <c r="Y531" s="148"/>
      <c r="Z531" s="148"/>
      <c r="AA531" s="148"/>
      <c r="AB531" s="151"/>
      <c r="AC531" s="148"/>
      <c r="AD531" s="152"/>
      <c r="AE531" s="133"/>
      <c r="AF531" s="133"/>
      <c r="AG531" s="138"/>
      <c r="AH531" s="139"/>
      <c r="AI531" s="144"/>
      <c r="AJ531" s="144"/>
      <c r="AK531" s="144"/>
      <c r="AL531" s="144"/>
      <c r="AM531" s="144"/>
      <c r="AN531" s="145"/>
      <c r="AO531" s="5"/>
      <c r="AP531" s="6"/>
      <c r="AQ531" s="146"/>
    </row>
    <row r="532" spans="2:43">
      <c r="B532" s="145"/>
      <c r="C532" s="144"/>
      <c r="D532" s="148"/>
      <c r="E532" s="149"/>
      <c r="F532" s="699"/>
      <c r="G532" s="148"/>
      <c r="H532" s="148"/>
      <c r="I532" s="148"/>
      <c r="J532" s="148"/>
      <c r="K532" s="148"/>
      <c r="L532" s="148"/>
      <c r="M532" s="148"/>
      <c r="N532" s="148"/>
      <c r="O532" s="148"/>
      <c r="P532" s="148"/>
      <c r="Q532" s="148"/>
      <c r="R532" s="148"/>
      <c r="S532" s="148"/>
      <c r="T532" s="148"/>
      <c r="U532" s="148"/>
      <c r="V532" s="148"/>
      <c r="W532" s="148"/>
      <c r="X532" s="148"/>
      <c r="Y532" s="148"/>
      <c r="Z532" s="148"/>
      <c r="AA532" s="148"/>
      <c r="AB532" s="151"/>
      <c r="AC532" s="148"/>
      <c r="AD532" s="152"/>
      <c r="AE532" s="133"/>
      <c r="AF532" s="133"/>
      <c r="AG532" s="138"/>
      <c r="AH532" s="139"/>
      <c r="AI532" s="144"/>
      <c r="AJ532" s="144"/>
      <c r="AK532" s="144"/>
      <c r="AL532" s="144"/>
      <c r="AM532" s="144"/>
      <c r="AN532" s="145"/>
      <c r="AO532" s="5"/>
      <c r="AP532" s="6"/>
      <c r="AQ532" s="146"/>
    </row>
    <row r="533" spans="2:43">
      <c r="C533" s="159"/>
      <c r="D533" s="162"/>
      <c r="E533" s="161"/>
      <c r="F533" s="699"/>
      <c r="G533" s="148"/>
      <c r="H533" s="148"/>
      <c r="I533" s="148"/>
      <c r="J533" s="148"/>
      <c r="K533" s="148"/>
      <c r="L533" s="148"/>
      <c r="M533" s="148"/>
      <c r="N533" s="148"/>
      <c r="O533" s="148"/>
      <c r="P533" s="148"/>
      <c r="Q533" s="148"/>
      <c r="R533" s="148"/>
      <c r="S533" s="148"/>
      <c r="T533" s="148"/>
      <c r="U533" s="148"/>
      <c r="V533" s="148"/>
      <c r="W533" s="148"/>
      <c r="X533" s="148"/>
      <c r="Y533" s="148"/>
      <c r="Z533" s="148"/>
      <c r="AA533" s="148"/>
      <c r="AB533" s="151"/>
      <c r="AC533" s="148"/>
      <c r="AD533" s="152"/>
      <c r="AE533" s="133"/>
      <c r="AF533" s="133"/>
      <c r="AG533" s="138"/>
      <c r="AH533" s="139"/>
      <c r="AI533" s="144"/>
      <c r="AJ533" s="144"/>
      <c r="AK533" s="144"/>
      <c r="AL533" s="144"/>
      <c r="AM533" s="144"/>
      <c r="AO533" s="115"/>
      <c r="AQ533" s="4"/>
    </row>
    <row r="534" spans="2:43">
      <c r="B534" s="145"/>
      <c r="C534" s="144"/>
      <c r="D534" s="148"/>
      <c r="E534" s="149"/>
      <c r="F534" s="699"/>
      <c r="G534" s="148"/>
      <c r="H534" s="148"/>
      <c r="I534" s="148"/>
      <c r="J534" s="148"/>
      <c r="K534" s="148"/>
      <c r="L534" s="148"/>
      <c r="M534" s="148"/>
      <c r="N534" s="148"/>
      <c r="O534" s="148"/>
      <c r="P534" s="148"/>
      <c r="Q534" s="148"/>
      <c r="R534" s="148"/>
      <c r="S534" s="148"/>
      <c r="T534" s="148"/>
      <c r="U534" s="148"/>
      <c r="V534" s="148"/>
      <c r="W534" s="148"/>
      <c r="X534" s="148"/>
      <c r="Y534" s="148"/>
      <c r="Z534" s="148"/>
      <c r="AA534" s="148"/>
      <c r="AB534" s="151"/>
      <c r="AC534" s="148"/>
      <c r="AD534" s="152"/>
      <c r="AE534" s="133"/>
      <c r="AF534" s="133"/>
      <c r="AG534" s="138"/>
      <c r="AH534" s="139"/>
      <c r="AI534" s="144"/>
      <c r="AJ534" s="144"/>
      <c r="AK534" s="144"/>
      <c r="AL534" s="144"/>
      <c r="AM534" s="144"/>
      <c r="AN534" s="145"/>
      <c r="AO534" s="5"/>
      <c r="AP534" s="6"/>
      <c r="AQ534" s="146"/>
    </row>
    <row r="535" spans="2:43">
      <c r="B535" s="145"/>
      <c r="C535" s="144"/>
      <c r="D535" s="148"/>
      <c r="E535" s="149"/>
      <c r="F535" s="699"/>
      <c r="G535" s="148"/>
      <c r="H535" s="148"/>
      <c r="I535" s="148"/>
      <c r="J535" s="148"/>
      <c r="K535" s="148"/>
      <c r="L535" s="148"/>
      <c r="M535" s="148"/>
      <c r="N535" s="148"/>
      <c r="O535" s="148"/>
      <c r="P535" s="148"/>
      <c r="Q535" s="148"/>
      <c r="R535" s="148"/>
      <c r="S535" s="148"/>
      <c r="T535" s="148"/>
      <c r="U535" s="148"/>
      <c r="V535" s="148"/>
      <c r="W535" s="148"/>
      <c r="X535" s="148"/>
      <c r="Y535" s="148"/>
      <c r="Z535" s="148"/>
      <c r="AA535" s="148"/>
      <c r="AB535" s="151"/>
      <c r="AC535" s="148"/>
      <c r="AD535" s="152"/>
      <c r="AE535" s="133"/>
      <c r="AF535" s="133"/>
      <c r="AG535" s="138"/>
      <c r="AH535" s="139"/>
      <c r="AI535" s="144"/>
      <c r="AJ535" s="144"/>
      <c r="AK535" s="144"/>
      <c r="AL535" s="144"/>
      <c r="AM535" s="144"/>
      <c r="AN535" s="3"/>
      <c r="AO535" s="5"/>
      <c r="AP535" s="6"/>
      <c r="AQ535" s="146"/>
    </row>
    <row r="536" spans="2:43">
      <c r="B536" s="145"/>
      <c r="C536" s="144"/>
      <c r="D536" s="148"/>
      <c r="E536" s="149"/>
      <c r="F536" s="699"/>
      <c r="G536" s="148"/>
      <c r="H536" s="148"/>
      <c r="I536" s="148"/>
      <c r="J536" s="148"/>
      <c r="K536" s="148"/>
      <c r="L536" s="148"/>
      <c r="M536" s="148"/>
      <c r="N536" s="148"/>
      <c r="O536" s="148"/>
      <c r="P536" s="148"/>
      <c r="Q536" s="148"/>
      <c r="R536" s="148"/>
      <c r="S536" s="148"/>
      <c r="T536" s="148"/>
      <c r="U536" s="148"/>
      <c r="V536" s="148"/>
      <c r="W536" s="148"/>
      <c r="X536" s="148"/>
      <c r="Y536" s="148"/>
      <c r="Z536" s="148"/>
      <c r="AA536" s="148"/>
      <c r="AB536" s="151"/>
      <c r="AC536" s="148"/>
      <c r="AD536" s="152"/>
      <c r="AE536" s="133"/>
      <c r="AF536" s="133"/>
      <c r="AG536" s="138"/>
      <c r="AH536" s="139"/>
      <c r="AI536" s="144"/>
      <c r="AJ536" s="144"/>
      <c r="AK536" s="144"/>
      <c r="AL536" s="144"/>
      <c r="AM536" s="144"/>
      <c r="AN536" s="145"/>
      <c r="AO536" s="5"/>
      <c r="AP536" s="6"/>
      <c r="AQ536" s="146"/>
    </row>
    <row r="537" spans="2:43">
      <c r="B537" s="145"/>
      <c r="C537" s="144"/>
      <c r="D537" s="148"/>
      <c r="E537" s="149"/>
      <c r="F537" s="699"/>
      <c r="G537" s="148"/>
      <c r="H537" s="148"/>
      <c r="I537" s="148"/>
      <c r="J537" s="148"/>
      <c r="K537" s="148"/>
      <c r="L537" s="148"/>
      <c r="M537" s="148"/>
      <c r="N537" s="148"/>
      <c r="O537" s="148"/>
      <c r="P537" s="148"/>
      <c r="Q537" s="148"/>
      <c r="R537" s="148"/>
      <c r="S537" s="148"/>
      <c r="T537" s="148"/>
      <c r="U537" s="148"/>
      <c r="V537" s="148"/>
      <c r="W537" s="148"/>
      <c r="X537" s="148"/>
      <c r="Y537" s="148"/>
      <c r="Z537" s="148"/>
      <c r="AA537" s="148"/>
      <c r="AB537" s="151"/>
      <c r="AC537" s="148"/>
      <c r="AD537" s="152"/>
      <c r="AE537" s="133"/>
      <c r="AF537" s="133"/>
      <c r="AG537" s="138"/>
      <c r="AH537" s="139"/>
      <c r="AI537" s="144"/>
      <c r="AJ537" s="144"/>
      <c r="AK537" s="144"/>
      <c r="AL537" s="144"/>
      <c r="AM537" s="144"/>
      <c r="AN537" s="145"/>
      <c r="AO537" s="5"/>
      <c r="AP537" s="6"/>
      <c r="AQ537" s="146"/>
    </row>
    <row r="538" spans="2:43">
      <c r="C538" s="159"/>
      <c r="D538" s="162"/>
      <c r="E538" s="161"/>
      <c r="F538" s="699"/>
      <c r="G538" s="148"/>
      <c r="H538" s="148"/>
      <c r="I538" s="148"/>
      <c r="J538" s="148"/>
      <c r="K538" s="148"/>
      <c r="L538" s="148"/>
      <c r="M538" s="148"/>
      <c r="N538" s="148"/>
      <c r="O538" s="148"/>
      <c r="P538" s="148"/>
      <c r="Q538" s="148"/>
      <c r="R538" s="148"/>
      <c r="S538" s="148"/>
      <c r="T538" s="148"/>
      <c r="U538" s="148"/>
      <c r="V538" s="148"/>
      <c r="W538" s="148"/>
      <c r="X538" s="148"/>
      <c r="Y538" s="148"/>
      <c r="Z538" s="148"/>
      <c r="AA538" s="148"/>
      <c r="AB538" s="151"/>
      <c r="AC538" s="148"/>
      <c r="AD538" s="152"/>
      <c r="AE538" s="133"/>
      <c r="AF538" s="133"/>
      <c r="AG538" s="138"/>
      <c r="AH538" s="139"/>
      <c r="AI538" s="144"/>
      <c r="AJ538" s="144"/>
      <c r="AK538" s="144"/>
      <c r="AL538" s="144"/>
      <c r="AM538" s="144"/>
      <c r="AO538" s="115"/>
      <c r="AQ538" s="4"/>
    </row>
    <row r="539" spans="2:43">
      <c r="B539" s="145"/>
      <c r="C539" s="144"/>
      <c r="D539" s="148"/>
      <c r="E539" s="149"/>
      <c r="F539" s="699"/>
      <c r="G539" s="148"/>
      <c r="H539" s="148"/>
      <c r="I539" s="148"/>
      <c r="J539" s="148"/>
      <c r="K539" s="148"/>
      <c r="L539" s="148"/>
      <c r="M539" s="148"/>
      <c r="N539" s="148"/>
      <c r="O539" s="148"/>
      <c r="P539" s="148"/>
      <c r="Q539" s="148"/>
      <c r="R539" s="148"/>
      <c r="S539" s="148"/>
      <c r="T539" s="148"/>
      <c r="U539" s="148"/>
      <c r="V539" s="148"/>
      <c r="W539" s="148"/>
      <c r="X539" s="148"/>
      <c r="Y539" s="148"/>
      <c r="Z539" s="148"/>
      <c r="AA539" s="148"/>
      <c r="AB539" s="151"/>
      <c r="AC539" s="148"/>
      <c r="AD539" s="152"/>
      <c r="AE539" s="133"/>
      <c r="AF539" s="133"/>
      <c r="AG539" s="138"/>
      <c r="AH539" s="139"/>
      <c r="AI539" s="144"/>
      <c r="AJ539" s="144"/>
      <c r="AK539" s="144"/>
      <c r="AL539" s="144"/>
      <c r="AM539" s="144"/>
      <c r="AN539" s="145"/>
      <c r="AO539" s="5"/>
      <c r="AP539" s="6"/>
      <c r="AQ539" s="146"/>
    </row>
    <row r="540" spans="2:43">
      <c r="C540" s="159"/>
      <c r="D540" s="162"/>
      <c r="E540" s="161"/>
      <c r="F540" s="699"/>
      <c r="G540" s="148"/>
      <c r="H540" s="148"/>
      <c r="I540" s="148"/>
      <c r="J540" s="148"/>
      <c r="K540" s="148"/>
      <c r="L540" s="148"/>
      <c r="M540" s="148"/>
      <c r="N540" s="148"/>
      <c r="O540" s="148"/>
      <c r="P540" s="148"/>
      <c r="Q540" s="148"/>
      <c r="R540" s="148"/>
      <c r="S540" s="148"/>
      <c r="T540" s="148"/>
      <c r="U540" s="148"/>
      <c r="V540" s="148"/>
      <c r="W540" s="148"/>
      <c r="X540" s="148"/>
      <c r="Y540" s="148"/>
      <c r="Z540" s="148"/>
      <c r="AA540" s="148"/>
      <c r="AB540" s="151"/>
      <c r="AC540" s="148"/>
      <c r="AD540" s="152"/>
      <c r="AE540" s="133"/>
      <c r="AF540" s="133"/>
      <c r="AG540" s="138"/>
      <c r="AH540" s="139"/>
      <c r="AI540" s="144"/>
      <c r="AJ540" s="144"/>
      <c r="AK540" s="144"/>
      <c r="AL540" s="144"/>
      <c r="AM540" s="144"/>
      <c r="AO540" s="115"/>
      <c r="AQ540" s="4"/>
    </row>
    <row r="541" spans="2:43">
      <c r="B541" s="145"/>
      <c r="C541" s="144"/>
      <c r="D541" s="148"/>
      <c r="E541" s="149"/>
      <c r="F541" s="699"/>
      <c r="G541" s="148"/>
      <c r="H541" s="148"/>
      <c r="I541" s="148"/>
      <c r="J541" s="148"/>
      <c r="K541" s="148"/>
      <c r="L541" s="148"/>
      <c r="M541" s="148"/>
      <c r="N541" s="148"/>
      <c r="O541" s="148"/>
      <c r="P541" s="148"/>
      <c r="Q541" s="148"/>
      <c r="R541" s="148"/>
      <c r="S541" s="148"/>
      <c r="T541" s="148"/>
      <c r="U541" s="148"/>
      <c r="V541" s="148"/>
      <c r="W541" s="148"/>
      <c r="X541" s="148"/>
      <c r="Y541" s="148"/>
      <c r="Z541" s="148"/>
      <c r="AA541" s="148"/>
      <c r="AB541" s="151"/>
      <c r="AC541" s="148"/>
      <c r="AD541" s="152"/>
      <c r="AE541" s="133"/>
      <c r="AF541" s="133"/>
      <c r="AG541" s="138"/>
      <c r="AH541" s="139"/>
      <c r="AI541" s="144"/>
      <c r="AJ541" s="144"/>
      <c r="AK541" s="144"/>
      <c r="AL541" s="144"/>
      <c r="AM541" s="144"/>
      <c r="AN541" s="145"/>
      <c r="AO541" s="5"/>
      <c r="AP541" s="6"/>
      <c r="AQ541" s="146"/>
    </row>
    <row r="542" spans="2:43">
      <c r="C542" s="159"/>
      <c r="D542" s="162"/>
      <c r="E542" s="161"/>
      <c r="F542" s="699"/>
      <c r="G542" s="148"/>
      <c r="H542" s="148"/>
      <c r="I542" s="148"/>
      <c r="J542" s="148"/>
      <c r="K542" s="148"/>
      <c r="L542" s="148"/>
      <c r="M542" s="148"/>
      <c r="N542" s="148"/>
      <c r="O542" s="148"/>
      <c r="P542" s="148"/>
      <c r="Q542" s="148"/>
      <c r="R542" s="148"/>
      <c r="S542" s="148"/>
      <c r="T542" s="148"/>
      <c r="U542" s="148"/>
      <c r="V542" s="148"/>
      <c r="W542" s="148"/>
      <c r="X542" s="148"/>
      <c r="Y542" s="148"/>
      <c r="Z542" s="148"/>
      <c r="AA542" s="148"/>
      <c r="AB542" s="151"/>
      <c r="AC542" s="148"/>
      <c r="AD542" s="152"/>
      <c r="AE542" s="133"/>
      <c r="AF542" s="133"/>
      <c r="AG542" s="138"/>
      <c r="AH542" s="139"/>
      <c r="AI542" s="144"/>
      <c r="AJ542" s="144"/>
      <c r="AK542" s="144"/>
      <c r="AL542" s="144"/>
      <c r="AM542" s="144"/>
      <c r="AO542" s="115"/>
      <c r="AQ542" s="4"/>
    </row>
    <row r="543" spans="2:43">
      <c r="B543" s="145"/>
      <c r="C543" s="144"/>
      <c r="D543" s="148"/>
      <c r="E543" s="149"/>
      <c r="F543" s="699"/>
      <c r="G543" s="148"/>
      <c r="H543" s="148"/>
      <c r="I543" s="148"/>
      <c r="J543" s="148"/>
      <c r="K543" s="148"/>
      <c r="L543" s="148"/>
      <c r="M543" s="148"/>
      <c r="N543" s="148"/>
      <c r="O543" s="148"/>
      <c r="P543" s="148"/>
      <c r="Q543" s="148"/>
      <c r="R543" s="148"/>
      <c r="S543" s="148"/>
      <c r="T543" s="148"/>
      <c r="U543" s="148"/>
      <c r="V543" s="148"/>
      <c r="W543" s="148"/>
      <c r="X543" s="148"/>
      <c r="Y543" s="148"/>
      <c r="Z543" s="148"/>
      <c r="AA543" s="148"/>
      <c r="AB543" s="151"/>
      <c r="AC543" s="148"/>
      <c r="AD543" s="152"/>
      <c r="AE543" s="133"/>
      <c r="AF543" s="133"/>
      <c r="AG543" s="138"/>
      <c r="AH543" s="139"/>
      <c r="AI543" s="144"/>
      <c r="AJ543" s="144"/>
      <c r="AK543" s="144"/>
      <c r="AL543" s="144"/>
      <c r="AM543" s="144"/>
      <c r="AN543" s="145"/>
      <c r="AO543" s="5"/>
      <c r="AP543" s="6"/>
      <c r="AQ543" s="146"/>
    </row>
    <row r="544" spans="2:43">
      <c r="B544" s="145"/>
      <c r="C544" s="144"/>
      <c r="D544" s="148"/>
      <c r="E544" s="149"/>
      <c r="F544" s="699"/>
      <c r="G544" s="148"/>
      <c r="H544" s="148"/>
      <c r="I544" s="148"/>
      <c r="J544" s="148"/>
      <c r="K544" s="148"/>
      <c r="L544" s="148"/>
      <c r="M544" s="148"/>
      <c r="N544" s="148"/>
      <c r="O544" s="148"/>
      <c r="P544" s="148"/>
      <c r="Q544" s="148"/>
      <c r="R544" s="148"/>
      <c r="S544" s="148"/>
      <c r="T544" s="148"/>
      <c r="U544" s="148"/>
      <c r="V544" s="148"/>
      <c r="W544" s="148"/>
      <c r="X544" s="148"/>
      <c r="Y544" s="148"/>
      <c r="Z544" s="148"/>
      <c r="AA544" s="148"/>
      <c r="AB544" s="151"/>
      <c r="AC544" s="148"/>
      <c r="AD544" s="152"/>
      <c r="AE544" s="133"/>
      <c r="AF544" s="133"/>
      <c r="AG544" s="138"/>
      <c r="AH544" s="139"/>
      <c r="AI544" s="144"/>
      <c r="AJ544" s="144"/>
      <c r="AK544" s="144"/>
      <c r="AL544" s="144"/>
      <c r="AM544" s="144"/>
      <c r="AN544" s="3"/>
      <c r="AO544" s="5"/>
      <c r="AP544" s="6"/>
      <c r="AQ544" s="146"/>
    </row>
    <row r="545" spans="2:43">
      <c r="B545" s="145"/>
      <c r="C545" s="144"/>
      <c r="D545" s="148"/>
      <c r="E545" s="149"/>
      <c r="F545" s="699"/>
      <c r="G545" s="148"/>
      <c r="H545" s="148"/>
      <c r="I545" s="148"/>
      <c r="J545" s="148"/>
      <c r="K545" s="148"/>
      <c r="L545" s="148"/>
      <c r="M545" s="148"/>
      <c r="N545" s="148"/>
      <c r="O545" s="148"/>
      <c r="P545" s="148"/>
      <c r="Q545" s="148"/>
      <c r="R545" s="148"/>
      <c r="S545" s="148"/>
      <c r="T545" s="148"/>
      <c r="U545" s="148"/>
      <c r="V545" s="148"/>
      <c r="W545" s="148"/>
      <c r="X545" s="148"/>
      <c r="Y545" s="148"/>
      <c r="Z545" s="148"/>
      <c r="AA545" s="148"/>
      <c r="AB545" s="151"/>
      <c r="AC545" s="148"/>
      <c r="AD545" s="152"/>
      <c r="AE545" s="133"/>
      <c r="AF545" s="133"/>
      <c r="AG545" s="138"/>
      <c r="AH545" s="139"/>
      <c r="AI545" s="144"/>
      <c r="AJ545" s="144"/>
      <c r="AK545" s="144"/>
      <c r="AL545" s="144"/>
      <c r="AM545" s="144"/>
      <c r="AN545" s="145"/>
      <c r="AO545" s="5"/>
      <c r="AP545" s="6"/>
      <c r="AQ545" s="146"/>
    </row>
    <row r="546" spans="2:43">
      <c r="C546" s="159"/>
      <c r="D546" s="162"/>
      <c r="E546" s="161"/>
      <c r="F546" s="699"/>
      <c r="G546" s="148"/>
      <c r="H546" s="148"/>
      <c r="I546" s="148"/>
      <c r="J546" s="148"/>
      <c r="K546" s="148"/>
      <c r="L546" s="148"/>
      <c r="M546" s="148"/>
      <c r="N546" s="148"/>
      <c r="O546" s="148"/>
      <c r="P546" s="148"/>
      <c r="Q546" s="148"/>
      <c r="R546" s="148"/>
      <c r="S546" s="148"/>
      <c r="T546" s="148"/>
      <c r="U546" s="148"/>
      <c r="V546" s="148"/>
      <c r="W546" s="148"/>
      <c r="X546" s="148"/>
      <c r="Y546" s="148"/>
      <c r="Z546" s="148"/>
      <c r="AA546" s="148"/>
      <c r="AB546" s="151"/>
      <c r="AC546" s="148"/>
      <c r="AD546" s="152"/>
      <c r="AE546" s="133"/>
      <c r="AF546" s="133"/>
      <c r="AG546" s="138"/>
      <c r="AH546" s="139"/>
      <c r="AI546" s="144"/>
      <c r="AJ546" s="144"/>
      <c r="AK546" s="144"/>
      <c r="AL546" s="144"/>
      <c r="AM546" s="144"/>
      <c r="AO546" s="115"/>
      <c r="AQ546" s="4"/>
    </row>
    <row r="547" spans="2:43">
      <c r="B547" s="145"/>
      <c r="C547" s="144"/>
      <c r="D547" s="148"/>
      <c r="E547" s="149"/>
      <c r="F547" s="699"/>
      <c r="G547" s="148"/>
      <c r="H547" s="148"/>
      <c r="I547" s="148"/>
      <c r="J547" s="148"/>
      <c r="K547" s="148"/>
      <c r="L547" s="148"/>
      <c r="M547" s="148"/>
      <c r="N547" s="148"/>
      <c r="O547" s="148"/>
      <c r="P547" s="148"/>
      <c r="Q547" s="148"/>
      <c r="R547" s="148"/>
      <c r="S547" s="148"/>
      <c r="T547" s="148"/>
      <c r="U547" s="148"/>
      <c r="V547" s="148"/>
      <c r="W547" s="148"/>
      <c r="X547" s="148"/>
      <c r="Y547" s="148"/>
      <c r="Z547" s="148"/>
      <c r="AA547" s="148"/>
      <c r="AB547" s="151"/>
      <c r="AC547" s="148"/>
      <c r="AD547" s="152"/>
      <c r="AE547" s="133"/>
      <c r="AF547" s="133"/>
      <c r="AG547" s="138"/>
      <c r="AH547" s="139"/>
      <c r="AI547" s="144"/>
      <c r="AJ547" s="144"/>
      <c r="AK547" s="144"/>
      <c r="AL547" s="144"/>
      <c r="AM547" s="144"/>
      <c r="AN547" s="145"/>
      <c r="AO547" s="5"/>
      <c r="AP547" s="6"/>
      <c r="AQ547" s="146"/>
    </row>
    <row r="548" spans="2:43">
      <c r="B548" s="145"/>
      <c r="C548" s="144"/>
      <c r="D548" s="148"/>
      <c r="E548" s="149"/>
      <c r="F548" s="699"/>
      <c r="G548" s="148"/>
      <c r="H548" s="148"/>
      <c r="I548" s="148"/>
      <c r="J548" s="148"/>
      <c r="K548" s="148"/>
      <c r="L548" s="148"/>
      <c r="M548" s="148"/>
      <c r="N548" s="148"/>
      <c r="O548" s="148"/>
      <c r="P548" s="148"/>
      <c r="Q548" s="148"/>
      <c r="R548" s="148"/>
      <c r="S548" s="148"/>
      <c r="T548" s="148"/>
      <c r="U548" s="148"/>
      <c r="V548" s="148"/>
      <c r="W548" s="148"/>
      <c r="X548" s="148"/>
      <c r="Y548" s="148"/>
      <c r="Z548" s="148"/>
      <c r="AA548" s="148"/>
      <c r="AB548" s="151"/>
      <c r="AC548" s="148"/>
      <c r="AD548" s="152"/>
      <c r="AE548" s="133"/>
      <c r="AF548" s="133"/>
      <c r="AG548" s="138"/>
      <c r="AH548" s="139"/>
      <c r="AI548" s="144"/>
      <c r="AJ548" s="144"/>
      <c r="AK548" s="144"/>
      <c r="AL548" s="144"/>
      <c r="AM548" s="144"/>
      <c r="AN548" s="3"/>
      <c r="AO548" s="5"/>
      <c r="AP548" s="6"/>
      <c r="AQ548" s="146"/>
    </row>
    <row r="549" spans="2:43">
      <c r="B549" s="145"/>
      <c r="C549" s="144"/>
      <c r="D549" s="148"/>
      <c r="E549" s="149"/>
      <c r="F549" s="699"/>
      <c r="G549" s="148"/>
      <c r="H549" s="148"/>
      <c r="I549" s="148"/>
      <c r="J549" s="148"/>
      <c r="K549" s="148"/>
      <c r="L549" s="148"/>
      <c r="M549" s="148"/>
      <c r="N549" s="148"/>
      <c r="O549" s="148"/>
      <c r="P549" s="148"/>
      <c r="Q549" s="148"/>
      <c r="R549" s="148"/>
      <c r="S549" s="148"/>
      <c r="T549" s="148"/>
      <c r="U549" s="148"/>
      <c r="V549" s="148"/>
      <c r="W549" s="148"/>
      <c r="X549" s="148"/>
      <c r="Y549" s="148"/>
      <c r="Z549" s="148"/>
      <c r="AA549" s="148"/>
      <c r="AB549" s="151"/>
      <c r="AC549" s="148"/>
      <c r="AD549" s="152"/>
      <c r="AE549" s="133"/>
      <c r="AF549" s="133"/>
      <c r="AG549" s="138"/>
      <c r="AH549" s="139"/>
      <c r="AI549" s="144"/>
      <c r="AJ549" s="144"/>
      <c r="AK549" s="144"/>
      <c r="AL549" s="144"/>
      <c r="AM549" s="144"/>
      <c r="AN549" s="145"/>
      <c r="AO549" s="5"/>
      <c r="AP549" s="6"/>
      <c r="AQ549" s="146"/>
    </row>
    <row r="550" spans="2:43">
      <c r="B550" s="145"/>
      <c r="C550" s="144"/>
      <c r="D550" s="148"/>
      <c r="E550" s="149"/>
      <c r="F550" s="699"/>
      <c r="G550" s="148"/>
      <c r="H550" s="148"/>
      <c r="I550" s="148"/>
      <c r="J550" s="148"/>
      <c r="K550" s="148"/>
      <c r="L550" s="148"/>
      <c r="M550" s="148"/>
      <c r="N550" s="148"/>
      <c r="O550" s="148"/>
      <c r="P550" s="148"/>
      <c r="Q550" s="148"/>
      <c r="R550" s="148"/>
      <c r="S550" s="148"/>
      <c r="T550" s="148"/>
      <c r="U550" s="148"/>
      <c r="V550" s="148"/>
      <c r="W550" s="148"/>
      <c r="X550" s="148"/>
      <c r="Y550" s="148"/>
      <c r="Z550" s="148"/>
      <c r="AA550" s="148"/>
      <c r="AB550" s="151"/>
      <c r="AC550" s="148"/>
      <c r="AD550" s="152"/>
      <c r="AE550" s="133"/>
      <c r="AF550" s="133"/>
      <c r="AG550" s="138"/>
      <c r="AH550" s="139"/>
      <c r="AI550" s="144"/>
      <c r="AJ550" s="144"/>
      <c r="AK550" s="144"/>
      <c r="AL550" s="144"/>
      <c r="AM550" s="144"/>
      <c r="AN550" s="145"/>
      <c r="AO550" s="5"/>
      <c r="AP550" s="6"/>
      <c r="AQ550" s="146"/>
    </row>
    <row r="551" spans="2:43">
      <c r="B551" s="145"/>
      <c r="C551" s="144"/>
      <c r="D551" s="148"/>
      <c r="E551" s="149"/>
      <c r="F551" s="699"/>
      <c r="G551" s="148"/>
      <c r="H551" s="148"/>
      <c r="I551" s="148"/>
      <c r="J551" s="148"/>
      <c r="K551" s="148"/>
      <c r="L551" s="148"/>
      <c r="M551" s="148"/>
      <c r="N551" s="148"/>
      <c r="O551" s="148"/>
      <c r="P551" s="148"/>
      <c r="Q551" s="148"/>
      <c r="R551" s="148"/>
      <c r="S551" s="148"/>
      <c r="T551" s="148"/>
      <c r="U551" s="148"/>
      <c r="V551" s="148"/>
      <c r="W551" s="148"/>
      <c r="X551" s="148"/>
      <c r="Y551" s="148"/>
      <c r="Z551" s="148"/>
      <c r="AA551" s="148"/>
      <c r="AB551" s="151"/>
      <c r="AC551" s="148"/>
      <c r="AD551" s="152"/>
      <c r="AE551" s="133"/>
      <c r="AF551" s="133"/>
      <c r="AG551" s="138"/>
      <c r="AH551" s="139"/>
      <c r="AI551" s="144"/>
      <c r="AJ551" s="144"/>
      <c r="AK551" s="144"/>
      <c r="AL551" s="144"/>
      <c r="AM551" s="144"/>
      <c r="AN551" s="145"/>
      <c r="AO551" s="5"/>
      <c r="AP551" s="6"/>
      <c r="AQ551" s="146"/>
    </row>
    <row r="552" spans="2:43">
      <c r="C552" s="159"/>
      <c r="D552" s="162"/>
      <c r="E552" s="161"/>
      <c r="F552" s="699"/>
      <c r="G552" s="148"/>
      <c r="H552" s="148"/>
      <c r="I552" s="148"/>
      <c r="J552" s="148"/>
      <c r="K552" s="148"/>
      <c r="L552" s="148"/>
      <c r="M552" s="148"/>
      <c r="N552" s="148"/>
      <c r="O552" s="148"/>
      <c r="P552" s="148"/>
      <c r="Q552" s="148"/>
      <c r="R552" s="148"/>
      <c r="S552" s="148"/>
      <c r="T552" s="148"/>
      <c r="U552" s="148"/>
      <c r="V552" s="148"/>
      <c r="W552" s="148"/>
      <c r="X552" s="148"/>
      <c r="Y552" s="148"/>
      <c r="Z552" s="148"/>
      <c r="AA552" s="148"/>
      <c r="AB552" s="151"/>
      <c r="AC552" s="148"/>
      <c r="AD552" s="152"/>
      <c r="AE552" s="133"/>
      <c r="AF552" s="133"/>
      <c r="AG552" s="138"/>
      <c r="AH552" s="139"/>
      <c r="AI552" s="144"/>
      <c r="AJ552" s="144"/>
      <c r="AK552" s="144"/>
      <c r="AL552" s="144"/>
      <c r="AM552" s="144"/>
      <c r="AO552" s="115"/>
      <c r="AQ552" s="4"/>
    </row>
    <row r="553" spans="2:43">
      <c r="B553" s="145"/>
      <c r="C553" s="144"/>
      <c r="D553" s="148"/>
      <c r="E553" s="149"/>
      <c r="F553" s="699"/>
      <c r="G553" s="148"/>
      <c r="H553" s="148"/>
      <c r="I553" s="148"/>
      <c r="J553" s="148"/>
      <c r="K553" s="148"/>
      <c r="L553" s="148"/>
      <c r="M553" s="148"/>
      <c r="N553" s="148"/>
      <c r="O553" s="148"/>
      <c r="P553" s="148"/>
      <c r="Q553" s="148"/>
      <c r="R553" s="148"/>
      <c r="S553" s="148"/>
      <c r="T553" s="148"/>
      <c r="U553" s="148"/>
      <c r="V553" s="148"/>
      <c r="W553" s="148"/>
      <c r="X553" s="148"/>
      <c r="Y553" s="148"/>
      <c r="Z553" s="148"/>
      <c r="AA553" s="148"/>
      <c r="AB553" s="151"/>
      <c r="AC553" s="148"/>
      <c r="AD553" s="152"/>
      <c r="AE553" s="133"/>
      <c r="AF553" s="133"/>
      <c r="AG553" s="138"/>
      <c r="AH553" s="139"/>
      <c r="AI553" s="144"/>
      <c r="AJ553" s="144"/>
      <c r="AK553" s="144"/>
      <c r="AL553" s="144"/>
      <c r="AM553" s="144"/>
      <c r="AN553" s="145"/>
      <c r="AO553" s="5"/>
      <c r="AP553" s="6"/>
      <c r="AQ553" s="146"/>
    </row>
    <row r="554" spans="2:43">
      <c r="B554" s="145"/>
      <c r="C554" s="144"/>
      <c r="D554" s="148"/>
      <c r="E554" s="149"/>
      <c r="F554" s="699"/>
      <c r="G554" s="148"/>
      <c r="H554" s="148"/>
      <c r="I554" s="148"/>
      <c r="J554" s="148"/>
      <c r="K554" s="148"/>
      <c r="L554" s="148"/>
      <c r="M554" s="148"/>
      <c r="N554" s="148"/>
      <c r="O554" s="148"/>
      <c r="P554" s="148"/>
      <c r="Q554" s="148"/>
      <c r="R554" s="148"/>
      <c r="S554" s="148"/>
      <c r="T554" s="148"/>
      <c r="U554" s="148"/>
      <c r="V554" s="148"/>
      <c r="W554" s="148"/>
      <c r="X554" s="148"/>
      <c r="Y554" s="148"/>
      <c r="Z554" s="148"/>
      <c r="AA554" s="148"/>
      <c r="AB554" s="151"/>
      <c r="AC554" s="148"/>
      <c r="AD554" s="152"/>
      <c r="AE554" s="133"/>
      <c r="AF554" s="133"/>
      <c r="AG554" s="138"/>
      <c r="AH554" s="139"/>
      <c r="AI554" s="144"/>
      <c r="AJ554" s="144"/>
      <c r="AK554" s="144"/>
      <c r="AL554" s="144"/>
      <c r="AM554" s="144"/>
      <c r="AN554" s="3"/>
      <c r="AO554" s="5"/>
      <c r="AP554" s="6"/>
      <c r="AQ554" s="146"/>
    </row>
    <row r="555" spans="2:43">
      <c r="B555" s="145"/>
      <c r="C555" s="144"/>
      <c r="D555" s="148"/>
      <c r="E555" s="149"/>
      <c r="F555" s="699"/>
      <c r="G555" s="148"/>
      <c r="H555" s="148"/>
      <c r="I555" s="148"/>
      <c r="J555" s="148"/>
      <c r="K555" s="148"/>
      <c r="L555" s="148"/>
      <c r="M555" s="148"/>
      <c r="N555" s="148"/>
      <c r="O555" s="148"/>
      <c r="P555" s="148"/>
      <c r="Q555" s="148"/>
      <c r="R555" s="148"/>
      <c r="S555" s="148"/>
      <c r="T555" s="148"/>
      <c r="U555" s="148"/>
      <c r="V555" s="148"/>
      <c r="W555" s="148"/>
      <c r="X555" s="148"/>
      <c r="Y555" s="148"/>
      <c r="Z555" s="148"/>
      <c r="AA555" s="148"/>
      <c r="AB555" s="151"/>
      <c r="AC555" s="148"/>
      <c r="AD555" s="152"/>
      <c r="AE555" s="133"/>
      <c r="AF555" s="133"/>
      <c r="AG555" s="138"/>
      <c r="AH555" s="139"/>
      <c r="AI555" s="144"/>
      <c r="AJ555" s="144"/>
      <c r="AK555" s="144"/>
      <c r="AL555" s="144"/>
      <c r="AM555" s="144"/>
      <c r="AN555" s="145"/>
      <c r="AO555" s="5"/>
      <c r="AP555" s="6"/>
      <c r="AQ555" s="146"/>
    </row>
    <row r="556" spans="2:43">
      <c r="B556" s="145"/>
      <c r="C556" s="144"/>
      <c r="D556" s="148"/>
      <c r="E556" s="149"/>
      <c r="F556" s="699"/>
      <c r="G556" s="148"/>
      <c r="H556" s="148"/>
      <c r="I556" s="148"/>
      <c r="J556" s="148"/>
      <c r="K556" s="148"/>
      <c r="L556" s="148"/>
      <c r="M556" s="148"/>
      <c r="N556" s="148"/>
      <c r="O556" s="148"/>
      <c r="P556" s="148"/>
      <c r="Q556" s="148"/>
      <c r="R556" s="148"/>
      <c r="S556" s="148"/>
      <c r="T556" s="148"/>
      <c r="U556" s="148"/>
      <c r="V556" s="148"/>
      <c r="W556" s="148"/>
      <c r="X556" s="148"/>
      <c r="Y556" s="148"/>
      <c r="Z556" s="148"/>
      <c r="AA556" s="148"/>
      <c r="AB556" s="151"/>
      <c r="AC556" s="148"/>
      <c r="AD556" s="152"/>
      <c r="AE556" s="133"/>
      <c r="AF556" s="133"/>
      <c r="AG556" s="138"/>
      <c r="AH556" s="139"/>
      <c r="AI556" s="144"/>
      <c r="AJ556" s="144"/>
      <c r="AK556" s="144"/>
      <c r="AL556" s="144"/>
      <c r="AM556" s="144"/>
      <c r="AN556" s="145"/>
      <c r="AO556" s="5"/>
      <c r="AP556" s="6"/>
      <c r="AQ556" s="146"/>
    </row>
    <row r="557" spans="2:43">
      <c r="B557" s="145"/>
      <c r="C557" s="144"/>
      <c r="D557" s="148"/>
      <c r="E557" s="149"/>
      <c r="F557" s="699"/>
      <c r="G557" s="148"/>
      <c r="H557" s="148"/>
      <c r="I557" s="148"/>
      <c r="J557" s="148"/>
      <c r="K557" s="148"/>
      <c r="L557" s="148"/>
      <c r="M557" s="148"/>
      <c r="N557" s="148"/>
      <c r="O557" s="148"/>
      <c r="P557" s="148"/>
      <c r="Q557" s="148"/>
      <c r="R557" s="148"/>
      <c r="S557" s="148"/>
      <c r="T557" s="148"/>
      <c r="U557" s="148"/>
      <c r="V557" s="148"/>
      <c r="W557" s="148"/>
      <c r="X557" s="148"/>
      <c r="Y557" s="148"/>
      <c r="Z557" s="148"/>
      <c r="AA557" s="148"/>
      <c r="AB557" s="151"/>
      <c r="AC557" s="148"/>
      <c r="AD557" s="152"/>
      <c r="AE557" s="133"/>
      <c r="AF557" s="133"/>
      <c r="AG557" s="138"/>
      <c r="AH557" s="139"/>
      <c r="AI557" s="144"/>
      <c r="AJ557" s="144"/>
      <c r="AK557" s="144"/>
      <c r="AL557" s="144"/>
      <c r="AM557" s="144"/>
      <c r="AN557" s="145"/>
      <c r="AO557" s="5"/>
      <c r="AP557" s="6"/>
      <c r="AQ557" s="146"/>
    </row>
    <row r="558" spans="2:43">
      <c r="C558" s="159"/>
      <c r="D558" s="162"/>
      <c r="E558" s="161"/>
      <c r="F558" s="699"/>
      <c r="G558" s="148"/>
      <c r="H558" s="148"/>
      <c r="I558" s="148"/>
      <c r="J558" s="148"/>
      <c r="K558" s="148"/>
      <c r="L558" s="148"/>
      <c r="M558" s="148"/>
      <c r="N558" s="148"/>
      <c r="O558" s="148"/>
      <c r="P558" s="148"/>
      <c r="Q558" s="148"/>
      <c r="R558" s="148"/>
      <c r="S558" s="148"/>
      <c r="T558" s="148"/>
      <c r="U558" s="148"/>
      <c r="V558" s="148"/>
      <c r="W558" s="148"/>
      <c r="X558" s="148"/>
      <c r="Y558" s="148"/>
      <c r="Z558" s="148"/>
      <c r="AA558" s="148"/>
      <c r="AB558" s="151"/>
      <c r="AC558" s="148"/>
      <c r="AD558" s="152"/>
      <c r="AE558" s="133"/>
      <c r="AF558" s="133"/>
      <c r="AG558" s="138"/>
      <c r="AH558" s="139"/>
      <c r="AI558" s="144"/>
      <c r="AJ558" s="144"/>
      <c r="AK558" s="144"/>
      <c r="AL558" s="144"/>
      <c r="AM558" s="144"/>
      <c r="AO558" s="115"/>
      <c r="AQ558" s="4"/>
    </row>
    <row r="559" spans="2:43">
      <c r="B559" s="145"/>
      <c r="C559" s="144"/>
      <c r="D559" s="148"/>
      <c r="E559" s="149"/>
      <c r="F559" s="699"/>
      <c r="G559" s="148"/>
      <c r="H559" s="148"/>
      <c r="I559" s="148"/>
      <c r="J559" s="148"/>
      <c r="K559" s="148"/>
      <c r="L559" s="148"/>
      <c r="M559" s="148"/>
      <c r="N559" s="148"/>
      <c r="O559" s="148"/>
      <c r="P559" s="148"/>
      <c r="Q559" s="148"/>
      <c r="R559" s="148"/>
      <c r="S559" s="148"/>
      <c r="T559" s="148"/>
      <c r="U559" s="148"/>
      <c r="V559" s="148"/>
      <c r="W559" s="148"/>
      <c r="X559" s="148"/>
      <c r="Y559" s="148"/>
      <c r="Z559" s="148"/>
      <c r="AA559" s="148"/>
      <c r="AB559" s="151"/>
      <c r="AC559" s="148"/>
      <c r="AD559" s="152"/>
      <c r="AE559" s="133"/>
      <c r="AF559" s="133"/>
      <c r="AG559" s="138"/>
      <c r="AH559" s="139"/>
      <c r="AI559" s="144"/>
      <c r="AJ559" s="144"/>
      <c r="AK559" s="144"/>
      <c r="AL559" s="144"/>
      <c r="AM559" s="144"/>
      <c r="AN559" s="145"/>
      <c r="AO559" s="5"/>
      <c r="AP559" s="6"/>
      <c r="AQ559" s="146"/>
    </row>
    <row r="560" spans="2:43">
      <c r="B560" s="145"/>
      <c r="C560" s="144"/>
      <c r="D560" s="148"/>
      <c r="E560" s="149"/>
      <c r="F560" s="699"/>
      <c r="G560" s="148"/>
      <c r="H560" s="148"/>
      <c r="I560" s="148"/>
      <c r="J560" s="148"/>
      <c r="K560" s="148"/>
      <c r="L560" s="148"/>
      <c r="M560" s="148"/>
      <c r="N560" s="148"/>
      <c r="O560" s="148"/>
      <c r="P560" s="148"/>
      <c r="Q560" s="148"/>
      <c r="R560" s="148"/>
      <c r="S560" s="148"/>
      <c r="T560" s="148"/>
      <c r="U560" s="148"/>
      <c r="V560" s="148"/>
      <c r="W560" s="148"/>
      <c r="X560" s="148"/>
      <c r="Y560" s="148"/>
      <c r="Z560" s="148"/>
      <c r="AA560" s="148"/>
      <c r="AB560" s="151"/>
      <c r="AC560" s="148"/>
      <c r="AD560" s="152"/>
      <c r="AE560" s="133"/>
      <c r="AF560" s="133"/>
      <c r="AG560" s="138"/>
      <c r="AH560" s="139"/>
      <c r="AI560" s="144"/>
      <c r="AJ560" s="144"/>
      <c r="AK560" s="144"/>
      <c r="AL560" s="144"/>
      <c r="AM560" s="144"/>
      <c r="AN560" s="3"/>
      <c r="AO560" s="5"/>
      <c r="AP560" s="6"/>
      <c r="AQ560" s="146"/>
    </row>
    <row r="561" spans="2:43">
      <c r="B561" s="145"/>
      <c r="C561" s="144"/>
      <c r="D561" s="148"/>
      <c r="E561" s="149"/>
      <c r="F561" s="699"/>
      <c r="G561" s="148"/>
      <c r="H561" s="148"/>
      <c r="I561" s="148"/>
      <c r="J561" s="148"/>
      <c r="K561" s="148"/>
      <c r="L561" s="148"/>
      <c r="M561" s="148"/>
      <c r="N561" s="148"/>
      <c r="O561" s="148"/>
      <c r="P561" s="148"/>
      <c r="Q561" s="148"/>
      <c r="R561" s="148"/>
      <c r="S561" s="148"/>
      <c r="T561" s="148"/>
      <c r="U561" s="148"/>
      <c r="V561" s="148"/>
      <c r="W561" s="148"/>
      <c r="X561" s="148"/>
      <c r="Y561" s="148"/>
      <c r="Z561" s="148"/>
      <c r="AA561" s="148"/>
      <c r="AB561" s="151"/>
      <c r="AC561" s="148"/>
      <c r="AD561" s="152"/>
      <c r="AE561" s="133"/>
      <c r="AF561" s="133"/>
      <c r="AG561" s="138"/>
      <c r="AH561" s="139"/>
      <c r="AI561" s="144"/>
      <c r="AJ561" s="144"/>
      <c r="AK561" s="144"/>
      <c r="AL561" s="144"/>
      <c r="AM561" s="144"/>
      <c r="AN561" s="145"/>
      <c r="AO561" s="5"/>
      <c r="AP561" s="6"/>
      <c r="AQ561" s="146"/>
    </row>
    <row r="562" spans="2:43">
      <c r="B562" s="145"/>
      <c r="C562" s="144"/>
      <c r="D562" s="148"/>
      <c r="E562" s="149"/>
      <c r="F562" s="699"/>
      <c r="G562" s="148"/>
      <c r="H562" s="148"/>
      <c r="I562" s="148"/>
      <c r="J562" s="148"/>
      <c r="K562" s="148"/>
      <c r="L562" s="148"/>
      <c r="M562" s="148"/>
      <c r="N562" s="148"/>
      <c r="O562" s="148"/>
      <c r="P562" s="148"/>
      <c r="Q562" s="148"/>
      <c r="R562" s="148"/>
      <c r="S562" s="148"/>
      <c r="T562" s="148"/>
      <c r="U562" s="148"/>
      <c r="V562" s="148"/>
      <c r="W562" s="148"/>
      <c r="X562" s="148"/>
      <c r="Y562" s="148"/>
      <c r="Z562" s="148"/>
      <c r="AA562" s="148"/>
      <c r="AB562" s="151"/>
      <c r="AC562" s="148"/>
      <c r="AD562" s="152"/>
      <c r="AE562" s="133"/>
      <c r="AF562" s="133"/>
      <c r="AG562" s="138"/>
      <c r="AH562" s="139"/>
      <c r="AI562" s="144"/>
      <c r="AJ562" s="144"/>
      <c r="AK562" s="144"/>
      <c r="AL562" s="144"/>
      <c r="AM562" s="144"/>
      <c r="AN562" s="145"/>
      <c r="AO562" s="5"/>
      <c r="AP562" s="6"/>
      <c r="AQ562" s="146"/>
    </row>
    <row r="563" spans="2:43">
      <c r="B563" s="145"/>
      <c r="C563" s="144"/>
      <c r="D563" s="148"/>
      <c r="E563" s="149"/>
      <c r="F563" s="699"/>
      <c r="G563" s="148"/>
      <c r="H563" s="148"/>
      <c r="I563" s="148"/>
      <c r="J563" s="148"/>
      <c r="K563" s="148"/>
      <c r="L563" s="148"/>
      <c r="M563" s="148"/>
      <c r="N563" s="148"/>
      <c r="O563" s="148"/>
      <c r="P563" s="148"/>
      <c r="Q563" s="148"/>
      <c r="R563" s="148"/>
      <c r="S563" s="148"/>
      <c r="T563" s="148"/>
      <c r="U563" s="148"/>
      <c r="V563" s="148"/>
      <c r="W563" s="148"/>
      <c r="X563" s="148"/>
      <c r="Y563" s="148"/>
      <c r="Z563" s="148"/>
      <c r="AA563" s="148"/>
      <c r="AB563" s="151"/>
      <c r="AC563" s="148"/>
      <c r="AD563" s="152"/>
      <c r="AE563" s="133"/>
      <c r="AF563" s="133"/>
      <c r="AG563" s="138"/>
      <c r="AH563" s="139"/>
      <c r="AI563" s="144"/>
      <c r="AJ563" s="144"/>
      <c r="AK563" s="144"/>
      <c r="AL563" s="144"/>
      <c r="AM563" s="144"/>
      <c r="AN563" s="145"/>
      <c r="AO563" s="5"/>
      <c r="AP563" s="6"/>
      <c r="AQ563" s="146"/>
    </row>
    <row r="564" spans="2:43">
      <c r="C564" s="159"/>
      <c r="D564" s="162"/>
      <c r="E564" s="161"/>
      <c r="F564" s="699"/>
      <c r="G564" s="148"/>
      <c r="H564" s="148"/>
      <c r="I564" s="148"/>
      <c r="J564" s="148"/>
      <c r="K564" s="148"/>
      <c r="L564" s="148"/>
      <c r="M564" s="148"/>
      <c r="N564" s="148"/>
      <c r="O564" s="148"/>
      <c r="P564" s="148"/>
      <c r="Q564" s="148"/>
      <c r="R564" s="148"/>
      <c r="S564" s="148"/>
      <c r="T564" s="148"/>
      <c r="U564" s="148"/>
      <c r="V564" s="148"/>
      <c r="W564" s="148"/>
      <c r="X564" s="148"/>
      <c r="Y564" s="148"/>
      <c r="Z564" s="148"/>
      <c r="AA564" s="148"/>
      <c r="AB564" s="151"/>
      <c r="AC564" s="148"/>
      <c r="AD564" s="152"/>
      <c r="AE564" s="133"/>
      <c r="AF564" s="133"/>
      <c r="AG564" s="138"/>
      <c r="AH564" s="139"/>
      <c r="AI564" s="144"/>
      <c r="AJ564" s="144"/>
      <c r="AK564" s="144"/>
      <c r="AL564" s="144"/>
      <c r="AM564" s="144"/>
      <c r="AO564" s="115"/>
      <c r="AQ564" s="4"/>
    </row>
    <row r="565" spans="2:43">
      <c r="B565" s="145"/>
      <c r="C565" s="144"/>
      <c r="D565" s="148"/>
      <c r="E565" s="149"/>
      <c r="F565" s="699"/>
      <c r="G565" s="148"/>
      <c r="H565" s="148"/>
      <c r="I565" s="148"/>
      <c r="J565" s="148"/>
      <c r="K565" s="148"/>
      <c r="L565" s="148"/>
      <c r="M565" s="148"/>
      <c r="N565" s="148"/>
      <c r="O565" s="148"/>
      <c r="P565" s="148"/>
      <c r="Q565" s="148"/>
      <c r="R565" s="148"/>
      <c r="S565" s="148"/>
      <c r="T565" s="148"/>
      <c r="U565" s="148"/>
      <c r="V565" s="148"/>
      <c r="W565" s="148"/>
      <c r="X565" s="148"/>
      <c r="Y565" s="148"/>
      <c r="Z565" s="148"/>
      <c r="AA565" s="148"/>
      <c r="AB565" s="151"/>
      <c r="AC565" s="148"/>
      <c r="AD565" s="152"/>
      <c r="AE565" s="133"/>
      <c r="AF565" s="133"/>
      <c r="AG565" s="138"/>
      <c r="AH565" s="139"/>
      <c r="AI565" s="144"/>
      <c r="AJ565" s="144"/>
      <c r="AK565" s="144"/>
      <c r="AL565" s="144"/>
      <c r="AM565" s="144"/>
      <c r="AN565" s="145"/>
      <c r="AO565" s="5"/>
      <c r="AP565" s="6"/>
      <c r="AQ565" s="146"/>
    </row>
    <row r="566" spans="2:43">
      <c r="C566" s="159"/>
      <c r="D566" s="162"/>
      <c r="E566" s="161"/>
      <c r="F566" s="699"/>
      <c r="G566" s="148"/>
      <c r="H566" s="148"/>
      <c r="I566" s="148"/>
      <c r="J566" s="148"/>
      <c r="K566" s="148"/>
      <c r="L566" s="148"/>
      <c r="M566" s="148"/>
      <c r="N566" s="148"/>
      <c r="O566" s="148"/>
      <c r="P566" s="148"/>
      <c r="Q566" s="148"/>
      <c r="R566" s="148"/>
      <c r="S566" s="148"/>
      <c r="T566" s="148"/>
      <c r="U566" s="148"/>
      <c r="V566" s="148"/>
      <c r="W566" s="148"/>
      <c r="X566" s="148"/>
      <c r="Y566" s="148"/>
      <c r="Z566" s="148"/>
      <c r="AA566" s="148"/>
      <c r="AB566" s="151"/>
      <c r="AC566" s="148"/>
      <c r="AD566" s="152"/>
      <c r="AE566" s="133"/>
      <c r="AF566" s="133"/>
      <c r="AG566" s="138"/>
      <c r="AH566" s="139"/>
      <c r="AI566" s="144"/>
      <c r="AJ566" s="144"/>
      <c r="AK566" s="144"/>
      <c r="AL566" s="144"/>
      <c r="AM566" s="144"/>
      <c r="AO566" s="115"/>
      <c r="AQ566" s="4"/>
    </row>
    <row r="567" spans="2:43">
      <c r="B567" s="145"/>
      <c r="C567" s="144"/>
      <c r="D567" s="148"/>
      <c r="E567" s="149"/>
      <c r="F567" s="699"/>
      <c r="G567" s="148"/>
      <c r="H567" s="148"/>
      <c r="I567" s="148"/>
      <c r="J567" s="148"/>
      <c r="K567" s="148"/>
      <c r="L567" s="148"/>
      <c r="M567" s="148"/>
      <c r="N567" s="148"/>
      <c r="O567" s="148"/>
      <c r="P567" s="148"/>
      <c r="Q567" s="148"/>
      <c r="R567" s="148"/>
      <c r="S567" s="148"/>
      <c r="T567" s="148"/>
      <c r="U567" s="148"/>
      <c r="V567" s="148"/>
      <c r="W567" s="148"/>
      <c r="X567" s="148"/>
      <c r="Y567" s="148"/>
      <c r="Z567" s="148"/>
      <c r="AA567" s="148"/>
      <c r="AB567" s="151"/>
      <c r="AC567" s="148"/>
      <c r="AD567" s="152"/>
      <c r="AE567" s="133"/>
      <c r="AF567" s="133"/>
      <c r="AG567" s="138"/>
      <c r="AH567" s="139"/>
      <c r="AI567" s="144"/>
      <c r="AJ567" s="144"/>
      <c r="AK567" s="144"/>
      <c r="AL567" s="144"/>
      <c r="AM567" s="144"/>
      <c r="AN567" s="145"/>
      <c r="AO567" s="5"/>
      <c r="AP567" s="6"/>
      <c r="AQ567" s="146"/>
    </row>
    <row r="568" spans="2:43">
      <c r="C568" s="159"/>
      <c r="D568" s="162"/>
      <c r="E568" s="161"/>
      <c r="F568" s="699"/>
      <c r="G568" s="148"/>
      <c r="H568" s="148"/>
      <c r="I568" s="148"/>
      <c r="J568" s="148"/>
      <c r="K568" s="148"/>
      <c r="L568" s="148"/>
      <c r="M568" s="148"/>
      <c r="N568" s="148"/>
      <c r="O568" s="148"/>
      <c r="P568" s="148"/>
      <c r="Q568" s="148"/>
      <c r="R568" s="148"/>
      <c r="S568" s="148"/>
      <c r="T568" s="148"/>
      <c r="U568" s="148"/>
      <c r="V568" s="148"/>
      <c r="W568" s="148"/>
      <c r="X568" s="148"/>
      <c r="Y568" s="148"/>
      <c r="Z568" s="148"/>
      <c r="AA568" s="148"/>
      <c r="AB568" s="151"/>
      <c r="AC568" s="148"/>
      <c r="AD568" s="152"/>
      <c r="AE568" s="133"/>
      <c r="AF568" s="133"/>
      <c r="AG568" s="138"/>
      <c r="AH568" s="139"/>
      <c r="AI568" s="144"/>
      <c r="AJ568" s="144"/>
      <c r="AK568" s="144"/>
      <c r="AL568" s="144"/>
      <c r="AM568" s="144"/>
      <c r="AO568" s="115"/>
      <c r="AQ568" s="4"/>
    </row>
    <row r="569" spans="2:43">
      <c r="B569" s="145"/>
      <c r="C569" s="144"/>
      <c r="D569" s="148"/>
      <c r="E569" s="149"/>
      <c r="F569" s="699"/>
      <c r="G569" s="148"/>
      <c r="H569" s="148"/>
      <c r="I569" s="148"/>
      <c r="J569" s="148"/>
      <c r="K569" s="148"/>
      <c r="L569" s="148"/>
      <c r="M569" s="148"/>
      <c r="N569" s="148"/>
      <c r="O569" s="148"/>
      <c r="P569" s="148"/>
      <c r="Q569" s="148"/>
      <c r="R569" s="148"/>
      <c r="S569" s="148"/>
      <c r="T569" s="148"/>
      <c r="U569" s="148"/>
      <c r="V569" s="148"/>
      <c r="W569" s="148"/>
      <c r="X569" s="148"/>
      <c r="Y569" s="148"/>
      <c r="Z569" s="148"/>
      <c r="AA569" s="148"/>
      <c r="AB569" s="151"/>
      <c r="AC569" s="148"/>
      <c r="AD569" s="152"/>
      <c r="AE569" s="133"/>
      <c r="AF569" s="133"/>
      <c r="AG569" s="138"/>
      <c r="AH569" s="139"/>
      <c r="AI569" s="144"/>
      <c r="AJ569" s="144"/>
      <c r="AK569" s="144"/>
      <c r="AL569" s="144"/>
      <c r="AM569" s="144"/>
      <c r="AN569" s="145"/>
      <c r="AO569" s="5"/>
      <c r="AP569" s="6"/>
      <c r="AQ569" s="146"/>
    </row>
    <row r="570" spans="2:43">
      <c r="B570" s="145"/>
      <c r="C570" s="144"/>
      <c r="D570" s="148"/>
      <c r="E570" s="149"/>
      <c r="F570" s="699"/>
      <c r="G570" s="148"/>
      <c r="H570" s="148"/>
      <c r="I570" s="148"/>
      <c r="J570" s="148"/>
      <c r="K570" s="148"/>
      <c r="L570" s="148"/>
      <c r="M570" s="148"/>
      <c r="N570" s="148"/>
      <c r="O570" s="148"/>
      <c r="P570" s="148"/>
      <c r="Q570" s="148"/>
      <c r="R570" s="148"/>
      <c r="S570" s="148"/>
      <c r="T570" s="148"/>
      <c r="U570" s="148"/>
      <c r="V570" s="148"/>
      <c r="W570" s="148"/>
      <c r="X570" s="148"/>
      <c r="Y570" s="148"/>
      <c r="Z570" s="148"/>
      <c r="AA570" s="148"/>
      <c r="AB570" s="151"/>
      <c r="AC570" s="148"/>
      <c r="AD570" s="152"/>
      <c r="AE570" s="133"/>
      <c r="AF570" s="133"/>
      <c r="AG570" s="138"/>
      <c r="AH570" s="139"/>
      <c r="AI570" s="144"/>
      <c r="AJ570" s="144"/>
      <c r="AK570" s="144"/>
      <c r="AL570" s="144"/>
      <c r="AM570" s="144"/>
      <c r="AN570" s="3"/>
      <c r="AO570" s="5"/>
      <c r="AP570" s="6"/>
      <c r="AQ570" s="146"/>
    </row>
    <row r="571" spans="2:43">
      <c r="B571" s="145"/>
      <c r="C571" s="144"/>
      <c r="D571" s="148"/>
      <c r="E571" s="149"/>
      <c r="F571" s="699"/>
      <c r="G571" s="148"/>
      <c r="H571" s="148"/>
      <c r="I571" s="148"/>
      <c r="J571" s="148"/>
      <c r="K571" s="148"/>
      <c r="L571" s="148"/>
      <c r="M571" s="148"/>
      <c r="N571" s="148"/>
      <c r="O571" s="148"/>
      <c r="P571" s="148"/>
      <c r="Q571" s="148"/>
      <c r="R571" s="148"/>
      <c r="S571" s="148"/>
      <c r="T571" s="148"/>
      <c r="U571" s="148"/>
      <c r="V571" s="148"/>
      <c r="W571" s="148"/>
      <c r="X571" s="148"/>
      <c r="Y571" s="148"/>
      <c r="Z571" s="148"/>
      <c r="AA571" s="148"/>
      <c r="AB571" s="151"/>
      <c r="AC571" s="148"/>
      <c r="AD571" s="152"/>
      <c r="AE571" s="133"/>
      <c r="AF571" s="133"/>
      <c r="AG571" s="138"/>
      <c r="AH571" s="139"/>
      <c r="AI571" s="144"/>
      <c r="AJ571" s="144"/>
      <c r="AK571" s="144"/>
      <c r="AL571" s="144"/>
      <c r="AM571" s="144"/>
      <c r="AN571" s="145"/>
      <c r="AO571" s="5"/>
      <c r="AP571" s="6"/>
      <c r="AQ571" s="146"/>
    </row>
    <row r="572" spans="2:43">
      <c r="B572" s="145"/>
      <c r="C572" s="144"/>
      <c r="D572" s="148"/>
      <c r="E572" s="149"/>
      <c r="F572" s="699"/>
      <c r="G572" s="148"/>
      <c r="H572" s="148"/>
      <c r="I572" s="148"/>
      <c r="J572" s="148"/>
      <c r="K572" s="148"/>
      <c r="L572" s="148"/>
      <c r="M572" s="148"/>
      <c r="N572" s="148"/>
      <c r="O572" s="148"/>
      <c r="P572" s="148"/>
      <c r="Q572" s="148"/>
      <c r="R572" s="148"/>
      <c r="S572" s="148"/>
      <c r="T572" s="148"/>
      <c r="U572" s="148"/>
      <c r="V572" s="148"/>
      <c r="W572" s="148"/>
      <c r="X572" s="148"/>
      <c r="Y572" s="148"/>
      <c r="Z572" s="148"/>
      <c r="AA572" s="148"/>
      <c r="AB572" s="151"/>
      <c r="AC572" s="148"/>
      <c r="AD572" s="152"/>
      <c r="AE572" s="133"/>
      <c r="AF572" s="133"/>
      <c r="AG572" s="138"/>
      <c r="AH572" s="139"/>
      <c r="AI572" s="144"/>
      <c r="AJ572" s="144"/>
      <c r="AK572" s="144"/>
      <c r="AL572" s="144"/>
      <c r="AM572" s="144"/>
      <c r="AN572" s="145"/>
      <c r="AO572" s="5"/>
      <c r="AP572" s="6"/>
      <c r="AQ572" s="146"/>
    </row>
    <row r="573" spans="2:43">
      <c r="B573" s="145"/>
      <c r="C573" s="144"/>
      <c r="D573" s="148"/>
      <c r="E573" s="149"/>
      <c r="F573" s="699"/>
      <c r="G573" s="148"/>
      <c r="H573" s="148"/>
      <c r="I573" s="148"/>
      <c r="J573" s="148"/>
      <c r="K573" s="148"/>
      <c r="L573" s="148"/>
      <c r="M573" s="148"/>
      <c r="N573" s="148"/>
      <c r="O573" s="148"/>
      <c r="P573" s="148"/>
      <c r="Q573" s="148"/>
      <c r="R573" s="148"/>
      <c r="S573" s="148"/>
      <c r="T573" s="148"/>
      <c r="U573" s="148"/>
      <c r="V573" s="148"/>
      <c r="W573" s="148"/>
      <c r="X573" s="148"/>
      <c r="Y573" s="148"/>
      <c r="Z573" s="148"/>
      <c r="AA573" s="148"/>
      <c r="AB573" s="151"/>
      <c r="AC573" s="148"/>
      <c r="AD573" s="152"/>
      <c r="AE573" s="133"/>
      <c r="AF573" s="133"/>
      <c r="AG573" s="138"/>
      <c r="AH573" s="139"/>
      <c r="AI573" s="144"/>
      <c r="AJ573" s="144"/>
      <c r="AK573" s="144"/>
      <c r="AL573" s="144"/>
      <c r="AM573" s="144"/>
      <c r="AN573" s="145"/>
      <c r="AO573" s="5"/>
      <c r="AP573" s="6"/>
      <c r="AQ573" s="146"/>
    </row>
    <row r="574" spans="2:43">
      <c r="C574" s="159"/>
      <c r="D574" s="162"/>
      <c r="E574" s="161"/>
      <c r="F574" s="699"/>
      <c r="G574" s="148"/>
      <c r="H574" s="148"/>
      <c r="I574" s="148"/>
      <c r="J574" s="148"/>
      <c r="K574" s="148"/>
      <c r="L574" s="148"/>
      <c r="M574" s="148"/>
      <c r="N574" s="148"/>
      <c r="O574" s="148"/>
      <c r="P574" s="148"/>
      <c r="Q574" s="148"/>
      <c r="R574" s="148"/>
      <c r="S574" s="148"/>
      <c r="T574" s="148"/>
      <c r="U574" s="148"/>
      <c r="V574" s="148"/>
      <c r="W574" s="148"/>
      <c r="X574" s="148"/>
      <c r="Y574" s="148"/>
      <c r="Z574" s="148"/>
      <c r="AA574" s="148"/>
      <c r="AB574" s="151"/>
      <c r="AC574" s="148"/>
      <c r="AD574" s="152"/>
      <c r="AE574" s="133"/>
      <c r="AF574" s="133"/>
      <c r="AG574" s="138"/>
      <c r="AH574" s="139"/>
      <c r="AI574" s="144"/>
      <c r="AJ574" s="144"/>
      <c r="AK574" s="144"/>
      <c r="AL574" s="144"/>
      <c r="AM574" s="144"/>
      <c r="AO574" s="115"/>
      <c r="AQ574" s="4"/>
    </row>
    <row r="575" spans="2:43">
      <c r="B575" s="145"/>
      <c r="C575" s="144"/>
      <c r="D575" s="148"/>
      <c r="E575" s="149"/>
      <c r="F575" s="699"/>
      <c r="G575" s="148"/>
      <c r="H575" s="148"/>
      <c r="I575" s="148"/>
      <c r="J575" s="148"/>
      <c r="K575" s="148"/>
      <c r="L575" s="148"/>
      <c r="M575" s="148"/>
      <c r="N575" s="148"/>
      <c r="O575" s="148"/>
      <c r="P575" s="148"/>
      <c r="Q575" s="148"/>
      <c r="R575" s="148"/>
      <c r="S575" s="148"/>
      <c r="T575" s="148"/>
      <c r="U575" s="148"/>
      <c r="V575" s="148"/>
      <c r="W575" s="148"/>
      <c r="X575" s="148"/>
      <c r="Y575" s="148"/>
      <c r="Z575" s="148"/>
      <c r="AA575" s="148"/>
      <c r="AB575" s="151"/>
      <c r="AC575" s="148"/>
      <c r="AD575" s="152"/>
      <c r="AE575" s="133"/>
      <c r="AF575" s="133"/>
      <c r="AG575" s="138"/>
      <c r="AH575" s="139"/>
      <c r="AI575" s="144"/>
      <c r="AJ575" s="144"/>
      <c r="AK575" s="144"/>
      <c r="AL575" s="144"/>
      <c r="AM575" s="144"/>
      <c r="AN575" s="145"/>
      <c r="AO575" s="5"/>
      <c r="AP575" s="6"/>
      <c r="AQ575" s="146"/>
    </row>
    <row r="576" spans="2:43">
      <c r="B576" s="145"/>
      <c r="C576" s="144"/>
      <c r="D576" s="148"/>
      <c r="E576" s="149"/>
      <c r="F576" s="699"/>
      <c r="G576" s="148"/>
      <c r="H576" s="148"/>
      <c r="I576" s="148"/>
      <c r="J576" s="148"/>
      <c r="K576" s="148"/>
      <c r="L576" s="148"/>
      <c r="M576" s="148"/>
      <c r="N576" s="148"/>
      <c r="O576" s="148"/>
      <c r="P576" s="148"/>
      <c r="Q576" s="148"/>
      <c r="R576" s="148"/>
      <c r="S576" s="148"/>
      <c r="T576" s="148"/>
      <c r="U576" s="148"/>
      <c r="V576" s="148"/>
      <c r="W576" s="148"/>
      <c r="X576" s="148"/>
      <c r="Y576" s="148"/>
      <c r="Z576" s="148"/>
      <c r="AA576" s="148"/>
      <c r="AB576" s="151"/>
      <c r="AC576" s="148"/>
      <c r="AD576" s="152"/>
      <c r="AE576" s="133"/>
      <c r="AF576" s="133"/>
      <c r="AG576" s="138"/>
      <c r="AH576" s="139"/>
      <c r="AI576" s="144"/>
      <c r="AJ576" s="144"/>
      <c r="AK576" s="144"/>
      <c r="AL576" s="144"/>
      <c r="AM576" s="144"/>
      <c r="AN576" s="145"/>
      <c r="AO576" s="5"/>
      <c r="AP576" s="6"/>
      <c r="AQ576" s="146"/>
    </row>
    <row r="577" spans="2:43">
      <c r="C577" s="159"/>
      <c r="D577" s="162"/>
      <c r="E577" s="161"/>
      <c r="F577" s="699"/>
      <c r="G577" s="148"/>
      <c r="H577" s="148"/>
      <c r="I577" s="148"/>
      <c r="J577" s="148"/>
      <c r="K577" s="148"/>
      <c r="L577" s="148"/>
      <c r="M577" s="148"/>
      <c r="N577" s="148"/>
      <c r="O577" s="148"/>
      <c r="P577" s="148"/>
      <c r="Q577" s="148"/>
      <c r="R577" s="148"/>
      <c r="S577" s="148"/>
      <c r="T577" s="148"/>
      <c r="U577" s="148"/>
      <c r="V577" s="148"/>
      <c r="W577" s="148"/>
      <c r="X577" s="148"/>
      <c r="Y577" s="148"/>
      <c r="Z577" s="148"/>
      <c r="AA577" s="148"/>
      <c r="AB577" s="151"/>
      <c r="AC577" s="148"/>
      <c r="AD577" s="152"/>
      <c r="AE577" s="133"/>
      <c r="AF577" s="133"/>
      <c r="AG577" s="138"/>
      <c r="AH577" s="139"/>
      <c r="AI577" s="144"/>
      <c r="AJ577" s="144"/>
      <c r="AK577" s="144"/>
      <c r="AL577" s="144"/>
      <c r="AM577" s="144"/>
      <c r="AO577" s="115"/>
      <c r="AQ577" s="4"/>
    </row>
    <row r="578" spans="2:43">
      <c r="B578" s="145"/>
      <c r="C578" s="144"/>
      <c r="D578" s="148"/>
      <c r="E578" s="149"/>
      <c r="F578" s="699"/>
      <c r="G578" s="148"/>
      <c r="H578" s="148"/>
      <c r="I578" s="148"/>
      <c r="J578" s="148"/>
      <c r="K578" s="148"/>
      <c r="L578" s="148"/>
      <c r="M578" s="148"/>
      <c r="N578" s="148"/>
      <c r="O578" s="148"/>
      <c r="P578" s="148"/>
      <c r="Q578" s="148"/>
      <c r="R578" s="148"/>
      <c r="S578" s="148"/>
      <c r="T578" s="148"/>
      <c r="U578" s="148"/>
      <c r="V578" s="148"/>
      <c r="W578" s="148"/>
      <c r="X578" s="148"/>
      <c r="Y578" s="148"/>
      <c r="Z578" s="148"/>
      <c r="AA578" s="148"/>
      <c r="AB578" s="151"/>
      <c r="AC578" s="148"/>
      <c r="AD578" s="152"/>
      <c r="AE578" s="133"/>
      <c r="AF578" s="133"/>
      <c r="AG578" s="138"/>
      <c r="AH578" s="139"/>
      <c r="AI578" s="144"/>
      <c r="AJ578" s="144"/>
      <c r="AK578" s="144"/>
      <c r="AL578" s="144"/>
      <c r="AM578" s="144"/>
      <c r="AN578" s="145"/>
      <c r="AO578" s="5"/>
      <c r="AP578" s="6"/>
      <c r="AQ578" s="146"/>
    </row>
    <row r="579" spans="2:43">
      <c r="B579" s="145"/>
      <c r="C579" s="144"/>
      <c r="D579" s="148"/>
      <c r="E579" s="149"/>
      <c r="F579" s="699"/>
      <c r="G579" s="148"/>
      <c r="H579" s="148"/>
      <c r="I579" s="148"/>
      <c r="J579" s="148"/>
      <c r="K579" s="148"/>
      <c r="L579" s="148"/>
      <c r="M579" s="148"/>
      <c r="N579" s="148"/>
      <c r="O579" s="148"/>
      <c r="P579" s="148"/>
      <c r="Q579" s="148"/>
      <c r="R579" s="148"/>
      <c r="S579" s="148"/>
      <c r="T579" s="148"/>
      <c r="U579" s="148"/>
      <c r="V579" s="148"/>
      <c r="W579" s="148"/>
      <c r="X579" s="148"/>
      <c r="Y579" s="148"/>
      <c r="Z579" s="148"/>
      <c r="AA579" s="148"/>
      <c r="AB579" s="151"/>
      <c r="AC579" s="148"/>
      <c r="AD579" s="152"/>
      <c r="AE579" s="133"/>
      <c r="AF579" s="133"/>
      <c r="AG579" s="138"/>
      <c r="AH579" s="139"/>
      <c r="AI579" s="144"/>
      <c r="AJ579" s="144"/>
      <c r="AK579" s="144"/>
      <c r="AL579" s="144"/>
      <c r="AM579" s="144"/>
      <c r="AN579" s="3"/>
      <c r="AO579" s="5"/>
      <c r="AP579" s="6"/>
      <c r="AQ579" s="146"/>
    </row>
    <row r="580" spans="2:43">
      <c r="B580" s="145"/>
      <c r="C580" s="144"/>
      <c r="D580" s="148"/>
      <c r="E580" s="149"/>
      <c r="F580" s="699"/>
      <c r="G580" s="148"/>
      <c r="H580" s="148"/>
      <c r="I580" s="148"/>
      <c r="J580" s="148"/>
      <c r="K580" s="148"/>
      <c r="L580" s="148"/>
      <c r="M580" s="148"/>
      <c r="N580" s="148"/>
      <c r="O580" s="148"/>
      <c r="P580" s="148"/>
      <c r="Q580" s="148"/>
      <c r="R580" s="148"/>
      <c r="S580" s="148"/>
      <c r="T580" s="148"/>
      <c r="U580" s="148"/>
      <c r="V580" s="148"/>
      <c r="W580" s="148"/>
      <c r="X580" s="148"/>
      <c r="Y580" s="148"/>
      <c r="Z580" s="148"/>
      <c r="AA580" s="148"/>
      <c r="AB580" s="151"/>
      <c r="AC580" s="148"/>
      <c r="AD580" s="152"/>
      <c r="AE580" s="133"/>
      <c r="AF580" s="133"/>
      <c r="AG580" s="138"/>
      <c r="AH580" s="139"/>
      <c r="AI580" s="144"/>
      <c r="AJ580" s="144"/>
      <c r="AK580" s="144"/>
      <c r="AL580" s="144"/>
      <c r="AM580" s="144"/>
      <c r="AN580" s="145"/>
      <c r="AO580" s="5"/>
      <c r="AP580" s="6"/>
      <c r="AQ580" s="146"/>
    </row>
    <row r="581" spans="2:43">
      <c r="B581" s="145"/>
      <c r="C581" s="144"/>
      <c r="D581" s="148"/>
      <c r="E581" s="149"/>
      <c r="F581" s="699"/>
      <c r="G581" s="148"/>
      <c r="H581" s="148"/>
      <c r="I581" s="148"/>
      <c r="J581" s="148"/>
      <c r="K581" s="148"/>
      <c r="L581" s="148"/>
      <c r="M581" s="148"/>
      <c r="N581" s="148"/>
      <c r="O581" s="148"/>
      <c r="P581" s="148"/>
      <c r="Q581" s="148"/>
      <c r="R581" s="148"/>
      <c r="S581" s="148"/>
      <c r="T581" s="148"/>
      <c r="U581" s="148"/>
      <c r="V581" s="148"/>
      <c r="W581" s="148"/>
      <c r="X581" s="148"/>
      <c r="Y581" s="148"/>
      <c r="Z581" s="148"/>
      <c r="AA581" s="148"/>
      <c r="AB581" s="151"/>
      <c r="AC581" s="148"/>
      <c r="AD581" s="152"/>
      <c r="AE581" s="133"/>
      <c r="AF581" s="133"/>
      <c r="AG581" s="138"/>
      <c r="AH581" s="139"/>
      <c r="AI581" s="144"/>
      <c r="AJ581" s="144"/>
      <c r="AK581" s="144"/>
      <c r="AL581" s="144"/>
      <c r="AM581" s="144"/>
      <c r="AN581" s="145"/>
      <c r="AO581" s="5"/>
      <c r="AP581" s="6"/>
      <c r="AQ581" s="146"/>
    </row>
    <row r="582" spans="2:43">
      <c r="B582" s="145"/>
      <c r="C582" s="144"/>
      <c r="D582" s="148"/>
      <c r="E582" s="149"/>
      <c r="F582" s="699"/>
      <c r="G582" s="148"/>
      <c r="H582" s="148"/>
      <c r="I582" s="148"/>
      <c r="J582" s="148"/>
      <c r="K582" s="148"/>
      <c r="L582" s="148"/>
      <c r="M582" s="148"/>
      <c r="N582" s="148"/>
      <c r="O582" s="148"/>
      <c r="P582" s="148"/>
      <c r="Q582" s="148"/>
      <c r="R582" s="148"/>
      <c r="S582" s="148"/>
      <c r="T582" s="148"/>
      <c r="U582" s="148"/>
      <c r="V582" s="148"/>
      <c r="W582" s="148"/>
      <c r="X582" s="148"/>
      <c r="Y582" s="148"/>
      <c r="Z582" s="148"/>
      <c r="AA582" s="148"/>
      <c r="AB582" s="151"/>
      <c r="AC582" s="148"/>
      <c r="AD582" s="152"/>
      <c r="AE582" s="133"/>
      <c r="AF582" s="133"/>
      <c r="AG582" s="138"/>
      <c r="AH582" s="139"/>
      <c r="AI582" s="144"/>
      <c r="AJ582" s="144"/>
      <c r="AK582" s="144"/>
      <c r="AL582" s="144"/>
      <c r="AM582" s="144"/>
      <c r="AN582" s="145"/>
      <c r="AO582" s="5"/>
      <c r="AP582" s="6"/>
      <c r="AQ582" s="146"/>
    </row>
    <row r="583" spans="2:43">
      <c r="C583" s="159"/>
      <c r="D583" s="162"/>
      <c r="E583" s="161"/>
      <c r="F583" s="699"/>
      <c r="G583" s="148"/>
      <c r="H583" s="148"/>
      <c r="I583" s="148"/>
      <c r="J583" s="148"/>
      <c r="K583" s="148"/>
      <c r="L583" s="148"/>
      <c r="M583" s="148"/>
      <c r="N583" s="148"/>
      <c r="O583" s="148"/>
      <c r="P583" s="148"/>
      <c r="Q583" s="148"/>
      <c r="R583" s="148"/>
      <c r="S583" s="148"/>
      <c r="T583" s="148"/>
      <c r="U583" s="148"/>
      <c r="V583" s="148"/>
      <c r="W583" s="148"/>
      <c r="X583" s="148"/>
      <c r="Y583" s="148"/>
      <c r="Z583" s="148"/>
      <c r="AA583" s="148"/>
      <c r="AB583" s="151"/>
      <c r="AC583" s="148"/>
      <c r="AD583" s="152"/>
      <c r="AE583" s="133"/>
      <c r="AF583" s="133"/>
      <c r="AG583" s="138"/>
      <c r="AH583" s="139"/>
      <c r="AI583" s="144"/>
      <c r="AJ583" s="144"/>
      <c r="AK583" s="144"/>
      <c r="AL583" s="144"/>
      <c r="AM583" s="144"/>
      <c r="AO583" s="115"/>
      <c r="AQ583" s="4"/>
    </row>
    <row r="584" spans="2:43">
      <c r="B584" s="164"/>
      <c r="C584" s="159"/>
      <c r="D584" s="162"/>
      <c r="E584" s="161"/>
      <c r="F584" s="699"/>
      <c r="G584" s="148"/>
      <c r="H584" s="148"/>
      <c r="I584" s="148"/>
      <c r="J584" s="148"/>
      <c r="K584" s="148"/>
      <c r="L584" s="148"/>
      <c r="M584" s="148"/>
      <c r="N584" s="148"/>
      <c r="O584" s="148"/>
      <c r="P584" s="148"/>
      <c r="Q584" s="148"/>
      <c r="R584" s="148"/>
      <c r="S584" s="148"/>
      <c r="T584" s="148"/>
      <c r="U584" s="148"/>
      <c r="V584" s="148"/>
      <c r="W584" s="148"/>
      <c r="X584" s="148"/>
      <c r="Y584" s="148"/>
      <c r="Z584" s="148"/>
      <c r="AA584" s="148"/>
      <c r="AB584" s="151"/>
      <c r="AC584" s="148"/>
      <c r="AD584" s="152"/>
      <c r="AE584" s="133"/>
      <c r="AF584" s="133"/>
      <c r="AG584" s="138"/>
      <c r="AH584" s="139"/>
      <c r="AI584" s="144"/>
      <c r="AJ584" s="144"/>
      <c r="AK584" s="144"/>
      <c r="AL584" s="144"/>
      <c r="AM584" s="144"/>
      <c r="AO584" s="115"/>
      <c r="AQ584" s="4"/>
    </row>
    <row r="585" spans="2:43">
      <c r="B585" s="164"/>
      <c r="C585" s="159"/>
      <c r="D585" s="162"/>
      <c r="E585" s="161"/>
      <c r="F585" s="699"/>
      <c r="G585" s="148"/>
      <c r="H585" s="148"/>
      <c r="I585" s="148"/>
      <c r="J585" s="148"/>
      <c r="K585" s="148"/>
      <c r="L585" s="148"/>
      <c r="M585" s="148"/>
      <c r="N585" s="148"/>
      <c r="O585" s="148"/>
      <c r="P585" s="148"/>
      <c r="Q585" s="148"/>
      <c r="R585" s="148"/>
      <c r="S585" s="148"/>
      <c r="T585" s="148"/>
      <c r="U585" s="148"/>
      <c r="V585" s="148"/>
      <c r="W585" s="148"/>
      <c r="X585" s="148"/>
      <c r="Y585" s="148"/>
      <c r="Z585" s="148"/>
      <c r="AA585" s="148"/>
      <c r="AB585" s="151"/>
      <c r="AC585" s="148"/>
      <c r="AD585" s="152"/>
      <c r="AE585" s="133"/>
      <c r="AF585" s="133"/>
      <c r="AG585" s="138"/>
      <c r="AH585" s="139"/>
      <c r="AI585" s="144"/>
      <c r="AJ585" s="144"/>
      <c r="AK585" s="144"/>
      <c r="AL585" s="144"/>
      <c r="AM585" s="144"/>
      <c r="AO585" s="115"/>
      <c r="AQ585" s="4"/>
    </row>
    <row r="586" spans="2:43">
      <c r="C586" s="159"/>
      <c r="D586" s="162"/>
      <c r="E586" s="163"/>
      <c r="F586" s="699"/>
      <c r="G586" s="148"/>
      <c r="H586" s="148"/>
      <c r="I586" s="148"/>
      <c r="J586" s="148"/>
      <c r="K586" s="148"/>
      <c r="L586" s="148"/>
      <c r="M586" s="148"/>
      <c r="N586" s="148"/>
      <c r="O586" s="148"/>
      <c r="P586" s="148"/>
      <c r="Q586" s="148"/>
      <c r="R586" s="148"/>
      <c r="S586" s="148"/>
      <c r="T586" s="148"/>
      <c r="U586" s="148"/>
      <c r="V586" s="148"/>
      <c r="W586" s="148"/>
      <c r="X586" s="148"/>
      <c r="Y586" s="148"/>
      <c r="Z586" s="148"/>
      <c r="AA586" s="148"/>
      <c r="AB586" s="151"/>
      <c r="AC586" s="148"/>
      <c r="AD586" s="152"/>
      <c r="AE586" s="133"/>
      <c r="AF586" s="133"/>
      <c r="AG586" s="138"/>
      <c r="AH586" s="139"/>
      <c r="AI586" s="144"/>
      <c r="AJ586" s="144"/>
      <c r="AK586" s="144"/>
      <c r="AL586" s="144"/>
      <c r="AM586" s="144"/>
      <c r="AO586" s="115"/>
      <c r="AQ586" s="146"/>
    </row>
    <row r="587" spans="2:43">
      <c r="C587" s="159"/>
      <c r="D587" s="162"/>
      <c r="E587" s="163"/>
      <c r="F587" s="699"/>
      <c r="G587" s="148"/>
      <c r="H587" s="148"/>
      <c r="I587" s="148"/>
      <c r="J587" s="148"/>
      <c r="K587" s="148"/>
      <c r="L587" s="148"/>
      <c r="M587" s="148"/>
      <c r="N587" s="148"/>
      <c r="O587" s="148"/>
      <c r="P587" s="148"/>
      <c r="Q587" s="148"/>
      <c r="R587" s="148"/>
      <c r="S587" s="148"/>
      <c r="T587" s="148"/>
      <c r="U587" s="148"/>
      <c r="V587" s="148"/>
      <c r="W587" s="148"/>
      <c r="X587" s="148"/>
      <c r="Y587" s="148"/>
      <c r="Z587" s="148"/>
      <c r="AA587" s="148"/>
      <c r="AB587" s="151"/>
      <c r="AC587" s="148"/>
      <c r="AD587" s="152"/>
      <c r="AE587" s="133"/>
      <c r="AF587" s="133"/>
      <c r="AG587" s="138"/>
      <c r="AH587" s="139"/>
      <c r="AI587" s="144"/>
      <c r="AJ587" s="144"/>
      <c r="AK587" s="144"/>
      <c r="AL587" s="144"/>
      <c r="AM587" s="144"/>
      <c r="AO587" s="115"/>
      <c r="AQ587" s="146"/>
    </row>
    <row r="588" spans="2:43">
      <c r="C588" s="159"/>
      <c r="D588" s="162"/>
      <c r="E588" s="163"/>
      <c r="F588" s="699"/>
      <c r="G588" s="148"/>
      <c r="H588" s="148"/>
      <c r="I588" s="148"/>
      <c r="J588" s="148"/>
      <c r="K588" s="148"/>
      <c r="L588" s="148"/>
      <c r="M588" s="148"/>
      <c r="N588" s="148"/>
      <c r="O588" s="148"/>
      <c r="P588" s="148"/>
      <c r="Q588" s="148"/>
      <c r="R588" s="148"/>
      <c r="S588" s="148"/>
      <c r="T588" s="148"/>
      <c r="U588" s="148"/>
      <c r="V588" s="148"/>
      <c r="W588" s="148"/>
      <c r="X588" s="148"/>
      <c r="Y588" s="148"/>
      <c r="Z588" s="148"/>
      <c r="AA588" s="148"/>
      <c r="AB588" s="151"/>
      <c r="AC588" s="148"/>
      <c r="AD588" s="152"/>
      <c r="AE588" s="133"/>
      <c r="AF588" s="133"/>
      <c r="AG588" s="138"/>
      <c r="AH588" s="139"/>
      <c r="AI588" s="144"/>
      <c r="AJ588" s="144"/>
      <c r="AK588" s="144"/>
      <c r="AL588" s="144"/>
      <c r="AM588" s="144"/>
      <c r="AO588" s="115"/>
      <c r="AQ588" s="146"/>
    </row>
    <row r="589" spans="2:43">
      <c r="C589" s="159"/>
      <c r="D589" s="162"/>
      <c r="E589" s="163"/>
      <c r="F589" s="699"/>
      <c r="G589" s="148"/>
      <c r="H589" s="148"/>
      <c r="I589" s="148"/>
      <c r="J589" s="148"/>
      <c r="K589" s="148"/>
      <c r="L589" s="148"/>
      <c r="M589" s="148"/>
      <c r="N589" s="148"/>
      <c r="O589" s="148"/>
      <c r="P589" s="148"/>
      <c r="Q589" s="148"/>
      <c r="R589" s="148"/>
      <c r="S589" s="148"/>
      <c r="T589" s="148"/>
      <c r="U589" s="148"/>
      <c r="V589" s="148"/>
      <c r="W589" s="148"/>
      <c r="X589" s="148"/>
      <c r="Y589" s="148"/>
      <c r="Z589" s="148"/>
      <c r="AA589" s="148"/>
      <c r="AB589" s="151"/>
      <c r="AC589" s="148"/>
      <c r="AD589" s="152"/>
      <c r="AE589" s="133"/>
      <c r="AF589" s="133"/>
      <c r="AG589" s="138"/>
      <c r="AH589" s="139"/>
      <c r="AI589" s="144"/>
      <c r="AJ589" s="144"/>
      <c r="AK589" s="144"/>
      <c r="AL589" s="144"/>
      <c r="AM589" s="144"/>
      <c r="AO589" s="115"/>
      <c r="AQ589" s="146"/>
    </row>
    <row r="590" spans="2:43">
      <c r="C590" s="159"/>
      <c r="D590" s="162"/>
      <c r="E590" s="163"/>
      <c r="F590" s="699"/>
      <c r="G590" s="148"/>
      <c r="H590" s="148"/>
      <c r="I590" s="148"/>
      <c r="J590" s="148"/>
      <c r="K590" s="148"/>
      <c r="L590" s="148"/>
      <c r="M590" s="148"/>
      <c r="N590" s="148"/>
      <c r="O590" s="148"/>
      <c r="P590" s="148"/>
      <c r="Q590" s="148"/>
      <c r="R590" s="148"/>
      <c r="S590" s="148"/>
      <c r="T590" s="148"/>
      <c r="U590" s="148"/>
      <c r="V590" s="148"/>
      <c r="W590" s="148"/>
      <c r="X590" s="148"/>
      <c r="Y590" s="148"/>
      <c r="Z590" s="148"/>
      <c r="AA590" s="148"/>
      <c r="AB590" s="151"/>
      <c r="AC590" s="148"/>
      <c r="AD590" s="152"/>
      <c r="AE590" s="133"/>
      <c r="AF590" s="133"/>
      <c r="AG590" s="138"/>
      <c r="AH590" s="139"/>
      <c r="AI590" s="144"/>
      <c r="AJ590" s="144"/>
      <c r="AK590" s="144"/>
      <c r="AL590" s="144"/>
      <c r="AM590" s="144"/>
      <c r="AO590" s="115"/>
      <c r="AQ590" s="146"/>
    </row>
    <row r="591" spans="2:43">
      <c r="C591" s="159"/>
      <c r="D591" s="162"/>
      <c r="E591" s="163"/>
      <c r="F591" s="699"/>
      <c r="G591" s="148"/>
      <c r="H591" s="148"/>
      <c r="I591" s="148"/>
      <c r="J591" s="148"/>
      <c r="K591" s="148"/>
      <c r="L591" s="148"/>
      <c r="M591" s="148"/>
      <c r="N591" s="148"/>
      <c r="O591" s="148"/>
      <c r="P591" s="148"/>
      <c r="Q591" s="148"/>
      <c r="R591" s="148"/>
      <c r="S591" s="148"/>
      <c r="T591" s="148"/>
      <c r="U591" s="148"/>
      <c r="V591" s="148"/>
      <c r="W591" s="148"/>
      <c r="X591" s="148"/>
      <c r="Y591" s="148"/>
      <c r="Z591" s="148"/>
      <c r="AA591" s="148"/>
      <c r="AB591" s="151"/>
      <c r="AC591" s="148"/>
      <c r="AD591" s="152"/>
      <c r="AE591" s="133"/>
      <c r="AF591" s="133"/>
      <c r="AG591" s="138"/>
      <c r="AH591" s="139"/>
      <c r="AI591" s="144"/>
      <c r="AJ591" s="144"/>
      <c r="AK591" s="144"/>
      <c r="AL591" s="144"/>
      <c r="AM591" s="144"/>
      <c r="AO591" s="115"/>
      <c r="AQ591" s="146"/>
    </row>
    <row r="592" spans="2:43">
      <c r="C592" s="159"/>
      <c r="D592" s="162"/>
      <c r="E592" s="163"/>
      <c r="F592" s="699"/>
      <c r="G592" s="148"/>
      <c r="H592" s="148"/>
      <c r="I592" s="148"/>
      <c r="J592" s="148"/>
      <c r="K592" s="148"/>
      <c r="L592" s="148"/>
      <c r="M592" s="148"/>
      <c r="N592" s="148"/>
      <c r="O592" s="148"/>
      <c r="P592" s="148"/>
      <c r="Q592" s="148"/>
      <c r="R592" s="148"/>
      <c r="S592" s="148"/>
      <c r="T592" s="148"/>
      <c r="U592" s="148"/>
      <c r="V592" s="148"/>
      <c r="W592" s="148"/>
      <c r="X592" s="148"/>
      <c r="Y592" s="148"/>
      <c r="Z592" s="148"/>
      <c r="AA592" s="148"/>
      <c r="AB592" s="151"/>
      <c r="AC592" s="148"/>
      <c r="AD592" s="152"/>
      <c r="AE592" s="133"/>
      <c r="AF592" s="133"/>
      <c r="AG592" s="138"/>
      <c r="AH592" s="139"/>
      <c r="AI592" s="144"/>
      <c r="AJ592" s="144"/>
      <c r="AK592" s="144"/>
      <c r="AL592" s="144"/>
      <c r="AM592" s="144"/>
      <c r="AO592" s="115"/>
      <c r="AQ592" s="146"/>
    </row>
    <row r="593" spans="2:43">
      <c r="C593" s="159"/>
      <c r="D593" s="162"/>
      <c r="E593" s="163"/>
      <c r="F593" s="699"/>
      <c r="G593" s="148"/>
      <c r="H593" s="148"/>
      <c r="I593" s="148"/>
      <c r="J593" s="148"/>
      <c r="K593" s="148"/>
      <c r="L593" s="148"/>
      <c r="M593" s="148"/>
      <c r="N593" s="148"/>
      <c r="O593" s="148"/>
      <c r="P593" s="148"/>
      <c r="Q593" s="148"/>
      <c r="R593" s="148"/>
      <c r="S593" s="148"/>
      <c r="T593" s="148"/>
      <c r="U593" s="148"/>
      <c r="V593" s="148"/>
      <c r="W593" s="148"/>
      <c r="X593" s="148"/>
      <c r="Y593" s="148"/>
      <c r="Z593" s="148"/>
      <c r="AA593" s="148"/>
      <c r="AB593" s="151"/>
      <c r="AC593" s="148"/>
      <c r="AD593" s="152"/>
      <c r="AE593" s="133"/>
      <c r="AF593" s="133"/>
      <c r="AG593" s="138"/>
      <c r="AH593" s="139"/>
      <c r="AI593" s="144"/>
      <c r="AJ593" s="144"/>
      <c r="AK593" s="144"/>
      <c r="AL593" s="144"/>
      <c r="AM593" s="144"/>
      <c r="AO593" s="115"/>
      <c r="AQ593" s="146"/>
    </row>
    <row r="594" spans="2:43">
      <c r="C594" s="159"/>
      <c r="D594" s="162"/>
      <c r="E594" s="163"/>
      <c r="F594" s="699"/>
      <c r="G594" s="148"/>
      <c r="H594" s="148"/>
      <c r="I594" s="148"/>
      <c r="J594" s="148"/>
      <c r="K594" s="148"/>
      <c r="L594" s="148"/>
      <c r="M594" s="148"/>
      <c r="N594" s="148"/>
      <c r="O594" s="148"/>
      <c r="P594" s="148"/>
      <c r="Q594" s="148"/>
      <c r="R594" s="148"/>
      <c r="S594" s="148"/>
      <c r="T594" s="148"/>
      <c r="U594" s="148"/>
      <c r="V594" s="148"/>
      <c r="W594" s="148"/>
      <c r="X594" s="148"/>
      <c r="Y594" s="148"/>
      <c r="Z594" s="148"/>
      <c r="AA594" s="148"/>
      <c r="AB594" s="151"/>
      <c r="AC594" s="148"/>
      <c r="AD594" s="152"/>
      <c r="AE594" s="133"/>
      <c r="AF594" s="133"/>
      <c r="AG594" s="138"/>
      <c r="AH594" s="139"/>
      <c r="AI594" s="144"/>
      <c r="AJ594" s="144"/>
      <c r="AK594" s="144"/>
      <c r="AL594" s="144"/>
      <c r="AM594" s="144"/>
      <c r="AO594" s="115"/>
      <c r="AQ594" s="146"/>
    </row>
    <row r="595" spans="2:43">
      <c r="C595" s="159"/>
      <c r="D595" s="162"/>
      <c r="E595" s="163"/>
      <c r="F595" s="699"/>
      <c r="G595" s="148"/>
      <c r="H595" s="148"/>
      <c r="I595" s="148"/>
      <c r="J595" s="148"/>
      <c r="K595" s="148"/>
      <c r="L595" s="148"/>
      <c r="M595" s="148"/>
      <c r="N595" s="148"/>
      <c r="O595" s="148"/>
      <c r="P595" s="148"/>
      <c r="Q595" s="148"/>
      <c r="R595" s="148"/>
      <c r="S595" s="148"/>
      <c r="T595" s="148"/>
      <c r="U595" s="148"/>
      <c r="V595" s="148"/>
      <c r="W595" s="148"/>
      <c r="X595" s="148"/>
      <c r="Y595" s="148"/>
      <c r="Z595" s="148"/>
      <c r="AA595" s="148"/>
      <c r="AB595" s="151"/>
      <c r="AC595" s="148"/>
      <c r="AD595" s="152"/>
      <c r="AE595" s="133"/>
      <c r="AF595" s="133"/>
      <c r="AG595" s="138"/>
      <c r="AH595" s="139"/>
      <c r="AI595" s="144"/>
      <c r="AJ595" s="144"/>
      <c r="AK595" s="144"/>
      <c r="AL595" s="144"/>
      <c r="AM595" s="144"/>
      <c r="AO595" s="115"/>
      <c r="AQ595" s="146"/>
    </row>
    <row r="596" spans="2:43">
      <c r="C596" s="159"/>
      <c r="D596" s="162"/>
      <c r="E596" s="163"/>
      <c r="F596" s="699"/>
      <c r="G596" s="148"/>
      <c r="H596" s="148"/>
      <c r="I596" s="148"/>
      <c r="J596" s="148"/>
      <c r="K596" s="148"/>
      <c r="L596" s="148"/>
      <c r="M596" s="148"/>
      <c r="N596" s="148"/>
      <c r="O596" s="148"/>
      <c r="P596" s="148"/>
      <c r="Q596" s="148"/>
      <c r="R596" s="148"/>
      <c r="S596" s="148"/>
      <c r="T596" s="148"/>
      <c r="U596" s="148"/>
      <c r="V596" s="148"/>
      <c r="W596" s="148"/>
      <c r="X596" s="148"/>
      <c r="Y596" s="148"/>
      <c r="Z596" s="148"/>
      <c r="AA596" s="148"/>
      <c r="AB596" s="151"/>
      <c r="AC596" s="148"/>
      <c r="AD596" s="152"/>
      <c r="AE596" s="133"/>
      <c r="AF596" s="133"/>
      <c r="AG596" s="138"/>
      <c r="AH596" s="139"/>
      <c r="AI596" s="144"/>
      <c r="AJ596" s="144"/>
      <c r="AK596" s="144"/>
      <c r="AL596" s="144"/>
      <c r="AM596" s="144"/>
      <c r="AO596" s="115"/>
      <c r="AQ596" s="146"/>
    </row>
    <row r="597" spans="2:43">
      <c r="C597" s="159"/>
      <c r="D597" s="162"/>
      <c r="E597" s="163"/>
      <c r="F597" s="699"/>
      <c r="G597" s="148"/>
      <c r="H597" s="148"/>
      <c r="I597" s="148"/>
      <c r="J597" s="148"/>
      <c r="K597" s="148"/>
      <c r="L597" s="148"/>
      <c r="M597" s="148"/>
      <c r="N597" s="148"/>
      <c r="O597" s="148"/>
      <c r="P597" s="148"/>
      <c r="Q597" s="148"/>
      <c r="R597" s="148"/>
      <c r="S597" s="148"/>
      <c r="T597" s="148"/>
      <c r="U597" s="148"/>
      <c r="V597" s="148"/>
      <c r="W597" s="148"/>
      <c r="X597" s="148"/>
      <c r="Y597" s="148"/>
      <c r="Z597" s="148"/>
      <c r="AA597" s="148"/>
      <c r="AB597" s="151"/>
      <c r="AC597" s="148"/>
      <c r="AD597" s="152"/>
      <c r="AE597" s="133"/>
      <c r="AF597" s="133"/>
      <c r="AG597" s="138"/>
      <c r="AH597" s="139"/>
      <c r="AI597" s="144"/>
      <c r="AJ597" s="144"/>
      <c r="AK597" s="144"/>
      <c r="AL597" s="144"/>
      <c r="AM597" s="144"/>
      <c r="AO597" s="115"/>
      <c r="AQ597" s="146"/>
    </row>
    <row r="598" spans="2:43">
      <c r="C598" s="159"/>
      <c r="D598" s="162"/>
      <c r="E598" s="163"/>
      <c r="F598" s="699"/>
      <c r="G598" s="148"/>
      <c r="H598" s="148"/>
      <c r="I598" s="148"/>
      <c r="J598" s="148"/>
      <c r="K598" s="148"/>
      <c r="L598" s="148"/>
      <c r="M598" s="148"/>
      <c r="N598" s="148"/>
      <c r="O598" s="148"/>
      <c r="P598" s="148"/>
      <c r="Q598" s="148"/>
      <c r="R598" s="148"/>
      <c r="S598" s="148"/>
      <c r="T598" s="148"/>
      <c r="U598" s="148"/>
      <c r="V598" s="148"/>
      <c r="W598" s="148"/>
      <c r="X598" s="148"/>
      <c r="Y598" s="148"/>
      <c r="Z598" s="148"/>
      <c r="AA598" s="148"/>
      <c r="AB598" s="151"/>
      <c r="AC598" s="148"/>
      <c r="AD598" s="152"/>
      <c r="AE598" s="133"/>
      <c r="AF598" s="133"/>
      <c r="AG598" s="138"/>
      <c r="AH598" s="139"/>
      <c r="AI598" s="144"/>
      <c r="AJ598" s="144"/>
      <c r="AK598" s="144"/>
      <c r="AL598" s="144"/>
      <c r="AM598" s="144"/>
      <c r="AO598" s="115"/>
      <c r="AQ598" s="146"/>
    </row>
    <row r="599" spans="2:43">
      <c r="C599" s="159"/>
      <c r="D599" s="162"/>
      <c r="E599" s="163"/>
      <c r="F599" s="699"/>
      <c r="G599" s="148"/>
      <c r="H599" s="148"/>
      <c r="I599" s="148"/>
      <c r="J599" s="148"/>
      <c r="K599" s="148"/>
      <c r="L599" s="148"/>
      <c r="M599" s="148"/>
      <c r="N599" s="148"/>
      <c r="O599" s="148"/>
      <c r="P599" s="148"/>
      <c r="Q599" s="148"/>
      <c r="R599" s="148"/>
      <c r="S599" s="148"/>
      <c r="T599" s="148"/>
      <c r="U599" s="148"/>
      <c r="V599" s="148"/>
      <c r="W599" s="148"/>
      <c r="X599" s="148"/>
      <c r="Y599" s="148"/>
      <c r="Z599" s="148"/>
      <c r="AA599" s="148"/>
      <c r="AB599" s="151"/>
      <c r="AC599" s="148"/>
      <c r="AD599" s="152"/>
      <c r="AE599" s="133"/>
      <c r="AF599" s="133"/>
      <c r="AG599" s="138"/>
      <c r="AH599" s="139"/>
      <c r="AI599" s="144"/>
      <c r="AJ599" s="144"/>
      <c r="AK599" s="144"/>
      <c r="AL599" s="144"/>
      <c r="AM599" s="144"/>
      <c r="AO599" s="115"/>
      <c r="AQ599" s="146"/>
    </row>
    <row r="600" spans="2:43">
      <c r="C600" s="159"/>
      <c r="D600" s="162"/>
      <c r="E600" s="163"/>
      <c r="F600" s="699"/>
      <c r="G600" s="148"/>
      <c r="H600" s="148"/>
      <c r="I600" s="148"/>
      <c r="J600" s="148"/>
      <c r="K600" s="148"/>
      <c r="L600" s="148"/>
      <c r="M600" s="148"/>
      <c r="N600" s="148"/>
      <c r="O600" s="148"/>
      <c r="P600" s="148"/>
      <c r="Q600" s="148"/>
      <c r="R600" s="148"/>
      <c r="S600" s="148"/>
      <c r="T600" s="148"/>
      <c r="U600" s="148"/>
      <c r="V600" s="148"/>
      <c r="W600" s="148"/>
      <c r="X600" s="148"/>
      <c r="Y600" s="148"/>
      <c r="Z600" s="148"/>
      <c r="AA600" s="148"/>
      <c r="AB600" s="151"/>
      <c r="AC600" s="148"/>
      <c r="AD600" s="152"/>
      <c r="AE600" s="133"/>
      <c r="AF600" s="133"/>
      <c r="AG600" s="138"/>
      <c r="AH600" s="139"/>
      <c r="AI600" s="144"/>
      <c r="AJ600" s="144"/>
      <c r="AK600" s="144"/>
      <c r="AL600" s="144"/>
      <c r="AM600" s="144"/>
      <c r="AO600" s="115"/>
      <c r="AQ600" s="146"/>
    </row>
    <row r="601" spans="2:43">
      <c r="C601" s="159"/>
      <c r="D601" s="162"/>
      <c r="E601" s="163"/>
      <c r="F601" s="699"/>
      <c r="G601" s="148"/>
      <c r="H601" s="148"/>
      <c r="I601" s="148"/>
      <c r="J601" s="148"/>
      <c r="K601" s="148"/>
      <c r="L601" s="148"/>
      <c r="M601" s="148"/>
      <c r="N601" s="148"/>
      <c r="O601" s="148"/>
      <c r="P601" s="148"/>
      <c r="Q601" s="148"/>
      <c r="R601" s="148"/>
      <c r="S601" s="148"/>
      <c r="T601" s="148"/>
      <c r="U601" s="148"/>
      <c r="V601" s="148"/>
      <c r="W601" s="148"/>
      <c r="X601" s="148"/>
      <c r="Y601" s="148"/>
      <c r="Z601" s="148"/>
      <c r="AA601" s="148"/>
      <c r="AB601" s="151"/>
      <c r="AC601" s="148"/>
      <c r="AD601" s="152"/>
      <c r="AE601" s="133"/>
      <c r="AF601" s="133"/>
      <c r="AG601" s="138"/>
      <c r="AH601" s="139"/>
      <c r="AI601" s="144"/>
      <c r="AJ601" s="144"/>
      <c r="AK601" s="144"/>
      <c r="AL601" s="144"/>
      <c r="AM601" s="144"/>
      <c r="AO601" s="115"/>
      <c r="AQ601" s="146"/>
    </row>
    <row r="602" spans="2:43">
      <c r="C602" s="159"/>
      <c r="D602" s="162"/>
      <c r="E602" s="163"/>
      <c r="F602" s="699"/>
      <c r="G602" s="148"/>
      <c r="H602" s="148"/>
      <c r="I602" s="148"/>
      <c r="J602" s="148"/>
      <c r="K602" s="148"/>
      <c r="L602" s="148"/>
      <c r="M602" s="148"/>
      <c r="N602" s="148"/>
      <c r="O602" s="148"/>
      <c r="P602" s="148"/>
      <c r="Q602" s="148"/>
      <c r="R602" s="148"/>
      <c r="S602" s="148"/>
      <c r="T602" s="148"/>
      <c r="U602" s="148"/>
      <c r="V602" s="148"/>
      <c r="W602" s="148"/>
      <c r="X602" s="148"/>
      <c r="Y602" s="148"/>
      <c r="Z602" s="148"/>
      <c r="AA602" s="148"/>
      <c r="AB602" s="151"/>
      <c r="AC602" s="148"/>
      <c r="AD602" s="152"/>
      <c r="AE602" s="133"/>
      <c r="AF602" s="133"/>
      <c r="AG602" s="138"/>
      <c r="AH602" s="139"/>
      <c r="AI602" s="144"/>
      <c r="AJ602" s="144"/>
      <c r="AK602" s="144"/>
      <c r="AL602" s="144"/>
      <c r="AM602" s="144"/>
      <c r="AO602" s="115"/>
      <c r="AQ602" s="146"/>
    </row>
    <row r="603" spans="2:43">
      <c r="C603" s="159"/>
      <c r="D603" s="162"/>
      <c r="E603" s="163"/>
      <c r="F603" s="699"/>
      <c r="G603" s="148"/>
      <c r="H603" s="148"/>
      <c r="I603" s="148"/>
      <c r="J603" s="148"/>
      <c r="K603" s="148"/>
      <c r="L603" s="148"/>
      <c r="M603" s="148"/>
      <c r="N603" s="148"/>
      <c r="O603" s="148"/>
      <c r="P603" s="148"/>
      <c r="Q603" s="148"/>
      <c r="R603" s="148"/>
      <c r="S603" s="148"/>
      <c r="T603" s="148"/>
      <c r="U603" s="148"/>
      <c r="V603" s="148"/>
      <c r="W603" s="148"/>
      <c r="X603" s="148"/>
      <c r="Y603" s="148"/>
      <c r="Z603" s="148"/>
      <c r="AA603" s="148"/>
      <c r="AB603" s="151"/>
      <c r="AC603" s="148"/>
      <c r="AD603" s="152"/>
      <c r="AE603" s="133"/>
      <c r="AF603" s="133"/>
      <c r="AG603" s="138"/>
      <c r="AH603" s="139"/>
      <c r="AI603" s="144"/>
      <c r="AJ603" s="144"/>
      <c r="AK603" s="144"/>
      <c r="AL603" s="144"/>
      <c r="AM603" s="144"/>
      <c r="AO603" s="115"/>
      <c r="AQ603" s="146"/>
    </row>
    <row r="604" spans="2:43">
      <c r="C604" s="159"/>
      <c r="D604" s="162"/>
      <c r="E604" s="163"/>
      <c r="F604" s="699"/>
      <c r="G604" s="148"/>
      <c r="H604" s="148"/>
      <c r="I604" s="148"/>
      <c r="J604" s="148"/>
      <c r="K604" s="148"/>
      <c r="L604" s="148"/>
      <c r="M604" s="148"/>
      <c r="N604" s="148"/>
      <c r="O604" s="148"/>
      <c r="P604" s="148"/>
      <c r="Q604" s="148"/>
      <c r="R604" s="148"/>
      <c r="S604" s="148"/>
      <c r="T604" s="148"/>
      <c r="U604" s="148"/>
      <c r="V604" s="148"/>
      <c r="W604" s="148"/>
      <c r="X604" s="148"/>
      <c r="Y604" s="148"/>
      <c r="Z604" s="148"/>
      <c r="AA604" s="148"/>
      <c r="AB604" s="151"/>
      <c r="AC604" s="148"/>
      <c r="AD604" s="152"/>
      <c r="AE604" s="133"/>
      <c r="AF604" s="133"/>
      <c r="AG604" s="138"/>
      <c r="AH604" s="139"/>
      <c r="AI604" s="144"/>
      <c r="AJ604" s="144"/>
      <c r="AK604" s="144"/>
      <c r="AL604" s="144"/>
      <c r="AM604" s="144"/>
      <c r="AO604" s="115"/>
      <c r="AQ604" s="146"/>
    </row>
    <row r="605" spans="2:43">
      <c r="C605" s="159"/>
      <c r="D605" s="162"/>
      <c r="E605" s="163"/>
      <c r="F605" s="699"/>
      <c r="G605" s="148"/>
      <c r="H605" s="148"/>
      <c r="I605" s="148"/>
      <c r="J605" s="148"/>
      <c r="K605" s="148"/>
      <c r="L605" s="148"/>
      <c r="M605" s="148"/>
      <c r="N605" s="148"/>
      <c r="O605" s="148"/>
      <c r="P605" s="148"/>
      <c r="Q605" s="148"/>
      <c r="R605" s="148"/>
      <c r="S605" s="148"/>
      <c r="T605" s="148"/>
      <c r="U605" s="148"/>
      <c r="V605" s="148"/>
      <c r="W605" s="148"/>
      <c r="X605" s="148"/>
      <c r="Y605" s="148"/>
      <c r="Z605" s="148"/>
      <c r="AA605" s="148"/>
      <c r="AB605" s="151"/>
      <c r="AC605" s="148"/>
      <c r="AD605" s="152"/>
      <c r="AE605" s="133"/>
      <c r="AF605" s="133"/>
      <c r="AG605" s="138"/>
      <c r="AH605" s="139"/>
      <c r="AI605" s="144"/>
      <c r="AJ605" s="144"/>
      <c r="AK605" s="144"/>
      <c r="AL605" s="144"/>
      <c r="AM605" s="144"/>
      <c r="AO605" s="115"/>
      <c r="AQ605" s="146"/>
    </row>
    <row r="606" spans="2:43">
      <c r="C606" s="159"/>
      <c r="D606" s="162"/>
      <c r="E606" s="163"/>
      <c r="F606" s="699"/>
      <c r="G606" s="148"/>
      <c r="H606" s="148"/>
      <c r="I606" s="148"/>
      <c r="J606" s="148"/>
      <c r="K606" s="148"/>
      <c r="L606" s="148"/>
      <c r="M606" s="148"/>
      <c r="N606" s="148"/>
      <c r="O606" s="148"/>
      <c r="P606" s="148"/>
      <c r="Q606" s="148"/>
      <c r="R606" s="148"/>
      <c r="S606" s="148"/>
      <c r="T606" s="148"/>
      <c r="U606" s="148"/>
      <c r="V606" s="148"/>
      <c r="W606" s="148"/>
      <c r="X606" s="148"/>
      <c r="Y606" s="148"/>
      <c r="Z606" s="148"/>
      <c r="AA606" s="148"/>
      <c r="AB606" s="151"/>
      <c r="AC606" s="148"/>
      <c r="AD606" s="152"/>
      <c r="AE606" s="133"/>
      <c r="AF606" s="133"/>
      <c r="AG606" s="138"/>
      <c r="AH606" s="139"/>
      <c r="AI606" s="144"/>
      <c r="AJ606" s="144"/>
      <c r="AK606" s="144"/>
      <c r="AL606" s="144"/>
      <c r="AM606" s="144"/>
      <c r="AO606" s="115"/>
      <c r="AQ606" s="146"/>
    </row>
    <row r="607" spans="2:43">
      <c r="B607" s="158"/>
      <c r="C607" s="159"/>
      <c r="D607" s="162"/>
      <c r="E607" s="161"/>
      <c r="F607" s="699"/>
      <c r="G607" s="148"/>
      <c r="H607" s="148"/>
      <c r="I607" s="148"/>
      <c r="J607" s="148"/>
      <c r="K607" s="148"/>
      <c r="L607" s="148"/>
      <c r="M607" s="148"/>
      <c r="N607" s="148"/>
      <c r="O607" s="148"/>
      <c r="P607" s="148"/>
      <c r="Q607" s="148"/>
      <c r="R607" s="148"/>
      <c r="S607" s="148"/>
      <c r="T607" s="148"/>
      <c r="U607" s="148"/>
      <c r="V607" s="148"/>
      <c r="W607" s="148"/>
      <c r="X607" s="148"/>
      <c r="Y607" s="148"/>
      <c r="Z607" s="148"/>
      <c r="AA607" s="148"/>
      <c r="AB607" s="151"/>
      <c r="AC607" s="148"/>
      <c r="AD607" s="152"/>
      <c r="AE607" s="133"/>
      <c r="AF607" s="133"/>
      <c r="AG607" s="138"/>
      <c r="AH607" s="139"/>
      <c r="AI607" s="144"/>
      <c r="AJ607" s="144"/>
      <c r="AK607" s="144"/>
      <c r="AL607" s="144"/>
      <c r="AM607" s="144"/>
      <c r="AO607" s="115"/>
      <c r="AQ607" s="4"/>
    </row>
    <row r="608" spans="2:43">
      <c r="C608" s="159"/>
      <c r="D608" s="162"/>
      <c r="E608" s="163"/>
      <c r="F608" s="699"/>
      <c r="G608" s="148"/>
      <c r="H608" s="148"/>
      <c r="I608" s="148"/>
      <c r="J608" s="148"/>
      <c r="K608" s="148"/>
      <c r="L608" s="148"/>
      <c r="M608" s="148"/>
      <c r="N608" s="148"/>
      <c r="O608" s="148"/>
      <c r="P608" s="148"/>
      <c r="Q608" s="148"/>
      <c r="R608" s="148"/>
      <c r="S608" s="148"/>
      <c r="T608" s="148"/>
      <c r="U608" s="148"/>
      <c r="V608" s="148"/>
      <c r="W608" s="148"/>
      <c r="X608" s="148"/>
      <c r="Y608" s="148"/>
      <c r="Z608" s="148"/>
      <c r="AA608" s="148"/>
      <c r="AB608" s="151"/>
      <c r="AC608" s="148"/>
      <c r="AD608" s="152"/>
      <c r="AE608" s="133"/>
      <c r="AF608" s="133"/>
      <c r="AG608" s="138"/>
      <c r="AH608" s="139"/>
      <c r="AI608" s="144"/>
      <c r="AJ608" s="144"/>
      <c r="AK608" s="144"/>
      <c r="AL608" s="144"/>
      <c r="AM608" s="144"/>
      <c r="AO608" s="115"/>
      <c r="AQ608" s="146"/>
    </row>
    <row r="609" spans="3:43">
      <c r="C609" s="159"/>
      <c r="D609" s="162"/>
      <c r="E609" s="163"/>
      <c r="F609" s="699"/>
      <c r="G609" s="148"/>
      <c r="H609" s="148"/>
      <c r="I609" s="148"/>
      <c r="J609" s="148"/>
      <c r="K609" s="148"/>
      <c r="L609" s="148"/>
      <c r="M609" s="148"/>
      <c r="N609" s="148"/>
      <c r="O609" s="148"/>
      <c r="P609" s="148"/>
      <c r="Q609" s="148"/>
      <c r="R609" s="148"/>
      <c r="S609" s="148"/>
      <c r="T609" s="148"/>
      <c r="U609" s="148"/>
      <c r="V609" s="148"/>
      <c r="W609" s="148"/>
      <c r="X609" s="148"/>
      <c r="Y609" s="148"/>
      <c r="Z609" s="148"/>
      <c r="AA609" s="148"/>
      <c r="AB609" s="151"/>
      <c r="AC609" s="148"/>
      <c r="AD609" s="152"/>
      <c r="AE609" s="133"/>
      <c r="AF609" s="133"/>
      <c r="AG609" s="138"/>
      <c r="AH609" s="139"/>
      <c r="AI609" s="144"/>
      <c r="AJ609" s="144"/>
      <c r="AK609" s="144"/>
      <c r="AL609" s="144"/>
      <c r="AM609" s="144"/>
      <c r="AO609" s="115"/>
      <c r="AQ609" s="146"/>
    </row>
    <row r="610" spans="3:43">
      <c r="C610" s="159"/>
      <c r="D610" s="162"/>
      <c r="E610" s="163"/>
      <c r="F610" s="699"/>
      <c r="G610" s="148"/>
      <c r="H610" s="148"/>
      <c r="I610" s="148"/>
      <c r="J610" s="148"/>
      <c r="K610" s="148"/>
      <c r="L610" s="148"/>
      <c r="M610" s="148"/>
      <c r="N610" s="148"/>
      <c r="O610" s="148"/>
      <c r="P610" s="148"/>
      <c r="Q610" s="148"/>
      <c r="R610" s="148"/>
      <c r="S610" s="148"/>
      <c r="T610" s="148"/>
      <c r="U610" s="148"/>
      <c r="V610" s="148"/>
      <c r="W610" s="148"/>
      <c r="X610" s="148"/>
      <c r="Y610" s="148"/>
      <c r="Z610" s="148"/>
      <c r="AA610" s="148"/>
      <c r="AB610" s="151"/>
      <c r="AC610" s="148"/>
      <c r="AD610" s="152"/>
      <c r="AE610" s="133"/>
      <c r="AF610" s="133"/>
      <c r="AG610" s="138"/>
      <c r="AH610" s="139"/>
      <c r="AI610" s="144"/>
      <c r="AJ610" s="144"/>
      <c r="AK610" s="144"/>
      <c r="AL610" s="144"/>
      <c r="AM610" s="144"/>
      <c r="AO610" s="115"/>
      <c r="AQ610" s="146"/>
    </row>
    <row r="611" spans="3:43">
      <c r="C611" s="159"/>
      <c r="D611" s="162"/>
      <c r="E611" s="163"/>
      <c r="F611" s="699"/>
      <c r="G611" s="148"/>
      <c r="H611" s="148"/>
      <c r="I611" s="148"/>
      <c r="J611" s="148"/>
      <c r="K611" s="148"/>
      <c r="L611" s="148"/>
      <c r="M611" s="148"/>
      <c r="N611" s="148"/>
      <c r="O611" s="148"/>
      <c r="P611" s="148"/>
      <c r="Q611" s="148"/>
      <c r="R611" s="148"/>
      <c r="S611" s="148"/>
      <c r="T611" s="148"/>
      <c r="U611" s="148"/>
      <c r="V611" s="148"/>
      <c r="W611" s="148"/>
      <c r="X611" s="148"/>
      <c r="Y611" s="148"/>
      <c r="Z611" s="148"/>
      <c r="AA611" s="148"/>
      <c r="AB611" s="151"/>
      <c r="AC611" s="148"/>
      <c r="AD611" s="152"/>
      <c r="AE611" s="133"/>
      <c r="AF611" s="133"/>
      <c r="AG611" s="138"/>
      <c r="AH611" s="139"/>
      <c r="AI611" s="144"/>
      <c r="AJ611" s="144"/>
      <c r="AK611" s="144"/>
      <c r="AL611" s="144"/>
      <c r="AM611" s="144"/>
      <c r="AO611" s="115"/>
      <c r="AQ611" s="146"/>
    </row>
    <row r="612" spans="3:43">
      <c r="C612" s="159"/>
      <c r="D612" s="162"/>
      <c r="E612" s="163"/>
      <c r="F612" s="699"/>
      <c r="G612" s="148"/>
      <c r="H612" s="148"/>
      <c r="I612" s="148"/>
      <c r="J612" s="148"/>
      <c r="K612" s="148"/>
      <c r="L612" s="148"/>
      <c r="M612" s="148"/>
      <c r="N612" s="148"/>
      <c r="O612" s="148"/>
      <c r="P612" s="148"/>
      <c r="Q612" s="148"/>
      <c r="R612" s="148"/>
      <c r="S612" s="148"/>
      <c r="T612" s="148"/>
      <c r="U612" s="148"/>
      <c r="V612" s="148"/>
      <c r="W612" s="148"/>
      <c r="X612" s="148"/>
      <c r="Y612" s="148"/>
      <c r="Z612" s="148"/>
      <c r="AA612" s="148"/>
      <c r="AB612" s="151"/>
      <c r="AC612" s="148"/>
      <c r="AD612" s="152"/>
      <c r="AE612" s="133"/>
      <c r="AF612" s="133"/>
      <c r="AG612" s="138"/>
      <c r="AH612" s="139"/>
      <c r="AI612" s="144"/>
      <c r="AJ612" s="144"/>
      <c r="AK612" s="144"/>
      <c r="AL612" s="144"/>
      <c r="AM612" s="144"/>
      <c r="AO612" s="115"/>
      <c r="AQ612" s="146"/>
    </row>
    <row r="613" spans="3:43">
      <c r="C613" s="159"/>
      <c r="D613" s="162"/>
      <c r="E613" s="163"/>
      <c r="F613" s="699"/>
      <c r="G613" s="148"/>
      <c r="H613" s="148"/>
      <c r="I613" s="148"/>
      <c r="J613" s="148"/>
      <c r="K613" s="148"/>
      <c r="L613" s="148"/>
      <c r="M613" s="148"/>
      <c r="N613" s="148"/>
      <c r="O613" s="148"/>
      <c r="P613" s="148"/>
      <c r="Q613" s="148"/>
      <c r="R613" s="148"/>
      <c r="S613" s="148"/>
      <c r="T613" s="148"/>
      <c r="U613" s="148"/>
      <c r="V613" s="148"/>
      <c r="W613" s="148"/>
      <c r="X613" s="148"/>
      <c r="Y613" s="148"/>
      <c r="Z613" s="148"/>
      <c r="AA613" s="148"/>
      <c r="AB613" s="151"/>
      <c r="AC613" s="148"/>
      <c r="AD613" s="152"/>
      <c r="AE613" s="133"/>
      <c r="AF613" s="133"/>
      <c r="AG613" s="138"/>
      <c r="AH613" s="139"/>
      <c r="AI613" s="144"/>
      <c r="AJ613" s="144"/>
      <c r="AK613" s="144"/>
      <c r="AL613" s="144"/>
      <c r="AM613" s="144"/>
      <c r="AO613" s="115"/>
      <c r="AQ613" s="146"/>
    </row>
    <row r="614" spans="3:43">
      <c r="C614" s="159"/>
      <c r="D614" s="162"/>
      <c r="E614" s="163"/>
      <c r="F614" s="699"/>
      <c r="G614" s="148"/>
      <c r="H614" s="148"/>
      <c r="I614" s="148"/>
      <c r="J614" s="148"/>
      <c r="K614" s="148"/>
      <c r="L614" s="148"/>
      <c r="M614" s="148"/>
      <c r="N614" s="148"/>
      <c r="O614" s="148"/>
      <c r="P614" s="148"/>
      <c r="Q614" s="148"/>
      <c r="R614" s="148"/>
      <c r="S614" s="148"/>
      <c r="T614" s="148"/>
      <c r="U614" s="148"/>
      <c r="V614" s="148"/>
      <c r="W614" s="148"/>
      <c r="X614" s="148"/>
      <c r="Y614" s="148"/>
      <c r="Z614" s="148"/>
      <c r="AA614" s="148"/>
      <c r="AB614" s="151"/>
      <c r="AC614" s="148"/>
      <c r="AD614" s="152"/>
      <c r="AE614" s="133"/>
      <c r="AF614" s="133"/>
      <c r="AG614" s="138"/>
      <c r="AH614" s="139"/>
      <c r="AI614" s="144"/>
      <c r="AJ614" s="144"/>
      <c r="AK614" s="144"/>
      <c r="AL614" s="144"/>
      <c r="AM614" s="144"/>
      <c r="AO614" s="115"/>
      <c r="AQ614" s="146"/>
    </row>
    <row r="615" spans="3:43">
      <c r="C615" s="159"/>
      <c r="D615" s="162"/>
      <c r="E615" s="163"/>
      <c r="F615" s="699"/>
      <c r="G615" s="148"/>
      <c r="H615" s="148"/>
      <c r="I615" s="148"/>
      <c r="J615" s="148"/>
      <c r="K615" s="148"/>
      <c r="L615" s="148"/>
      <c r="M615" s="148"/>
      <c r="N615" s="148"/>
      <c r="O615" s="148"/>
      <c r="P615" s="148"/>
      <c r="Q615" s="148"/>
      <c r="R615" s="148"/>
      <c r="S615" s="148"/>
      <c r="T615" s="148"/>
      <c r="U615" s="148"/>
      <c r="V615" s="148"/>
      <c r="W615" s="148"/>
      <c r="X615" s="148"/>
      <c r="Y615" s="148"/>
      <c r="Z615" s="148"/>
      <c r="AA615" s="148"/>
      <c r="AB615" s="151"/>
      <c r="AC615" s="148"/>
      <c r="AD615" s="152"/>
      <c r="AE615" s="133"/>
      <c r="AF615" s="133"/>
      <c r="AG615" s="138"/>
      <c r="AH615" s="139"/>
      <c r="AI615" s="144"/>
      <c r="AJ615" s="144"/>
      <c r="AK615" s="144"/>
      <c r="AL615" s="144"/>
      <c r="AM615" s="144"/>
      <c r="AO615" s="115"/>
      <c r="AQ615" s="146"/>
    </row>
    <row r="616" spans="3:43">
      <c r="C616" s="159"/>
      <c r="D616" s="162"/>
      <c r="E616" s="163"/>
      <c r="F616" s="699"/>
      <c r="G616" s="148"/>
      <c r="H616" s="148"/>
      <c r="I616" s="148"/>
      <c r="J616" s="148"/>
      <c r="K616" s="148"/>
      <c r="L616" s="148"/>
      <c r="M616" s="148"/>
      <c r="N616" s="148"/>
      <c r="O616" s="148"/>
      <c r="P616" s="148"/>
      <c r="Q616" s="148"/>
      <c r="R616" s="148"/>
      <c r="S616" s="148"/>
      <c r="T616" s="148"/>
      <c r="U616" s="148"/>
      <c r="V616" s="148"/>
      <c r="W616" s="148"/>
      <c r="X616" s="148"/>
      <c r="Y616" s="148"/>
      <c r="Z616" s="148"/>
      <c r="AA616" s="148"/>
      <c r="AB616" s="151"/>
      <c r="AC616" s="148"/>
      <c r="AD616" s="152"/>
      <c r="AE616" s="133"/>
      <c r="AF616" s="133"/>
      <c r="AG616" s="138"/>
      <c r="AH616" s="139"/>
      <c r="AI616" s="144"/>
      <c r="AJ616" s="144"/>
      <c r="AK616" s="144"/>
      <c r="AL616" s="144"/>
      <c r="AM616" s="144"/>
      <c r="AO616" s="115"/>
      <c r="AQ616" s="146"/>
    </row>
    <row r="617" spans="3:43">
      <c r="C617" s="159"/>
      <c r="D617" s="162"/>
      <c r="E617" s="163"/>
      <c r="F617" s="699"/>
      <c r="G617" s="148"/>
      <c r="H617" s="148"/>
      <c r="I617" s="148"/>
      <c r="J617" s="148"/>
      <c r="K617" s="148"/>
      <c r="L617" s="148"/>
      <c r="M617" s="148"/>
      <c r="N617" s="148"/>
      <c r="O617" s="148"/>
      <c r="P617" s="148"/>
      <c r="Q617" s="148"/>
      <c r="R617" s="148"/>
      <c r="S617" s="148"/>
      <c r="T617" s="148"/>
      <c r="U617" s="148"/>
      <c r="V617" s="148"/>
      <c r="W617" s="148"/>
      <c r="X617" s="148"/>
      <c r="Y617" s="148"/>
      <c r="Z617" s="148"/>
      <c r="AA617" s="148"/>
      <c r="AB617" s="151"/>
      <c r="AC617" s="148"/>
      <c r="AD617" s="152"/>
      <c r="AE617" s="133"/>
      <c r="AF617" s="133"/>
      <c r="AG617" s="138"/>
      <c r="AH617" s="139"/>
      <c r="AI617" s="144"/>
      <c r="AJ617" s="144"/>
      <c r="AK617" s="144"/>
      <c r="AL617" s="144"/>
      <c r="AM617" s="144"/>
      <c r="AO617" s="115"/>
      <c r="AQ617" s="146"/>
    </row>
    <row r="618" spans="3:43">
      <c r="C618" s="159"/>
      <c r="D618" s="162"/>
      <c r="E618" s="163"/>
      <c r="F618" s="699"/>
      <c r="G618" s="148"/>
      <c r="H618" s="148"/>
      <c r="I618" s="148"/>
      <c r="J618" s="148"/>
      <c r="K618" s="148"/>
      <c r="L618" s="148"/>
      <c r="M618" s="148"/>
      <c r="N618" s="148"/>
      <c r="O618" s="148"/>
      <c r="P618" s="148"/>
      <c r="Q618" s="148"/>
      <c r="R618" s="148"/>
      <c r="S618" s="148"/>
      <c r="T618" s="148"/>
      <c r="U618" s="148"/>
      <c r="V618" s="148"/>
      <c r="W618" s="148"/>
      <c r="X618" s="148"/>
      <c r="Y618" s="148"/>
      <c r="Z618" s="148"/>
      <c r="AA618" s="148"/>
      <c r="AB618" s="151"/>
      <c r="AC618" s="148"/>
      <c r="AD618" s="152"/>
      <c r="AE618" s="133"/>
      <c r="AF618" s="133"/>
      <c r="AG618" s="138"/>
      <c r="AH618" s="139"/>
      <c r="AI618" s="144"/>
      <c r="AJ618" s="144"/>
      <c r="AK618" s="144"/>
      <c r="AL618" s="144"/>
      <c r="AM618" s="144"/>
      <c r="AO618" s="115"/>
      <c r="AQ618" s="146"/>
    </row>
    <row r="619" spans="3:43">
      <c r="C619" s="159"/>
      <c r="D619" s="162"/>
      <c r="E619" s="163"/>
      <c r="F619" s="699"/>
      <c r="G619" s="148"/>
      <c r="H619" s="148"/>
      <c r="I619" s="148"/>
      <c r="J619" s="148"/>
      <c r="K619" s="148"/>
      <c r="L619" s="148"/>
      <c r="M619" s="148"/>
      <c r="N619" s="148"/>
      <c r="O619" s="148"/>
      <c r="P619" s="148"/>
      <c r="Q619" s="148"/>
      <c r="R619" s="148"/>
      <c r="S619" s="148"/>
      <c r="T619" s="148"/>
      <c r="U619" s="148"/>
      <c r="V619" s="148"/>
      <c r="W619" s="148"/>
      <c r="X619" s="148"/>
      <c r="Y619" s="148"/>
      <c r="Z619" s="148"/>
      <c r="AA619" s="148"/>
      <c r="AB619" s="151"/>
      <c r="AC619" s="148"/>
      <c r="AD619" s="152"/>
      <c r="AE619" s="133"/>
      <c r="AF619" s="133"/>
      <c r="AG619" s="138"/>
      <c r="AH619" s="139"/>
      <c r="AI619" s="144"/>
      <c r="AJ619" s="144"/>
      <c r="AK619" s="144"/>
      <c r="AL619" s="144"/>
      <c r="AM619" s="144"/>
      <c r="AO619" s="115"/>
      <c r="AQ619" s="146"/>
    </row>
    <row r="620" spans="3:43">
      <c r="C620" s="159"/>
      <c r="D620" s="162"/>
      <c r="E620" s="163"/>
      <c r="F620" s="699"/>
      <c r="G620" s="148"/>
      <c r="H620" s="148"/>
      <c r="I620" s="148"/>
      <c r="J620" s="148"/>
      <c r="K620" s="148"/>
      <c r="L620" s="148"/>
      <c r="M620" s="148"/>
      <c r="N620" s="148"/>
      <c r="O620" s="148"/>
      <c r="P620" s="148"/>
      <c r="Q620" s="148"/>
      <c r="R620" s="148"/>
      <c r="S620" s="148"/>
      <c r="T620" s="148"/>
      <c r="U620" s="148"/>
      <c r="V620" s="148"/>
      <c r="W620" s="148"/>
      <c r="X620" s="148"/>
      <c r="Y620" s="148"/>
      <c r="Z620" s="148"/>
      <c r="AA620" s="148"/>
      <c r="AB620" s="151"/>
      <c r="AC620" s="148"/>
      <c r="AD620" s="152"/>
      <c r="AE620" s="133"/>
      <c r="AF620" s="133"/>
      <c r="AG620" s="138"/>
      <c r="AH620" s="139"/>
      <c r="AI620" s="144"/>
      <c r="AJ620" s="144"/>
      <c r="AK620" s="144"/>
      <c r="AL620" s="144"/>
      <c r="AM620" s="144"/>
      <c r="AO620" s="115"/>
      <c r="AQ620" s="146"/>
    </row>
    <row r="621" spans="3:43">
      <c r="C621" s="159"/>
      <c r="D621" s="162"/>
      <c r="E621" s="163"/>
      <c r="F621" s="699"/>
      <c r="G621" s="148"/>
      <c r="H621" s="148"/>
      <c r="I621" s="148"/>
      <c r="J621" s="148"/>
      <c r="K621" s="148"/>
      <c r="L621" s="148"/>
      <c r="M621" s="148"/>
      <c r="N621" s="148"/>
      <c r="O621" s="148"/>
      <c r="P621" s="148"/>
      <c r="Q621" s="148"/>
      <c r="R621" s="148"/>
      <c r="S621" s="148"/>
      <c r="T621" s="148"/>
      <c r="U621" s="148"/>
      <c r="V621" s="148"/>
      <c r="W621" s="148"/>
      <c r="X621" s="148"/>
      <c r="Y621" s="148"/>
      <c r="Z621" s="148"/>
      <c r="AA621" s="148"/>
      <c r="AB621" s="151"/>
      <c r="AC621" s="148"/>
      <c r="AD621" s="152"/>
      <c r="AE621" s="133"/>
      <c r="AF621" s="133"/>
      <c r="AG621" s="138"/>
      <c r="AH621" s="139"/>
      <c r="AI621" s="144"/>
      <c r="AJ621" s="144"/>
      <c r="AK621" s="144"/>
      <c r="AL621" s="144"/>
      <c r="AM621" s="144"/>
      <c r="AO621" s="115"/>
      <c r="AQ621" s="146"/>
    </row>
    <row r="622" spans="3:43">
      <c r="C622" s="159"/>
      <c r="D622" s="162"/>
      <c r="E622" s="163"/>
      <c r="F622" s="699"/>
      <c r="G622" s="148"/>
      <c r="H622" s="148"/>
      <c r="I622" s="148"/>
      <c r="J622" s="148"/>
      <c r="K622" s="148"/>
      <c r="L622" s="148"/>
      <c r="M622" s="148"/>
      <c r="N622" s="148"/>
      <c r="O622" s="148"/>
      <c r="P622" s="148"/>
      <c r="Q622" s="148"/>
      <c r="R622" s="148"/>
      <c r="S622" s="148"/>
      <c r="T622" s="148"/>
      <c r="U622" s="148"/>
      <c r="V622" s="148"/>
      <c r="W622" s="148"/>
      <c r="X622" s="148"/>
      <c r="Y622" s="148"/>
      <c r="Z622" s="148"/>
      <c r="AA622" s="148"/>
      <c r="AB622" s="151"/>
      <c r="AC622" s="148"/>
      <c r="AD622" s="152"/>
      <c r="AE622" s="133"/>
      <c r="AF622" s="133"/>
      <c r="AG622" s="138"/>
      <c r="AH622" s="139"/>
      <c r="AI622" s="144"/>
      <c r="AJ622" s="144"/>
      <c r="AK622" s="144"/>
      <c r="AL622" s="144"/>
      <c r="AM622" s="144"/>
      <c r="AO622" s="115"/>
      <c r="AQ622" s="146"/>
    </row>
    <row r="623" spans="3:43">
      <c r="C623" s="159"/>
      <c r="D623" s="162"/>
      <c r="E623" s="163"/>
      <c r="F623" s="699"/>
      <c r="G623" s="148"/>
      <c r="H623" s="148"/>
      <c r="I623" s="148"/>
      <c r="J623" s="148"/>
      <c r="K623" s="148"/>
      <c r="L623" s="148"/>
      <c r="M623" s="148"/>
      <c r="N623" s="148"/>
      <c r="O623" s="148"/>
      <c r="P623" s="148"/>
      <c r="Q623" s="148"/>
      <c r="R623" s="148"/>
      <c r="S623" s="148"/>
      <c r="T623" s="148"/>
      <c r="U623" s="148"/>
      <c r="V623" s="148"/>
      <c r="W623" s="148"/>
      <c r="X623" s="148"/>
      <c r="Y623" s="148"/>
      <c r="Z623" s="148"/>
      <c r="AA623" s="148"/>
      <c r="AB623" s="151"/>
      <c r="AC623" s="148"/>
      <c r="AD623" s="152"/>
      <c r="AE623" s="133"/>
      <c r="AF623" s="133"/>
      <c r="AG623" s="138"/>
      <c r="AH623" s="139"/>
      <c r="AI623" s="144"/>
      <c r="AJ623" s="144"/>
      <c r="AK623" s="144"/>
      <c r="AL623" s="144"/>
      <c r="AM623" s="144"/>
      <c r="AO623" s="115"/>
      <c r="AQ623" s="146"/>
    </row>
    <row r="624" spans="3:43">
      <c r="C624" s="159"/>
      <c r="D624" s="162"/>
      <c r="E624" s="163"/>
      <c r="F624" s="699"/>
      <c r="G624" s="148"/>
      <c r="H624" s="148"/>
      <c r="I624" s="148"/>
      <c r="J624" s="148"/>
      <c r="K624" s="148"/>
      <c r="L624" s="148"/>
      <c r="M624" s="148"/>
      <c r="N624" s="148"/>
      <c r="O624" s="148"/>
      <c r="P624" s="148"/>
      <c r="Q624" s="148"/>
      <c r="R624" s="148"/>
      <c r="S624" s="148"/>
      <c r="T624" s="148"/>
      <c r="U624" s="148"/>
      <c r="V624" s="148"/>
      <c r="W624" s="148"/>
      <c r="X624" s="148"/>
      <c r="Y624" s="148"/>
      <c r="Z624" s="148"/>
      <c r="AA624" s="148"/>
      <c r="AB624" s="151"/>
      <c r="AC624" s="148"/>
      <c r="AD624" s="152"/>
      <c r="AE624" s="133"/>
      <c r="AF624" s="133"/>
      <c r="AG624" s="138"/>
      <c r="AH624" s="139"/>
      <c r="AI624" s="144"/>
      <c r="AJ624" s="144"/>
      <c r="AK624" s="144"/>
      <c r="AL624" s="144"/>
      <c r="AM624" s="144"/>
      <c r="AO624" s="115"/>
      <c r="AQ624" s="146"/>
    </row>
    <row r="625" spans="3:43">
      <c r="C625" s="159"/>
      <c r="D625" s="162"/>
      <c r="E625" s="163"/>
      <c r="F625" s="699"/>
      <c r="G625" s="148"/>
      <c r="H625" s="148"/>
      <c r="I625" s="148"/>
      <c r="J625" s="148"/>
      <c r="K625" s="148"/>
      <c r="L625" s="148"/>
      <c r="M625" s="148"/>
      <c r="N625" s="148"/>
      <c r="O625" s="148"/>
      <c r="P625" s="148"/>
      <c r="Q625" s="148"/>
      <c r="R625" s="148"/>
      <c r="S625" s="148"/>
      <c r="T625" s="148"/>
      <c r="U625" s="148"/>
      <c r="V625" s="148"/>
      <c r="W625" s="148"/>
      <c r="X625" s="148"/>
      <c r="Y625" s="148"/>
      <c r="Z625" s="148"/>
      <c r="AA625" s="148"/>
      <c r="AB625" s="151"/>
      <c r="AC625" s="148"/>
      <c r="AD625" s="152"/>
      <c r="AE625" s="133"/>
      <c r="AF625" s="133"/>
      <c r="AG625" s="138"/>
      <c r="AH625" s="139"/>
      <c r="AI625" s="144"/>
      <c r="AJ625" s="144"/>
      <c r="AK625" s="144"/>
      <c r="AL625" s="144"/>
      <c r="AM625" s="144"/>
      <c r="AO625" s="115"/>
      <c r="AQ625" s="146"/>
    </row>
    <row r="626" spans="3:43">
      <c r="C626" s="159"/>
      <c r="D626" s="162"/>
      <c r="E626" s="163"/>
      <c r="F626" s="699"/>
      <c r="G626" s="148"/>
      <c r="H626" s="148"/>
      <c r="I626" s="148"/>
      <c r="J626" s="148"/>
      <c r="K626" s="148"/>
      <c r="L626" s="148"/>
      <c r="M626" s="148"/>
      <c r="N626" s="148"/>
      <c r="O626" s="148"/>
      <c r="P626" s="148"/>
      <c r="Q626" s="148"/>
      <c r="R626" s="148"/>
      <c r="S626" s="148"/>
      <c r="T626" s="148"/>
      <c r="U626" s="148"/>
      <c r="V626" s="148"/>
      <c r="W626" s="148"/>
      <c r="X626" s="148"/>
      <c r="Y626" s="148"/>
      <c r="Z626" s="148"/>
      <c r="AA626" s="148"/>
      <c r="AB626" s="151"/>
      <c r="AC626" s="148"/>
      <c r="AD626" s="152"/>
      <c r="AE626" s="133"/>
      <c r="AF626" s="133"/>
      <c r="AG626" s="138"/>
      <c r="AH626" s="139"/>
      <c r="AI626" s="144"/>
      <c r="AJ626" s="144"/>
      <c r="AK626" s="144"/>
      <c r="AL626" s="144"/>
      <c r="AM626" s="144"/>
      <c r="AO626" s="115"/>
      <c r="AQ626" s="146"/>
    </row>
    <row r="627" spans="3:43">
      <c r="C627" s="159"/>
      <c r="D627" s="162"/>
      <c r="E627" s="163"/>
      <c r="F627" s="699"/>
      <c r="G627" s="148"/>
      <c r="H627" s="148"/>
      <c r="I627" s="148"/>
      <c r="J627" s="148"/>
      <c r="K627" s="148"/>
      <c r="L627" s="148"/>
      <c r="M627" s="148"/>
      <c r="N627" s="148"/>
      <c r="O627" s="148"/>
      <c r="P627" s="148"/>
      <c r="Q627" s="148"/>
      <c r="R627" s="148"/>
      <c r="S627" s="148"/>
      <c r="T627" s="148"/>
      <c r="U627" s="148"/>
      <c r="V627" s="148"/>
      <c r="W627" s="148"/>
      <c r="X627" s="148"/>
      <c r="Y627" s="148"/>
      <c r="Z627" s="148"/>
      <c r="AA627" s="148"/>
      <c r="AB627" s="151"/>
      <c r="AC627" s="148"/>
      <c r="AD627" s="152"/>
      <c r="AE627" s="133"/>
      <c r="AF627" s="133"/>
      <c r="AG627" s="138"/>
      <c r="AH627" s="139"/>
      <c r="AI627" s="144"/>
      <c r="AJ627" s="144"/>
      <c r="AK627" s="144"/>
      <c r="AL627" s="144"/>
      <c r="AM627" s="144"/>
      <c r="AO627" s="115"/>
      <c r="AQ627" s="146"/>
    </row>
    <row r="628" spans="3:43">
      <c r="C628" s="159"/>
      <c r="D628" s="162"/>
      <c r="E628" s="163"/>
      <c r="F628" s="699"/>
      <c r="G628" s="148"/>
      <c r="H628" s="148"/>
      <c r="I628" s="148"/>
      <c r="J628" s="148"/>
      <c r="K628" s="148"/>
      <c r="L628" s="148"/>
      <c r="M628" s="148"/>
      <c r="N628" s="148"/>
      <c r="O628" s="148"/>
      <c r="P628" s="148"/>
      <c r="Q628" s="148"/>
      <c r="R628" s="148"/>
      <c r="S628" s="148"/>
      <c r="T628" s="148"/>
      <c r="U628" s="148"/>
      <c r="V628" s="148"/>
      <c r="W628" s="148"/>
      <c r="X628" s="148"/>
      <c r="Y628" s="148"/>
      <c r="Z628" s="148"/>
      <c r="AA628" s="148"/>
      <c r="AB628" s="151"/>
      <c r="AC628" s="148"/>
      <c r="AD628" s="152"/>
      <c r="AE628" s="133"/>
      <c r="AF628" s="133"/>
      <c r="AG628" s="138"/>
      <c r="AH628" s="139"/>
      <c r="AI628" s="144"/>
      <c r="AJ628" s="144"/>
      <c r="AK628" s="144"/>
      <c r="AL628" s="144"/>
      <c r="AM628" s="144"/>
      <c r="AO628" s="115"/>
      <c r="AQ628" s="146"/>
    </row>
    <row r="629" spans="3:43">
      <c r="C629" s="159"/>
      <c r="D629" s="162"/>
      <c r="E629" s="163"/>
      <c r="F629" s="699"/>
      <c r="G629" s="148"/>
      <c r="H629" s="148"/>
      <c r="I629" s="148"/>
      <c r="J629" s="148"/>
      <c r="K629" s="148"/>
      <c r="L629" s="148"/>
      <c r="M629" s="148"/>
      <c r="N629" s="148"/>
      <c r="O629" s="148"/>
      <c r="P629" s="148"/>
      <c r="Q629" s="148"/>
      <c r="R629" s="148"/>
      <c r="S629" s="148"/>
      <c r="T629" s="148"/>
      <c r="U629" s="148"/>
      <c r="V629" s="148"/>
      <c r="W629" s="148"/>
      <c r="X629" s="148"/>
      <c r="Y629" s="148"/>
      <c r="Z629" s="148"/>
      <c r="AA629" s="148"/>
      <c r="AB629" s="151"/>
      <c r="AC629" s="148"/>
      <c r="AD629" s="152"/>
      <c r="AE629" s="133"/>
      <c r="AF629" s="133"/>
      <c r="AG629" s="138"/>
      <c r="AH629" s="139"/>
      <c r="AI629" s="144"/>
      <c r="AJ629" s="144"/>
      <c r="AK629" s="144"/>
      <c r="AL629" s="144"/>
      <c r="AM629" s="144"/>
      <c r="AO629" s="115"/>
      <c r="AQ629" s="146"/>
    </row>
    <row r="630" spans="3:43">
      <c r="C630" s="159"/>
      <c r="D630" s="162"/>
      <c r="E630" s="163"/>
      <c r="F630" s="699"/>
      <c r="G630" s="148"/>
      <c r="H630" s="148"/>
      <c r="I630" s="148"/>
      <c r="J630" s="148"/>
      <c r="K630" s="148"/>
      <c r="L630" s="148"/>
      <c r="M630" s="148"/>
      <c r="N630" s="148"/>
      <c r="O630" s="148"/>
      <c r="P630" s="148"/>
      <c r="Q630" s="148"/>
      <c r="R630" s="148"/>
      <c r="S630" s="148"/>
      <c r="T630" s="148"/>
      <c r="U630" s="148"/>
      <c r="V630" s="148"/>
      <c r="W630" s="148"/>
      <c r="X630" s="148"/>
      <c r="Y630" s="148"/>
      <c r="Z630" s="148"/>
      <c r="AA630" s="148"/>
      <c r="AB630" s="151"/>
      <c r="AC630" s="148"/>
      <c r="AD630" s="152"/>
      <c r="AE630" s="133"/>
      <c r="AF630" s="133"/>
      <c r="AG630" s="138"/>
      <c r="AH630" s="139"/>
      <c r="AI630" s="144"/>
      <c r="AJ630" s="144"/>
      <c r="AK630" s="144"/>
      <c r="AL630" s="144"/>
      <c r="AM630" s="144"/>
      <c r="AO630" s="115"/>
      <c r="AQ630" s="146"/>
    </row>
    <row r="631" spans="3:43">
      <c r="C631" s="159"/>
      <c r="D631" s="162"/>
      <c r="E631" s="163"/>
      <c r="F631" s="699"/>
      <c r="G631" s="148"/>
      <c r="H631" s="148"/>
      <c r="I631" s="148"/>
      <c r="J631" s="148"/>
      <c r="K631" s="148"/>
      <c r="L631" s="148"/>
      <c r="M631" s="148"/>
      <c r="N631" s="148"/>
      <c r="O631" s="148"/>
      <c r="P631" s="148"/>
      <c r="Q631" s="148"/>
      <c r="R631" s="148"/>
      <c r="S631" s="148"/>
      <c r="T631" s="148"/>
      <c r="U631" s="148"/>
      <c r="V631" s="148"/>
      <c r="W631" s="148"/>
      <c r="X631" s="148"/>
      <c r="Y631" s="148"/>
      <c r="Z631" s="148"/>
      <c r="AA631" s="148"/>
      <c r="AB631" s="151"/>
      <c r="AC631" s="148"/>
      <c r="AD631" s="152"/>
      <c r="AE631" s="133"/>
      <c r="AF631" s="133"/>
      <c r="AG631" s="138"/>
      <c r="AH631" s="139"/>
      <c r="AI631" s="144"/>
      <c r="AJ631" s="144"/>
      <c r="AK631" s="144"/>
      <c r="AL631" s="144"/>
      <c r="AM631" s="144"/>
      <c r="AO631" s="115"/>
      <c r="AQ631" s="146"/>
    </row>
    <row r="632" spans="3:43">
      <c r="C632" s="159"/>
      <c r="D632" s="162"/>
      <c r="E632" s="163"/>
      <c r="F632" s="699"/>
      <c r="G632" s="148"/>
      <c r="H632" s="148"/>
      <c r="I632" s="148"/>
      <c r="J632" s="148"/>
      <c r="K632" s="148"/>
      <c r="L632" s="148"/>
      <c r="M632" s="148"/>
      <c r="N632" s="148"/>
      <c r="O632" s="148"/>
      <c r="P632" s="148"/>
      <c r="Q632" s="148"/>
      <c r="R632" s="148"/>
      <c r="S632" s="148"/>
      <c r="T632" s="148"/>
      <c r="U632" s="148"/>
      <c r="V632" s="148"/>
      <c r="W632" s="148"/>
      <c r="X632" s="148"/>
      <c r="Y632" s="148"/>
      <c r="Z632" s="148"/>
      <c r="AA632" s="148"/>
      <c r="AB632" s="151"/>
      <c r="AC632" s="148"/>
      <c r="AD632" s="152"/>
      <c r="AE632" s="133"/>
      <c r="AF632" s="133"/>
      <c r="AG632" s="138"/>
      <c r="AH632" s="139"/>
      <c r="AI632" s="144"/>
      <c r="AJ632" s="144"/>
      <c r="AK632" s="144"/>
      <c r="AL632" s="144"/>
      <c r="AM632" s="144"/>
      <c r="AO632" s="115"/>
      <c r="AQ632" s="146"/>
    </row>
    <row r="633" spans="3:43">
      <c r="C633" s="159"/>
      <c r="D633" s="162"/>
      <c r="E633" s="163"/>
      <c r="F633" s="699"/>
      <c r="G633" s="148"/>
      <c r="H633" s="148"/>
      <c r="I633" s="148"/>
      <c r="J633" s="148"/>
      <c r="K633" s="148"/>
      <c r="L633" s="148"/>
      <c r="M633" s="148"/>
      <c r="N633" s="148"/>
      <c r="O633" s="148"/>
      <c r="P633" s="148"/>
      <c r="Q633" s="148"/>
      <c r="R633" s="148"/>
      <c r="S633" s="148"/>
      <c r="T633" s="148"/>
      <c r="U633" s="148"/>
      <c r="V633" s="148"/>
      <c r="W633" s="148"/>
      <c r="X633" s="148"/>
      <c r="Y633" s="148"/>
      <c r="Z633" s="148"/>
      <c r="AA633" s="148"/>
      <c r="AB633" s="151"/>
      <c r="AC633" s="148"/>
      <c r="AD633" s="152"/>
      <c r="AE633" s="133"/>
      <c r="AF633" s="133"/>
      <c r="AG633" s="138"/>
      <c r="AH633" s="139"/>
      <c r="AI633" s="144"/>
      <c r="AJ633" s="144"/>
      <c r="AK633" s="144"/>
      <c r="AL633" s="144"/>
      <c r="AM633" s="144"/>
      <c r="AO633" s="115"/>
      <c r="AQ633" s="146"/>
    </row>
    <row r="634" spans="3:43">
      <c r="C634" s="159"/>
      <c r="D634" s="162"/>
      <c r="E634" s="163"/>
      <c r="F634" s="699"/>
      <c r="G634" s="148"/>
      <c r="H634" s="148"/>
      <c r="I634" s="148"/>
      <c r="J634" s="148"/>
      <c r="K634" s="148"/>
      <c r="L634" s="148"/>
      <c r="M634" s="148"/>
      <c r="N634" s="148"/>
      <c r="O634" s="148"/>
      <c r="P634" s="148"/>
      <c r="Q634" s="148"/>
      <c r="R634" s="148"/>
      <c r="S634" s="148"/>
      <c r="T634" s="148"/>
      <c r="U634" s="148"/>
      <c r="V634" s="148"/>
      <c r="W634" s="148"/>
      <c r="X634" s="148"/>
      <c r="Y634" s="148"/>
      <c r="Z634" s="148"/>
      <c r="AA634" s="148"/>
      <c r="AB634" s="151"/>
      <c r="AC634" s="148"/>
      <c r="AD634" s="152"/>
      <c r="AE634" s="133"/>
      <c r="AF634" s="133"/>
      <c r="AG634" s="138"/>
      <c r="AH634" s="139"/>
      <c r="AI634" s="144"/>
      <c r="AJ634" s="144"/>
      <c r="AK634" s="144"/>
      <c r="AL634" s="144"/>
      <c r="AM634" s="144"/>
      <c r="AO634" s="115"/>
      <c r="AQ634" s="146"/>
    </row>
    <row r="635" spans="3:43">
      <c r="C635" s="159"/>
      <c r="D635" s="162"/>
      <c r="E635" s="163"/>
      <c r="F635" s="699"/>
      <c r="G635" s="148"/>
      <c r="H635" s="148"/>
      <c r="I635" s="148"/>
      <c r="J635" s="148"/>
      <c r="K635" s="148"/>
      <c r="L635" s="148"/>
      <c r="M635" s="148"/>
      <c r="N635" s="148"/>
      <c r="O635" s="148"/>
      <c r="P635" s="148"/>
      <c r="Q635" s="148"/>
      <c r="R635" s="148"/>
      <c r="S635" s="148"/>
      <c r="T635" s="148"/>
      <c r="U635" s="148"/>
      <c r="V635" s="148"/>
      <c r="W635" s="148"/>
      <c r="X635" s="148"/>
      <c r="Y635" s="148"/>
      <c r="Z635" s="148"/>
      <c r="AA635" s="148"/>
      <c r="AB635" s="151"/>
      <c r="AC635" s="148"/>
      <c r="AD635" s="152"/>
      <c r="AE635" s="133"/>
      <c r="AF635" s="133"/>
      <c r="AG635" s="138"/>
      <c r="AH635" s="139"/>
      <c r="AI635" s="144"/>
      <c r="AJ635" s="144"/>
      <c r="AK635" s="144"/>
      <c r="AL635" s="144"/>
      <c r="AM635" s="144"/>
      <c r="AO635" s="115"/>
      <c r="AQ635" s="146"/>
    </row>
    <row r="636" spans="3:43">
      <c r="C636" s="159"/>
      <c r="D636" s="162"/>
      <c r="E636" s="163"/>
      <c r="F636" s="699"/>
      <c r="G636" s="148"/>
      <c r="H636" s="148"/>
      <c r="I636" s="148"/>
      <c r="J636" s="148"/>
      <c r="K636" s="148"/>
      <c r="L636" s="148"/>
      <c r="M636" s="148"/>
      <c r="N636" s="148"/>
      <c r="O636" s="148"/>
      <c r="P636" s="148"/>
      <c r="Q636" s="148"/>
      <c r="R636" s="148"/>
      <c r="S636" s="148"/>
      <c r="T636" s="148"/>
      <c r="U636" s="148"/>
      <c r="V636" s="148"/>
      <c r="W636" s="148"/>
      <c r="X636" s="148"/>
      <c r="Y636" s="148"/>
      <c r="Z636" s="148"/>
      <c r="AA636" s="148"/>
      <c r="AB636" s="151"/>
      <c r="AC636" s="148"/>
      <c r="AD636" s="152"/>
      <c r="AE636" s="133"/>
      <c r="AF636" s="133"/>
      <c r="AG636" s="138"/>
      <c r="AH636" s="139"/>
      <c r="AI636" s="144"/>
      <c r="AJ636" s="144"/>
      <c r="AK636" s="144"/>
      <c r="AL636" s="144"/>
      <c r="AM636" s="144"/>
      <c r="AO636" s="115"/>
      <c r="AQ636" s="146"/>
    </row>
    <row r="637" spans="3:43">
      <c r="C637" s="159"/>
      <c r="D637" s="162"/>
      <c r="E637" s="163"/>
      <c r="F637" s="699"/>
      <c r="G637" s="148"/>
      <c r="H637" s="148"/>
      <c r="I637" s="148"/>
      <c r="J637" s="148"/>
      <c r="K637" s="148"/>
      <c r="L637" s="148"/>
      <c r="M637" s="148"/>
      <c r="N637" s="148"/>
      <c r="O637" s="148"/>
      <c r="P637" s="148"/>
      <c r="Q637" s="148"/>
      <c r="R637" s="148"/>
      <c r="S637" s="148"/>
      <c r="T637" s="148"/>
      <c r="U637" s="148"/>
      <c r="V637" s="148"/>
      <c r="W637" s="148"/>
      <c r="X637" s="148"/>
      <c r="Y637" s="148"/>
      <c r="Z637" s="148"/>
      <c r="AA637" s="148"/>
      <c r="AB637" s="151"/>
      <c r="AC637" s="148"/>
      <c r="AD637" s="152"/>
      <c r="AE637" s="133"/>
      <c r="AF637" s="133"/>
      <c r="AG637" s="138"/>
      <c r="AH637" s="139"/>
      <c r="AI637" s="144"/>
      <c r="AJ637" s="144"/>
      <c r="AK637" s="144"/>
      <c r="AL637" s="144"/>
      <c r="AM637" s="144"/>
      <c r="AO637" s="115"/>
      <c r="AQ637" s="146"/>
    </row>
    <row r="638" spans="3:43">
      <c r="C638" s="159"/>
      <c r="D638" s="162"/>
      <c r="E638" s="163"/>
      <c r="F638" s="699"/>
      <c r="G638" s="148"/>
      <c r="H638" s="148"/>
      <c r="I638" s="148"/>
      <c r="J638" s="148"/>
      <c r="K638" s="148"/>
      <c r="L638" s="148"/>
      <c r="M638" s="148"/>
      <c r="N638" s="148"/>
      <c r="O638" s="148"/>
      <c r="P638" s="148"/>
      <c r="Q638" s="148"/>
      <c r="R638" s="148"/>
      <c r="S638" s="148"/>
      <c r="T638" s="148"/>
      <c r="U638" s="148"/>
      <c r="V638" s="148"/>
      <c r="W638" s="148"/>
      <c r="X638" s="148"/>
      <c r="Y638" s="148"/>
      <c r="Z638" s="148"/>
      <c r="AA638" s="148"/>
      <c r="AB638" s="151"/>
      <c r="AC638" s="148"/>
      <c r="AD638" s="152"/>
      <c r="AE638" s="133"/>
      <c r="AF638" s="133"/>
      <c r="AG638" s="138"/>
      <c r="AH638" s="139"/>
      <c r="AI638" s="144"/>
      <c r="AJ638" s="144"/>
      <c r="AK638" s="144"/>
      <c r="AL638" s="144"/>
      <c r="AM638" s="144"/>
      <c r="AO638" s="115"/>
      <c r="AQ638" s="146"/>
    </row>
    <row r="639" spans="3:43">
      <c r="C639" s="159"/>
      <c r="D639" s="162"/>
      <c r="E639" s="163"/>
      <c r="F639" s="699"/>
      <c r="G639" s="148"/>
      <c r="H639" s="148"/>
      <c r="I639" s="148"/>
      <c r="J639" s="148"/>
      <c r="K639" s="148"/>
      <c r="L639" s="148"/>
      <c r="M639" s="148"/>
      <c r="N639" s="148"/>
      <c r="O639" s="148"/>
      <c r="P639" s="148"/>
      <c r="Q639" s="148"/>
      <c r="R639" s="148"/>
      <c r="S639" s="148"/>
      <c r="T639" s="148"/>
      <c r="U639" s="148"/>
      <c r="V639" s="148"/>
      <c r="W639" s="148"/>
      <c r="X639" s="148"/>
      <c r="Y639" s="148"/>
      <c r="Z639" s="148"/>
      <c r="AA639" s="148"/>
      <c r="AB639" s="151"/>
      <c r="AC639" s="148"/>
      <c r="AD639" s="152"/>
      <c r="AE639" s="133"/>
      <c r="AF639" s="133"/>
      <c r="AG639" s="138"/>
      <c r="AH639" s="139"/>
      <c r="AI639" s="144"/>
      <c r="AJ639" s="144"/>
      <c r="AK639" s="144"/>
      <c r="AL639" s="144"/>
      <c r="AM639" s="144"/>
      <c r="AO639" s="115"/>
      <c r="AQ639" s="146"/>
    </row>
    <row r="640" spans="3:43">
      <c r="C640" s="159"/>
      <c r="D640" s="162"/>
      <c r="E640" s="163"/>
      <c r="F640" s="699"/>
      <c r="G640" s="148"/>
      <c r="H640" s="148"/>
      <c r="I640" s="148"/>
      <c r="J640" s="148"/>
      <c r="K640" s="148"/>
      <c r="L640" s="148"/>
      <c r="M640" s="148"/>
      <c r="N640" s="148"/>
      <c r="O640" s="148"/>
      <c r="P640" s="148"/>
      <c r="Q640" s="148"/>
      <c r="R640" s="148"/>
      <c r="S640" s="148"/>
      <c r="T640" s="148"/>
      <c r="U640" s="148"/>
      <c r="V640" s="148"/>
      <c r="W640" s="148"/>
      <c r="X640" s="148"/>
      <c r="Y640" s="148"/>
      <c r="Z640" s="148"/>
      <c r="AA640" s="148"/>
      <c r="AB640" s="151"/>
      <c r="AC640" s="148"/>
      <c r="AD640" s="152"/>
      <c r="AE640" s="133"/>
      <c r="AF640" s="133"/>
      <c r="AG640" s="138"/>
      <c r="AH640" s="139"/>
      <c r="AI640" s="144"/>
      <c r="AJ640" s="144"/>
      <c r="AK640" s="144"/>
      <c r="AL640" s="144"/>
      <c r="AM640" s="144"/>
      <c r="AO640" s="115"/>
      <c r="AQ640" s="146"/>
    </row>
    <row r="641" spans="2:43">
      <c r="C641" s="159"/>
      <c r="D641" s="162"/>
      <c r="E641" s="163"/>
      <c r="F641" s="699"/>
      <c r="G641" s="148"/>
      <c r="H641" s="148"/>
      <c r="I641" s="148"/>
      <c r="J641" s="148"/>
      <c r="K641" s="148"/>
      <c r="L641" s="148"/>
      <c r="M641" s="148"/>
      <c r="N641" s="148"/>
      <c r="O641" s="148"/>
      <c r="P641" s="148"/>
      <c r="Q641" s="148"/>
      <c r="R641" s="148"/>
      <c r="S641" s="148"/>
      <c r="T641" s="148"/>
      <c r="U641" s="148"/>
      <c r="V641" s="148"/>
      <c r="W641" s="148"/>
      <c r="X641" s="148"/>
      <c r="Y641" s="148"/>
      <c r="Z641" s="148"/>
      <c r="AA641" s="148"/>
      <c r="AB641" s="151"/>
      <c r="AC641" s="148"/>
      <c r="AD641" s="152"/>
      <c r="AE641" s="133"/>
      <c r="AF641" s="133"/>
      <c r="AG641" s="138"/>
      <c r="AH641" s="139"/>
      <c r="AI641" s="144"/>
      <c r="AJ641" s="144"/>
      <c r="AK641" s="144"/>
      <c r="AL641" s="144"/>
      <c r="AM641" s="144"/>
      <c r="AO641" s="115"/>
      <c r="AQ641" s="146"/>
    </row>
    <row r="642" spans="2:43">
      <c r="C642" s="159"/>
      <c r="D642" s="162"/>
      <c r="E642" s="163"/>
      <c r="F642" s="699"/>
      <c r="G642" s="148"/>
      <c r="H642" s="148"/>
      <c r="I642" s="148"/>
      <c r="J642" s="148"/>
      <c r="K642" s="148"/>
      <c r="L642" s="148"/>
      <c r="M642" s="148"/>
      <c r="N642" s="148"/>
      <c r="O642" s="148"/>
      <c r="P642" s="148"/>
      <c r="Q642" s="148"/>
      <c r="R642" s="148"/>
      <c r="S642" s="148"/>
      <c r="T642" s="148"/>
      <c r="U642" s="148"/>
      <c r="V642" s="148"/>
      <c r="W642" s="148"/>
      <c r="X642" s="148"/>
      <c r="Y642" s="148"/>
      <c r="Z642" s="148"/>
      <c r="AA642" s="148"/>
      <c r="AB642" s="151"/>
      <c r="AC642" s="148"/>
      <c r="AD642" s="152"/>
      <c r="AE642" s="133"/>
      <c r="AF642" s="133"/>
      <c r="AG642" s="138"/>
      <c r="AH642" s="139"/>
      <c r="AI642" s="144"/>
      <c r="AJ642" s="144"/>
      <c r="AK642" s="144"/>
      <c r="AL642" s="144"/>
      <c r="AM642" s="144"/>
      <c r="AO642" s="115"/>
      <c r="AQ642" s="146"/>
    </row>
    <row r="643" spans="2:43">
      <c r="C643" s="159"/>
      <c r="D643" s="162"/>
      <c r="E643" s="163"/>
      <c r="F643" s="699"/>
      <c r="G643" s="148"/>
      <c r="H643" s="148"/>
      <c r="I643" s="148"/>
      <c r="J643" s="148"/>
      <c r="K643" s="148"/>
      <c r="L643" s="148"/>
      <c r="M643" s="148"/>
      <c r="N643" s="148"/>
      <c r="O643" s="148"/>
      <c r="P643" s="148"/>
      <c r="Q643" s="148"/>
      <c r="R643" s="148"/>
      <c r="S643" s="148"/>
      <c r="T643" s="148"/>
      <c r="U643" s="148"/>
      <c r="V643" s="148"/>
      <c r="W643" s="148"/>
      <c r="X643" s="148"/>
      <c r="Y643" s="148"/>
      <c r="Z643" s="148"/>
      <c r="AA643" s="148"/>
      <c r="AB643" s="151"/>
      <c r="AC643" s="148"/>
      <c r="AD643" s="152"/>
      <c r="AE643" s="133"/>
      <c r="AF643" s="133"/>
      <c r="AG643" s="138"/>
      <c r="AH643" s="139"/>
      <c r="AI643" s="144"/>
      <c r="AJ643" s="144"/>
      <c r="AK643" s="144"/>
      <c r="AL643" s="144"/>
      <c r="AM643" s="144"/>
      <c r="AO643" s="115"/>
      <c r="AQ643" s="146"/>
    </row>
    <row r="644" spans="2:43">
      <c r="C644" s="159"/>
      <c r="D644" s="162"/>
      <c r="E644" s="163"/>
      <c r="F644" s="699"/>
      <c r="G644" s="148"/>
      <c r="H644" s="148"/>
      <c r="I644" s="148"/>
      <c r="J644" s="148"/>
      <c r="K644" s="148"/>
      <c r="L644" s="148"/>
      <c r="M644" s="148"/>
      <c r="N644" s="148"/>
      <c r="O644" s="148"/>
      <c r="P644" s="148"/>
      <c r="Q644" s="148"/>
      <c r="R644" s="148"/>
      <c r="S644" s="148"/>
      <c r="T644" s="148"/>
      <c r="U644" s="148"/>
      <c r="V644" s="148"/>
      <c r="W644" s="148"/>
      <c r="X644" s="148"/>
      <c r="Y644" s="148"/>
      <c r="Z644" s="148"/>
      <c r="AA644" s="148"/>
      <c r="AB644" s="151"/>
      <c r="AC644" s="148"/>
      <c r="AD644" s="152"/>
      <c r="AE644" s="133"/>
      <c r="AF644" s="133"/>
      <c r="AG644" s="138"/>
      <c r="AH644" s="139"/>
      <c r="AI644" s="144"/>
      <c r="AJ644" s="144"/>
      <c r="AK644" s="144"/>
      <c r="AL644" s="144"/>
      <c r="AM644" s="144"/>
      <c r="AO644" s="115"/>
      <c r="AQ644" s="146"/>
    </row>
    <row r="645" spans="2:43">
      <c r="C645" s="159"/>
      <c r="D645" s="162"/>
      <c r="E645" s="163"/>
      <c r="F645" s="699"/>
      <c r="G645" s="148"/>
      <c r="H645" s="148"/>
      <c r="I645" s="148"/>
      <c r="J645" s="148"/>
      <c r="K645" s="148"/>
      <c r="L645" s="148"/>
      <c r="M645" s="148"/>
      <c r="N645" s="148"/>
      <c r="O645" s="148"/>
      <c r="P645" s="148"/>
      <c r="Q645" s="148"/>
      <c r="R645" s="148"/>
      <c r="S645" s="148"/>
      <c r="T645" s="148"/>
      <c r="U645" s="148"/>
      <c r="V645" s="148"/>
      <c r="W645" s="148"/>
      <c r="X645" s="148"/>
      <c r="Y645" s="148"/>
      <c r="Z645" s="148"/>
      <c r="AA645" s="148"/>
      <c r="AB645" s="151"/>
      <c r="AC645" s="148"/>
      <c r="AD645" s="152"/>
      <c r="AE645" s="133"/>
      <c r="AF645" s="133"/>
      <c r="AG645" s="138"/>
      <c r="AH645" s="139"/>
      <c r="AI645" s="144"/>
      <c r="AJ645" s="144"/>
      <c r="AK645" s="144"/>
      <c r="AL645" s="144"/>
      <c r="AM645" s="144"/>
      <c r="AO645" s="115"/>
      <c r="AQ645" s="146"/>
    </row>
    <row r="646" spans="2:43">
      <c r="C646" s="159"/>
      <c r="D646" s="162"/>
      <c r="E646" s="163"/>
      <c r="F646" s="699"/>
      <c r="G646" s="148"/>
      <c r="H646" s="148"/>
      <c r="I646" s="148"/>
      <c r="J646" s="148"/>
      <c r="K646" s="148"/>
      <c r="L646" s="148"/>
      <c r="M646" s="148"/>
      <c r="N646" s="148"/>
      <c r="O646" s="148"/>
      <c r="P646" s="148"/>
      <c r="Q646" s="148"/>
      <c r="R646" s="148"/>
      <c r="S646" s="148"/>
      <c r="T646" s="148"/>
      <c r="U646" s="148"/>
      <c r="V646" s="148"/>
      <c r="W646" s="148"/>
      <c r="X646" s="148"/>
      <c r="Y646" s="148"/>
      <c r="Z646" s="148"/>
      <c r="AA646" s="148"/>
      <c r="AB646" s="151"/>
      <c r="AC646" s="148"/>
      <c r="AD646" s="152"/>
      <c r="AE646" s="133"/>
      <c r="AF646" s="133"/>
      <c r="AG646" s="138"/>
      <c r="AH646" s="139"/>
      <c r="AI646" s="144"/>
      <c r="AJ646" s="144"/>
      <c r="AK646" s="144"/>
      <c r="AL646" s="144"/>
      <c r="AM646" s="144"/>
      <c r="AO646" s="115"/>
      <c r="AQ646" s="146"/>
    </row>
    <row r="647" spans="2:43">
      <c r="C647" s="159"/>
      <c r="D647" s="162"/>
      <c r="E647" s="163"/>
      <c r="F647" s="699"/>
      <c r="G647" s="148"/>
      <c r="H647" s="148"/>
      <c r="I647" s="148"/>
      <c r="J647" s="148"/>
      <c r="K647" s="148"/>
      <c r="L647" s="148"/>
      <c r="M647" s="148"/>
      <c r="N647" s="148"/>
      <c r="O647" s="148"/>
      <c r="P647" s="148"/>
      <c r="Q647" s="148"/>
      <c r="R647" s="148"/>
      <c r="S647" s="148"/>
      <c r="T647" s="148"/>
      <c r="U647" s="148"/>
      <c r="V647" s="148"/>
      <c r="W647" s="148"/>
      <c r="X647" s="148"/>
      <c r="Y647" s="148"/>
      <c r="Z647" s="148"/>
      <c r="AA647" s="148"/>
      <c r="AB647" s="151"/>
      <c r="AC647" s="148"/>
      <c r="AD647" s="152"/>
      <c r="AE647" s="133"/>
      <c r="AF647" s="133"/>
      <c r="AG647" s="138"/>
      <c r="AH647" s="139"/>
      <c r="AI647" s="144"/>
      <c r="AJ647" s="144"/>
      <c r="AK647" s="144"/>
      <c r="AL647" s="144"/>
      <c r="AM647" s="144"/>
      <c r="AO647" s="115"/>
      <c r="AQ647" s="146"/>
    </row>
    <row r="648" spans="2:43">
      <c r="C648" s="159"/>
      <c r="D648" s="162"/>
      <c r="E648" s="163"/>
      <c r="F648" s="699"/>
      <c r="G648" s="148"/>
      <c r="H648" s="148"/>
      <c r="I648" s="148"/>
      <c r="J648" s="148"/>
      <c r="K648" s="148"/>
      <c r="L648" s="148"/>
      <c r="M648" s="148"/>
      <c r="N648" s="148"/>
      <c r="O648" s="148"/>
      <c r="P648" s="148"/>
      <c r="Q648" s="148"/>
      <c r="R648" s="148"/>
      <c r="S648" s="148"/>
      <c r="T648" s="148"/>
      <c r="U648" s="148"/>
      <c r="V648" s="148"/>
      <c r="W648" s="148"/>
      <c r="X648" s="148"/>
      <c r="Y648" s="148"/>
      <c r="Z648" s="148"/>
      <c r="AA648" s="148"/>
      <c r="AB648" s="151"/>
      <c r="AC648" s="148"/>
      <c r="AD648" s="152"/>
      <c r="AE648" s="133"/>
      <c r="AF648" s="133"/>
      <c r="AG648" s="138"/>
      <c r="AH648" s="139"/>
      <c r="AI648" s="144"/>
      <c r="AJ648" s="144"/>
      <c r="AK648" s="144"/>
      <c r="AL648" s="144"/>
      <c r="AM648" s="144"/>
      <c r="AO648" s="115"/>
      <c r="AQ648" s="146"/>
    </row>
    <row r="649" spans="2:43">
      <c r="C649" s="159"/>
      <c r="D649" s="162"/>
      <c r="E649" s="163"/>
      <c r="F649" s="699"/>
      <c r="G649" s="148"/>
      <c r="H649" s="148"/>
      <c r="I649" s="148"/>
      <c r="J649" s="148"/>
      <c r="K649" s="148"/>
      <c r="L649" s="148"/>
      <c r="M649" s="148"/>
      <c r="N649" s="148"/>
      <c r="O649" s="148"/>
      <c r="P649" s="148"/>
      <c r="Q649" s="148"/>
      <c r="R649" s="148"/>
      <c r="S649" s="148"/>
      <c r="T649" s="148"/>
      <c r="U649" s="148"/>
      <c r="V649" s="148"/>
      <c r="W649" s="148"/>
      <c r="X649" s="148"/>
      <c r="Y649" s="148"/>
      <c r="Z649" s="148"/>
      <c r="AA649" s="148"/>
      <c r="AB649" s="151"/>
      <c r="AC649" s="148"/>
      <c r="AD649" s="152"/>
      <c r="AE649" s="133"/>
      <c r="AF649" s="133"/>
      <c r="AG649" s="138"/>
      <c r="AH649" s="139"/>
      <c r="AI649" s="144"/>
      <c r="AJ649" s="144"/>
      <c r="AK649" s="144"/>
      <c r="AL649" s="144"/>
      <c r="AM649" s="144"/>
      <c r="AO649" s="115"/>
      <c r="AQ649" s="146"/>
    </row>
    <row r="650" spans="2:43">
      <c r="B650" s="158"/>
      <c r="C650" s="159"/>
      <c r="D650" s="162"/>
      <c r="E650" s="161"/>
      <c r="F650" s="699"/>
      <c r="G650" s="148"/>
      <c r="H650" s="148"/>
      <c r="I650" s="148"/>
      <c r="J650" s="148"/>
      <c r="K650" s="148"/>
      <c r="L650" s="148"/>
      <c r="M650" s="148"/>
      <c r="N650" s="148"/>
      <c r="O650" s="148"/>
      <c r="P650" s="148"/>
      <c r="Q650" s="148"/>
      <c r="R650" s="148"/>
      <c r="S650" s="148"/>
      <c r="T650" s="148"/>
      <c r="U650" s="148"/>
      <c r="V650" s="148"/>
      <c r="W650" s="148"/>
      <c r="X650" s="148"/>
      <c r="Y650" s="148"/>
      <c r="Z650" s="148"/>
      <c r="AA650" s="148"/>
      <c r="AB650" s="151"/>
      <c r="AC650" s="148"/>
      <c r="AD650" s="152"/>
      <c r="AE650" s="133"/>
      <c r="AF650" s="133"/>
      <c r="AG650" s="138"/>
      <c r="AH650" s="139"/>
      <c r="AI650" s="144"/>
      <c r="AJ650" s="144"/>
      <c r="AK650" s="144"/>
      <c r="AL650" s="144"/>
      <c r="AM650" s="144"/>
      <c r="AO650" s="115"/>
      <c r="AQ650" s="4"/>
    </row>
    <row r="651" spans="2:43">
      <c r="C651" s="159"/>
      <c r="D651" s="162"/>
      <c r="E651" s="163"/>
      <c r="F651" s="699"/>
      <c r="G651" s="148"/>
      <c r="H651" s="148"/>
      <c r="I651" s="148"/>
      <c r="J651" s="148"/>
      <c r="K651" s="148"/>
      <c r="L651" s="148"/>
      <c r="M651" s="148"/>
      <c r="N651" s="148"/>
      <c r="O651" s="148"/>
      <c r="P651" s="148"/>
      <c r="Q651" s="148"/>
      <c r="R651" s="148"/>
      <c r="S651" s="148"/>
      <c r="T651" s="148"/>
      <c r="U651" s="148"/>
      <c r="V651" s="148"/>
      <c r="W651" s="148"/>
      <c r="X651" s="148"/>
      <c r="Y651" s="148"/>
      <c r="Z651" s="148"/>
      <c r="AA651" s="148"/>
      <c r="AB651" s="151"/>
      <c r="AC651" s="148"/>
      <c r="AD651" s="152"/>
      <c r="AE651" s="133"/>
      <c r="AF651" s="133"/>
      <c r="AG651" s="138"/>
      <c r="AH651" s="139"/>
      <c r="AI651" s="144"/>
      <c r="AJ651" s="144"/>
      <c r="AK651" s="144"/>
      <c r="AL651" s="144"/>
      <c r="AM651" s="144"/>
      <c r="AO651" s="115"/>
      <c r="AQ651" s="146"/>
    </row>
    <row r="652" spans="2:43">
      <c r="C652" s="159"/>
      <c r="D652" s="162"/>
      <c r="E652" s="163"/>
      <c r="F652" s="699"/>
      <c r="G652" s="148"/>
      <c r="H652" s="148"/>
      <c r="I652" s="148"/>
      <c r="J652" s="148"/>
      <c r="K652" s="148"/>
      <c r="L652" s="148"/>
      <c r="M652" s="148"/>
      <c r="N652" s="148"/>
      <c r="O652" s="148"/>
      <c r="P652" s="148"/>
      <c r="Q652" s="148"/>
      <c r="R652" s="148"/>
      <c r="S652" s="148"/>
      <c r="T652" s="148"/>
      <c r="U652" s="148"/>
      <c r="V652" s="148"/>
      <c r="W652" s="148"/>
      <c r="X652" s="148"/>
      <c r="Y652" s="148"/>
      <c r="Z652" s="148"/>
      <c r="AA652" s="148"/>
      <c r="AB652" s="151"/>
      <c r="AC652" s="148"/>
      <c r="AD652" s="152"/>
      <c r="AE652" s="133"/>
      <c r="AF652" s="133"/>
      <c r="AG652" s="138"/>
      <c r="AH652" s="139"/>
      <c r="AI652" s="144"/>
      <c r="AJ652" s="144"/>
      <c r="AK652" s="144"/>
      <c r="AL652" s="144"/>
      <c r="AM652" s="144"/>
      <c r="AO652" s="115"/>
      <c r="AQ652" s="146"/>
    </row>
    <row r="653" spans="2:43">
      <c r="C653" s="159"/>
      <c r="D653" s="162"/>
      <c r="E653" s="163"/>
      <c r="F653" s="699"/>
      <c r="G653" s="148"/>
      <c r="H653" s="148"/>
      <c r="I653" s="148"/>
      <c r="J653" s="148"/>
      <c r="K653" s="148"/>
      <c r="L653" s="148"/>
      <c r="M653" s="148"/>
      <c r="N653" s="148"/>
      <c r="O653" s="148"/>
      <c r="P653" s="148"/>
      <c r="Q653" s="148"/>
      <c r="R653" s="148"/>
      <c r="S653" s="148"/>
      <c r="T653" s="148"/>
      <c r="U653" s="148"/>
      <c r="V653" s="148"/>
      <c r="W653" s="148"/>
      <c r="X653" s="148"/>
      <c r="Y653" s="148"/>
      <c r="Z653" s="148"/>
      <c r="AA653" s="148"/>
      <c r="AB653" s="151"/>
      <c r="AC653" s="148"/>
      <c r="AD653" s="152"/>
      <c r="AE653" s="133"/>
      <c r="AF653" s="133"/>
      <c r="AG653" s="138"/>
      <c r="AH653" s="139"/>
      <c r="AI653" s="144"/>
      <c r="AJ653" s="144"/>
      <c r="AK653" s="144"/>
      <c r="AL653" s="144"/>
      <c r="AM653" s="144"/>
      <c r="AO653" s="115"/>
      <c r="AQ653" s="146"/>
    </row>
    <row r="654" spans="2:43">
      <c r="C654" s="159"/>
      <c r="D654" s="162"/>
      <c r="E654" s="163"/>
      <c r="F654" s="699"/>
      <c r="G654" s="148"/>
      <c r="H654" s="148"/>
      <c r="I654" s="148"/>
      <c r="J654" s="148"/>
      <c r="K654" s="148"/>
      <c r="L654" s="148"/>
      <c r="M654" s="148"/>
      <c r="N654" s="148"/>
      <c r="O654" s="148"/>
      <c r="P654" s="148"/>
      <c r="Q654" s="148"/>
      <c r="R654" s="148"/>
      <c r="S654" s="148"/>
      <c r="T654" s="148"/>
      <c r="U654" s="148"/>
      <c r="V654" s="148"/>
      <c r="W654" s="148"/>
      <c r="X654" s="148"/>
      <c r="Y654" s="148"/>
      <c r="Z654" s="148"/>
      <c r="AA654" s="148"/>
      <c r="AB654" s="151"/>
      <c r="AC654" s="148"/>
      <c r="AD654" s="152"/>
      <c r="AE654" s="133"/>
      <c r="AF654" s="133"/>
      <c r="AG654" s="138"/>
      <c r="AH654" s="139"/>
      <c r="AI654" s="144"/>
      <c r="AJ654" s="144"/>
      <c r="AK654" s="144"/>
      <c r="AL654" s="144"/>
      <c r="AM654" s="144"/>
      <c r="AO654" s="115"/>
      <c r="AQ654" s="146"/>
    </row>
    <row r="655" spans="2:43">
      <c r="C655" s="159"/>
      <c r="D655" s="162"/>
      <c r="E655" s="163"/>
      <c r="F655" s="699"/>
      <c r="G655" s="148"/>
      <c r="H655" s="148"/>
      <c r="I655" s="148"/>
      <c r="J655" s="148"/>
      <c r="K655" s="148"/>
      <c r="L655" s="148"/>
      <c r="M655" s="148"/>
      <c r="N655" s="148"/>
      <c r="O655" s="148"/>
      <c r="P655" s="148"/>
      <c r="Q655" s="148"/>
      <c r="R655" s="148"/>
      <c r="S655" s="148"/>
      <c r="T655" s="148"/>
      <c r="U655" s="148"/>
      <c r="V655" s="148"/>
      <c r="W655" s="148"/>
      <c r="X655" s="148"/>
      <c r="Y655" s="148"/>
      <c r="Z655" s="148"/>
      <c r="AA655" s="148"/>
      <c r="AB655" s="151"/>
      <c r="AC655" s="148"/>
      <c r="AD655" s="152"/>
      <c r="AE655" s="133"/>
      <c r="AF655" s="133"/>
      <c r="AG655" s="138"/>
      <c r="AH655" s="139"/>
      <c r="AI655" s="144"/>
      <c r="AJ655" s="144"/>
      <c r="AK655" s="144"/>
      <c r="AL655" s="144"/>
      <c r="AM655" s="144"/>
      <c r="AO655" s="115"/>
      <c r="AQ655" s="146"/>
    </row>
    <row r="656" spans="2:43">
      <c r="C656" s="159"/>
      <c r="D656" s="162"/>
      <c r="E656" s="163"/>
      <c r="F656" s="699"/>
      <c r="G656" s="148"/>
      <c r="H656" s="148"/>
      <c r="I656" s="148"/>
      <c r="J656" s="148"/>
      <c r="K656" s="148"/>
      <c r="L656" s="148"/>
      <c r="M656" s="148"/>
      <c r="N656" s="148"/>
      <c r="O656" s="148"/>
      <c r="P656" s="148"/>
      <c r="Q656" s="148"/>
      <c r="R656" s="148"/>
      <c r="S656" s="148"/>
      <c r="T656" s="148"/>
      <c r="U656" s="148"/>
      <c r="V656" s="148"/>
      <c r="W656" s="148"/>
      <c r="X656" s="148"/>
      <c r="Y656" s="148"/>
      <c r="Z656" s="148"/>
      <c r="AA656" s="148"/>
      <c r="AB656" s="151"/>
      <c r="AC656" s="148"/>
      <c r="AD656" s="152"/>
      <c r="AE656" s="133"/>
      <c r="AF656" s="133"/>
      <c r="AG656" s="138"/>
      <c r="AH656" s="139"/>
      <c r="AI656" s="144"/>
      <c r="AJ656" s="144"/>
      <c r="AK656" s="144"/>
      <c r="AL656" s="144"/>
      <c r="AM656" s="144"/>
      <c r="AO656" s="115"/>
      <c r="AQ656" s="146"/>
    </row>
    <row r="657" spans="2:43">
      <c r="C657" s="159"/>
      <c r="D657" s="162"/>
      <c r="E657" s="163"/>
      <c r="F657" s="699"/>
      <c r="G657" s="148"/>
      <c r="H657" s="148"/>
      <c r="I657" s="148"/>
      <c r="J657" s="148"/>
      <c r="K657" s="148"/>
      <c r="L657" s="148"/>
      <c r="M657" s="148"/>
      <c r="N657" s="148"/>
      <c r="O657" s="148"/>
      <c r="P657" s="148"/>
      <c r="Q657" s="148"/>
      <c r="R657" s="148"/>
      <c r="S657" s="148"/>
      <c r="T657" s="148"/>
      <c r="U657" s="148"/>
      <c r="V657" s="148"/>
      <c r="W657" s="148"/>
      <c r="X657" s="148"/>
      <c r="Y657" s="148"/>
      <c r="Z657" s="148"/>
      <c r="AA657" s="148"/>
      <c r="AB657" s="151"/>
      <c r="AC657" s="148"/>
      <c r="AD657" s="152"/>
      <c r="AE657" s="133"/>
      <c r="AF657" s="133"/>
      <c r="AG657" s="138"/>
      <c r="AH657" s="139"/>
      <c r="AI657" s="144"/>
      <c r="AJ657" s="144"/>
      <c r="AK657" s="144"/>
      <c r="AL657" s="144"/>
      <c r="AM657" s="144"/>
      <c r="AO657" s="115"/>
      <c r="AQ657" s="146"/>
    </row>
    <row r="658" spans="2:43">
      <c r="C658" s="159"/>
      <c r="D658" s="162"/>
      <c r="E658" s="163"/>
      <c r="F658" s="699"/>
      <c r="G658" s="148"/>
      <c r="H658" s="148"/>
      <c r="I658" s="148"/>
      <c r="J658" s="148"/>
      <c r="K658" s="148"/>
      <c r="L658" s="148"/>
      <c r="M658" s="148"/>
      <c r="N658" s="148"/>
      <c r="O658" s="148"/>
      <c r="P658" s="148"/>
      <c r="Q658" s="148"/>
      <c r="R658" s="148"/>
      <c r="S658" s="148"/>
      <c r="T658" s="148"/>
      <c r="U658" s="148"/>
      <c r="V658" s="148"/>
      <c r="W658" s="148"/>
      <c r="X658" s="148"/>
      <c r="Y658" s="148"/>
      <c r="Z658" s="148"/>
      <c r="AA658" s="148"/>
      <c r="AB658" s="151"/>
      <c r="AC658" s="148"/>
      <c r="AD658" s="152"/>
      <c r="AE658" s="133"/>
      <c r="AF658" s="133"/>
      <c r="AG658" s="138"/>
      <c r="AH658" s="139"/>
      <c r="AI658" s="144"/>
      <c r="AJ658" s="144"/>
      <c r="AK658" s="144"/>
      <c r="AL658" s="144"/>
      <c r="AM658" s="144"/>
      <c r="AO658" s="115"/>
      <c r="AQ658" s="146"/>
    </row>
    <row r="659" spans="2:43">
      <c r="B659" s="158"/>
      <c r="C659" s="159"/>
      <c r="D659" s="162"/>
      <c r="E659" s="161"/>
      <c r="F659" s="699"/>
      <c r="G659" s="148"/>
      <c r="H659" s="148"/>
      <c r="I659" s="148"/>
      <c r="J659" s="148"/>
      <c r="K659" s="148"/>
      <c r="L659" s="148"/>
      <c r="M659" s="148"/>
      <c r="N659" s="148"/>
      <c r="O659" s="148"/>
      <c r="P659" s="148"/>
      <c r="Q659" s="148"/>
      <c r="R659" s="148"/>
      <c r="S659" s="148"/>
      <c r="T659" s="148"/>
      <c r="U659" s="148"/>
      <c r="V659" s="148"/>
      <c r="W659" s="148"/>
      <c r="X659" s="148"/>
      <c r="Y659" s="148"/>
      <c r="Z659" s="148"/>
      <c r="AA659" s="148"/>
      <c r="AB659" s="151"/>
      <c r="AC659" s="148"/>
      <c r="AD659" s="152"/>
      <c r="AE659" s="133"/>
      <c r="AF659" s="133"/>
      <c r="AG659" s="138"/>
      <c r="AH659" s="139"/>
      <c r="AI659" s="144"/>
      <c r="AJ659" s="144"/>
      <c r="AK659" s="144"/>
      <c r="AL659" s="144"/>
      <c r="AM659" s="144"/>
      <c r="AO659" s="115"/>
      <c r="AQ659" s="4"/>
    </row>
    <row r="660" spans="2:43">
      <c r="C660" s="159"/>
      <c r="D660" s="162"/>
      <c r="E660" s="163"/>
      <c r="F660" s="699"/>
      <c r="G660" s="148"/>
      <c r="H660" s="148"/>
      <c r="I660" s="148"/>
      <c r="J660" s="148"/>
      <c r="K660" s="148"/>
      <c r="L660" s="148"/>
      <c r="M660" s="148"/>
      <c r="N660" s="148"/>
      <c r="O660" s="148"/>
      <c r="P660" s="148"/>
      <c r="Q660" s="148"/>
      <c r="R660" s="148"/>
      <c r="S660" s="148"/>
      <c r="T660" s="148"/>
      <c r="U660" s="148"/>
      <c r="V660" s="148"/>
      <c r="W660" s="148"/>
      <c r="X660" s="148"/>
      <c r="Y660" s="148"/>
      <c r="Z660" s="148"/>
      <c r="AA660" s="148"/>
      <c r="AB660" s="151"/>
      <c r="AC660" s="148"/>
      <c r="AD660" s="152"/>
      <c r="AE660" s="133"/>
      <c r="AF660" s="133"/>
      <c r="AG660" s="138"/>
      <c r="AH660" s="139"/>
      <c r="AI660" s="144"/>
      <c r="AJ660" s="144"/>
      <c r="AK660" s="144"/>
      <c r="AL660" s="144"/>
      <c r="AM660" s="144"/>
      <c r="AO660" s="115"/>
      <c r="AQ660" s="146"/>
    </row>
    <row r="661" spans="2:43">
      <c r="C661" s="159"/>
      <c r="D661" s="162"/>
      <c r="E661" s="163"/>
      <c r="F661" s="699"/>
      <c r="G661" s="148"/>
      <c r="H661" s="148"/>
      <c r="I661" s="148"/>
      <c r="J661" s="148"/>
      <c r="K661" s="148"/>
      <c r="L661" s="148"/>
      <c r="M661" s="148"/>
      <c r="N661" s="148"/>
      <c r="O661" s="148"/>
      <c r="P661" s="148"/>
      <c r="Q661" s="148"/>
      <c r="R661" s="148"/>
      <c r="S661" s="148"/>
      <c r="T661" s="148"/>
      <c r="U661" s="148"/>
      <c r="V661" s="148"/>
      <c r="W661" s="148"/>
      <c r="X661" s="148"/>
      <c r="Y661" s="148"/>
      <c r="Z661" s="148"/>
      <c r="AA661" s="148"/>
      <c r="AB661" s="151"/>
      <c r="AC661" s="148"/>
      <c r="AD661" s="152"/>
      <c r="AE661" s="133"/>
      <c r="AF661" s="133"/>
      <c r="AG661" s="138"/>
      <c r="AH661" s="139"/>
      <c r="AI661" s="144"/>
      <c r="AJ661" s="144"/>
      <c r="AK661" s="144"/>
      <c r="AL661" s="144"/>
      <c r="AM661" s="144"/>
      <c r="AO661" s="115"/>
      <c r="AQ661" s="146"/>
    </row>
    <row r="662" spans="2:43">
      <c r="C662" s="159"/>
      <c r="D662" s="162"/>
      <c r="E662" s="163"/>
      <c r="F662" s="699"/>
      <c r="G662" s="148"/>
      <c r="H662" s="148"/>
      <c r="I662" s="148"/>
      <c r="J662" s="148"/>
      <c r="K662" s="148"/>
      <c r="L662" s="148"/>
      <c r="M662" s="148"/>
      <c r="N662" s="148"/>
      <c r="O662" s="148"/>
      <c r="P662" s="148"/>
      <c r="Q662" s="148"/>
      <c r="R662" s="148"/>
      <c r="S662" s="148"/>
      <c r="T662" s="148"/>
      <c r="U662" s="148"/>
      <c r="V662" s="148"/>
      <c r="W662" s="148"/>
      <c r="X662" s="148"/>
      <c r="Y662" s="148"/>
      <c r="Z662" s="148"/>
      <c r="AA662" s="148"/>
      <c r="AB662" s="151"/>
      <c r="AC662" s="148"/>
      <c r="AD662" s="152"/>
      <c r="AE662" s="133"/>
      <c r="AF662" s="133"/>
      <c r="AG662" s="138"/>
      <c r="AH662" s="139"/>
      <c r="AI662" s="144"/>
      <c r="AJ662" s="144"/>
      <c r="AK662" s="144"/>
      <c r="AL662" s="144"/>
      <c r="AM662" s="144"/>
      <c r="AO662" s="115"/>
      <c r="AQ662" s="146"/>
    </row>
    <row r="663" spans="2:43">
      <c r="C663" s="159"/>
      <c r="D663" s="162"/>
      <c r="E663" s="163"/>
      <c r="F663" s="699"/>
      <c r="G663" s="148"/>
      <c r="H663" s="148"/>
      <c r="I663" s="148"/>
      <c r="J663" s="148"/>
      <c r="K663" s="148"/>
      <c r="L663" s="148"/>
      <c r="M663" s="148"/>
      <c r="N663" s="148"/>
      <c r="O663" s="148"/>
      <c r="P663" s="148"/>
      <c r="Q663" s="148"/>
      <c r="R663" s="148"/>
      <c r="S663" s="148"/>
      <c r="T663" s="148"/>
      <c r="U663" s="148"/>
      <c r="V663" s="148"/>
      <c r="W663" s="148"/>
      <c r="X663" s="148"/>
      <c r="Y663" s="148"/>
      <c r="Z663" s="148"/>
      <c r="AA663" s="148"/>
      <c r="AB663" s="151"/>
      <c r="AC663" s="148"/>
      <c r="AD663" s="152"/>
      <c r="AE663" s="133"/>
      <c r="AF663" s="133"/>
      <c r="AG663" s="138"/>
      <c r="AH663" s="139"/>
      <c r="AI663" s="144"/>
      <c r="AJ663" s="144"/>
      <c r="AK663" s="144"/>
      <c r="AL663" s="144"/>
      <c r="AM663" s="144"/>
      <c r="AO663" s="115"/>
      <c r="AQ663" s="146"/>
    </row>
    <row r="664" spans="2:43">
      <c r="C664" s="159"/>
      <c r="D664" s="162"/>
      <c r="E664" s="163"/>
      <c r="F664" s="699"/>
      <c r="G664" s="148"/>
      <c r="H664" s="148"/>
      <c r="I664" s="148"/>
      <c r="J664" s="148"/>
      <c r="K664" s="148"/>
      <c r="L664" s="148"/>
      <c r="M664" s="148"/>
      <c r="N664" s="148"/>
      <c r="O664" s="148"/>
      <c r="P664" s="148"/>
      <c r="Q664" s="148"/>
      <c r="R664" s="148"/>
      <c r="S664" s="148"/>
      <c r="T664" s="148"/>
      <c r="U664" s="148"/>
      <c r="V664" s="148"/>
      <c r="W664" s="148"/>
      <c r="X664" s="148"/>
      <c r="Y664" s="148"/>
      <c r="Z664" s="148"/>
      <c r="AA664" s="148"/>
      <c r="AB664" s="151"/>
      <c r="AC664" s="148"/>
      <c r="AD664" s="152"/>
      <c r="AE664" s="133"/>
      <c r="AF664" s="133"/>
      <c r="AG664" s="138"/>
      <c r="AH664" s="139"/>
      <c r="AI664" s="144"/>
      <c r="AJ664" s="144"/>
      <c r="AK664" s="144"/>
      <c r="AL664" s="144"/>
      <c r="AM664" s="144"/>
      <c r="AO664" s="115"/>
      <c r="AQ664" s="146"/>
    </row>
    <row r="665" spans="2:43">
      <c r="C665" s="159"/>
      <c r="D665" s="162"/>
      <c r="E665" s="163"/>
      <c r="F665" s="699"/>
      <c r="G665" s="148"/>
      <c r="H665" s="148"/>
      <c r="I665" s="148"/>
      <c r="J665" s="148"/>
      <c r="K665" s="148"/>
      <c r="L665" s="148"/>
      <c r="M665" s="148"/>
      <c r="N665" s="148"/>
      <c r="O665" s="148"/>
      <c r="P665" s="148"/>
      <c r="Q665" s="148"/>
      <c r="R665" s="148"/>
      <c r="S665" s="148"/>
      <c r="T665" s="148"/>
      <c r="U665" s="148"/>
      <c r="V665" s="148"/>
      <c r="W665" s="148"/>
      <c r="X665" s="148"/>
      <c r="Y665" s="148"/>
      <c r="Z665" s="148"/>
      <c r="AA665" s="148"/>
      <c r="AB665" s="151"/>
      <c r="AC665" s="148"/>
      <c r="AD665" s="152"/>
      <c r="AE665" s="133"/>
      <c r="AF665" s="133"/>
      <c r="AG665" s="138"/>
      <c r="AH665" s="139"/>
      <c r="AI665" s="144"/>
      <c r="AJ665" s="144"/>
      <c r="AK665" s="144"/>
      <c r="AL665" s="144"/>
      <c r="AM665" s="144"/>
      <c r="AO665" s="115"/>
      <c r="AQ665" s="146"/>
    </row>
    <row r="666" spans="2:43">
      <c r="C666" s="159"/>
      <c r="D666" s="162"/>
      <c r="E666" s="163"/>
      <c r="F666" s="699"/>
      <c r="G666" s="148"/>
      <c r="H666" s="148"/>
      <c r="I666" s="148"/>
      <c r="J666" s="148"/>
      <c r="K666" s="148"/>
      <c r="L666" s="148"/>
      <c r="M666" s="148"/>
      <c r="N666" s="148"/>
      <c r="O666" s="148"/>
      <c r="P666" s="148"/>
      <c r="Q666" s="148"/>
      <c r="R666" s="148"/>
      <c r="S666" s="148"/>
      <c r="T666" s="148"/>
      <c r="U666" s="148"/>
      <c r="V666" s="148"/>
      <c r="W666" s="148"/>
      <c r="X666" s="148"/>
      <c r="Y666" s="148"/>
      <c r="Z666" s="148"/>
      <c r="AA666" s="148"/>
      <c r="AB666" s="151"/>
      <c r="AC666" s="148"/>
      <c r="AD666" s="152"/>
      <c r="AE666" s="133"/>
      <c r="AF666" s="133"/>
      <c r="AG666" s="138"/>
      <c r="AH666" s="139"/>
      <c r="AI666" s="144"/>
      <c r="AJ666" s="144"/>
      <c r="AK666" s="144"/>
      <c r="AL666" s="144"/>
      <c r="AM666" s="144"/>
      <c r="AO666" s="115"/>
      <c r="AQ666" s="146"/>
    </row>
    <row r="667" spans="2:43">
      <c r="C667" s="159"/>
      <c r="D667" s="162"/>
      <c r="E667" s="163"/>
      <c r="F667" s="699"/>
      <c r="G667" s="148"/>
      <c r="H667" s="148"/>
      <c r="I667" s="148"/>
      <c r="J667" s="148"/>
      <c r="K667" s="148"/>
      <c r="L667" s="148"/>
      <c r="M667" s="148"/>
      <c r="N667" s="148"/>
      <c r="O667" s="148"/>
      <c r="P667" s="148"/>
      <c r="Q667" s="148"/>
      <c r="R667" s="148"/>
      <c r="S667" s="148"/>
      <c r="T667" s="148"/>
      <c r="U667" s="148"/>
      <c r="V667" s="148"/>
      <c r="W667" s="148"/>
      <c r="X667" s="148"/>
      <c r="Y667" s="148"/>
      <c r="Z667" s="148"/>
      <c r="AA667" s="148"/>
      <c r="AB667" s="151"/>
      <c r="AC667" s="148"/>
      <c r="AD667" s="152"/>
      <c r="AE667" s="133"/>
      <c r="AF667" s="133"/>
      <c r="AG667" s="138"/>
      <c r="AH667" s="139"/>
      <c r="AI667" s="144"/>
      <c r="AJ667" s="144"/>
      <c r="AK667" s="144"/>
      <c r="AL667" s="144"/>
      <c r="AM667" s="144"/>
      <c r="AO667" s="115"/>
      <c r="AQ667" s="146"/>
    </row>
    <row r="668" spans="2:43">
      <c r="C668" s="159"/>
      <c r="D668" s="162"/>
      <c r="E668" s="163"/>
      <c r="F668" s="699"/>
      <c r="G668" s="148"/>
      <c r="H668" s="148"/>
      <c r="I668" s="148"/>
      <c r="J668" s="148"/>
      <c r="K668" s="148"/>
      <c r="L668" s="148"/>
      <c r="M668" s="148"/>
      <c r="N668" s="148"/>
      <c r="O668" s="148"/>
      <c r="P668" s="148"/>
      <c r="Q668" s="148"/>
      <c r="R668" s="148"/>
      <c r="S668" s="148"/>
      <c r="T668" s="148"/>
      <c r="U668" s="148"/>
      <c r="V668" s="148"/>
      <c r="W668" s="148"/>
      <c r="X668" s="148"/>
      <c r="Y668" s="148"/>
      <c r="Z668" s="148"/>
      <c r="AA668" s="148"/>
      <c r="AB668" s="151"/>
      <c r="AC668" s="148"/>
      <c r="AD668" s="152"/>
      <c r="AE668" s="133"/>
      <c r="AF668" s="133"/>
      <c r="AG668" s="138"/>
      <c r="AH668" s="139"/>
      <c r="AI668" s="144"/>
      <c r="AJ668" s="144"/>
      <c r="AK668" s="144"/>
      <c r="AL668" s="144"/>
      <c r="AM668" s="144"/>
      <c r="AO668" s="115"/>
      <c r="AQ668" s="146"/>
    </row>
    <row r="669" spans="2:43">
      <c r="C669" s="159"/>
      <c r="D669" s="162"/>
      <c r="E669" s="163"/>
      <c r="F669" s="699"/>
      <c r="G669" s="148"/>
      <c r="H669" s="148"/>
      <c r="I669" s="148"/>
      <c r="J669" s="148"/>
      <c r="K669" s="148"/>
      <c r="L669" s="148"/>
      <c r="M669" s="148"/>
      <c r="N669" s="148"/>
      <c r="O669" s="148"/>
      <c r="P669" s="148"/>
      <c r="Q669" s="148"/>
      <c r="R669" s="148"/>
      <c r="S669" s="148"/>
      <c r="T669" s="148"/>
      <c r="U669" s="148"/>
      <c r="V669" s="148"/>
      <c r="W669" s="148"/>
      <c r="X669" s="148"/>
      <c r="Y669" s="148"/>
      <c r="Z669" s="148"/>
      <c r="AA669" s="148"/>
      <c r="AB669" s="151"/>
      <c r="AC669" s="148"/>
      <c r="AD669" s="152"/>
      <c r="AE669" s="133"/>
      <c r="AF669" s="133"/>
      <c r="AG669" s="138"/>
      <c r="AH669" s="139"/>
      <c r="AI669" s="144"/>
      <c r="AJ669" s="144"/>
      <c r="AK669" s="144"/>
      <c r="AL669" s="144"/>
      <c r="AM669" s="144"/>
      <c r="AO669" s="115"/>
      <c r="AQ669" s="146"/>
    </row>
    <row r="670" spans="2:43">
      <c r="C670" s="159"/>
      <c r="D670" s="162"/>
      <c r="E670" s="163"/>
      <c r="F670" s="699"/>
      <c r="G670" s="148"/>
      <c r="H670" s="148"/>
      <c r="I670" s="148"/>
      <c r="J670" s="148"/>
      <c r="K670" s="148"/>
      <c r="L670" s="148"/>
      <c r="M670" s="148"/>
      <c r="N670" s="148"/>
      <c r="O670" s="148"/>
      <c r="P670" s="148"/>
      <c r="Q670" s="148"/>
      <c r="R670" s="148"/>
      <c r="S670" s="148"/>
      <c r="T670" s="148"/>
      <c r="U670" s="148"/>
      <c r="V670" s="148"/>
      <c r="W670" s="148"/>
      <c r="X670" s="148"/>
      <c r="Y670" s="148"/>
      <c r="Z670" s="148"/>
      <c r="AA670" s="148"/>
      <c r="AB670" s="151"/>
      <c r="AC670" s="148"/>
      <c r="AD670" s="152"/>
      <c r="AE670" s="133"/>
      <c r="AF670" s="133"/>
      <c r="AG670" s="138"/>
      <c r="AH670" s="139"/>
      <c r="AI670" s="144"/>
      <c r="AJ670" s="144"/>
      <c r="AK670" s="144"/>
      <c r="AL670" s="144"/>
      <c r="AM670" s="144"/>
      <c r="AO670" s="115"/>
      <c r="AQ670" s="146"/>
    </row>
    <row r="671" spans="2:43">
      <c r="C671" s="159"/>
      <c r="D671" s="162"/>
      <c r="E671" s="163"/>
      <c r="F671" s="699"/>
      <c r="G671" s="148"/>
      <c r="H671" s="148"/>
      <c r="I671" s="148"/>
      <c r="J671" s="148"/>
      <c r="K671" s="148"/>
      <c r="L671" s="148"/>
      <c r="M671" s="148"/>
      <c r="N671" s="148"/>
      <c r="O671" s="148"/>
      <c r="P671" s="148"/>
      <c r="Q671" s="148"/>
      <c r="R671" s="148"/>
      <c r="S671" s="148"/>
      <c r="T671" s="148"/>
      <c r="U671" s="148"/>
      <c r="V671" s="148"/>
      <c r="W671" s="148"/>
      <c r="X671" s="148"/>
      <c r="Y671" s="148"/>
      <c r="Z671" s="148"/>
      <c r="AA671" s="148"/>
      <c r="AB671" s="151"/>
      <c r="AC671" s="148"/>
      <c r="AD671" s="152"/>
      <c r="AE671" s="133"/>
      <c r="AF671" s="133"/>
      <c r="AG671" s="138"/>
      <c r="AH671" s="139"/>
      <c r="AI671" s="144"/>
      <c r="AJ671" s="144"/>
      <c r="AK671" s="144"/>
      <c r="AL671" s="144"/>
      <c r="AM671" s="144"/>
      <c r="AO671" s="115"/>
      <c r="AQ671" s="146"/>
    </row>
    <row r="672" spans="2:43">
      <c r="C672" s="159"/>
      <c r="D672" s="162"/>
      <c r="E672" s="163"/>
      <c r="F672" s="699"/>
      <c r="G672" s="148"/>
      <c r="H672" s="148"/>
      <c r="I672" s="148"/>
      <c r="J672" s="148"/>
      <c r="K672" s="148"/>
      <c r="L672" s="148"/>
      <c r="M672" s="148"/>
      <c r="N672" s="148"/>
      <c r="O672" s="148"/>
      <c r="P672" s="148"/>
      <c r="Q672" s="148"/>
      <c r="R672" s="148"/>
      <c r="S672" s="148"/>
      <c r="T672" s="148"/>
      <c r="U672" s="148"/>
      <c r="V672" s="148"/>
      <c r="W672" s="148"/>
      <c r="X672" s="148"/>
      <c r="Y672" s="148"/>
      <c r="Z672" s="148"/>
      <c r="AA672" s="148"/>
      <c r="AB672" s="151"/>
      <c r="AC672" s="148"/>
      <c r="AD672" s="152"/>
      <c r="AE672" s="133"/>
      <c r="AF672" s="133"/>
      <c r="AG672" s="138"/>
      <c r="AH672" s="139"/>
      <c r="AI672" s="144"/>
      <c r="AJ672" s="144"/>
      <c r="AK672" s="144"/>
      <c r="AL672" s="144"/>
      <c r="AM672" s="144"/>
      <c r="AO672" s="115"/>
      <c r="AQ672" s="146"/>
    </row>
    <row r="673" spans="3:43">
      <c r="C673" s="159"/>
      <c r="D673" s="162"/>
      <c r="E673" s="163"/>
      <c r="F673" s="699"/>
      <c r="G673" s="148"/>
      <c r="H673" s="148"/>
      <c r="I673" s="148"/>
      <c r="J673" s="148"/>
      <c r="K673" s="148"/>
      <c r="L673" s="148"/>
      <c r="M673" s="148"/>
      <c r="N673" s="148"/>
      <c r="O673" s="148"/>
      <c r="P673" s="148"/>
      <c r="Q673" s="148"/>
      <c r="R673" s="148"/>
      <c r="S673" s="148"/>
      <c r="T673" s="148"/>
      <c r="U673" s="148"/>
      <c r="V673" s="148"/>
      <c r="W673" s="148"/>
      <c r="X673" s="148"/>
      <c r="Y673" s="148"/>
      <c r="Z673" s="148"/>
      <c r="AA673" s="148"/>
      <c r="AB673" s="151"/>
      <c r="AC673" s="148"/>
      <c r="AD673" s="152"/>
      <c r="AE673" s="133"/>
      <c r="AF673" s="133"/>
      <c r="AG673" s="138"/>
      <c r="AH673" s="139"/>
      <c r="AI673" s="144"/>
      <c r="AJ673" s="144"/>
      <c r="AK673" s="144"/>
      <c r="AL673" s="144"/>
      <c r="AM673" s="144"/>
      <c r="AO673" s="115"/>
      <c r="AQ673" s="146"/>
    </row>
    <row r="674" spans="3:43">
      <c r="C674" s="159"/>
      <c r="D674" s="162"/>
      <c r="E674" s="163"/>
      <c r="F674" s="699"/>
      <c r="G674" s="148"/>
      <c r="H674" s="148"/>
      <c r="I674" s="148"/>
      <c r="J674" s="148"/>
      <c r="K674" s="148"/>
      <c r="L674" s="148"/>
      <c r="M674" s="148"/>
      <c r="N674" s="148"/>
      <c r="O674" s="148"/>
      <c r="P674" s="148"/>
      <c r="Q674" s="148"/>
      <c r="R674" s="148"/>
      <c r="S674" s="148"/>
      <c r="T674" s="148"/>
      <c r="U674" s="148"/>
      <c r="V674" s="148"/>
      <c r="W674" s="148"/>
      <c r="X674" s="148"/>
      <c r="Y674" s="148"/>
      <c r="Z674" s="148"/>
      <c r="AA674" s="148"/>
      <c r="AB674" s="151"/>
      <c r="AC674" s="148"/>
      <c r="AD674" s="152"/>
      <c r="AE674" s="133"/>
      <c r="AF674" s="133"/>
      <c r="AG674" s="138"/>
      <c r="AH674" s="139"/>
      <c r="AI674" s="144"/>
      <c r="AJ674" s="144"/>
      <c r="AK674" s="144"/>
      <c r="AL674" s="144"/>
      <c r="AM674" s="144"/>
      <c r="AO674" s="115"/>
      <c r="AQ674" s="146"/>
    </row>
    <row r="675" spans="3:43">
      <c r="C675" s="159"/>
      <c r="D675" s="162"/>
      <c r="E675" s="163"/>
      <c r="F675" s="699"/>
      <c r="G675" s="148"/>
      <c r="H675" s="148"/>
      <c r="I675" s="148"/>
      <c r="J675" s="148"/>
      <c r="K675" s="148"/>
      <c r="L675" s="148"/>
      <c r="M675" s="148"/>
      <c r="N675" s="148"/>
      <c r="O675" s="148"/>
      <c r="P675" s="148"/>
      <c r="Q675" s="148"/>
      <c r="R675" s="148"/>
      <c r="S675" s="148"/>
      <c r="T675" s="148"/>
      <c r="U675" s="148"/>
      <c r="V675" s="148"/>
      <c r="W675" s="148"/>
      <c r="X675" s="148"/>
      <c r="Y675" s="148"/>
      <c r="Z675" s="148"/>
      <c r="AA675" s="148"/>
      <c r="AB675" s="151"/>
      <c r="AC675" s="148"/>
      <c r="AD675" s="152"/>
      <c r="AE675" s="133"/>
      <c r="AF675" s="133"/>
      <c r="AG675" s="138"/>
      <c r="AH675" s="139"/>
      <c r="AI675" s="144"/>
      <c r="AJ675" s="144"/>
      <c r="AK675" s="144"/>
      <c r="AL675" s="144"/>
      <c r="AM675" s="144"/>
      <c r="AO675" s="115"/>
      <c r="AQ675" s="146"/>
    </row>
    <row r="676" spans="3:43">
      <c r="C676" s="159"/>
      <c r="D676" s="162"/>
      <c r="E676" s="163"/>
      <c r="F676" s="699"/>
      <c r="G676" s="148"/>
      <c r="H676" s="148"/>
      <c r="I676" s="148"/>
      <c r="J676" s="148"/>
      <c r="K676" s="148"/>
      <c r="L676" s="148"/>
      <c r="M676" s="148"/>
      <c r="N676" s="148"/>
      <c r="O676" s="148"/>
      <c r="P676" s="148"/>
      <c r="Q676" s="148"/>
      <c r="R676" s="148"/>
      <c r="S676" s="148"/>
      <c r="T676" s="148"/>
      <c r="U676" s="148"/>
      <c r="V676" s="148"/>
      <c r="W676" s="148"/>
      <c r="X676" s="148"/>
      <c r="Y676" s="148"/>
      <c r="Z676" s="148"/>
      <c r="AA676" s="148"/>
      <c r="AB676" s="151"/>
      <c r="AC676" s="148"/>
      <c r="AD676" s="152"/>
      <c r="AE676" s="133"/>
      <c r="AF676" s="133"/>
      <c r="AG676" s="138"/>
      <c r="AH676" s="139"/>
      <c r="AI676" s="144"/>
      <c r="AJ676" s="144"/>
      <c r="AK676" s="144"/>
      <c r="AL676" s="144"/>
      <c r="AM676" s="144"/>
      <c r="AO676" s="115"/>
      <c r="AQ676" s="146"/>
    </row>
    <row r="677" spans="3:43">
      <c r="C677" s="159"/>
      <c r="D677" s="162"/>
      <c r="E677" s="163"/>
      <c r="F677" s="699"/>
      <c r="G677" s="148"/>
      <c r="H677" s="148"/>
      <c r="I677" s="148"/>
      <c r="J677" s="148"/>
      <c r="K677" s="148"/>
      <c r="L677" s="148"/>
      <c r="M677" s="148"/>
      <c r="N677" s="148"/>
      <c r="O677" s="148"/>
      <c r="P677" s="148"/>
      <c r="Q677" s="148"/>
      <c r="R677" s="148"/>
      <c r="S677" s="148"/>
      <c r="T677" s="148"/>
      <c r="U677" s="148"/>
      <c r="V677" s="148"/>
      <c r="W677" s="148"/>
      <c r="X677" s="148"/>
      <c r="Y677" s="148"/>
      <c r="Z677" s="148"/>
      <c r="AA677" s="148"/>
      <c r="AB677" s="151"/>
      <c r="AC677" s="148"/>
      <c r="AD677" s="152"/>
      <c r="AE677" s="133"/>
      <c r="AF677" s="133"/>
      <c r="AG677" s="138"/>
      <c r="AH677" s="139"/>
      <c r="AI677" s="144"/>
      <c r="AJ677" s="144"/>
      <c r="AK677" s="144"/>
      <c r="AL677" s="144"/>
      <c r="AM677" s="144"/>
      <c r="AO677" s="115"/>
      <c r="AQ677" s="146"/>
    </row>
    <row r="678" spans="3:43">
      <c r="C678" s="159"/>
      <c r="D678" s="162"/>
      <c r="E678" s="163"/>
      <c r="F678" s="699"/>
      <c r="G678" s="148"/>
      <c r="H678" s="148"/>
      <c r="I678" s="148"/>
      <c r="J678" s="148"/>
      <c r="K678" s="148"/>
      <c r="L678" s="148"/>
      <c r="M678" s="148"/>
      <c r="N678" s="148"/>
      <c r="O678" s="148"/>
      <c r="P678" s="148"/>
      <c r="Q678" s="148"/>
      <c r="R678" s="148"/>
      <c r="S678" s="148"/>
      <c r="T678" s="148"/>
      <c r="U678" s="148"/>
      <c r="V678" s="148"/>
      <c r="W678" s="148"/>
      <c r="X678" s="148"/>
      <c r="Y678" s="148"/>
      <c r="Z678" s="148"/>
      <c r="AA678" s="148"/>
      <c r="AB678" s="151"/>
      <c r="AC678" s="148"/>
      <c r="AD678" s="152"/>
      <c r="AE678" s="133"/>
      <c r="AF678" s="133"/>
      <c r="AG678" s="138"/>
      <c r="AH678" s="139"/>
      <c r="AI678" s="144"/>
      <c r="AJ678" s="144"/>
      <c r="AK678" s="144"/>
      <c r="AL678" s="144"/>
      <c r="AM678" s="144"/>
      <c r="AO678" s="115"/>
      <c r="AQ678" s="146"/>
    </row>
    <row r="679" spans="3:43">
      <c r="C679" s="159"/>
      <c r="D679" s="162"/>
      <c r="E679" s="163"/>
      <c r="F679" s="699"/>
      <c r="G679" s="148"/>
      <c r="H679" s="148"/>
      <c r="I679" s="148"/>
      <c r="J679" s="148"/>
      <c r="K679" s="148"/>
      <c r="L679" s="148"/>
      <c r="M679" s="148"/>
      <c r="N679" s="148"/>
      <c r="O679" s="148"/>
      <c r="P679" s="148"/>
      <c r="Q679" s="148"/>
      <c r="R679" s="148"/>
      <c r="S679" s="148"/>
      <c r="T679" s="148"/>
      <c r="U679" s="148"/>
      <c r="V679" s="148"/>
      <c r="W679" s="148"/>
      <c r="X679" s="148"/>
      <c r="Y679" s="148"/>
      <c r="Z679" s="148"/>
      <c r="AA679" s="148"/>
      <c r="AB679" s="151"/>
      <c r="AC679" s="148"/>
      <c r="AD679" s="152"/>
      <c r="AE679" s="133"/>
      <c r="AF679" s="133"/>
      <c r="AG679" s="138"/>
      <c r="AH679" s="139"/>
      <c r="AI679" s="144"/>
      <c r="AJ679" s="144"/>
      <c r="AK679" s="144"/>
      <c r="AL679" s="144"/>
      <c r="AM679" s="144"/>
      <c r="AO679" s="115"/>
      <c r="AQ679" s="146"/>
    </row>
    <row r="680" spans="3:43">
      <c r="C680" s="159"/>
      <c r="D680" s="162"/>
      <c r="E680" s="163"/>
      <c r="F680" s="699"/>
      <c r="G680" s="148"/>
      <c r="H680" s="148"/>
      <c r="I680" s="148"/>
      <c r="J680" s="148"/>
      <c r="K680" s="148"/>
      <c r="L680" s="148"/>
      <c r="M680" s="148"/>
      <c r="N680" s="148"/>
      <c r="O680" s="148"/>
      <c r="P680" s="148"/>
      <c r="Q680" s="148"/>
      <c r="R680" s="148"/>
      <c r="S680" s="148"/>
      <c r="T680" s="148"/>
      <c r="U680" s="148"/>
      <c r="V680" s="148"/>
      <c r="W680" s="148"/>
      <c r="X680" s="148"/>
      <c r="Y680" s="148"/>
      <c r="Z680" s="148"/>
      <c r="AA680" s="148"/>
      <c r="AB680" s="151"/>
      <c r="AC680" s="148"/>
      <c r="AD680" s="152"/>
      <c r="AE680" s="133"/>
      <c r="AF680" s="133"/>
      <c r="AG680" s="138"/>
      <c r="AH680" s="139"/>
      <c r="AI680" s="144"/>
      <c r="AJ680" s="144"/>
      <c r="AK680" s="144"/>
      <c r="AL680" s="144"/>
      <c r="AM680" s="144"/>
      <c r="AO680" s="115"/>
      <c r="AQ680" s="146"/>
    </row>
    <row r="681" spans="3:43">
      <c r="C681" s="159"/>
      <c r="D681" s="162"/>
      <c r="E681" s="163"/>
      <c r="F681" s="699"/>
      <c r="G681" s="148"/>
      <c r="H681" s="148"/>
      <c r="I681" s="148"/>
      <c r="J681" s="148"/>
      <c r="K681" s="148"/>
      <c r="L681" s="148"/>
      <c r="M681" s="148"/>
      <c r="N681" s="148"/>
      <c r="O681" s="148"/>
      <c r="P681" s="148"/>
      <c r="Q681" s="148"/>
      <c r="R681" s="148"/>
      <c r="S681" s="148"/>
      <c r="T681" s="148"/>
      <c r="U681" s="148"/>
      <c r="V681" s="148"/>
      <c r="W681" s="148"/>
      <c r="X681" s="148"/>
      <c r="Y681" s="148"/>
      <c r="Z681" s="148"/>
      <c r="AA681" s="148"/>
      <c r="AB681" s="151"/>
      <c r="AC681" s="148"/>
      <c r="AD681" s="152"/>
      <c r="AE681" s="133"/>
      <c r="AF681" s="133"/>
      <c r="AG681" s="138"/>
      <c r="AH681" s="139"/>
      <c r="AI681" s="144"/>
      <c r="AJ681" s="144"/>
      <c r="AK681" s="144"/>
      <c r="AL681" s="144"/>
      <c r="AM681" s="144"/>
      <c r="AO681" s="115"/>
      <c r="AQ681" s="146"/>
    </row>
    <row r="682" spans="3:43">
      <c r="C682" s="159"/>
      <c r="D682" s="162"/>
      <c r="E682" s="163"/>
      <c r="F682" s="699"/>
      <c r="G682" s="148"/>
      <c r="H682" s="148"/>
      <c r="I682" s="148"/>
      <c r="J682" s="148"/>
      <c r="K682" s="148"/>
      <c r="L682" s="148"/>
      <c r="M682" s="148"/>
      <c r="N682" s="148"/>
      <c r="O682" s="148"/>
      <c r="P682" s="148"/>
      <c r="Q682" s="148"/>
      <c r="R682" s="148"/>
      <c r="S682" s="148"/>
      <c r="T682" s="148"/>
      <c r="U682" s="148"/>
      <c r="V682" s="148"/>
      <c r="W682" s="148"/>
      <c r="X682" s="148"/>
      <c r="Y682" s="148"/>
      <c r="Z682" s="148"/>
      <c r="AA682" s="148"/>
      <c r="AB682" s="151"/>
      <c r="AC682" s="148"/>
      <c r="AD682" s="152"/>
      <c r="AE682" s="133"/>
      <c r="AF682" s="133"/>
      <c r="AG682" s="138"/>
      <c r="AH682" s="139"/>
      <c r="AI682" s="144"/>
      <c r="AJ682" s="144"/>
      <c r="AK682" s="144"/>
      <c r="AL682" s="144"/>
      <c r="AM682" s="144"/>
      <c r="AO682" s="115"/>
      <c r="AQ682" s="146"/>
    </row>
    <row r="683" spans="3:43">
      <c r="C683" s="159"/>
      <c r="D683" s="162"/>
      <c r="E683" s="163"/>
      <c r="F683" s="699"/>
      <c r="G683" s="148"/>
      <c r="H683" s="148"/>
      <c r="I683" s="148"/>
      <c r="J683" s="148"/>
      <c r="K683" s="148"/>
      <c r="L683" s="148"/>
      <c r="M683" s="148"/>
      <c r="N683" s="148"/>
      <c r="O683" s="148"/>
      <c r="P683" s="148"/>
      <c r="Q683" s="148"/>
      <c r="R683" s="148"/>
      <c r="S683" s="148"/>
      <c r="T683" s="148"/>
      <c r="U683" s="148"/>
      <c r="V683" s="148"/>
      <c r="W683" s="148"/>
      <c r="X683" s="148"/>
      <c r="Y683" s="148"/>
      <c r="Z683" s="148"/>
      <c r="AA683" s="148"/>
      <c r="AB683" s="151"/>
      <c r="AC683" s="148"/>
      <c r="AD683" s="152"/>
      <c r="AE683" s="133"/>
      <c r="AF683" s="133"/>
      <c r="AG683" s="138"/>
      <c r="AH683" s="139"/>
      <c r="AI683" s="144"/>
      <c r="AJ683" s="144"/>
      <c r="AK683" s="144"/>
      <c r="AL683" s="144"/>
      <c r="AM683" s="144"/>
      <c r="AO683" s="115"/>
      <c r="AQ683" s="146"/>
    </row>
    <row r="684" spans="3:43">
      <c r="C684" s="159"/>
      <c r="D684" s="162"/>
      <c r="E684" s="163"/>
      <c r="F684" s="699"/>
      <c r="G684" s="148"/>
      <c r="H684" s="148"/>
      <c r="I684" s="148"/>
      <c r="J684" s="148"/>
      <c r="K684" s="148"/>
      <c r="L684" s="148"/>
      <c r="M684" s="148"/>
      <c r="N684" s="148"/>
      <c r="O684" s="148"/>
      <c r="P684" s="148"/>
      <c r="Q684" s="148"/>
      <c r="R684" s="148"/>
      <c r="S684" s="148"/>
      <c r="T684" s="148"/>
      <c r="U684" s="148"/>
      <c r="V684" s="148"/>
      <c r="W684" s="148"/>
      <c r="X684" s="148"/>
      <c r="Y684" s="148"/>
      <c r="Z684" s="148"/>
      <c r="AA684" s="148"/>
      <c r="AB684" s="151"/>
      <c r="AC684" s="148"/>
      <c r="AD684" s="152"/>
      <c r="AE684" s="133"/>
      <c r="AF684" s="133"/>
      <c r="AG684" s="138"/>
      <c r="AH684" s="139"/>
      <c r="AI684" s="144"/>
      <c r="AJ684" s="144"/>
      <c r="AK684" s="144"/>
      <c r="AL684" s="144"/>
      <c r="AM684" s="144"/>
      <c r="AO684" s="115"/>
      <c r="AQ684" s="146"/>
    </row>
    <row r="685" spans="3:43">
      <c r="C685" s="159"/>
      <c r="D685" s="162"/>
      <c r="E685" s="163"/>
      <c r="F685" s="699"/>
      <c r="G685" s="148"/>
      <c r="H685" s="148"/>
      <c r="I685" s="148"/>
      <c r="J685" s="148"/>
      <c r="K685" s="148"/>
      <c r="L685" s="148"/>
      <c r="M685" s="148"/>
      <c r="N685" s="148"/>
      <c r="O685" s="148"/>
      <c r="P685" s="148"/>
      <c r="Q685" s="148"/>
      <c r="R685" s="148"/>
      <c r="S685" s="148"/>
      <c r="T685" s="148"/>
      <c r="U685" s="148"/>
      <c r="V685" s="148"/>
      <c r="W685" s="148"/>
      <c r="X685" s="148"/>
      <c r="Y685" s="148"/>
      <c r="Z685" s="148"/>
      <c r="AA685" s="148"/>
      <c r="AB685" s="151"/>
      <c r="AC685" s="148"/>
      <c r="AD685" s="152"/>
      <c r="AE685" s="133"/>
      <c r="AF685" s="133"/>
      <c r="AG685" s="138"/>
      <c r="AH685" s="139"/>
      <c r="AI685" s="144"/>
      <c r="AJ685" s="144"/>
      <c r="AK685" s="144"/>
      <c r="AL685" s="144"/>
      <c r="AM685" s="144"/>
      <c r="AO685" s="115"/>
      <c r="AQ685" s="146"/>
    </row>
    <row r="686" spans="3:43">
      <c r="C686" s="159"/>
      <c r="D686" s="162"/>
      <c r="E686" s="163"/>
      <c r="F686" s="699"/>
      <c r="G686" s="148"/>
      <c r="H686" s="148"/>
      <c r="I686" s="148"/>
      <c r="J686" s="148"/>
      <c r="K686" s="148"/>
      <c r="L686" s="148"/>
      <c r="M686" s="148"/>
      <c r="N686" s="148"/>
      <c r="O686" s="148"/>
      <c r="P686" s="148"/>
      <c r="Q686" s="148"/>
      <c r="R686" s="148"/>
      <c r="S686" s="148"/>
      <c r="T686" s="148"/>
      <c r="U686" s="148"/>
      <c r="V686" s="148"/>
      <c r="W686" s="148"/>
      <c r="X686" s="148"/>
      <c r="Y686" s="148"/>
      <c r="Z686" s="148"/>
      <c r="AA686" s="148"/>
      <c r="AB686" s="151"/>
      <c r="AC686" s="148"/>
      <c r="AD686" s="152"/>
      <c r="AE686" s="133"/>
      <c r="AF686" s="133"/>
      <c r="AG686" s="138"/>
      <c r="AH686" s="139"/>
      <c r="AI686" s="144"/>
      <c r="AJ686" s="144"/>
      <c r="AK686" s="144"/>
      <c r="AL686" s="144"/>
      <c r="AM686" s="144"/>
      <c r="AO686" s="115"/>
      <c r="AQ686" s="146"/>
    </row>
    <row r="687" spans="3:43">
      <c r="C687" s="159"/>
      <c r="D687" s="162"/>
      <c r="E687" s="163"/>
      <c r="F687" s="699"/>
      <c r="G687" s="148"/>
      <c r="H687" s="148"/>
      <c r="I687" s="148"/>
      <c r="J687" s="148"/>
      <c r="K687" s="148"/>
      <c r="L687" s="148"/>
      <c r="M687" s="148"/>
      <c r="N687" s="148"/>
      <c r="O687" s="148"/>
      <c r="P687" s="148"/>
      <c r="Q687" s="148"/>
      <c r="R687" s="148"/>
      <c r="S687" s="148"/>
      <c r="T687" s="148"/>
      <c r="U687" s="148"/>
      <c r="V687" s="148"/>
      <c r="W687" s="148"/>
      <c r="X687" s="148"/>
      <c r="Y687" s="148"/>
      <c r="Z687" s="148"/>
      <c r="AA687" s="148"/>
      <c r="AB687" s="151"/>
      <c r="AC687" s="148"/>
      <c r="AD687" s="152"/>
      <c r="AE687" s="133"/>
      <c r="AF687" s="133"/>
      <c r="AG687" s="138"/>
      <c r="AH687" s="139"/>
      <c r="AI687" s="144"/>
      <c r="AJ687" s="144"/>
      <c r="AK687" s="144"/>
      <c r="AL687" s="144"/>
      <c r="AM687" s="144"/>
      <c r="AO687" s="115"/>
      <c r="AQ687" s="146"/>
    </row>
    <row r="688" spans="3:43">
      <c r="C688" s="159"/>
      <c r="D688" s="162"/>
      <c r="E688" s="163"/>
      <c r="F688" s="699"/>
      <c r="G688" s="148"/>
      <c r="H688" s="148"/>
      <c r="I688" s="148"/>
      <c r="J688" s="148"/>
      <c r="K688" s="148"/>
      <c r="L688" s="148"/>
      <c r="M688" s="148"/>
      <c r="N688" s="148"/>
      <c r="O688" s="148"/>
      <c r="P688" s="148"/>
      <c r="Q688" s="148"/>
      <c r="R688" s="148"/>
      <c r="S688" s="148"/>
      <c r="T688" s="148"/>
      <c r="U688" s="148"/>
      <c r="V688" s="148"/>
      <c r="W688" s="148"/>
      <c r="X688" s="148"/>
      <c r="Y688" s="148"/>
      <c r="Z688" s="148"/>
      <c r="AA688" s="148"/>
      <c r="AB688" s="151"/>
      <c r="AC688" s="148"/>
      <c r="AD688" s="152"/>
      <c r="AE688" s="133"/>
      <c r="AF688" s="133"/>
      <c r="AG688" s="138"/>
      <c r="AH688" s="139"/>
      <c r="AI688" s="144"/>
      <c r="AJ688" s="144"/>
      <c r="AK688" s="144"/>
      <c r="AL688" s="144"/>
      <c r="AM688" s="144"/>
      <c r="AO688" s="115"/>
      <c r="AQ688" s="146"/>
    </row>
    <row r="689" spans="2:43">
      <c r="C689" s="159"/>
      <c r="D689" s="162"/>
      <c r="E689" s="163"/>
      <c r="F689" s="699"/>
      <c r="G689" s="148"/>
      <c r="H689" s="148"/>
      <c r="I689" s="148"/>
      <c r="J689" s="148"/>
      <c r="K689" s="148"/>
      <c r="L689" s="148"/>
      <c r="M689" s="148"/>
      <c r="N689" s="148"/>
      <c r="O689" s="148"/>
      <c r="P689" s="148"/>
      <c r="Q689" s="148"/>
      <c r="R689" s="148"/>
      <c r="S689" s="148"/>
      <c r="T689" s="148"/>
      <c r="U689" s="148"/>
      <c r="V689" s="148"/>
      <c r="W689" s="148"/>
      <c r="X689" s="148"/>
      <c r="Y689" s="148"/>
      <c r="Z689" s="148"/>
      <c r="AA689" s="148"/>
      <c r="AB689" s="151"/>
      <c r="AC689" s="148"/>
      <c r="AD689" s="152"/>
      <c r="AE689" s="133"/>
      <c r="AF689" s="133"/>
      <c r="AG689" s="138"/>
      <c r="AH689" s="139"/>
      <c r="AI689" s="144"/>
      <c r="AJ689" s="144"/>
      <c r="AK689" s="144"/>
      <c r="AL689" s="144"/>
      <c r="AM689" s="144"/>
      <c r="AO689" s="115"/>
      <c r="AQ689" s="146"/>
    </row>
    <row r="690" spans="2:43">
      <c r="C690" s="159"/>
      <c r="D690" s="162"/>
      <c r="E690" s="163"/>
      <c r="F690" s="699"/>
      <c r="G690" s="148"/>
      <c r="H690" s="148"/>
      <c r="I690" s="148"/>
      <c r="J690" s="148"/>
      <c r="K690" s="148"/>
      <c r="L690" s="148"/>
      <c r="M690" s="148"/>
      <c r="N690" s="148"/>
      <c r="O690" s="148"/>
      <c r="P690" s="148"/>
      <c r="Q690" s="148"/>
      <c r="R690" s="148"/>
      <c r="S690" s="148"/>
      <c r="T690" s="148"/>
      <c r="U690" s="148"/>
      <c r="V690" s="148"/>
      <c r="W690" s="148"/>
      <c r="X690" s="148"/>
      <c r="Y690" s="148"/>
      <c r="Z690" s="148"/>
      <c r="AA690" s="148"/>
      <c r="AB690" s="151"/>
      <c r="AC690" s="148"/>
      <c r="AD690" s="152"/>
      <c r="AE690" s="133"/>
      <c r="AF690" s="133"/>
      <c r="AG690" s="138"/>
      <c r="AH690" s="139"/>
      <c r="AI690" s="144"/>
      <c r="AJ690" s="144"/>
      <c r="AK690" s="144"/>
      <c r="AL690" s="144"/>
      <c r="AM690" s="144"/>
      <c r="AO690" s="115"/>
      <c r="AQ690" s="146"/>
    </row>
    <row r="691" spans="2:43">
      <c r="C691" s="159"/>
      <c r="D691" s="162"/>
      <c r="E691" s="163"/>
      <c r="F691" s="699"/>
      <c r="G691" s="148"/>
      <c r="H691" s="148"/>
      <c r="I691" s="148"/>
      <c r="J691" s="148"/>
      <c r="K691" s="148"/>
      <c r="L691" s="148"/>
      <c r="M691" s="148"/>
      <c r="N691" s="148"/>
      <c r="O691" s="148"/>
      <c r="P691" s="148"/>
      <c r="Q691" s="148"/>
      <c r="R691" s="148"/>
      <c r="S691" s="148"/>
      <c r="T691" s="148"/>
      <c r="U691" s="148"/>
      <c r="V691" s="148"/>
      <c r="W691" s="148"/>
      <c r="X691" s="148"/>
      <c r="Y691" s="148"/>
      <c r="Z691" s="148"/>
      <c r="AA691" s="148"/>
      <c r="AB691" s="151"/>
      <c r="AC691" s="148"/>
      <c r="AD691" s="152"/>
      <c r="AE691" s="133"/>
      <c r="AF691" s="133"/>
      <c r="AG691" s="138"/>
      <c r="AH691" s="139"/>
      <c r="AI691" s="144"/>
      <c r="AJ691" s="144"/>
      <c r="AK691" s="144"/>
      <c r="AL691" s="144"/>
      <c r="AM691" s="144"/>
      <c r="AO691" s="115"/>
      <c r="AQ691" s="146"/>
    </row>
    <row r="692" spans="2:43">
      <c r="C692" s="159"/>
      <c r="D692" s="162"/>
      <c r="E692" s="163"/>
      <c r="F692" s="699"/>
      <c r="G692" s="148"/>
      <c r="H692" s="148"/>
      <c r="I692" s="148"/>
      <c r="J692" s="148"/>
      <c r="K692" s="148"/>
      <c r="L692" s="148"/>
      <c r="M692" s="148"/>
      <c r="N692" s="148"/>
      <c r="O692" s="148"/>
      <c r="P692" s="148"/>
      <c r="Q692" s="148"/>
      <c r="R692" s="148"/>
      <c r="S692" s="148"/>
      <c r="T692" s="148"/>
      <c r="U692" s="148"/>
      <c r="V692" s="148"/>
      <c r="W692" s="148"/>
      <c r="X692" s="148"/>
      <c r="Y692" s="148"/>
      <c r="Z692" s="148"/>
      <c r="AA692" s="148"/>
      <c r="AB692" s="151"/>
      <c r="AC692" s="148"/>
      <c r="AD692" s="152"/>
      <c r="AE692" s="133"/>
      <c r="AF692" s="133"/>
      <c r="AG692" s="138"/>
      <c r="AH692" s="139"/>
      <c r="AI692" s="144"/>
      <c r="AJ692" s="144"/>
      <c r="AK692" s="144"/>
      <c r="AL692" s="144"/>
      <c r="AM692" s="144"/>
      <c r="AO692" s="115"/>
      <c r="AQ692" s="146"/>
    </row>
    <row r="693" spans="2:43">
      <c r="B693" s="158"/>
      <c r="C693" s="159"/>
      <c r="D693" s="162"/>
      <c r="E693" s="161"/>
      <c r="F693" s="699"/>
      <c r="G693" s="148"/>
      <c r="H693" s="148"/>
      <c r="I693" s="148"/>
      <c r="J693" s="148"/>
      <c r="K693" s="148"/>
      <c r="L693" s="148"/>
      <c r="M693" s="148"/>
      <c r="N693" s="148"/>
      <c r="O693" s="148"/>
      <c r="P693" s="148"/>
      <c r="Q693" s="148"/>
      <c r="R693" s="148"/>
      <c r="S693" s="148"/>
      <c r="T693" s="148"/>
      <c r="U693" s="148"/>
      <c r="V693" s="148"/>
      <c r="W693" s="148"/>
      <c r="X693" s="148"/>
      <c r="Y693" s="148"/>
      <c r="Z693" s="148"/>
      <c r="AA693" s="148"/>
      <c r="AB693" s="151"/>
      <c r="AC693" s="148"/>
      <c r="AD693" s="152"/>
      <c r="AE693" s="133"/>
      <c r="AF693" s="133"/>
      <c r="AG693" s="138"/>
      <c r="AH693" s="139"/>
      <c r="AI693" s="144"/>
      <c r="AJ693" s="144"/>
      <c r="AK693" s="144"/>
      <c r="AL693" s="144"/>
      <c r="AM693" s="144"/>
      <c r="AO693" s="115"/>
      <c r="AQ693" s="4"/>
    </row>
    <row r="694" spans="2:43">
      <c r="D694" s="162"/>
      <c r="E694" s="163"/>
      <c r="F694" s="699"/>
      <c r="G694" s="148"/>
      <c r="H694" s="148"/>
      <c r="I694" s="148"/>
      <c r="J694" s="148"/>
      <c r="K694" s="148"/>
      <c r="L694" s="148"/>
      <c r="M694" s="148"/>
      <c r="N694" s="148"/>
      <c r="O694" s="148"/>
      <c r="P694" s="148"/>
      <c r="Q694" s="148"/>
      <c r="R694" s="148"/>
      <c r="S694" s="148"/>
      <c r="T694" s="148"/>
      <c r="U694" s="148"/>
      <c r="V694" s="148"/>
      <c r="W694" s="148"/>
      <c r="X694" s="148"/>
      <c r="Y694" s="148"/>
      <c r="Z694" s="148"/>
      <c r="AA694" s="148"/>
      <c r="AB694" s="151"/>
      <c r="AC694" s="148"/>
      <c r="AD694" s="152"/>
      <c r="AE694" s="133"/>
      <c r="AF694" s="133"/>
      <c r="AG694" s="138"/>
      <c r="AH694" s="139"/>
      <c r="AI694" s="144"/>
      <c r="AJ694" s="144"/>
      <c r="AK694" s="144"/>
      <c r="AL694" s="144"/>
      <c r="AM694" s="144"/>
      <c r="AO694" s="115"/>
      <c r="AQ694" s="146"/>
    </row>
    <row r="695" spans="2:43">
      <c r="D695" s="162"/>
      <c r="E695" s="163"/>
      <c r="F695" s="699"/>
      <c r="G695" s="148"/>
      <c r="H695" s="148"/>
      <c r="I695" s="148"/>
      <c r="J695" s="148"/>
      <c r="K695" s="148"/>
      <c r="L695" s="148"/>
      <c r="M695" s="148"/>
      <c r="N695" s="148"/>
      <c r="O695" s="148"/>
      <c r="P695" s="148"/>
      <c r="Q695" s="148"/>
      <c r="R695" s="148"/>
      <c r="S695" s="148"/>
      <c r="T695" s="148"/>
      <c r="U695" s="148"/>
      <c r="V695" s="148"/>
      <c r="W695" s="148"/>
      <c r="X695" s="148"/>
      <c r="Y695" s="148"/>
      <c r="Z695" s="148"/>
      <c r="AA695" s="148"/>
      <c r="AB695" s="151"/>
      <c r="AC695" s="148"/>
      <c r="AD695" s="152"/>
      <c r="AE695" s="133"/>
      <c r="AF695" s="133"/>
      <c r="AG695" s="138"/>
      <c r="AH695" s="139"/>
      <c r="AI695" s="144"/>
      <c r="AJ695" s="144"/>
      <c r="AK695" s="144"/>
      <c r="AL695" s="144"/>
      <c r="AM695" s="144"/>
      <c r="AO695" s="115"/>
      <c r="AQ695" s="146"/>
    </row>
    <row r="696" spans="2:43">
      <c r="D696" s="162"/>
      <c r="E696" s="163"/>
      <c r="F696" s="699"/>
      <c r="G696" s="148"/>
      <c r="H696" s="148"/>
      <c r="I696" s="148"/>
      <c r="J696" s="148"/>
      <c r="K696" s="148"/>
      <c r="L696" s="148"/>
      <c r="M696" s="148"/>
      <c r="N696" s="148"/>
      <c r="O696" s="148"/>
      <c r="P696" s="148"/>
      <c r="Q696" s="148"/>
      <c r="R696" s="148"/>
      <c r="S696" s="148"/>
      <c r="T696" s="148"/>
      <c r="U696" s="148"/>
      <c r="V696" s="148"/>
      <c r="W696" s="148"/>
      <c r="X696" s="148"/>
      <c r="Y696" s="148"/>
      <c r="Z696" s="148"/>
      <c r="AA696" s="148"/>
      <c r="AB696" s="151"/>
      <c r="AC696" s="148"/>
      <c r="AD696" s="152"/>
      <c r="AE696" s="133"/>
      <c r="AF696" s="133"/>
      <c r="AG696" s="138"/>
      <c r="AH696" s="139"/>
      <c r="AI696" s="144"/>
      <c r="AJ696" s="144"/>
      <c r="AK696" s="144"/>
      <c r="AL696" s="144"/>
      <c r="AM696" s="144"/>
      <c r="AO696" s="115"/>
      <c r="AQ696" s="146"/>
    </row>
    <row r="697" spans="2:43">
      <c r="D697" s="162"/>
      <c r="E697" s="163"/>
      <c r="F697" s="699"/>
      <c r="G697" s="148"/>
      <c r="H697" s="148"/>
      <c r="I697" s="148"/>
      <c r="J697" s="148"/>
      <c r="K697" s="148"/>
      <c r="L697" s="148"/>
      <c r="M697" s="148"/>
      <c r="N697" s="148"/>
      <c r="O697" s="148"/>
      <c r="P697" s="148"/>
      <c r="Q697" s="148"/>
      <c r="R697" s="148"/>
      <c r="S697" s="148"/>
      <c r="T697" s="148"/>
      <c r="U697" s="148"/>
      <c r="V697" s="148"/>
      <c r="W697" s="148"/>
      <c r="X697" s="148"/>
      <c r="Y697" s="148"/>
      <c r="Z697" s="148"/>
      <c r="AA697" s="148"/>
      <c r="AB697" s="151"/>
      <c r="AC697" s="148"/>
      <c r="AD697" s="152"/>
      <c r="AE697" s="133"/>
      <c r="AF697" s="133"/>
      <c r="AG697" s="138"/>
      <c r="AH697" s="139"/>
      <c r="AI697" s="144"/>
      <c r="AJ697" s="144"/>
      <c r="AK697" s="144"/>
      <c r="AL697" s="144"/>
      <c r="AM697" s="144"/>
      <c r="AO697" s="115"/>
      <c r="AQ697" s="146"/>
    </row>
    <row r="698" spans="2:43">
      <c r="D698" s="162"/>
      <c r="E698" s="163"/>
      <c r="F698" s="699"/>
      <c r="G698" s="148"/>
      <c r="H698" s="148"/>
      <c r="I698" s="148"/>
      <c r="J698" s="148"/>
      <c r="K698" s="148"/>
      <c r="L698" s="148"/>
      <c r="M698" s="148"/>
      <c r="N698" s="148"/>
      <c r="O698" s="148"/>
      <c r="P698" s="148"/>
      <c r="Q698" s="148"/>
      <c r="R698" s="148"/>
      <c r="S698" s="148"/>
      <c r="T698" s="148"/>
      <c r="U698" s="148"/>
      <c r="V698" s="148"/>
      <c r="W698" s="148"/>
      <c r="X698" s="148"/>
      <c r="Y698" s="148"/>
      <c r="Z698" s="148"/>
      <c r="AA698" s="148"/>
      <c r="AB698" s="151"/>
      <c r="AC698" s="148"/>
      <c r="AD698" s="152"/>
      <c r="AE698" s="133"/>
      <c r="AF698" s="133"/>
      <c r="AG698" s="138"/>
      <c r="AH698" s="139"/>
      <c r="AI698" s="144"/>
      <c r="AJ698" s="144"/>
      <c r="AK698" s="144"/>
      <c r="AL698" s="144"/>
      <c r="AM698" s="144"/>
      <c r="AO698" s="115"/>
      <c r="AQ698" s="146"/>
    </row>
    <row r="699" spans="2:43">
      <c r="D699" s="162"/>
      <c r="E699" s="163"/>
      <c r="F699" s="699"/>
      <c r="G699" s="148"/>
      <c r="H699" s="148"/>
      <c r="I699" s="148"/>
      <c r="J699" s="148"/>
      <c r="K699" s="148"/>
      <c r="L699" s="148"/>
      <c r="M699" s="148"/>
      <c r="N699" s="148"/>
      <c r="O699" s="148"/>
      <c r="P699" s="148"/>
      <c r="Q699" s="148"/>
      <c r="R699" s="148"/>
      <c r="S699" s="148"/>
      <c r="T699" s="148"/>
      <c r="U699" s="148"/>
      <c r="V699" s="148"/>
      <c r="W699" s="148"/>
      <c r="X699" s="148"/>
      <c r="Y699" s="148"/>
      <c r="Z699" s="148"/>
      <c r="AA699" s="148"/>
      <c r="AB699" s="151"/>
      <c r="AC699" s="148"/>
      <c r="AD699" s="152"/>
      <c r="AE699" s="133"/>
      <c r="AF699" s="133"/>
      <c r="AG699" s="138"/>
      <c r="AH699" s="139"/>
      <c r="AI699" s="144"/>
      <c r="AJ699" s="144"/>
      <c r="AK699" s="144"/>
      <c r="AL699" s="144"/>
      <c r="AM699" s="144"/>
      <c r="AO699" s="115"/>
      <c r="AQ699" s="146"/>
    </row>
    <row r="700" spans="2:43">
      <c r="D700" s="162"/>
      <c r="E700" s="163"/>
      <c r="F700" s="699"/>
      <c r="G700" s="148"/>
      <c r="H700" s="148"/>
      <c r="I700" s="148"/>
      <c r="J700" s="148"/>
      <c r="K700" s="148"/>
      <c r="L700" s="148"/>
      <c r="M700" s="148"/>
      <c r="N700" s="148"/>
      <c r="O700" s="148"/>
      <c r="P700" s="148"/>
      <c r="Q700" s="148"/>
      <c r="R700" s="148"/>
      <c r="S700" s="148"/>
      <c r="T700" s="148"/>
      <c r="U700" s="148"/>
      <c r="V700" s="148"/>
      <c r="W700" s="148"/>
      <c r="X700" s="148"/>
      <c r="Y700" s="148"/>
      <c r="Z700" s="148"/>
      <c r="AA700" s="148"/>
      <c r="AB700" s="151"/>
      <c r="AC700" s="148"/>
      <c r="AD700" s="152"/>
      <c r="AE700" s="133"/>
      <c r="AF700" s="133"/>
      <c r="AG700" s="138"/>
      <c r="AH700" s="139"/>
      <c r="AI700" s="144"/>
      <c r="AJ700" s="144"/>
      <c r="AK700" s="144"/>
      <c r="AL700" s="144"/>
      <c r="AM700" s="144"/>
      <c r="AO700" s="115"/>
      <c r="AQ700" s="146"/>
    </row>
    <row r="701" spans="2:43">
      <c r="D701" s="162"/>
      <c r="E701" s="163"/>
      <c r="F701" s="699"/>
      <c r="G701" s="148"/>
      <c r="H701" s="148"/>
      <c r="I701" s="148"/>
      <c r="J701" s="148"/>
      <c r="K701" s="148"/>
      <c r="L701" s="148"/>
      <c r="M701" s="148"/>
      <c r="N701" s="148"/>
      <c r="O701" s="148"/>
      <c r="P701" s="148"/>
      <c r="Q701" s="148"/>
      <c r="R701" s="148"/>
      <c r="S701" s="148"/>
      <c r="T701" s="148"/>
      <c r="U701" s="148"/>
      <c r="V701" s="148"/>
      <c r="W701" s="148"/>
      <c r="X701" s="148"/>
      <c r="Y701" s="148"/>
      <c r="Z701" s="148"/>
      <c r="AA701" s="148"/>
      <c r="AB701" s="151"/>
      <c r="AC701" s="148"/>
      <c r="AD701" s="152"/>
      <c r="AE701" s="133"/>
      <c r="AF701" s="133"/>
      <c r="AG701" s="138"/>
      <c r="AH701" s="139"/>
      <c r="AI701" s="144"/>
      <c r="AJ701" s="144"/>
      <c r="AK701" s="144"/>
      <c r="AL701" s="144"/>
      <c r="AM701" s="144"/>
      <c r="AO701" s="115"/>
      <c r="AQ701" s="146"/>
    </row>
    <row r="702" spans="2:43">
      <c r="D702" s="162"/>
      <c r="E702" s="163"/>
      <c r="F702" s="699"/>
      <c r="G702" s="148"/>
      <c r="H702" s="148"/>
      <c r="I702" s="148"/>
      <c r="J702" s="148"/>
      <c r="K702" s="148"/>
      <c r="L702" s="148"/>
      <c r="M702" s="148"/>
      <c r="N702" s="148"/>
      <c r="O702" s="148"/>
      <c r="P702" s="148"/>
      <c r="Q702" s="148"/>
      <c r="R702" s="148"/>
      <c r="S702" s="148"/>
      <c r="T702" s="148"/>
      <c r="U702" s="148"/>
      <c r="V702" s="148"/>
      <c r="W702" s="148"/>
      <c r="X702" s="148"/>
      <c r="Y702" s="148"/>
      <c r="Z702" s="148"/>
      <c r="AA702" s="148"/>
      <c r="AB702" s="151"/>
      <c r="AC702" s="148"/>
      <c r="AD702" s="152"/>
      <c r="AE702" s="133"/>
      <c r="AF702" s="133"/>
      <c r="AG702" s="138"/>
      <c r="AH702" s="139"/>
      <c r="AI702" s="144"/>
      <c r="AJ702" s="144"/>
      <c r="AK702" s="144"/>
      <c r="AL702" s="144"/>
      <c r="AM702" s="144"/>
      <c r="AO702" s="115"/>
      <c r="AQ702" s="146"/>
    </row>
    <row r="703" spans="2:43">
      <c r="D703" s="162"/>
      <c r="E703" s="163"/>
      <c r="F703" s="699"/>
      <c r="G703" s="148"/>
      <c r="H703" s="148"/>
      <c r="I703" s="148"/>
      <c r="J703" s="148"/>
      <c r="K703" s="148"/>
      <c r="L703" s="148"/>
      <c r="M703" s="148"/>
      <c r="N703" s="148"/>
      <c r="O703" s="148"/>
      <c r="P703" s="148"/>
      <c r="Q703" s="148"/>
      <c r="R703" s="148"/>
      <c r="S703" s="148"/>
      <c r="T703" s="148"/>
      <c r="U703" s="148"/>
      <c r="V703" s="148"/>
      <c r="W703" s="148"/>
      <c r="X703" s="148"/>
      <c r="Y703" s="148"/>
      <c r="Z703" s="148"/>
      <c r="AA703" s="148"/>
      <c r="AB703" s="151"/>
      <c r="AC703" s="148"/>
      <c r="AD703" s="152"/>
      <c r="AE703" s="133"/>
      <c r="AF703" s="133"/>
      <c r="AG703" s="138"/>
      <c r="AH703" s="139"/>
      <c r="AI703" s="144"/>
      <c r="AJ703" s="144"/>
      <c r="AK703" s="144"/>
      <c r="AL703" s="144"/>
      <c r="AM703" s="144"/>
      <c r="AO703" s="115"/>
      <c r="AQ703" s="146"/>
    </row>
    <row r="704" spans="2:43">
      <c r="D704" s="162"/>
      <c r="E704" s="163"/>
      <c r="F704" s="699"/>
      <c r="G704" s="148"/>
      <c r="H704" s="148"/>
      <c r="I704" s="148"/>
      <c r="J704" s="148"/>
      <c r="K704" s="148"/>
      <c r="L704" s="148"/>
      <c r="M704" s="148"/>
      <c r="N704" s="148"/>
      <c r="O704" s="148"/>
      <c r="P704" s="148"/>
      <c r="Q704" s="148"/>
      <c r="R704" s="148"/>
      <c r="S704" s="148"/>
      <c r="T704" s="148"/>
      <c r="U704" s="148"/>
      <c r="V704" s="148"/>
      <c r="W704" s="148"/>
      <c r="X704" s="148"/>
      <c r="Y704" s="148"/>
      <c r="Z704" s="148"/>
      <c r="AA704" s="148"/>
      <c r="AB704" s="151"/>
      <c r="AC704" s="148"/>
      <c r="AD704" s="152"/>
      <c r="AE704" s="133"/>
      <c r="AF704" s="133"/>
      <c r="AG704" s="138"/>
      <c r="AH704" s="139"/>
      <c r="AI704" s="144"/>
      <c r="AJ704" s="144"/>
      <c r="AK704" s="144"/>
      <c r="AL704" s="144"/>
      <c r="AM704" s="144"/>
      <c r="AO704" s="115"/>
      <c r="AQ704" s="146"/>
    </row>
    <row r="705" spans="2:43">
      <c r="D705" s="162"/>
      <c r="E705" s="163"/>
      <c r="F705" s="699"/>
      <c r="G705" s="148"/>
      <c r="H705" s="148"/>
      <c r="I705" s="148"/>
      <c r="J705" s="148"/>
      <c r="K705" s="148"/>
      <c r="L705" s="148"/>
      <c r="M705" s="148"/>
      <c r="N705" s="148"/>
      <c r="O705" s="148"/>
      <c r="P705" s="148"/>
      <c r="Q705" s="148"/>
      <c r="R705" s="148"/>
      <c r="S705" s="148"/>
      <c r="T705" s="148"/>
      <c r="U705" s="148"/>
      <c r="V705" s="148"/>
      <c r="W705" s="148"/>
      <c r="X705" s="148"/>
      <c r="Y705" s="148"/>
      <c r="Z705" s="148"/>
      <c r="AA705" s="148"/>
      <c r="AB705" s="151"/>
      <c r="AC705" s="148"/>
      <c r="AD705" s="152"/>
      <c r="AE705" s="133"/>
      <c r="AF705" s="133"/>
      <c r="AG705" s="138"/>
      <c r="AH705" s="139"/>
      <c r="AI705" s="144"/>
      <c r="AJ705" s="144"/>
      <c r="AK705" s="144"/>
      <c r="AL705" s="144"/>
      <c r="AM705" s="144"/>
      <c r="AO705" s="115"/>
      <c r="AQ705" s="146"/>
    </row>
    <row r="706" spans="2:43">
      <c r="D706" s="162"/>
      <c r="E706" s="163"/>
      <c r="F706" s="699"/>
      <c r="G706" s="148"/>
      <c r="H706" s="148"/>
      <c r="I706" s="148"/>
      <c r="J706" s="148"/>
      <c r="K706" s="148"/>
      <c r="L706" s="148"/>
      <c r="M706" s="148"/>
      <c r="N706" s="148"/>
      <c r="O706" s="148"/>
      <c r="P706" s="148"/>
      <c r="Q706" s="148"/>
      <c r="R706" s="148"/>
      <c r="S706" s="148"/>
      <c r="T706" s="148"/>
      <c r="U706" s="148"/>
      <c r="V706" s="148"/>
      <c r="W706" s="148"/>
      <c r="X706" s="148"/>
      <c r="Y706" s="148"/>
      <c r="Z706" s="148"/>
      <c r="AA706" s="148"/>
      <c r="AB706" s="151"/>
      <c r="AC706" s="148"/>
      <c r="AD706" s="152"/>
      <c r="AE706" s="133"/>
      <c r="AF706" s="133"/>
      <c r="AG706" s="138"/>
      <c r="AH706" s="139"/>
      <c r="AI706" s="144"/>
      <c r="AJ706" s="144"/>
      <c r="AK706" s="144"/>
      <c r="AL706" s="144"/>
      <c r="AM706" s="144"/>
      <c r="AO706" s="115"/>
      <c r="AQ706" s="146"/>
    </row>
    <row r="707" spans="2:43">
      <c r="D707" s="162"/>
      <c r="E707" s="163"/>
      <c r="F707" s="699"/>
      <c r="G707" s="148"/>
      <c r="H707" s="148"/>
      <c r="I707" s="148"/>
      <c r="J707" s="148"/>
      <c r="K707" s="148"/>
      <c r="L707" s="148"/>
      <c r="M707" s="148"/>
      <c r="N707" s="148"/>
      <c r="O707" s="148"/>
      <c r="P707" s="148"/>
      <c r="Q707" s="148"/>
      <c r="R707" s="148"/>
      <c r="S707" s="148"/>
      <c r="T707" s="148"/>
      <c r="U707" s="148"/>
      <c r="V707" s="148"/>
      <c r="W707" s="148"/>
      <c r="X707" s="148"/>
      <c r="Y707" s="148"/>
      <c r="Z707" s="148"/>
      <c r="AA707" s="148"/>
      <c r="AB707" s="151"/>
      <c r="AC707" s="148"/>
      <c r="AD707" s="152"/>
      <c r="AE707" s="133"/>
      <c r="AF707" s="133"/>
      <c r="AG707" s="138"/>
      <c r="AH707" s="139"/>
      <c r="AI707" s="144"/>
      <c r="AJ707" s="144"/>
      <c r="AK707" s="144"/>
      <c r="AL707" s="144"/>
      <c r="AM707" s="144"/>
      <c r="AO707" s="115"/>
      <c r="AQ707" s="146"/>
    </row>
    <row r="708" spans="2:43">
      <c r="D708" s="162"/>
      <c r="E708" s="163"/>
      <c r="F708" s="699"/>
      <c r="G708" s="148"/>
      <c r="H708" s="148"/>
      <c r="I708" s="148"/>
      <c r="J708" s="148"/>
      <c r="K708" s="148"/>
      <c r="L708" s="148"/>
      <c r="M708" s="148"/>
      <c r="N708" s="148"/>
      <c r="O708" s="148"/>
      <c r="P708" s="148"/>
      <c r="Q708" s="148"/>
      <c r="R708" s="148"/>
      <c r="S708" s="148"/>
      <c r="T708" s="148"/>
      <c r="U708" s="148"/>
      <c r="V708" s="148"/>
      <c r="W708" s="148"/>
      <c r="X708" s="148"/>
      <c r="Y708" s="148"/>
      <c r="Z708" s="148"/>
      <c r="AA708" s="148"/>
      <c r="AB708" s="151"/>
      <c r="AC708" s="148"/>
      <c r="AD708" s="152"/>
      <c r="AE708" s="133"/>
      <c r="AF708" s="133"/>
      <c r="AG708" s="138"/>
      <c r="AH708" s="139"/>
      <c r="AI708" s="144"/>
      <c r="AJ708" s="144"/>
      <c r="AK708" s="144"/>
      <c r="AL708" s="144"/>
      <c r="AM708" s="144"/>
      <c r="AO708" s="115"/>
      <c r="AQ708" s="146"/>
    </row>
    <row r="709" spans="2:43">
      <c r="D709" s="162"/>
      <c r="E709" s="163"/>
      <c r="F709" s="699"/>
      <c r="G709" s="148"/>
      <c r="H709" s="148"/>
      <c r="I709" s="148"/>
      <c r="J709" s="148"/>
      <c r="K709" s="148"/>
      <c r="L709" s="148"/>
      <c r="M709" s="148"/>
      <c r="N709" s="148"/>
      <c r="O709" s="148"/>
      <c r="P709" s="148"/>
      <c r="Q709" s="148"/>
      <c r="R709" s="148"/>
      <c r="S709" s="148"/>
      <c r="T709" s="148"/>
      <c r="U709" s="148"/>
      <c r="V709" s="148"/>
      <c r="W709" s="148"/>
      <c r="X709" s="148"/>
      <c r="Y709" s="148"/>
      <c r="Z709" s="148"/>
      <c r="AA709" s="148"/>
      <c r="AB709" s="151"/>
      <c r="AC709" s="148"/>
      <c r="AD709" s="152"/>
      <c r="AE709" s="133"/>
      <c r="AF709" s="133"/>
      <c r="AG709" s="138"/>
      <c r="AH709" s="139"/>
      <c r="AI709" s="144"/>
      <c r="AJ709" s="144"/>
      <c r="AK709" s="144"/>
      <c r="AL709" s="144"/>
      <c r="AM709" s="144"/>
      <c r="AO709" s="115"/>
      <c r="AQ709" s="146"/>
    </row>
    <row r="710" spans="2:43">
      <c r="D710" s="162"/>
      <c r="E710" s="163"/>
      <c r="F710" s="699"/>
      <c r="G710" s="148"/>
      <c r="H710" s="148"/>
      <c r="I710" s="148"/>
      <c r="J710" s="148"/>
      <c r="K710" s="148"/>
      <c r="L710" s="148"/>
      <c r="M710" s="148"/>
      <c r="N710" s="148"/>
      <c r="O710" s="148"/>
      <c r="P710" s="148"/>
      <c r="Q710" s="148"/>
      <c r="R710" s="148"/>
      <c r="S710" s="148"/>
      <c r="T710" s="148"/>
      <c r="U710" s="148"/>
      <c r="V710" s="148"/>
      <c r="W710" s="148"/>
      <c r="X710" s="148"/>
      <c r="Y710" s="148"/>
      <c r="Z710" s="148"/>
      <c r="AA710" s="148"/>
      <c r="AB710" s="151"/>
      <c r="AC710" s="148"/>
      <c r="AD710" s="152"/>
      <c r="AE710" s="133"/>
      <c r="AF710" s="133"/>
      <c r="AG710" s="138"/>
      <c r="AH710" s="139"/>
      <c r="AI710" s="144"/>
      <c r="AJ710" s="144"/>
      <c r="AK710" s="144"/>
      <c r="AL710" s="144"/>
      <c r="AM710" s="144"/>
      <c r="AO710" s="115"/>
      <c r="AQ710" s="146"/>
    </row>
    <row r="711" spans="2:43">
      <c r="D711" s="162"/>
      <c r="E711" s="163"/>
      <c r="F711" s="699"/>
      <c r="G711" s="148"/>
      <c r="H711" s="148"/>
      <c r="I711" s="148"/>
      <c r="J711" s="148"/>
      <c r="K711" s="148"/>
      <c r="L711" s="148"/>
      <c r="M711" s="148"/>
      <c r="N711" s="148"/>
      <c r="O711" s="148"/>
      <c r="P711" s="148"/>
      <c r="Q711" s="148"/>
      <c r="R711" s="148"/>
      <c r="S711" s="148"/>
      <c r="T711" s="148"/>
      <c r="U711" s="148"/>
      <c r="V711" s="148"/>
      <c r="W711" s="148"/>
      <c r="X711" s="148"/>
      <c r="Y711" s="148"/>
      <c r="Z711" s="148"/>
      <c r="AA711" s="148"/>
      <c r="AB711" s="151"/>
      <c r="AC711" s="148"/>
      <c r="AD711" s="152"/>
      <c r="AE711" s="133"/>
      <c r="AF711" s="133"/>
      <c r="AG711" s="138"/>
      <c r="AH711" s="139"/>
      <c r="AI711" s="144"/>
      <c r="AJ711" s="144"/>
      <c r="AK711" s="144"/>
      <c r="AL711" s="144"/>
      <c r="AM711" s="144"/>
      <c r="AO711" s="115"/>
      <c r="AQ711" s="146"/>
    </row>
    <row r="712" spans="2:43">
      <c r="D712" s="162"/>
      <c r="E712" s="163"/>
      <c r="F712" s="699"/>
      <c r="G712" s="148"/>
      <c r="H712" s="148"/>
      <c r="I712" s="148"/>
      <c r="J712" s="148"/>
      <c r="K712" s="148"/>
      <c r="L712" s="148"/>
      <c r="M712" s="148"/>
      <c r="N712" s="148"/>
      <c r="O712" s="148"/>
      <c r="P712" s="148"/>
      <c r="Q712" s="148"/>
      <c r="R712" s="148"/>
      <c r="S712" s="148"/>
      <c r="T712" s="148"/>
      <c r="U712" s="148"/>
      <c r="V712" s="148"/>
      <c r="W712" s="148"/>
      <c r="X712" s="148"/>
      <c r="Y712" s="148"/>
      <c r="Z712" s="148"/>
      <c r="AA712" s="148"/>
      <c r="AB712" s="151"/>
      <c r="AC712" s="148"/>
      <c r="AD712" s="152"/>
      <c r="AE712" s="133"/>
      <c r="AF712" s="133"/>
      <c r="AG712" s="138"/>
      <c r="AH712" s="139"/>
      <c r="AI712" s="144"/>
      <c r="AJ712" s="144"/>
      <c r="AK712" s="144"/>
      <c r="AL712" s="144"/>
      <c r="AM712" s="144"/>
      <c r="AO712" s="115"/>
      <c r="AQ712" s="146"/>
    </row>
    <row r="713" spans="2:43">
      <c r="D713" s="162"/>
      <c r="E713" s="163"/>
      <c r="F713" s="699"/>
      <c r="G713" s="148"/>
      <c r="H713" s="148"/>
      <c r="I713" s="148"/>
      <c r="J713" s="148"/>
      <c r="K713" s="148"/>
      <c r="L713" s="148"/>
      <c r="M713" s="148"/>
      <c r="N713" s="148"/>
      <c r="O713" s="148"/>
      <c r="P713" s="148"/>
      <c r="Q713" s="148"/>
      <c r="R713" s="148"/>
      <c r="S713" s="148"/>
      <c r="T713" s="148"/>
      <c r="U713" s="148"/>
      <c r="V713" s="148"/>
      <c r="W713" s="148"/>
      <c r="X713" s="148"/>
      <c r="Y713" s="148"/>
      <c r="Z713" s="148"/>
      <c r="AA713" s="148"/>
      <c r="AB713" s="151"/>
      <c r="AC713" s="148"/>
      <c r="AD713" s="152"/>
      <c r="AE713" s="133"/>
      <c r="AF713" s="133"/>
      <c r="AG713" s="138"/>
      <c r="AH713" s="139"/>
      <c r="AI713" s="144"/>
      <c r="AJ713" s="144"/>
      <c r="AK713" s="144"/>
      <c r="AL713" s="144"/>
      <c r="AM713" s="144"/>
      <c r="AO713" s="115"/>
      <c r="AQ713" s="146"/>
    </row>
    <row r="714" spans="2:43">
      <c r="D714" s="162"/>
      <c r="E714" s="163"/>
      <c r="F714" s="699"/>
      <c r="G714" s="148"/>
      <c r="H714" s="148"/>
      <c r="I714" s="148"/>
      <c r="J714" s="148"/>
      <c r="K714" s="148"/>
      <c r="L714" s="148"/>
      <c r="M714" s="148"/>
      <c r="N714" s="148"/>
      <c r="O714" s="148"/>
      <c r="P714" s="148"/>
      <c r="Q714" s="148"/>
      <c r="R714" s="148"/>
      <c r="S714" s="148"/>
      <c r="T714" s="148"/>
      <c r="U714" s="148"/>
      <c r="V714" s="148"/>
      <c r="W714" s="148"/>
      <c r="X714" s="148"/>
      <c r="Y714" s="148"/>
      <c r="Z714" s="148"/>
      <c r="AA714" s="148"/>
      <c r="AB714" s="151"/>
      <c r="AC714" s="148"/>
      <c r="AD714" s="152"/>
      <c r="AE714" s="133"/>
      <c r="AF714" s="133"/>
      <c r="AG714" s="138"/>
      <c r="AH714" s="139"/>
      <c r="AI714" s="144"/>
      <c r="AJ714" s="144"/>
      <c r="AK714" s="144"/>
      <c r="AL714" s="144"/>
      <c r="AM714" s="144"/>
      <c r="AO714" s="115"/>
      <c r="AQ714" s="146"/>
    </row>
    <row r="715" spans="2:43">
      <c r="B715" s="158"/>
      <c r="C715" s="159"/>
      <c r="D715" s="162"/>
      <c r="E715" s="161"/>
      <c r="F715" s="699"/>
      <c r="G715" s="148"/>
      <c r="H715" s="148"/>
      <c r="I715" s="148"/>
      <c r="J715" s="148"/>
      <c r="K715" s="148"/>
      <c r="L715" s="148"/>
      <c r="M715" s="148"/>
      <c r="N715" s="148"/>
      <c r="O715" s="148"/>
      <c r="P715" s="148"/>
      <c r="Q715" s="148"/>
      <c r="R715" s="148"/>
      <c r="S715" s="148"/>
      <c r="T715" s="148"/>
      <c r="U715" s="148"/>
      <c r="V715" s="148"/>
      <c r="W715" s="148"/>
      <c r="X715" s="148"/>
      <c r="Y715" s="148"/>
      <c r="Z715" s="148"/>
      <c r="AA715" s="148"/>
      <c r="AB715" s="151"/>
      <c r="AC715" s="148"/>
      <c r="AD715" s="152"/>
      <c r="AE715" s="133"/>
      <c r="AF715" s="133"/>
      <c r="AG715" s="138"/>
      <c r="AH715" s="139"/>
      <c r="AI715" s="144"/>
      <c r="AJ715" s="144"/>
      <c r="AK715" s="144"/>
      <c r="AL715" s="144"/>
      <c r="AM715" s="144"/>
      <c r="AO715" s="115"/>
      <c r="AQ715" s="4"/>
    </row>
    <row r="716" spans="2:43">
      <c r="C716" s="159"/>
      <c r="D716" s="162"/>
      <c r="E716" s="163"/>
      <c r="F716" s="699"/>
      <c r="G716" s="148"/>
      <c r="H716" s="148"/>
      <c r="I716" s="148"/>
      <c r="J716" s="148"/>
      <c r="K716" s="148"/>
      <c r="L716" s="148"/>
      <c r="M716" s="148"/>
      <c r="N716" s="148"/>
      <c r="O716" s="148"/>
      <c r="P716" s="148"/>
      <c r="Q716" s="148"/>
      <c r="R716" s="148"/>
      <c r="S716" s="148"/>
      <c r="T716" s="148"/>
      <c r="U716" s="148"/>
      <c r="V716" s="148"/>
      <c r="W716" s="148"/>
      <c r="X716" s="148"/>
      <c r="Y716" s="148"/>
      <c r="Z716" s="148"/>
      <c r="AA716" s="148"/>
      <c r="AB716" s="151"/>
      <c r="AC716" s="148"/>
      <c r="AD716" s="152"/>
      <c r="AE716" s="133"/>
      <c r="AF716" s="133"/>
      <c r="AG716" s="138"/>
      <c r="AH716" s="139"/>
      <c r="AI716" s="144"/>
      <c r="AJ716" s="144"/>
      <c r="AK716" s="144"/>
      <c r="AL716" s="144"/>
      <c r="AM716" s="144"/>
      <c r="AO716" s="115"/>
      <c r="AQ716" s="146"/>
    </row>
    <row r="717" spans="2:43">
      <c r="C717" s="159"/>
      <c r="D717" s="162"/>
      <c r="E717" s="163"/>
      <c r="F717" s="699"/>
      <c r="G717" s="148"/>
      <c r="H717" s="148"/>
      <c r="I717" s="148"/>
      <c r="J717" s="148"/>
      <c r="K717" s="148"/>
      <c r="L717" s="148"/>
      <c r="M717" s="148"/>
      <c r="N717" s="148"/>
      <c r="O717" s="148"/>
      <c r="P717" s="148"/>
      <c r="Q717" s="148"/>
      <c r="R717" s="148"/>
      <c r="S717" s="148"/>
      <c r="T717" s="148"/>
      <c r="U717" s="148"/>
      <c r="V717" s="148"/>
      <c r="W717" s="148"/>
      <c r="X717" s="148"/>
      <c r="Y717" s="148"/>
      <c r="Z717" s="148"/>
      <c r="AA717" s="148"/>
      <c r="AB717" s="151"/>
      <c r="AC717" s="148"/>
      <c r="AD717" s="152"/>
      <c r="AE717" s="133"/>
      <c r="AF717" s="133"/>
      <c r="AG717" s="138"/>
      <c r="AH717" s="139"/>
      <c r="AI717" s="144"/>
      <c r="AJ717" s="144"/>
      <c r="AK717" s="144"/>
      <c r="AL717" s="144"/>
      <c r="AM717" s="144"/>
      <c r="AO717" s="115"/>
      <c r="AQ717" s="146"/>
    </row>
    <row r="718" spans="2:43">
      <c r="C718" s="159"/>
      <c r="D718" s="162"/>
      <c r="E718" s="163"/>
      <c r="F718" s="699"/>
      <c r="G718" s="148"/>
      <c r="H718" s="148"/>
      <c r="I718" s="148"/>
      <c r="J718" s="148"/>
      <c r="K718" s="148"/>
      <c r="L718" s="148"/>
      <c r="M718" s="148"/>
      <c r="N718" s="148"/>
      <c r="O718" s="148"/>
      <c r="P718" s="148"/>
      <c r="Q718" s="148"/>
      <c r="R718" s="148"/>
      <c r="S718" s="148"/>
      <c r="T718" s="148"/>
      <c r="U718" s="148"/>
      <c r="V718" s="148"/>
      <c r="W718" s="148"/>
      <c r="X718" s="148"/>
      <c r="Y718" s="148"/>
      <c r="Z718" s="148"/>
      <c r="AA718" s="148"/>
      <c r="AB718" s="151"/>
      <c r="AC718" s="148"/>
      <c r="AD718" s="152"/>
      <c r="AE718" s="133"/>
      <c r="AF718" s="133"/>
      <c r="AG718" s="138"/>
      <c r="AH718" s="139"/>
      <c r="AI718" s="144"/>
      <c r="AJ718" s="144"/>
      <c r="AK718" s="144"/>
      <c r="AL718" s="144"/>
      <c r="AM718" s="144"/>
      <c r="AO718" s="115"/>
      <c r="AQ718" s="146"/>
    </row>
    <row r="719" spans="2:43">
      <c r="C719" s="159"/>
      <c r="D719" s="162"/>
      <c r="E719" s="163"/>
      <c r="F719" s="699"/>
      <c r="G719" s="148"/>
      <c r="H719" s="148"/>
      <c r="I719" s="148"/>
      <c r="J719" s="148"/>
      <c r="K719" s="148"/>
      <c r="L719" s="148"/>
      <c r="M719" s="148"/>
      <c r="N719" s="148"/>
      <c r="O719" s="148"/>
      <c r="P719" s="148"/>
      <c r="Q719" s="148"/>
      <c r="R719" s="148"/>
      <c r="S719" s="148"/>
      <c r="T719" s="148"/>
      <c r="U719" s="148"/>
      <c r="V719" s="148"/>
      <c r="W719" s="148"/>
      <c r="X719" s="148"/>
      <c r="Y719" s="148"/>
      <c r="Z719" s="148"/>
      <c r="AA719" s="148"/>
      <c r="AB719" s="151"/>
      <c r="AC719" s="148"/>
      <c r="AD719" s="152"/>
      <c r="AE719" s="133"/>
      <c r="AF719" s="133"/>
      <c r="AG719" s="138"/>
      <c r="AH719" s="139"/>
      <c r="AI719" s="144"/>
      <c r="AJ719" s="144"/>
      <c r="AK719" s="144"/>
      <c r="AL719" s="144"/>
      <c r="AM719" s="144"/>
      <c r="AO719" s="115"/>
      <c r="AQ719" s="146"/>
    </row>
    <row r="720" spans="2:43">
      <c r="C720" s="159"/>
      <c r="D720" s="162"/>
      <c r="E720" s="163"/>
      <c r="F720" s="699"/>
      <c r="G720" s="148"/>
      <c r="H720" s="148"/>
      <c r="I720" s="148"/>
      <c r="J720" s="148"/>
      <c r="K720" s="148"/>
      <c r="L720" s="148"/>
      <c r="M720" s="148"/>
      <c r="N720" s="148"/>
      <c r="O720" s="148"/>
      <c r="P720" s="148"/>
      <c r="Q720" s="148"/>
      <c r="R720" s="148"/>
      <c r="S720" s="148"/>
      <c r="T720" s="148"/>
      <c r="U720" s="148"/>
      <c r="V720" s="148"/>
      <c r="W720" s="148"/>
      <c r="X720" s="148"/>
      <c r="Y720" s="148"/>
      <c r="Z720" s="148"/>
      <c r="AA720" s="148"/>
      <c r="AB720" s="151"/>
      <c r="AC720" s="148"/>
      <c r="AD720" s="152"/>
      <c r="AE720" s="133"/>
      <c r="AF720" s="133"/>
      <c r="AG720" s="138"/>
      <c r="AH720" s="139"/>
      <c r="AI720" s="144"/>
      <c r="AJ720" s="144"/>
      <c r="AK720" s="144"/>
      <c r="AL720" s="144"/>
      <c r="AM720" s="144"/>
      <c r="AO720" s="115"/>
      <c r="AQ720" s="146"/>
    </row>
    <row r="721" spans="2:43">
      <c r="C721" s="159"/>
      <c r="D721" s="162"/>
      <c r="E721" s="163"/>
      <c r="F721" s="699"/>
      <c r="G721" s="148"/>
      <c r="H721" s="148"/>
      <c r="I721" s="148"/>
      <c r="J721" s="148"/>
      <c r="K721" s="148"/>
      <c r="L721" s="148"/>
      <c r="M721" s="148"/>
      <c r="N721" s="148"/>
      <c r="O721" s="148"/>
      <c r="P721" s="148"/>
      <c r="Q721" s="148"/>
      <c r="R721" s="148"/>
      <c r="S721" s="148"/>
      <c r="T721" s="148"/>
      <c r="U721" s="148"/>
      <c r="V721" s="148"/>
      <c r="W721" s="148"/>
      <c r="X721" s="148"/>
      <c r="Y721" s="148"/>
      <c r="Z721" s="148"/>
      <c r="AA721" s="148"/>
      <c r="AB721" s="151"/>
      <c r="AC721" s="148"/>
      <c r="AD721" s="152"/>
      <c r="AE721" s="133"/>
      <c r="AF721" s="133"/>
      <c r="AG721" s="138"/>
      <c r="AH721" s="139"/>
      <c r="AI721" s="144"/>
      <c r="AJ721" s="144"/>
      <c r="AK721" s="144"/>
      <c r="AL721" s="144"/>
      <c r="AM721" s="144"/>
      <c r="AO721" s="115"/>
      <c r="AQ721" s="146"/>
    </row>
    <row r="722" spans="2:43">
      <c r="C722" s="159"/>
      <c r="D722" s="162"/>
      <c r="E722" s="163"/>
      <c r="F722" s="699"/>
      <c r="G722" s="148"/>
      <c r="H722" s="148"/>
      <c r="I722" s="148"/>
      <c r="J722" s="148"/>
      <c r="K722" s="148"/>
      <c r="L722" s="148"/>
      <c r="M722" s="148"/>
      <c r="N722" s="148"/>
      <c r="O722" s="148"/>
      <c r="P722" s="148"/>
      <c r="Q722" s="148"/>
      <c r="R722" s="148"/>
      <c r="S722" s="148"/>
      <c r="T722" s="148"/>
      <c r="U722" s="148"/>
      <c r="V722" s="148"/>
      <c r="W722" s="148"/>
      <c r="X722" s="148"/>
      <c r="Y722" s="148"/>
      <c r="Z722" s="148"/>
      <c r="AA722" s="148"/>
      <c r="AB722" s="151"/>
      <c r="AC722" s="148"/>
      <c r="AD722" s="152"/>
      <c r="AE722" s="133"/>
      <c r="AF722" s="133"/>
      <c r="AG722" s="138"/>
      <c r="AH722" s="139"/>
      <c r="AI722" s="144"/>
      <c r="AJ722" s="144"/>
      <c r="AK722" s="144"/>
      <c r="AL722" s="144"/>
      <c r="AM722" s="144"/>
      <c r="AO722" s="115"/>
      <c r="AQ722" s="146"/>
    </row>
    <row r="723" spans="2:43">
      <c r="C723" s="159"/>
      <c r="D723" s="162"/>
      <c r="E723" s="163"/>
      <c r="F723" s="699"/>
      <c r="G723" s="148"/>
      <c r="H723" s="148"/>
      <c r="I723" s="148"/>
      <c r="J723" s="148"/>
      <c r="K723" s="148"/>
      <c r="L723" s="148"/>
      <c r="M723" s="148"/>
      <c r="N723" s="148"/>
      <c r="O723" s="148"/>
      <c r="P723" s="148"/>
      <c r="Q723" s="148"/>
      <c r="R723" s="148"/>
      <c r="S723" s="148"/>
      <c r="T723" s="148"/>
      <c r="U723" s="148"/>
      <c r="V723" s="148"/>
      <c r="W723" s="148"/>
      <c r="X723" s="148"/>
      <c r="Y723" s="148"/>
      <c r="Z723" s="148"/>
      <c r="AA723" s="148"/>
      <c r="AB723" s="151"/>
      <c r="AC723" s="148"/>
      <c r="AD723" s="152"/>
      <c r="AE723" s="133"/>
      <c r="AF723" s="133"/>
      <c r="AG723" s="138"/>
      <c r="AH723" s="139"/>
      <c r="AI723" s="144"/>
      <c r="AJ723" s="144"/>
      <c r="AK723" s="144"/>
      <c r="AL723" s="144"/>
      <c r="AM723" s="144"/>
      <c r="AO723" s="115"/>
      <c r="AQ723" s="146"/>
    </row>
    <row r="724" spans="2:43">
      <c r="C724" s="159"/>
      <c r="D724" s="162"/>
      <c r="E724" s="163"/>
      <c r="F724" s="699"/>
      <c r="G724" s="148"/>
      <c r="H724" s="148"/>
      <c r="I724" s="148"/>
      <c r="J724" s="148"/>
      <c r="K724" s="148"/>
      <c r="L724" s="148"/>
      <c r="M724" s="148"/>
      <c r="N724" s="148"/>
      <c r="O724" s="148"/>
      <c r="P724" s="148"/>
      <c r="Q724" s="148"/>
      <c r="R724" s="148"/>
      <c r="S724" s="148"/>
      <c r="T724" s="148"/>
      <c r="U724" s="148"/>
      <c r="V724" s="148"/>
      <c r="W724" s="148"/>
      <c r="X724" s="148"/>
      <c r="Y724" s="148"/>
      <c r="Z724" s="148"/>
      <c r="AA724" s="148"/>
      <c r="AB724" s="151"/>
      <c r="AC724" s="148"/>
      <c r="AD724" s="152"/>
      <c r="AE724" s="133"/>
      <c r="AF724" s="133"/>
      <c r="AG724" s="138"/>
      <c r="AH724" s="139"/>
      <c r="AI724" s="144"/>
      <c r="AJ724" s="144"/>
      <c r="AK724" s="144"/>
      <c r="AL724" s="144"/>
      <c r="AM724" s="144"/>
      <c r="AO724" s="115"/>
      <c r="AQ724" s="146"/>
    </row>
    <row r="725" spans="2:43">
      <c r="C725" s="159"/>
      <c r="D725" s="162"/>
      <c r="E725" s="161"/>
      <c r="F725" s="699"/>
      <c r="G725" s="148"/>
      <c r="H725" s="148"/>
      <c r="I725" s="148"/>
      <c r="J725" s="148"/>
      <c r="K725" s="148"/>
      <c r="L725" s="148"/>
      <c r="M725" s="148"/>
      <c r="N725" s="148"/>
      <c r="O725" s="148"/>
      <c r="P725" s="148"/>
      <c r="Q725" s="148"/>
      <c r="R725" s="148"/>
      <c r="S725" s="148"/>
      <c r="T725" s="148"/>
      <c r="U725" s="148"/>
      <c r="V725" s="148"/>
      <c r="W725" s="148"/>
      <c r="X725" s="148"/>
      <c r="Y725" s="148"/>
      <c r="Z725" s="148"/>
      <c r="AA725" s="148"/>
      <c r="AB725" s="151"/>
      <c r="AC725" s="148"/>
      <c r="AD725" s="152"/>
      <c r="AE725" s="133"/>
      <c r="AF725" s="133"/>
      <c r="AG725" s="138"/>
      <c r="AH725" s="139"/>
      <c r="AI725" s="144"/>
      <c r="AJ725" s="144"/>
      <c r="AK725" s="144"/>
      <c r="AL725" s="144"/>
      <c r="AM725" s="144"/>
      <c r="AO725" s="115"/>
      <c r="AQ725" s="4"/>
    </row>
    <row r="726" spans="2:43">
      <c r="B726" s="158"/>
      <c r="C726" s="159"/>
      <c r="D726" s="162"/>
      <c r="E726" s="161"/>
      <c r="F726" s="699"/>
      <c r="G726" s="148"/>
      <c r="H726" s="148"/>
      <c r="I726" s="148"/>
      <c r="J726" s="148"/>
      <c r="K726" s="148"/>
      <c r="L726" s="148"/>
      <c r="M726" s="148"/>
      <c r="N726" s="148"/>
      <c r="O726" s="148"/>
      <c r="P726" s="148"/>
      <c r="Q726" s="148"/>
      <c r="R726" s="148"/>
      <c r="S726" s="148"/>
      <c r="T726" s="148"/>
      <c r="U726" s="148"/>
      <c r="V726" s="148"/>
      <c r="W726" s="148"/>
      <c r="X726" s="148"/>
      <c r="Y726" s="148"/>
      <c r="Z726" s="148"/>
      <c r="AA726" s="148"/>
      <c r="AB726" s="151"/>
      <c r="AC726" s="148"/>
      <c r="AD726" s="152"/>
      <c r="AE726" s="133"/>
      <c r="AF726" s="133"/>
      <c r="AG726" s="138"/>
      <c r="AH726" s="139"/>
      <c r="AI726" s="144"/>
      <c r="AJ726" s="144"/>
      <c r="AK726" s="144"/>
      <c r="AL726" s="144"/>
      <c r="AM726" s="144"/>
      <c r="AO726" s="115"/>
      <c r="AQ726" s="4"/>
    </row>
    <row r="727" spans="2:43">
      <c r="B727" s="158"/>
      <c r="C727" s="159"/>
      <c r="D727" s="162"/>
      <c r="E727" s="161"/>
      <c r="F727" s="699"/>
      <c r="G727" s="148"/>
      <c r="H727" s="148"/>
      <c r="I727" s="148"/>
      <c r="J727" s="148"/>
      <c r="K727" s="148"/>
      <c r="L727" s="148"/>
      <c r="M727" s="148"/>
      <c r="N727" s="148"/>
      <c r="O727" s="148"/>
      <c r="P727" s="148"/>
      <c r="Q727" s="148"/>
      <c r="R727" s="148"/>
      <c r="S727" s="148"/>
      <c r="T727" s="148"/>
      <c r="U727" s="148"/>
      <c r="V727" s="148"/>
      <c r="W727" s="148"/>
      <c r="X727" s="148"/>
      <c r="Y727" s="148"/>
      <c r="Z727" s="148"/>
      <c r="AA727" s="148"/>
      <c r="AB727" s="151"/>
      <c r="AC727" s="148"/>
      <c r="AD727" s="152"/>
      <c r="AE727" s="133"/>
      <c r="AF727" s="133"/>
      <c r="AG727" s="138"/>
      <c r="AH727" s="139"/>
      <c r="AI727" s="144"/>
      <c r="AJ727" s="144"/>
      <c r="AK727" s="144"/>
      <c r="AL727" s="144"/>
      <c r="AM727" s="144"/>
      <c r="AO727" s="115"/>
      <c r="AQ727" s="4"/>
    </row>
    <row r="728" spans="2:43">
      <c r="D728" s="162"/>
      <c r="E728" s="163"/>
      <c r="F728" s="699"/>
      <c r="G728" s="148"/>
      <c r="H728" s="148"/>
      <c r="I728" s="148"/>
      <c r="J728" s="148"/>
      <c r="K728" s="148"/>
      <c r="L728" s="148"/>
      <c r="M728" s="148"/>
      <c r="N728" s="148"/>
      <c r="O728" s="148"/>
      <c r="P728" s="148"/>
      <c r="Q728" s="148"/>
      <c r="R728" s="148"/>
      <c r="S728" s="148"/>
      <c r="T728" s="148"/>
      <c r="U728" s="148"/>
      <c r="V728" s="148"/>
      <c r="W728" s="148"/>
      <c r="X728" s="148"/>
      <c r="Y728" s="148"/>
      <c r="Z728" s="148"/>
      <c r="AA728" s="148"/>
      <c r="AB728" s="151"/>
      <c r="AC728" s="148"/>
      <c r="AD728" s="152"/>
      <c r="AE728" s="133"/>
      <c r="AF728" s="133"/>
      <c r="AG728" s="138"/>
      <c r="AH728" s="139"/>
      <c r="AI728" s="144"/>
      <c r="AJ728" s="144"/>
      <c r="AK728" s="144"/>
      <c r="AL728" s="144"/>
      <c r="AM728" s="144"/>
      <c r="AO728" s="115"/>
      <c r="AQ728" s="146"/>
    </row>
    <row r="729" spans="2:43">
      <c r="D729" s="162"/>
      <c r="E729" s="163"/>
      <c r="F729" s="699"/>
      <c r="G729" s="148"/>
      <c r="H729" s="148"/>
      <c r="I729" s="148"/>
      <c r="J729" s="148"/>
      <c r="K729" s="148"/>
      <c r="L729" s="148"/>
      <c r="M729" s="148"/>
      <c r="N729" s="148"/>
      <c r="O729" s="148"/>
      <c r="P729" s="148"/>
      <c r="Q729" s="148"/>
      <c r="R729" s="148"/>
      <c r="S729" s="148"/>
      <c r="T729" s="148"/>
      <c r="U729" s="148"/>
      <c r="V729" s="148"/>
      <c r="W729" s="148"/>
      <c r="X729" s="148"/>
      <c r="Y729" s="148"/>
      <c r="Z729" s="148"/>
      <c r="AA729" s="148"/>
      <c r="AB729" s="151"/>
      <c r="AC729" s="148"/>
      <c r="AD729" s="152"/>
      <c r="AE729" s="133"/>
      <c r="AF729" s="133"/>
      <c r="AG729" s="138"/>
      <c r="AH729" s="139"/>
      <c r="AI729" s="144"/>
      <c r="AJ729" s="144"/>
      <c r="AK729" s="144"/>
      <c r="AL729" s="144"/>
      <c r="AM729" s="144"/>
      <c r="AO729" s="115"/>
      <c r="AQ729" s="146"/>
    </row>
    <row r="730" spans="2:43">
      <c r="D730" s="162"/>
      <c r="E730" s="163"/>
      <c r="F730" s="699"/>
      <c r="G730" s="148"/>
      <c r="H730" s="148"/>
      <c r="I730" s="148"/>
      <c r="J730" s="148"/>
      <c r="K730" s="148"/>
      <c r="L730" s="148"/>
      <c r="M730" s="148"/>
      <c r="N730" s="148"/>
      <c r="O730" s="148"/>
      <c r="P730" s="148"/>
      <c r="Q730" s="148"/>
      <c r="R730" s="148"/>
      <c r="S730" s="148"/>
      <c r="T730" s="148"/>
      <c r="U730" s="148"/>
      <c r="V730" s="148"/>
      <c r="W730" s="148"/>
      <c r="X730" s="148"/>
      <c r="Y730" s="148"/>
      <c r="Z730" s="148"/>
      <c r="AA730" s="148"/>
      <c r="AB730" s="151"/>
      <c r="AC730" s="148"/>
      <c r="AD730" s="152"/>
      <c r="AE730" s="133"/>
      <c r="AF730" s="133"/>
      <c r="AG730" s="138"/>
      <c r="AH730" s="139"/>
      <c r="AI730" s="144"/>
      <c r="AJ730" s="144"/>
      <c r="AK730" s="144"/>
      <c r="AL730" s="144"/>
      <c r="AM730" s="144"/>
      <c r="AO730" s="115"/>
      <c r="AQ730" s="146"/>
    </row>
    <row r="731" spans="2:43">
      <c r="D731" s="162"/>
      <c r="E731" s="163"/>
      <c r="F731" s="699"/>
      <c r="G731" s="148"/>
      <c r="H731" s="148"/>
      <c r="I731" s="148"/>
      <c r="J731" s="148"/>
      <c r="K731" s="148"/>
      <c r="L731" s="148"/>
      <c r="M731" s="148"/>
      <c r="N731" s="148"/>
      <c r="O731" s="148"/>
      <c r="P731" s="148"/>
      <c r="Q731" s="148"/>
      <c r="R731" s="148"/>
      <c r="S731" s="148"/>
      <c r="T731" s="148"/>
      <c r="U731" s="148"/>
      <c r="V731" s="148"/>
      <c r="W731" s="148"/>
      <c r="X731" s="148"/>
      <c r="Y731" s="148"/>
      <c r="Z731" s="148"/>
      <c r="AA731" s="148"/>
      <c r="AB731" s="151"/>
      <c r="AC731" s="148"/>
      <c r="AD731" s="152"/>
      <c r="AE731" s="133"/>
      <c r="AF731" s="133"/>
      <c r="AG731" s="138"/>
      <c r="AH731" s="139"/>
      <c r="AI731" s="144"/>
      <c r="AJ731" s="144"/>
      <c r="AK731" s="144"/>
      <c r="AL731" s="144"/>
      <c r="AM731" s="144"/>
      <c r="AO731" s="115"/>
      <c r="AQ731" s="146"/>
    </row>
    <row r="732" spans="2:43">
      <c r="D732" s="162"/>
      <c r="E732" s="163"/>
      <c r="F732" s="699"/>
      <c r="G732" s="148"/>
      <c r="H732" s="148"/>
      <c r="I732" s="148"/>
      <c r="J732" s="148"/>
      <c r="K732" s="148"/>
      <c r="L732" s="148"/>
      <c r="M732" s="148"/>
      <c r="N732" s="148"/>
      <c r="O732" s="148"/>
      <c r="P732" s="148"/>
      <c r="Q732" s="148"/>
      <c r="R732" s="148"/>
      <c r="S732" s="148"/>
      <c r="T732" s="148"/>
      <c r="U732" s="148"/>
      <c r="V732" s="148"/>
      <c r="W732" s="148"/>
      <c r="X732" s="148"/>
      <c r="Y732" s="148"/>
      <c r="Z732" s="148"/>
      <c r="AA732" s="148"/>
      <c r="AB732" s="151"/>
      <c r="AC732" s="148"/>
      <c r="AD732" s="152"/>
      <c r="AE732" s="133"/>
      <c r="AF732" s="133"/>
      <c r="AG732" s="138"/>
      <c r="AH732" s="139"/>
      <c r="AI732" s="144"/>
      <c r="AJ732" s="144"/>
      <c r="AK732" s="144"/>
      <c r="AL732" s="144"/>
      <c r="AM732" s="144"/>
      <c r="AO732" s="115"/>
      <c r="AQ732" s="146"/>
    </row>
    <row r="733" spans="2:43">
      <c r="D733" s="162"/>
      <c r="E733" s="163"/>
      <c r="F733" s="699"/>
      <c r="G733" s="148"/>
      <c r="H733" s="148"/>
      <c r="I733" s="148"/>
      <c r="J733" s="148"/>
      <c r="K733" s="148"/>
      <c r="L733" s="148"/>
      <c r="M733" s="148"/>
      <c r="N733" s="148"/>
      <c r="O733" s="148"/>
      <c r="P733" s="148"/>
      <c r="Q733" s="148"/>
      <c r="R733" s="148"/>
      <c r="S733" s="148"/>
      <c r="T733" s="148"/>
      <c r="U733" s="148"/>
      <c r="V733" s="148"/>
      <c r="W733" s="148"/>
      <c r="X733" s="148"/>
      <c r="Y733" s="148"/>
      <c r="Z733" s="148"/>
      <c r="AA733" s="148"/>
      <c r="AB733" s="151"/>
      <c r="AC733" s="148"/>
      <c r="AD733" s="152"/>
      <c r="AE733" s="133"/>
      <c r="AF733" s="133"/>
      <c r="AG733" s="138"/>
      <c r="AH733" s="139"/>
      <c r="AI733" s="144"/>
      <c r="AJ733" s="144"/>
      <c r="AK733" s="144"/>
      <c r="AL733" s="144"/>
      <c r="AM733" s="144"/>
      <c r="AO733" s="115"/>
      <c r="AQ733" s="146"/>
    </row>
    <row r="734" spans="2:43">
      <c r="D734" s="162"/>
      <c r="E734" s="163"/>
      <c r="F734" s="699"/>
      <c r="G734" s="148"/>
      <c r="H734" s="148"/>
      <c r="I734" s="148"/>
      <c r="J734" s="148"/>
      <c r="K734" s="148"/>
      <c r="L734" s="148"/>
      <c r="M734" s="148"/>
      <c r="N734" s="148"/>
      <c r="O734" s="148"/>
      <c r="P734" s="148"/>
      <c r="Q734" s="148"/>
      <c r="R734" s="148"/>
      <c r="S734" s="148"/>
      <c r="T734" s="148"/>
      <c r="U734" s="148"/>
      <c r="V734" s="148"/>
      <c r="W734" s="148"/>
      <c r="X734" s="148"/>
      <c r="Y734" s="148"/>
      <c r="Z734" s="148"/>
      <c r="AA734" s="148"/>
      <c r="AB734" s="151"/>
      <c r="AC734" s="148"/>
      <c r="AD734" s="152"/>
      <c r="AE734" s="133"/>
      <c r="AF734" s="133"/>
      <c r="AG734" s="138"/>
      <c r="AH734" s="139"/>
      <c r="AI734" s="144"/>
      <c r="AJ734" s="144"/>
      <c r="AK734" s="144"/>
      <c r="AL734" s="144"/>
      <c r="AM734" s="144"/>
      <c r="AO734" s="115"/>
      <c r="AQ734" s="146"/>
    </row>
    <row r="735" spans="2:43">
      <c r="D735" s="162"/>
      <c r="E735" s="163"/>
      <c r="F735" s="699"/>
      <c r="G735" s="148"/>
      <c r="H735" s="148"/>
      <c r="I735" s="148"/>
      <c r="J735" s="148"/>
      <c r="K735" s="148"/>
      <c r="L735" s="148"/>
      <c r="M735" s="148"/>
      <c r="N735" s="148"/>
      <c r="O735" s="148"/>
      <c r="P735" s="148"/>
      <c r="Q735" s="148"/>
      <c r="R735" s="148"/>
      <c r="S735" s="148"/>
      <c r="T735" s="148"/>
      <c r="U735" s="148"/>
      <c r="V735" s="148"/>
      <c r="W735" s="148"/>
      <c r="X735" s="148"/>
      <c r="Y735" s="148"/>
      <c r="Z735" s="148"/>
      <c r="AA735" s="148"/>
      <c r="AB735" s="151"/>
      <c r="AC735" s="148"/>
      <c r="AD735" s="152"/>
      <c r="AE735" s="133"/>
      <c r="AF735" s="133"/>
      <c r="AG735" s="138"/>
      <c r="AH735" s="139"/>
      <c r="AI735" s="144"/>
      <c r="AJ735" s="144"/>
      <c r="AK735" s="144"/>
      <c r="AL735" s="144"/>
      <c r="AM735" s="144"/>
      <c r="AO735" s="115"/>
      <c r="AQ735" s="146"/>
    </row>
    <row r="736" spans="2:43">
      <c r="D736" s="162"/>
      <c r="E736" s="163"/>
      <c r="F736" s="699"/>
      <c r="G736" s="148"/>
      <c r="H736" s="148"/>
      <c r="I736" s="148"/>
      <c r="J736" s="148"/>
      <c r="K736" s="148"/>
      <c r="L736" s="148"/>
      <c r="M736" s="148"/>
      <c r="N736" s="148"/>
      <c r="O736" s="148"/>
      <c r="P736" s="148"/>
      <c r="Q736" s="148"/>
      <c r="R736" s="148"/>
      <c r="S736" s="148"/>
      <c r="T736" s="148"/>
      <c r="U736" s="148"/>
      <c r="V736" s="148"/>
      <c r="W736" s="148"/>
      <c r="X736" s="148"/>
      <c r="Y736" s="148"/>
      <c r="Z736" s="148"/>
      <c r="AA736" s="148"/>
      <c r="AB736" s="151"/>
      <c r="AC736" s="148"/>
      <c r="AD736" s="152"/>
      <c r="AE736" s="133"/>
      <c r="AF736" s="133"/>
      <c r="AG736" s="138"/>
      <c r="AH736" s="139"/>
      <c r="AI736" s="144"/>
      <c r="AJ736" s="144"/>
      <c r="AK736" s="144"/>
      <c r="AL736" s="144"/>
      <c r="AM736" s="144"/>
      <c r="AO736" s="115"/>
      <c r="AQ736" s="146"/>
    </row>
    <row r="737" spans="2:43">
      <c r="D737" s="162"/>
      <c r="E737" s="163"/>
      <c r="F737" s="699"/>
      <c r="G737" s="148"/>
      <c r="H737" s="148"/>
      <c r="I737" s="148"/>
      <c r="J737" s="148"/>
      <c r="K737" s="148"/>
      <c r="L737" s="148"/>
      <c r="M737" s="148"/>
      <c r="N737" s="148"/>
      <c r="O737" s="148"/>
      <c r="P737" s="148"/>
      <c r="Q737" s="148"/>
      <c r="R737" s="148"/>
      <c r="S737" s="148"/>
      <c r="T737" s="148"/>
      <c r="U737" s="148"/>
      <c r="V737" s="148"/>
      <c r="W737" s="148"/>
      <c r="X737" s="148"/>
      <c r="Y737" s="148"/>
      <c r="Z737" s="148"/>
      <c r="AA737" s="148"/>
      <c r="AB737" s="151"/>
      <c r="AC737" s="148"/>
      <c r="AD737" s="152"/>
      <c r="AE737" s="133"/>
      <c r="AF737" s="133"/>
      <c r="AG737" s="138"/>
      <c r="AH737" s="139"/>
      <c r="AI737" s="144"/>
      <c r="AJ737" s="144"/>
      <c r="AK737" s="144"/>
      <c r="AL737" s="144"/>
      <c r="AM737" s="144"/>
      <c r="AO737" s="115"/>
      <c r="AQ737" s="146"/>
    </row>
    <row r="738" spans="2:43">
      <c r="D738" s="162"/>
      <c r="E738" s="163"/>
      <c r="F738" s="699"/>
      <c r="G738" s="148"/>
      <c r="H738" s="148"/>
      <c r="I738" s="148"/>
      <c r="J738" s="148"/>
      <c r="K738" s="148"/>
      <c r="L738" s="148"/>
      <c r="M738" s="148"/>
      <c r="N738" s="148"/>
      <c r="O738" s="148"/>
      <c r="P738" s="148"/>
      <c r="Q738" s="148"/>
      <c r="R738" s="148"/>
      <c r="S738" s="148"/>
      <c r="T738" s="148"/>
      <c r="U738" s="148"/>
      <c r="V738" s="148"/>
      <c r="W738" s="148"/>
      <c r="X738" s="148"/>
      <c r="Y738" s="148"/>
      <c r="Z738" s="148"/>
      <c r="AA738" s="148"/>
      <c r="AB738" s="151"/>
      <c r="AC738" s="148"/>
      <c r="AD738" s="152"/>
      <c r="AE738" s="133"/>
      <c r="AF738" s="133"/>
      <c r="AG738" s="138"/>
      <c r="AH738" s="139"/>
      <c r="AI738" s="144"/>
      <c r="AJ738" s="144"/>
      <c r="AK738" s="144"/>
      <c r="AL738" s="144"/>
      <c r="AM738" s="144"/>
      <c r="AO738" s="115"/>
      <c r="AQ738" s="146"/>
    </row>
    <row r="739" spans="2:43">
      <c r="D739" s="162"/>
      <c r="E739" s="163"/>
      <c r="F739" s="699"/>
      <c r="G739" s="148"/>
      <c r="H739" s="148"/>
      <c r="I739" s="148"/>
      <c r="J739" s="148"/>
      <c r="K739" s="148"/>
      <c r="L739" s="148"/>
      <c r="M739" s="148"/>
      <c r="N739" s="148"/>
      <c r="O739" s="148"/>
      <c r="P739" s="148"/>
      <c r="Q739" s="148"/>
      <c r="R739" s="148"/>
      <c r="S739" s="148"/>
      <c r="T739" s="148"/>
      <c r="U739" s="148"/>
      <c r="V739" s="148"/>
      <c r="W739" s="148"/>
      <c r="X739" s="148"/>
      <c r="Y739" s="148"/>
      <c r="Z739" s="148"/>
      <c r="AA739" s="148"/>
      <c r="AB739" s="151"/>
      <c r="AC739" s="148"/>
      <c r="AD739" s="152"/>
      <c r="AE739" s="133"/>
      <c r="AF739" s="133"/>
      <c r="AG739" s="138"/>
      <c r="AH739" s="139"/>
      <c r="AI739" s="144"/>
      <c r="AJ739" s="144"/>
      <c r="AK739" s="144"/>
      <c r="AL739" s="144"/>
      <c r="AM739" s="144"/>
      <c r="AO739" s="115"/>
      <c r="AQ739" s="146"/>
    </row>
    <row r="740" spans="2:43">
      <c r="D740" s="162"/>
      <c r="E740" s="163"/>
      <c r="F740" s="699"/>
      <c r="G740" s="148"/>
      <c r="H740" s="148"/>
      <c r="I740" s="148"/>
      <c r="J740" s="148"/>
      <c r="K740" s="148"/>
      <c r="L740" s="148"/>
      <c r="M740" s="148"/>
      <c r="N740" s="148"/>
      <c r="O740" s="148"/>
      <c r="P740" s="148"/>
      <c r="Q740" s="148"/>
      <c r="R740" s="148"/>
      <c r="S740" s="148"/>
      <c r="T740" s="148"/>
      <c r="U740" s="148"/>
      <c r="V740" s="148"/>
      <c r="W740" s="148"/>
      <c r="X740" s="148"/>
      <c r="Y740" s="148"/>
      <c r="Z740" s="148"/>
      <c r="AA740" s="148"/>
      <c r="AB740" s="151"/>
      <c r="AC740" s="148"/>
      <c r="AD740" s="152"/>
      <c r="AE740" s="133"/>
      <c r="AF740" s="133"/>
      <c r="AG740" s="138"/>
      <c r="AH740" s="139"/>
      <c r="AI740" s="144"/>
      <c r="AJ740" s="144"/>
      <c r="AK740" s="144"/>
      <c r="AL740" s="144"/>
      <c r="AM740" s="144"/>
      <c r="AO740" s="115"/>
      <c r="AQ740" s="146"/>
    </row>
    <row r="741" spans="2:43">
      <c r="D741" s="162"/>
      <c r="E741" s="163"/>
      <c r="F741" s="699"/>
      <c r="G741" s="148"/>
      <c r="H741" s="148"/>
      <c r="I741" s="148"/>
      <c r="J741" s="148"/>
      <c r="K741" s="148"/>
      <c r="L741" s="148"/>
      <c r="M741" s="148"/>
      <c r="N741" s="148"/>
      <c r="O741" s="148"/>
      <c r="P741" s="148"/>
      <c r="Q741" s="148"/>
      <c r="R741" s="148"/>
      <c r="S741" s="148"/>
      <c r="T741" s="148"/>
      <c r="U741" s="148"/>
      <c r="V741" s="148"/>
      <c r="W741" s="148"/>
      <c r="X741" s="148"/>
      <c r="Y741" s="148"/>
      <c r="Z741" s="148"/>
      <c r="AA741" s="148"/>
      <c r="AB741" s="151"/>
      <c r="AC741" s="148"/>
      <c r="AD741" s="152"/>
      <c r="AE741" s="133"/>
      <c r="AF741" s="133"/>
      <c r="AG741" s="138"/>
      <c r="AH741" s="139"/>
      <c r="AI741" s="144"/>
      <c r="AJ741" s="144"/>
      <c r="AK741" s="144"/>
      <c r="AL741" s="144"/>
      <c r="AM741" s="144"/>
      <c r="AO741" s="115"/>
      <c r="AQ741" s="146"/>
    </row>
    <row r="742" spans="2:43">
      <c r="D742" s="162"/>
      <c r="E742" s="163"/>
      <c r="F742" s="699"/>
      <c r="G742" s="148"/>
      <c r="H742" s="148"/>
      <c r="I742" s="148"/>
      <c r="J742" s="148"/>
      <c r="K742" s="148"/>
      <c r="L742" s="148"/>
      <c r="M742" s="148"/>
      <c r="N742" s="148"/>
      <c r="O742" s="148"/>
      <c r="P742" s="148"/>
      <c r="Q742" s="148"/>
      <c r="R742" s="148"/>
      <c r="S742" s="148"/>
      <c r="T742" s="148"/>
      <c r="U742" s="148"/>
      <c r="V742" s="148"/>
      <c r="W742" s="148"/>
      <c r="X742" s="148"/>
      <c r="Y742" s="148"/>
      <c r="Z742" s="148"/>
      <c r="AA742" s="148"/>
      <c r="AB742" s="151"/>
      <c r="AC742" s="148"/>
      <c r="AD742" s="152"/>
      <c r="AE742" s="133"/>
      <c r="AF742" s="133"/>
      <c r="AG742" s="138"/>
      <c r="AH742" s="139"/>
      <c r="AI742" s="144"/>
      <c r="AJ742" s="144"/>
      <c r="AK742" s="144"/>
      <c r="AL742" s="144"/>
      <c r="AM742" s="144"/>
      <c r="AO742" s="115"/>
      <c r="AQ742" s="146"/>
    </row>
    <row r="743" spans="2:43">
      <c r="D743" s="162"/>
      <c r="E743" s="163"/>
      <c r="F743" s="699"/>
      <c r="G743" s="148"/>
      <c r="H743" s="148"/>
      <c r="I743" s="148"/>
      <c r="J743" s="148"/>
      <c r="K743" s="148"/>
      <c r="L743" s="148"/>
      <c r="M743" s="148"/>
      <c r="N743" s="148"/>
      <c r="O743" s="148"/>
      <c r="P743" s="148"/>
      <c r="Q743" s="148"/>
      <c r="R743" s="148"/>
      <c r="S743" s="148"/>
      <c r="T743" s="148"/>
      <c r="U743" s="148"/>
      <c r="V743" s="148"/>
      <c r="W743" s="148"/>
      <c r="X743" s="148"/>
      <c r="Y743" s="148"/>
      <c r="Z743" s="148"/>
      <c r="AA743" s="148"/>
      <c r="AB743" s="151"/>
      <c r="AC743" s="148"/>
      <c r="AD743" s="152"/>
      <c r="AE743" s="133"/>
      <c r="AF743" s="133"/>
      <c r="AG743" s="138"/>
      <c r="AH743" s="139"/>
      <c r="AI743" s="144"/>
      <c r="AJ743" s="144"/>
      <c r="AK743" s="144"/>
      <c r="AL743" s="144"/>
      <c r="AM743" s="144"/>
      <c r="AO743" s="115"/>
      <c r="AQ743" s="146"/>
    </row>
    <row r="744" spans="2:43">
      <c r="D744" s="162"/>
      <c r="E744" s="163"/>
      <c r="F744" s="699"/>
      <c r="G744" s="148"/>
      <c r="H744" s="148"/>
      <c r="I744" s="148"/>
      <c r="J744" s="148"/>
      <c r="K744" s="148"/>
      <c r="L744" s="148"/>
      <c r="M744" s="148"/>
      <c r="N744" s="148"/>
      <c r="O744" s="148"/>
      <c r="P744" s="148"/>
      <c r="Q744" s="148"/>
      <c r="R744" s="148"/>
      <c r="S744" s="148"/>
      <c r="T744" s="148"/>
      <c r="U744" s="148"/>
      <c r="V744" s="148"/>
      <c r="W744" s="148"/>
      <c r="X744" s="148"/>
      <c r="Y744" s="148"/>
      <c r="Z744" s="148"/>
      <c r="AA744" s="148"/>
      <c r="AB744" s="151"/>
      <c r="AC744" s="148"/>
      <c r="AD744" s="152"/>
      <c r="AE744" s="133"/>
      <c r="AF744" s="133"/>
      <c r="AG744" s="138"/>
      <c r="AH744" s="139"/>
      <c r="AI744" s="144"/>
      <c r="AJ744" s="144"/>
      <c r="AK744" s="144"/>
      <c r="AL744" s="144"/>
      <c r="AM744" s="144"/>
      <c r="AO744" s="115"/>
      <c r="AQ744" s="146"/>
    </row>
    <row r="745" spans="2:43">
      <c r="C745" s="159"/>
      <c r="D745" s="162"/>
      <c r="E745" s="161"/>
      <c r="F745" s="699"/>
      <c r="G745" s="148"/>
      <c r="H745" s="148"/>
      <c r="I745" s="148"/>
      <c r="J745" s="148"/>
      <c r="K745" s="148"/>
      <c r="L745" s="148"/>
      <c r="M745" s="148"/>
      <c r="N745" s="148"/>
      <c r="O745" s="148"/>
      <c r="P745" s="148"/>
      <c r="Q745" s="148"/>
      <c r="R745" s="148"/>
      <c r="S745" s="148"/>
      <c r="T745" s="148"/>
      <c r="U745" s="148"/>
      <c r="V745" s="148"/>
      <c r="W745" s="148"/>
      <c r="X745" s="148"/>
      <c r="Y745" s="148"/>
      <c r="Z745" s="148"/>
      <c r="AA745" s="148"/>
      <c r="AB745" s="151"/>
      <c r="AC745" s="148"/>
      <c r="AD745" s="152"/>
      <c r="AE745" s="133"/>
      <c r="AF745" s="133"/>
      <c r="AG745" s="138"/>
      <c r="AH745" s="139"/>
      <c r="AI745" s="144"/>
      <c r="AJ745" s="144"/>
      <c r="AK745" s="144"/>
      <c r="AL745" s="144"/>
      <c r="AM745" s="144"/>
      <c r="AO745" s="115"/>
      <c r="AQ745" s="4"/>
    </row>
    <row r="746" spans="2:43">
      <c r="B746" s="158"/>
      <c r="D746" s="156"/>
      <c r="F746" s="699"/>
      <c r="G746" s="148"/>
      <c r="H746" s="148"/>
      <c r="I746" s="148"/>
      <c r="J746" s="148"/>
      <c r="K746" s="148"/>
      <c r="L746" s="148"/>
      <c r="M746" s="148"/>
      <c r="N746" s="148"/>
      <c r="O746" s="148"/>
      <c r="P746" s="148"/>
      <c r="Q746" s="148"/>
      <c r="R746" s="148"/>
      <c r="S746" s="148"/>
      <c r="T746" s="148"/>
      <c r="U746" s="148"/>
      <c r="V746" s="148"/>
      <c r="W746" s="148"/>
      <c r="X746" s="148"/>
      <c r="Y746" s="148"/>
      <c r="Z746" s="148"/>
      <c r="AA746" s="148"/>
      <c r="AB746" s="151"/>
      <c r="AC746" s="148"/>
      <c r="AD746" s="152"/>
      <c r="AE746" s="133"/>
      <c r="AF746" s="133"/>
      <c r="AG746" s="138"/>
      <c r="AH746" s="139"/>
      <c r="AI746" s="144"/>
      <c r="AJ746" s="144"/>
      <c r="AK746" s="144"/>
      <c r="AL746" s="144"/>
      <c r="AM746" s="144"/>
      <c r="AO746" s="115"/>
      <c r="AQ746" s="4"/>
    </row>
    <row r="747" spans="2:43">
      <c r="D747" s="156"/>
      <c r="E747" s="157"/>
      <c r="F747" s="699"/>
      <c r="G747" s="148"/>
      <c r="H747" s="148"/>
      <c r="I747" s="148"/>
      <c r="J747" s="148"/>
      <c r="K747" s="148"/>
      <c r="L747" s="148"/>
      <c r="M747" s="148"/>
      <c r="N747" s="148"/>
      <c r="O747" s="148"/>
      <c r="P747" s="148"/>
      <c r="Q747" s="148"/>
      <c r="R747" s="148"/>
      <c r="S747" s="148"/>
      <c r="T747" s="148"/>
      <c r="U747" s="148"/>
      <c r="V747" s="148"/>
      <c r="W747" s="148"/>
      <c r="X747" s="148"/>
      <c r="Y747" s="148"/>
      <c r="Z747" s="148"/>
      <c r="AA747" s="148"/>
      <c r="AB747" s="151"/>
      <c r="AC747" s="148"/>
      <c r="AD747" s="152"/>
      <c r="AE747" s="133"/>
      <c r="AF747" s="133"/>
      <c r="AG747" s="138"/>
      <c r="AH747" s="139"/>
      <c r="AI747" s="144"/>
      <c r="AJ747" s="144"/>
      <c r="AK747" s="144"/>
      <c r="AL747" s="144"/>
      <c r="AM747" s="144"/>
      <c r="AO747" s="115"/>
      <c r="AQ747" s="4"/>
    </row>
    <row r="748" spans="2:43">
      <c r="C748" s="159"/>
      <c r="D748" s="162"/>
      <c r="E748" s="161"/>
      <c r="F748" s="699"/>
      <c r="G748" s="148"/>
      <c r="H748" s="148"/>
      <c r="I748" s="148"/>
      <c r="J748" s="148"/>
      <c r="K748" s="148"/>
      <c r="L748" s="148"/>
      <c r="M748" s="148"/>
      <c r="N748" s="148"/>
      <c r="O748" s="148"/>
      <c r="P748" s="148"/>
      <c r="Q748" s="148"/>
      <c r="R748" s="148"/>
      <c r="S748" s="148"/>
      <c r="T748" s="148"/>
      <c r="U748" s="148"/>
      <c r="V748" s="148"/>
      <c r="W748" s="148"/>
      <c r="X748" s="148"/>
      <c r="Y748" s="148"/>
      <c r="Z748" s="148"/>
      <c r="AA748" s="148"/>
      <c r="AB748" s="151"/>
      <c r="AC748" s="148"/>
      <c r="AD748" s="152"/>
      <c r="AE748" s="165"/>
      <c r="AF748" s="148"/>
      <c r="AG748" s="144"/>
      <c r="AH748" s="139"/>
      <c r="AI748" s="144"/>
      <c r="AJ748" s="144"/>
      <c r="AK748" s="144"/>
      <c r="AL748" s="144"/>
      <c r="AM748" s="144"/>
      <c r="AO748" s="115"/>
      <c r="AQ748" s="4"/>
    </row>
    <row r="749" spans="2:43">
      <c r="C749" s="159"/>
      <c r="D749" s="162"/>
      <c r="E749" s="161"/>
      <c r="F749" s="699"/>
      <c r="G749" s="148"/>
      <c r="H749" s="148"/>
      <c r="I749" s="148"/>
      <c r="J749" s="148"/>
      <c r="K749" s="148"/>
      <c r="L749" s="148"/>
      <c r="M749" s="148"/>
      <c r="N749" s="148"/>
      <c r="O749" s="148"/>
      <c r="P749" s="148"/>
      <c r="Q749" s="148"/>
      <c r="R749" s="148"/>
      <c r="S749" s="148"/>
      <c r="T749" s="148"/>
      <c r="U749" s="148"/>
      <c r="V749" s="148"/>
      <c r="W749" s="148"/>
      <c r="X749" s="148"/>
      <c r="Y749" s="148"/>
      <c r="Z749" s="148"/>
      <c r="AA749" s="148"/>
      <c r="AB749" s="151"/>
      <c r="AC749" s="148"/>
      <c r="AD749" s="152"/>
      <c r="AE749" s="165"/>
      <c r="AF749" s="148"/>
      <c r="AG749" s="144"/>
      <c r="AH749" s="139"/>
      <c r="AI749" s="144"/>
      <c r="AJ749" s="144"/>
      <c r="AK749" s="144"/>
      <c r="AL749" s="144"/>
      <c r="AM749" s="144"/>
      <c r="AO749" s="115"/>
      <c r="AQ749" s="4"/>
    </row>
    <row r="750" spans="2:43">
      <c r="C750" s="159"/>
      <c r="D750" s="162"/>
      <c r="E750" s="161"/>
      <c r="F750" s="699"/>
      <c r="G750" s="148"/>
      <c r="H750" s="148"/>
      <c r="I750" s="148"/>
      <c r="J750" s="148"/>
      <c r="K750" s="148"/>
      <c r="L750" s="148"/>
      <c r="M750" s="148"/>
      <c r="N750" s="148"/>
      <c r="O750" s="148"/>
      <c r="P750" s="148"/>
      <c r="Q750" s="148"/>
      <c r="R750" s="148"/>
      <c r="S750" s="148"/>
      <c r="T750" s="148"/>
      <c r="U750" s="148"/>
      <c r="V750" s="148"/>
      <c r="W750" s="148"/>
      <c r="X750" s="148"/>
      <c r="Y750" s="148"/>
      <c r="Z750" s="148"/>
      <c r="AA750" s="148"/>
      <c r="AB750" s="151"/>
      <c r="AC750" s="148"/>
      <c r="AD750" s="152"/>
      <c r="AE750" s="165"/>
      <c r="AF750" s="148"/>
      <c r="AG750" s="144"/>
      <c r="AH750" s="139"/>
      <c r="AI750" s="144"/>
      <c r="AJ750" s="144"/>
      <c r="AK750" s="144"/>
      <c r="AL750" s="144"/>
      <c r="AM750" s="144"/>
      <c r="AO750" s="115"/>
      <c r="AQ750" s="4"/>
    </row>
    <row r="751" spans="2:43">
      <c r="C751" s="159"/>
      <c r="D751" s="162"/>
      <c r="E751" s="161"/>
      <c r="F751" s="699"/>
      <c r="G751" s="148"/>
      <c r="H751" s="148"/>
      <c r="I751" s="148"/>
      <c r="J751" s="148"/>
      <c r="K751" s="148"/>
      <c r="L751" s="148"/>
      <c r="M751" s="148"/>
      <c r="N751" s="148"/>
      <c r="O751" s="148"/>
      <c r="P751" s="148"/>
      <c r="Q751" s="148"/>
      <c r="R751" s="148"/>
      <c r="S751" s="148"/>
      <c r="T751" s="148"/>
      <c r="U751" s="148"/>
      <c r="V751" s="148"/>
      <c r="W751" s="148"/>
      <c r="X751" s="148"/>
      <c r="Y751" s="148"/>
      <c r="Z751" s="148"/>
      <c r="AA751" s="148"/>
      <c r="AB751" s="151"/>
      <c r="AC751" s="148"/>
      <c r="AD751" s="152"/>
      <c r="AE751" s="165"/>
      <c r="AF751" s="148"/>
      <c r="AG751" s="144"/>
      <c r="AH751" s="139"/>
      <c r="AI751" s="144"/>
      <c r="AJ751" s="144"/>
      <c r="AK751" s="144"/>
      <c r="AL751" s="144"/>
      <c r="AM751" s="144"/>
      <c r="AO751" s="115"/>
      <c r="AQ751" s="4"/>
    </row>
    <row r="752" spans="2:43">
      <c r="C752" s="159"/>
      <c r="D752" s="162"/>
      <c r="E752" s="161"/>
      <c r="F752" s="699"/>
      <c r="G752" s="148"/>
      <c r="H752" s="148"/>
      <c r="I752" s="148"/>
      <c r="J752" s="148"/>
      <c r="K752" s="148"/>
      <c r="L752" s="148"/>
      <c r="M752" s="148"/>
      <c r="N752" s="148"/>
      <c r="O752" s="148"/>
      <c r="P752" s="148"/>
      <c r="Q752" s="148"/>
      <c r="R752" s="148"/>
      <c r="S752" s="148"/>
      <c r="T752" s="148"/>
      <c r="U752" s="148"/>
      <c r="V752" s="148"/>
      <c r="W752" s="148"/>
      <c r="X752" s="148"/>
      <c r="Y752" s="148"/>
      <c r="Z752" s="148"/>
      <c r="AA752" s="148"/>
      <c r="AB752" s="151"/>
      <c r="AC752" s="148"/>
      <c r="AD752" s="152"/>
      <c r="AE752" s="165"/>
      <c r="AF752" s="148"/>
      <c r="AG752" s="144"/>
      <c r="AH752" s="139"/>
      <c r="AI752" s="144"/>
      <c r="AJ752" s="144"/>
      <c r="AK752" s="144"/>
      <c r="AL752" s="144"/>
      <c r="AM752" s="144"/>
      <c r="AO752" s="115"/>
      <c r="AQ752" s="4"/>
    </row>
    <row r="753" spans="3:43">
      <c r="C753" s="159"/>
      <c r="D753" s="162"/>
      <c r="E753" s="161"/>
      <c r="F753" s="699"/>
      <c r="G753" s="148"/>
      <c r="H753" s="148"/>
      <c r="I753" s="148"/>
      <c r="J753" s="148"/>
      <c r="K753" s="148"/>
      <c r="L753" s="148"/>
      <c r="M753" s="148"/>
      <c r="N753" s="148"/>
      <c r="O753" s="148"/>
      <c r="P753" s="148"/>
      <c r="Q753" s="148"/>
      <c r="R753" s="148"/>
      <c r="S753" s="148"/>
      <c r="T753" s="148"/>
      <c r="U753" s="148"/>
      <c r="V753" s="148"/>
      <c r="W753" s="148"/>
      <c r="X753" s="148"/>
      <c r="Y753" s="148"/>
      <c r="Z753" s="148"/>
      <c r="AA753" s="148"/>
      <c r="AB753" s="151"/>
      <c r="AC753" s="148"/>
      <c r="AD753" s="152"/>
      <c r="AE753" s="165"/>
      <c r="AF753" s="148"/>
      <c r="AG753" s="144"/>
      <c r="AH753" s="139"/>
      <c r="AI753" s="144"/>
      <c r="AJ753" s="144"/>
      <c r="AK753" s="144"/>
      <c r="AL753" s="144"/>
      <c r="AM753" s="144"/>
      <c r="AO753" s="115"/>
      <c r="AQ753" s="4"/>
    </row>
    <row r="754" spans="3:43">
      <c r="C754" s="159"/>
      <c r="D754" s="162"/>
      <c r="E754" s="161"/>
      <c r="F754" s="699"/>
      <c r="G754" s="148"/>
      <c r="H754" s="148"/>
      <c r="I754" s="148"/>
      <c r="J754" s="148"/>
      <c r="K754" s="148"/>
      <c r="L754" s="148"/>
      <c r="M754" s="148"/>
      <c r="N754" s="148"/>
      <c r="O754" s="148"/>
      <c r="P754" s="148"/>
      <c r="Q754" s="148"/>
      <c r="R754" s="148"/>
      <c r="S754" s="148"/>
      <c r="T754" s="148"/>
      <c r="U754" s="148"/>
      <c r="V754" s="148"/>
      <c r="W754" s="148"/>
      <c r="X754" s="148"/>
      <c r="Y754" s="148"/>
      <c r="Z754" s="148"/>
      <c r="AA754" s="148"/>
      <c r="AB754" s="151"/>
      <c r="AC754" s="148"/>
      <c r="AD754" s="152"/>
      <c r="AE754" s="165"/>
      <c r="AF754" s="148"/>
      <c r="AG754" s="144"/>
      <c r="AH754" s="139"/>
      <c r="AI754" s="144"/>
      <c r="AJ754" s="144"/>
      <c r="AK754" s="144"/>
      <c r="AL754" s="144"/>
      <c r="AM754" s="144"/>
      <c r="AO754" s="115"/>
      <c r="AQ754" s="4"/>
    </row>
    <row r="755" spans="3:43">
      <c r="C755" s="159"/>
      <c r="D755" s="162"/>
      <c r="E755" s="161"/>
      <c r="F755" s="699"/>
      <c r="G755" s="148"/>
      <c r="H755" s="148"/>
      <c r="I755" s="148"/>
      <c r="J755" s="148"/>
      <c r="K755" s="148"/>
      <c r="L755" s="148"/>
      <c r="M755" s="148"/>
      <c r="N755" s="148"/>
      <c r="O755" s="148"/>
      <c r="P755" s="148"/>
      <c r="Q755" s="148"/>
      <c r="R755" s="148"/>
      <c r="S755" s="148"/>
      <c r="T755" s="148"/>
      <c r="U755" s="148"/>
      <c r="V755" s="148"/>
      <c r="W755" s="148"/>
      <c r="X755" s="148"/>
      <c r="Y755" s="148"/>
      <c r="Z755" s="148"/>
      <c r="AA755" s="148"/>
      <c r="AB755" s="151"/>
      <c r="AC755" s="148"/>
      <c r="AD755" s="152"/>
      <c r="AE755" s="165"/>
      <c r="AF755" s="148"/>
      <c r="AG755" s="144"/>
      <c r="AH755" s="139"/>
      <c r="AI755" s="144"/>
      <c r="AJ755" s="144"/>
      <c r="AK755" s="144"/>
      <c r="AL755" s="144"/>
      <c r="AM755" s="144"/>
      <c r="AO755" s="115"/>
      <c r="AQ755" s="4"/>
    </row>
    <row r="756" spans="3:43">
      <c r="C756" s="159"/>
      <c r="D756" s="162"/>
      <c r="E756" s="161"/>
      <c r="F756" s="699"/>
      <c r="G756" s="148"/>
      <c r="H756" s="148"/>
      <c r="I756" s="148"/>
      <c r="J756" s="148"/>
      <c r="K756" s="148"/>
      <c r="L756" s="148"/>
      <c r="M756" s="148"/>
      <c r="N756" s="148"/>
      <c r="O756" s="148"/>
      <c r="P756" s="148"/>
      <c r="Q756" s="148"/>
      <c r="R756" s="148"/>
      <c r="S756" s="148"/>
      <c r="T756" s="148"/>
      <c r="U756" s="148"/>
      <c r="V756" s="148"/>
      <c r="W756" s="148"/>
      <c r="X756" s="148"/>
      <c r="Y756" s="148"/>
      <c r="Z756" s="148"/>
      <c r="AA756" s="148"/>
      <c r="AB756" s="151"/>
      <c r="AC756" s="148"/>
      <c r="AD756" s="152"/>
      <c r="AE756" s="165"/>
      <c r="AF756" s="148"/>
      <c r="AG756" s="144"/>
      <c r="AH756" s="139"/>
      <c r="AI756" s="144"/>
      <c r="AJ756" s="144"/>
      <c r="AK756" s="144"/>
      <c r="AL756" s="144"/>
      <c r="AM756" s="144"/>
      <c r="AO756" s="115"/>
      <c r="AQ756" s="4"/>
    </row>
    <row r="757" spans="3:43">
      <c r="C757" s="159"/>
      <c r="D757" s="162"/>
      <c r="E757" s="161"/>
      <c r="F757" s="699"/>
      <c r="G757" s="148"/>
      <c r="H757" s="148"/>
      <c r="I757" s="148"/>
      <c r="J757" s="148"/>
      <c r="K757" s="148"/>
      <c r="L757" s="148"/>
      <c r="M757" s="148"/>
      <c r="N757" s="148"/>
      <c r="O757" s="148"/>
      <c r="P757" s="148"/>
      <c r="Q757" s="148"/>
      <c r="R757" s="148"/>
      <c r="S757" s="148"/>
      <c r="T757" s="148"/>
      <c r="U757" s="148"/>
      <c r="V757" s="148"/>
      <c r="W757" s="148"/>
      <c r="X757" s="148"/>
      <c r="Y757" s="148"/>
      <c r="Z757" s="148"/>
      <c r="AA757" s="148"/>
      <c r="AB757" s="151"/>
      <c r="AC757" s="148"/>
      <c r="AD757" s="152"/>
      <c r="AE757" s="165"/>
      <c r="AF757" s="148"/>
      <c r="AG757" s="144"/>
      <c r="AH757" s="139"/>
      <c r="AI757" s="144"/>
      <c r="AJ757" s="144"/>
      <c r="AK757" s="144"/>
      <c r="AL757" s="144"/>
      <c r="AM757" s="144"/>
      <c r="AO757" s="115"/>
      <c r="AQ757" s="4"/>
    </row>
    <row r="758" spans="3:43">
      <c r="C758" s="159"/>
      <c r="D758" s="162"/>
      <c r="E758" s="161"/>
      <c r="F758" s="699"/>
      <c r="G758" s="148"/>
      <c r="H758" s="148"/>
      <c r="I758" s="148"/>
      <c r="J758" s="148"/>
      <c r="K758" s="148"/>
      <c r="L758" s="148"/>
      <c r="M758" s="148"/>
      <c r="N758" s="148"/>
      <c r="O758" s="148"/>
      <c r="P758" s="148"/>
      <c r="Q758" s="148"/>
      <c r="R758" s="148"/>
      <c r="S758" s="148"/>
      <c r="T758" s="148"/>
      <c r="U758" s="148"/>
      <c r="V758" s="148"/>
      <c r="W758" s="148"/>
      <c r="X758" s="148"/>
      <c r="Y758" s="148"/>
      <c r="Z758" s="148"/>
      <c r="AA758" s="148"/>
      <c r="AB758" s="151"/>
      <c r="AC758" s="148"/>
      <c r="AD758" s="152"/>
      <c r="AE758" s="165"/>
      <c r="AF758" s="148"/>
      <c r="AG758" s="144"/>
      <c r="AH758" s="139"/>
      <c r="AI758" s="144"/>
      <c r="AJ758" s="144"/>
      <c r="AK758" s="144"/>
      <c r="AL758" s="144"/>
      <c r="AM758" s="144"/>
      <c r="AO758" s="115"/>
      <c r="AQ758" s="4"/>
    </row>
    <row r="759" spans="3:43">
      <c r="C759" s="159"/>
      <c r="D759" s="162"/>
      <c r="E759" s="161"/>
      <c r="F759" s="699"/>
      <c r="G759" s="148"/>
      <c r="H759" s="148"/>
      <c r="I759" s="148"/>
      <c r="J759" s="148"/>
      <c r="K759" s="148"/>
      <c r="L759" s="148"/>
      <c r="M759" s="148"/>
      <c r="N759" s="148"/>
      <c r="O759" s="148"/>
      <c r="P759" s="148"/>
      <c r="Q759" s="148"/>
      <c r="R759" s="148"/>
      <c r="S759" s="148"/>
      <c r="T759" s="148"/>
      <c r="U759" s="148"/>
      <c r="V759" s="148"/>
      <c r="W759" s="148"/>
      <c r="X759" s="148"/>
      <c r="Y759" s="148"/>
      <c r="Z759" s="148"/>
      <c r="AA759" s="148"/>
      <c r="AB759" s="151"/>
      <c r="AC759" s="148"/>
      <c r="AD759" s="152"/>
      <c r="AE759" s="165"/>
      <c r="AF759" s="148"/>
      <c r="AG759" s="144"/>
      <c r="AH759" s="139"/>
      <c r="AI759" s="144"/>
      <c r="AJ759" s="144"/>
      <c r="AK759" s="144"/>
      <c r="AL759" s="144"/>
      <c r="AM759" s="144"/>
      <c r="AO759" s="115"/>
      <c r="AQ759" s="4"/>
    </row>
    <row r="760" spans="3:43">
      <c r="C760" s="159"/>
      <c r="D760" s="162"/>
      <c r="E760" s="161"/>
      <c r="F760" s="699"/>
      <c r="G760" s="148"/>
      <c r="H760" s="148"/>
      <c r="I760" s="148"/>
      <c r="J760" s="148"/>
      <c r="K760" s="148"/>
      <c r="L760" s="148"/>
      <c r="M760" s="148"/>
      <c r="N760" s="148"/>
      <c r="O760" s="148"/>
      <c r="P760" s="148"/>
      <c r="Q760" s="148"/>
      <c r="R760" s="148"/>
      <c r="S760" s="148"/>
      <c r="T760" s="148"/>
      <c r="U760" s="148"/>
      <c r="V760" s="148"/>
      <c r="W760" s="148"/>
      <c r="X760" s="148"/>
      <c r="Y760" s="148"/>
      <c r="Z760" s="148"/>
      <c r="AA760" s="148"/>
      <c r="AB760" s="151"/>
      <c r="AC760" s="148"/>
      <c r="AD760" s="152"/>
      <c r="AE760" s="165"/>
      <c r="AF760" s="148"/>
      <c r="AG760" s="144"/>
      <c r="AH760" s="139"/>
      <c r="AI760" s="144"/>
      <c r="AJ760" s="144"/>
      <c r="AK760" s="144"/>
      <c r="AL760" s="144"/>
      <c r="AM760" s="144"/>
      <c r="AO760" s="115"/>
      <c r="AQ760" s="4"/>
    </row>
    <row r="761" spans="3:43">
      <c r="C761" s="159"/>
      <c r="D761" s="162"/>
      <c r="E761" s="161"/>
      <c r="F761" s="699"/>
      <c r="G761" s="148"/>
      <c r="H761" s="148"/>
      <c r="I761" s="148"/>
      <c r="J761" s="148"/>
      <c r="K761" s="148"/>
      <c r="L761" s="148"/>
      <c r="M761" s="148"/>
      <c r="N761" s="148"/>
      <c r="O761" s="148"/>
      <c r="P761" s="148"/>
      <c r="Q761" s="148"/>
      <c r="R761" s="148"/>
      <c r="S761" s="148"/>
      <c r="T761" s="148"/>
      <c r="U761" s="148"/>
      <c r="V761" s="148"/>
      <c r="W761" s="148"/>
      <c r="X761" s="148"/>
      <c r="Y761" s="148"/>
      <c r="Z761" s="148"/>
      <c r="AA761" s="148"/>
      <c r="AB761" s="151"/>
      <c r="AC761" s="148"/>
      <c r="AD761" s="152"/>
      <c r="AE761" s="165"/>
      <c r="AF761" s="148"/>
      <c r="AG761" s="144"/>
      <c r="AH761" s="139"/>
      <c r="AI761" s="144"/>
      <c r="AJ761" s="144"/>
      <c r="AK761" s="144"/>
      <c r="AL761" s="144"/>
      <c r="AM761" s="144"/>
      <c r="AO761" s="115"/>
      <c r="AQ761" s="4"/>
    </row>
    <row r="762" spans="3:43">
      <c r="C762" s="159"/>
      <c r="D762" s="162"/>
      <c r="E762" s="161"/>
      <c r="F762" s="699"/>
      <c r="G762" s="148"/>
      <c r="H762" s="148"/>
      <c r="I762" s="148"/>
      <c r="J762" s="148"/>
      <c r="K762" s="148"/>
      <c r="L762" s="148"/>
      <c r="M762" s="148"/>
      <c r="N762" s="148"/>
      <c r="O762" s="148"/>
      <c r="P762" s="148"/>
      <c r="Q762" s="148"/>
      <c r="R762" s="148"/>
      <c r="S762" s="148"/>
      <c r="T762" s="148"/>
      <c r="U762" s="148"/>
      <c r="V762" s="148"/>
      <c r="W762" s="148"/>
      <c r="X762" s="148"/>
      <c r="Y762" s="148"/>
      <c r="Z762" s="148"/>
      <c r="AA762" s="148"/>
      <c r="AB762" s="151"/>
      <c r="AC762" s="148"/>
      <c r="AD762" s="152"/>
      <c r="AE762" s="165"/>
      <c r="AF762" s="148"/>
      <c r="AG762" s="144"/>
      <c r="AH762" s="139"/>
      <c r="AI762" s="144"/>
      <c r="AJ762" s="144"/>
      <c r="AK762" s="144"/>
      <c r="AL762" s="144"/>
      <c r="AM762" s="144"/>
      <c r="AO762" s="115"/>
      <c r="AQ762" s="4"/>
    </row>
    <row r="763" spans="3:43">
      <c r="C763" s="159"/>
      <c r="D763" s="162"/>
      <c r="E763" s="161"/>
      <c r="F763" s="699"/>
      <c r="G763" s="148"/>
      <c r="H763" s="148"/>
      <c r="I763" s="148"/>
      <c r="J763" s="148"/>
      <c r="K763" s="148"/>
      <c r="L763" s="148"/>
      <c r="M763" s="148"/>
      <c r="N763" s="148"/>
      <c r="O763" s="148"/>
      <c r="P763" s="148"/>
      <c r="Q763" s="148"/>
      <c r="R763" s="148"/>
      <c r="S763" s="148"/>
      <c r="T763" s="148"/>
      <c r="U763" s="148"/>
      <c r="V763" s="148"/>
      <c r="W763" s="148"/>
      <c r="X763" s="148"/>
      <c r="Y763" s="148"/>
      <c r="Z763" s="148"/>
      <c r="AA763" s="148"/>
      <c r="AB763" s="151"/>
      <c r="AC763" s="148"/>
      <c r="AD763" s="152"/>
      <c r="AE763" s="165"/>
      <c r="AF763" s="148"/>
      <c r="AG763" s="144"/>
      <c r="AH763" s="139"/>
      <c r="AI763" s="144"/>
      <c r="AJ763" s="144"/>
      <c r="AK763" s="144"/>
      <c r="AL763" s="144"/>
      <c r="AM763" s="144"/>
      <c r="AO763" s="115"/>
      <c r="AQ763" s="4"/>
    </row>
    <row r="764" spans="3:43">
      <c r="C764" s="159"/>
      <c r="D764" s="162"/>
      <c r="E764" s="161"/>
      <c r="F764" s="699"/>
      <c r="G764" s="148"/>
      <c r="H764" s="148"/>
      <c r="I764" s="148"/>
      <c r="J764" s="148"/>
      <c r="K764" s="148"/>
      <c r="L764" s="148"/>
      <c r="M764" s="148"/>
      <c r="N764" s="148"/>
      <c r="O764" s="148"/>
      <c r="P764" s="148"/>
      <c r="Q764" s="148"/>
      <c r="R764" s="148"/>
      <c r="S764" s="148"/>
      <c r="T764" s="148"/>
      <c r="U764" s="148"/>
      <c r="V764" s="148"/>
      <c r="W764" s="148"/>
      <c r="X764" s="148"/>
      <c r="Y764" s="148"/>
      <c r="Z764" s="148"/>
      <c r="AA764" s="148"/>
      <c r="AB764" s="151"/>
      <c r="AC764" s="148"/>
      <c r="AD764" s="152"/>
      <c r="AE764" s="165"/>
      <c r="AF764" s="148"/>
      <c r="AG764" s="144"/>
      <c r="AH764" s="139"/>
      <c r="AI764" s="144"/>
      <c r="AJ764" s="144"/>
      <c r="AK764" s="144"/>
      <c r="AL764" s="144"/>
      <c r="AM764" s="144"/>
      <c r="AO764" s="115"/>
      <c r="AQ764" s="4"/>
    </row>
    <row r="765" spans="3:43">
      <c r="C765" s="159"/>
      <c r="D765" s="162"/>
      <c r="E765" s="161"/>
      <c r="F765" s="699"/>
      <c r="G765" s="148"/>
      <c r="H765" s="148"/>
      <c r="I765" s="148"/>
      <c r="J765" s="148"/>
      <c r="K765" s="148"/>
      <c r="L765" s="148"/>
      <c r="M765" s="148"/>
      <c r="N765" s="148"/>
      <c r="O765" s="148"/>
      <c r="P765" s="148"/>
      <c r="Q765" s="148"/>
      <c r="R765" s="148"/>
      <c r="S765" s="148"/>
      <c r="T765" s="148"/>
      <c r="U765" s="148"/>
      <c r="V765" s="148"/>
      <c r="W765" s="148"/>
      <c r="X765" s="148"/>
      <c r="Y765" s="148"/>
      <c r="Z765" s="148"/>
      <c r="AA765" s="148"/>
      <c r="AB765" s="151"/>
      <c r="AC765" s="148"/>
      <c r="AD765" s="152"/>
      <c r="AE765" s="165"/>
      <c r="AF765" s="148"/>
      <c r="AG765" s="144"/>
      <c r="AH765" s="139"/>
      <c r="AI765" s="144"/>
      <c r="AJ765" s="144"/>
      <c r="AK765" s="144"/>
      <c r="AL765" s="144"/>
      <c r="AM765" s="144"/>
      <c r="AO765" s="115"/>
      <c r="AQ765" s="4"/>
    </row>
    <row r="766" spans="3:43">
      <c r="C766" s="159"/>
      <c r="D766" s="162"/>
      <c r="E766" s="161"/>
      <c r="F766" s="699"/>
      <c r="G766" s="148"/>
      <c r="H766" s="148"/>
      <c r="I766" s="148"/>
      <c r="J766" s="148"/>
      <c r="K766" s="148"/>
      <c r="L766" s="148"/>
      <c r="M766" s="148"/>
      <c r="N766" s="148"/>
      <c r="O766" s="148"/>
      <c r="P766" s="148"/>
      <c r="Q766" s="148"/>
      <c r="R766" s="148"/>
      <c r="S766" s="148"/>
      <c r="T766" s="148"/>
      <c r="U766" s="148"/>
      <c r="V766" s="148"/>
      <c r="W766" s="148"/>
      <c r="X766" s="148"/>
      <c r="Y766" s="148"/>
      <c r="Z766" s="148"/>
      <c r="AA766" s="148"/>
      <c r="AB766" s="151"/>
      <c r="AC766" s="148"/>
      <c r="AD766" s="152"/>
      <c r="AE766" s="165"/>
      <c r="AF766" s="148"/>
      <c r="AG766" s="144"/>
      <c r="AH766" s="139"/>
      <c r="AI766" s="144"/>
      <c r="AJ766" s="144"/>
      <c r="AK766" s="144"/>
      <c r="AL766" s="144"/>
      <c r="AM766" s="144"/>
      <c r="AO766" s="115"/>
      <c r="AQ766" s="4"/>
    </row>
    <row r="767" spans="3:43">
      <c r="C767" s="159"/>
      <c r="D767" s="162"/>
      <c r="E767" s="161"/>
      <c r="F767" s="699"/>
      <c r="G767" s="148"/>
      <c r="H767" s="148"/>
      <c r="I767" s="148"/>
      <c r="J767" s="148"/>
      <c r="K767" s="148"/>
      <c r="L767" s="148"/>
      <c r="M767" s="148"/>
      <c r="N767" s="148"/>
      <c r="O767" s="148"/>
      <c r="P767" s="148"/>
      <c r="Q767" s="148"/>
      <c r="R767" s="148"/>
      <c r="S767" s="148"/>
      <c r="T767" s="148"/>
      <c r="U767" s="148"/>
      <c r="V767" s="148"/>
      <c r="W767" s="148"/>
      <c r="X767" s="148"/>
      <c r="Y767" s="148"/>
      <c r="Z767" s="148"/>
      <c r="AA767" s="148"/>
      <c r="AB767" s="151"/>
      <c r="AC767" s="148"/>
      <c r="AD767" s="152"/>
      <c r="AE767" s="165"/>
      <c r="AF767" s="148"/>
      <c r="AG767" s="144"/>
      <c r="AH767" s="139"/>
      <c r="AI767" s="144"/>
      <c r="AJ767" s="144"/>
      <c r="AK767" s="144"/>
      <c r="AL767" s="144"/>
      <c r="AM767" s="144"/>
      <c r="AO767" s="115"/>
      <c r="AQ767" s="4"/>
    </row>
    <row r="768" spans="3:43">
      <c r="C768" s="159"/>
      <c r="D768" s="162"/>
      <c r="E768" s="161"/>
      <c r="F768" s="699"/>
      <c r="G768" s="148"/>
      <c r="H768" s="148"/>
      <c r="I768" s="148"/>
      <c r="J768" s="148"/>
      <c r="K768" s="148"/>
      <c r="L768" s="148"/>
      <c r="M768" s="148"/>
      <c r="N768" s="148"/>
      <c r="O768" s="148"/>
      <c r="P768" s="148"/>
      <c r="Q768" s="148"/>
      <c r="R768" s="148"/>
      <c r="S768" s="148"/>
      <c r="T768" s="148"/>
      <c r="U768" s="148"/>
      <c r="V768" s="148"/>
      <c r="W768" s="148"/>
      <c r="X768" s="148"/>
      <c r="Y768" s="148"/>
      <c r="Z768" s="148"/>
      <c r="AA768" s="148"/>
      <c r="AB768" s="151"/>
      <c r="AC768" s="148"/>
      <c r="AD768" s="152"/>
      <c r="AE768" s="165"/>
      <c r="AF768" s="148"/>
      <c r="AG768" s="144"/>
      <c r="AH768" s="139"/>
      <c r="AI768" s="144"/>
      <c r="AJ768" s="144"/>
      <c r="AK768" s="144"/>
      <c r="AL768" s="144"/>
      <c r="AM768" s="144"/>
      <c r="AO768" s="115"/>
      <c r="AQ768" s="4"/>
    </row>
    <row r="769" spans="3:43">
      <c r="C769" s="159"/>
      <c r="D769" s="162"/>
      <c r="E769" s="161"/>
      <c r="F769" s="699"/>
      <c r="G769" s="148"/>
      <c r="H769" s="148"/>
      <c r="I769" s="148"/>
      <c r="J769" s="148"/>
      <c r="K769" s="148"/>
      <c r="L769" s="148"/>
      <c r="M769" s="148"/>
      <c r="N769" s="148"/>
      <c r="O769" s="148"/>
      <c r="P769" s="148"/>
      <c r="Q769" s="148"/>
      <c r="R769" s="148"/>
      <c r="S769" s="148"/>
      <c r="T769" s="148"/>
      <c r="U769" s="148"/>
      <c r="V769" s="148"/>
      <c r="W769" s="148"/>
      <c r="X769" s="148"/>
      <c r="Y769" s="148"/>
      <c r="Z769" s="148"/>
      <c r="AA769" s="148"/>
      <c r="AB769" s="151"/>
      <c r="AC769" s="148"/>
      <c r="AD769" s="152"/>
      <c r="AE769" s="165"/>
      <c r="AF769" s="148"/>
      <c r="AG769" s="144"/>
      <c r="AH769" s="139"/>
      <c r="AI769" s="144"/>
      <c r="AJ769" s="144"/>
      <c r="AK769" s="144"/>
      <c r="AL769" s="144"/>
      <c r="AM769" s="144"/>
      <c r="AO769" s="115"/>
      <c r="AQ769" s="4"/>
    </row>
    <row r="770" spans="3:43">
      <c r="C770" s="159"/>
      <c r="D770" s="162"/>
      <c r="E770" s="161"/>
      <c r="F770" s="699"/>
      <c r="G770" s="148"/>
      <c r="H770" s="148"/>
      <c r="I770" s="148"/>
      <c r="J770" s="148"/>
      <c r="K770" s="148"/>
      <c r="L770" s="148"/>
      <c r="M770" s="148"/>
      <c r="N770" s="148"/>
      <c r="O770" s="148"/>
      <c r="P770" s="148"/>
      <c r="Q770" s="148"/>
      <c r="R770" s="148"/>
      <c r="S770" s="148"/>
      <c r="T770" s="148"/>
      <c r="U770" s="148"/>
      <c r="V770" s="148"/>
      <c r="W770" s="148"/>
      <c r="X770" s="148"/>
      <c r="Y770" s="148"/>
      <c r="Z770" s="148"/>
      <c r="AA770" s="148"/>
      <c r="AB770" s="151"/>
      <c r="AC770" s="148"/>
      <c r="AD770" s="152"/>
      <c r="AE770" s="165"/>
      <c r="AF770" s="148"/>
      <c r="AG770" s="144"/>
      <c r="AH770" s="139"/>
      <c r="AI770" s="144"/>
      <c r="AJ770" s="144"/>
      <c r="AK770" s="144"/>
      <c r="AL770" s="144"/>
      <c r="AM770" s="144"/>
      <c r="AO770" s="115"/>
      <c r="AQ770" s="4"/>
    </row>
    <row r="771" spans="3:43">
      <c r="C771" s="159"/>
      <c r="D771" s="162"/>
      <c r="E771" s="161"/>
      <c r="F771" s="699"/>
      <c r="G771" s="148"/>
      <c r="H771" s="148"/>
      <c r="I771" s="148"/>
      <c r="J771" s="148"/>
      <c r="K771" s="148"/>
      <c r="L771" s="148"/>
      <c r="M771" s="148"/>
      <c r="N771" s="148"/>
      <c r="O771" s="148"/>
      <c r="P771" s="148"/>
      <c r="Q771" s="148"/>
      <c r="R771" s="148"/>
      <c r="S771" s="148"/>
      <c r="T771" s="148"/>
      <c r="U771" s="148"/>
      <c r="V771" s="148"/>
      <c r="W771" s="148"/>
      <c r="X771" s="148"/>
      <c r="Y771" s="148"/>
      <c r="Z771" s="148"/>
      <c r="AA771" s="148"/>
      <c r="AB771" s="151"/>
      <c r="AC771" s="148"/>
      <c r="AD771" s="152"/>
      <c r="AE771" s="165"/>
      <c r="AF771" s="148"/>
      <c r="AG771" s="144"/>
      <c r="AH771" s="139"/>
      <c r="AI771" s="144"/>
      <c r="AJ771" s="144"/>
      <c r="AK771" s="144"/>
      <c r="AL771" s="144"/>
      <c r="AM771" s="144"/>
      <c r="AO771" s="115"/>
      <c r="AQ771" s="4"/>
    </row>
    <row r="772" spans="3:43">
      <c r="C772" s="159"/>
      <c r="D772" s="162"/>
      <c r="E772" s="161"/>
      <c r="F772" s="699"/>
      <c r="G772" s="148"/>
      <c r="H772" s="148"/>
      <c r="I772" s="148"/>
      <c r="J772" s="148"/>
      <c r="K772" s="148"/>
      <c r="L772" s="148"/>
      <c r="M772" s="148"/>
      <c r="N772" s="148"/>
      <c r="O772" s="148"/>
      <c r="P772" s="148"/>
      <c r="Q772" s="148"/>
      <c r="R772" s="148"/>
      <c r="S772" s="148"/>
      <c r="T772" s="148"/>
      <c r="U772" s="148"/>
      <c r="V772" s="148"/>
      <c r="W772" s="148"/>
      <c r="X772" s="148"/>
      <c r="Y772" s="148"/>
      <c r="Z772" s="148"/>
      <c r="AA772" s="148"/>
      <c r="AB772" s="151"/>
      <c r="AC772" s="148"/>
      <c r="AD772" s="152"/>
      <c r="AE772" s="165"/>
      <c r="AF772" s="148"/>
      <c r="AG772" s="144"/>
      <c r="AH772" s="139"/>
      <c r="AI772" s="144"/>
      <c r="AJ772" s="144"/>
      <c r="AK772" s="144"/>
      <c r="AL772" s="144"/>
      <c r="AM772" s="144"/>
      <c r="AO772" s="115"/>
      <c r="AQ772" s="4"/>
    </row>
    <row r="773" spans="3:43">
      <c r="C773" s="159"/>
      <c r="D773" s="162"/>
      <c r="E773" s="161"/>
      <c r="F773" s="699"/>
      <c r="G773" s="148"/>
      <c r="H773" s="148"/>
      <c r="I773" s="148"/>
      <c r="J773" s="148"/>
      <c r="K773" s="148"/>
      <c r="L773" s="148"/>
      <c r="M773" s="148"/>
      <c r="N773" s="148"/>
      <c r="O773" s="148"/>
      <c r="P773" s="148"/>
      <c r="Q773" s="148"/>
      <c r="R773" s="148"/>
      <c r="S773" s="148"/>
      <c r="T773" s="148"/>
      <c r="U773" s="148"/>
      <c r="V773" s="148"/>
      <c r="W773" s="148"/>
      <c r="X773" s="148"/>
      <c r="Y773" s="148"/>
      <c r="Z773" s="148"/>
      <c r="AA773" s="148"/>
      <c r="AB773" s="151"/>
      <c r="AC773" s="148"/>
      <c r="AD773" s="152"/>
      <c r="AE773" s="165"/>
      <c r="AF773" s="148"/>
      <c r="AG773" s="144"/>
      <c r="AH773" s="139"/>
      <c r="AI773" s="144"/>
      <c r="AJ773" s="144"/>
      <c r="AK773" s="144"/>
      <c r="AL773" s="144"/>
      <c r="AM773" s="144"/>
      <c r="AO773" s="115"/>
      <c r="AQ773" s="4"/>
    </row>
    <row r="774" spans="3:43">
      <c r="C774" s="159"/>
      <c r="D774" s="162"/>
      <c r="E774" s="161"/>
      <c r="F774" s="699"/>
      <c r="G774" s="148"/>
      <c r="H774" s="148"/>
      <c r="I774" s="148"/>
      <c r="J774" s="148"/>
      <c r="K774" s="148"/>
      <c r="L774" s="148"/>
      <c r="M774" s="148"/>
      <c r="N774" s="148"/>
      <c r="O774" s="148"/>
      <c r="P774" s="148"/>
      <c r="Q774" s="148"/>
      <c r="R774" s="148"/>
      <c r="S774" s="148"/>
      <c r="T774" s="148"/>
      <c r="U774" s="148"/>
      <c r="V774" s="148"/>
      <c r="W774" s="148"/>
      <c r="X774" s="148"/>
      <c r="Y774" s="148"/>
      <c r="Z774" s="148"/>
      <c r="AA774" s="148"/>
      <c r="AB774" s="151"/>
      <c r="AC774" s="148"/>
      <c r="AD774" s="152"/>
      <c r="AE774" s="165"/>
      <c r="AF774" s="148"/>
      <c r="AG774" s="144"/>
      <c r="AH774" s="139"/>
      <c r="AI774" s="144"/>
      <c r="AJ774" s="144"/>
      <c r="AK774" s="144"/>
      <c r="AL774" s="144"/>
      <c r="AM774" s="144"/>
      <c r="AO774" s="115"/>
      <c r="AQ774" s="4"/>
    </row>
    <row r="775" spans="3:43">
      <c r="C775" s="159"/>
      <c r="D775" s="162"/>
      <c r="E775" s="161"/>
      <c r="F775" s="699"/>
      <c r="G775" s="148"/>
      <c r="H775" s="148"/>
      <c r="I775" s="148"/>
      <c r="J775" s="148"/>
      <c r="K775" s="148"/>
      <c r="L775" s="148"/>
      <c r="M775" s="148"/>
      <c r="N775" s="148"/>
      <c r="O775" s="148"/>
      <c r="P775" s="148"/>
      <c r="Q775" s="148"/>
      <c r="R775" s="148"/>
      <c r="S775" s="148"/>
      <c r="T775" s="148"/>
      <c r="U775" s="148"/>
      <c r="V775" s="148"/>
      <c r="W775" s="148"/>
      <c r="X775" s="148"/>
      <c r="Y775" s="148"/>
      <c r="Z775" s="148"/>
      <c r="AA775" s="148"/>
      <c r="AB775" s="151"/>
      <c r="AC775" s="148"/>
      <c r="AD775" s="152"/>
      <c r="AE775" s="165"/>
      <c r="AF775" s="148"/>
      <c r="AG775" s="144"/>
      <c r="AH775" s="139"/>
      <c r="AI775" s="144"/>
      <c r="AJ775" s="144"/>
      <c r="AK775" s="144"/>
      <c r="AL775" s="144"/>
      <c r="AM775" s="144"/>
      <c r="AO775" s="115"/>
      <c r="AQ775" s="4"/>
    </row>
    <row r="776" spans="3:43">
      <c r="C776" s="159"/>
      <c r="D776" s="162"/>
      <c r="E776" s="161"/>
      <c r="F776" s="699"/>
      <c r="G776" s="148"/>
      <c r="H776" s="148"/>
      <c r="I776" s="148"/>
      <c r="J776" s="148"/>
      <c r="K776" s="148"/>
      <c r="L776" s="148"/>
      <c r="M776" s="148"/>
      <c r="N776" s="148"/>
      <c r="O776" s="148"/>
      <c r="P776" s="148"/>
      <c r="Q776" s="148"/>
      <c r="R776" s="148"/>
      <c r="S776" s="148"/>
      <c r="T776" s="148"/>
      <c r="U776" s="148"/>
      <c r="V776" s="148"/>
      <c r="W776" s="148"/>
      <c r="X776" s="148"/>
      <c r="Y776" s="148"/>
      <c r="Z776" s="148"/>
      <c r="AA776" s="148"/>
      <c r="AB776" s="151"/>
      <c r="AC776" s="148"/>
      <c r="AD776" s="152"/>
      <c r="AE776" s="165"/>
      <c r="AF776" s="148"/>
      <c r="AG776" s="144"/>
      <c r="AH776" s="139"/>
      <c r="AI776" s="144"/>
      <c r="AJ776" s="144"/>
      <c r="AK776" s="144"/>
      <c r="AL776" s="144"/>
      <c r="AM776" s="144"/>
      <c r="AO776" s="115"/>
      <c r="AQ776" s="4"/>
    </row>
    <row r="777" spans="3:43">
      <c r="C777" s="159"/>
      <c r="D777" s="162"/>
      <c r="E777" s="161"/>
      <c r="F777" s="699"/>
      <c r="G777" s="148"/>
      <c r="H777" s="148"/>
      <c r="I777" s="148"/>
      <c r="J777" s="148"/>
      <c r="K777" s="148"/>
      <c r="L777" s="148"/>
      <c r="M777" s="148"/>
      <c r="N777" s="148"/>
      <c r="O777" s="148"/>
      <c r="P777" s="148"/>
      <c r="Q777" s="148"/>
      <c r="R777" s="148"/>
      <c r="S777" s="148"/>
      <c r="T777" s="148"/>
      <c r="U777" s="148"/>
      <c r="V777" s="148"/>
      <c r="W777" s="148"/>
      <c r="X777" s="148"/>
      <c r="Y777" s="148"/>
      <c r="Z777" s="148"/>
      <c r="AA777" s="148"/>
      <c r="AB777" s="151"/>
      <c r="AC777" s="148"/>
      <c r="AD777" s="152"/>
      <c r="AE777" s="165"/>
      <c r="AF777" s="148"/>
      <c r="AG777" s="144"/>
      <c r="AH777" s="139"/>
      <c r="AI777" s="144"/>
      <c r="AJ777" s="144"/>
      <c r="AK777" s="144"/>
      <c r="AL777" s="144"/>
      <c r="AM777" s="144"/>
      <c r="AO777" s="115"/>
      <c r="AQ777" s="4"/>
    </row>
    <row r="778" spans="3:43">
      <c r="C778" s="159"/>
      <c r="D778" s="162"/>
      <c r="E778" s="161"/>
      <c r="F778" s="699"/>
      <c r="G778" s="148"/>
      <c r="H778" s="148"/>
      <c r="I778" s="148"/>
      <c r="J778" s="148"/>
      <c r="K778" s="148"/>
      <c r="L778" s="148"/>
      <c r="M778" s="148"/>
      <c r="N778" s="148"/>
      <c r="O778" s="148"/>
      <c r="P778" s="148"/>
      <c r="Q778" s="148"/>
      <c r="R778" s="148"/>
      <c r="S778" s="148"/>
      <c r="T778" s="148"/>
      <c r="U778" s="148"/>
      <c r="V778" s="148"/>
      <c r="W778" s="148"/>
      <c r="X778" s="148"/>
      <c r="Y778" s="148"/>
      <c r="Z778" s="148"/>
      <c r="AA778" s="148"/>
      <c r="AB778" s="151"/>
      <c r="AC778" s="148"/>
      <c r="AD778" s="152"/>
      <c r="AE778" s="165"/>
      <c r="AF778" s="148"/>
      <c r="AG778" s="144"/>
      <c r="AH778" s="139"/>
      <c r="AI778" s="144"/>
      <c r="AJ778" s="144"/>
      <c r="AK778" s="144"/>
      <c r="AL778" s="144"/>
      <c r="AM778" s="144"/>
      <c r="AO778" s="115"/>
      <c r="AQ778" s="4"/>
    </row>
    <row r="779" spans="3:43">
      <c r="C779" s="159"/>
      <c r="D779" s="162"/>
      <c r="E779" s="161"/>
      <c r="F779" s="699"/>
      <c r="G779" s="148"/>
      <c r="H779" s="148"/>
      <c r="I779" s="148"/>
      <c r="J779" s="148"/>
      <c r="K779" s="148"/>
      <c r="L779" s="148"/>
      <c r="M779" s="148"/>
      <c r="N779" s="148"/>
      <c r="O779" s="148"/>
      <c r="P779" s="148"/>
      <c r="Q779" s="148"/>
      <c r="R779" s="148"/>
      <c r="S779" s="148"/>
      <c r="T779" s="148"/>
      <c r="U779" s="148"/>
      <c r="V779" s="148"/>
      <c r="W779" s="148"/>
      <c r="X779" s="148"/>
      <c r="Y779" s="148"/>
      <c r="Z779" s="148"/>
      <c r="AA779" s="148"/>
      <c r="AB779" s="151"/>
      <c r="AC779" s="148"/>
      <c r="AD779" s="152"/>
      <c r="AE779" s="165"/>
      <c r="AF779" s="148"/>
      <c r="AG779" s="144"/>
      <c r="AH779" s="139"/>
      <c r="AI779" s="144"/>
      <c r="AJ779" s="144"/>
      <c r="AK779" s="144"/>
      <c r="AL779" s="144"/>
      <c r="AM779" s="144"/>
      <c r="AO779" s="115"/>
      <c r="AQ779" s="4"/>
    </row>
    <row r="780" spans="3:43">
      <c r="C780" s="159"/>
      <c r="D780" s="162"/>
      <c r="E780" s="161"/>
      <c r="F780" s="699"/>
      <c r="G780" s="148"/>
      <c r="H780" s="148"/>
      <c r="I780" s="148"/>
      <c r="J780" s="148"/>
      <c r="K780" s="148"/>
      <c r="L780" s="148"/>
      <c r="M780" s="148"/>
      <c r="N780" s="148"/>
      <c r="O780" s="148"/>
      <c r="P780" s="148"/>
      <c r="Q780" s="148"/>
      <c r="R780" s="148"/>
      <c r="S780" s="148"/>
      <c r="T780" s="148"/>
      <c r="U780" s="148"/>
      <c r="V780" s="148"/>
      <c r="W780" s="148"/>
      <c r="X780" s="148"/>
      <c r="Y780" s="148"/>
      <c r="Z780" s="148"/>
      <c r="AA780" s="148"/>
      <c r="AB780" s="151"/>
      <c r="AC780" s="148"/>
      <c r="AD780" s="152"/>
      <c r="AE780" s="165"/>
      <c r="AF780" s="148"/>
      <c r="AG780" s="144"/>
      <c r="AH780" s="139"/>
      <c r="AI780" s="144"/>
      <c r="AJ780" s="144"/>
      <c r="AK780" s="144"/>
      <c r="AL780" s="144"/>
      <c r="AM780" s="144"/>
      <c r="AO780" s="115"/>
      <c r="AQ780" s="4"/>
    </row>
    <row r="781" spans="3:43">
      <c r="C781" s="159"/>
      <c r="D781" s="162"/>
      <c r="E781" s="161"/>
      <c r="F781" s="699"/>
      <c r="G781" s="148"/>
      <c r="H781" s="148"/>
      <c r="I781" s="148"/>
      <c r="J781" s="148"/>
      <c r="K781" s="148"/>
      <c r="L781" s="148"/>
      <c r="M781" s="148"/>
      <c r="N781" s="148"/>
      <c r="O781" s="148"/>
      <c r="P781" s="148"/>
      <c r="Q781" s="148"/>
      <c r="R781" s="148"/>
      <c r="S781" s="148"/>
      <c r="T781" s="148"/>
      <c r="U781" s="148"/>
      <c r="V781" s="148"/>
      <c r="W781" s="148"/>
      <c r="X781" s="148"/>
      <c r="Y781" s="148"/>
      <c r="Z781" s="148"/>
      <c r="AA781" s="148"/>
      <c r="AB781" s="151"/>
      <c r="AC781" s="148"/>
      <c r="AD781" s="152"/>
      <c r="AE781" s="165"/>
      <c r="AF781" s="148"/>
      <c r="AG781" s="144"/>
      <c r="AH781" s="139"/>
      <c r="AI781" s="144"/>
      <c r="AJ781" s="144"/>
      <c r="AK781" s="144"/>
      <c r="AL781" s="144"/>
      <c r="AM781" s="144"/>
      <c r="AO781" s="115"/>
      <c r="AQ781" s="4"/>
    </row>
    <row r="782" spans="3:43">
      <c r="C782" s="159"/>
      <c r="D782" s="162"/>
      <c r="E782" s="161"/>
      <c r="F782" s="699"/>
      <c r="G782" s="148"/>
      <c r="H782" s="148"/>
      <c r="I782" s="148"/>
      <c r="J782" s="148"/>
      <c r="K782" s="148"/>
      <c r="L782" s="148"/>
      <c r="M782" s="148"/>
      <c r="N782" s="148"/>
      <c r="O782" s="148"/>
      <c r="P782" s="148"/>
      <c r="Q782" s="148"/>
      <c r="R782" s="148"/>
      <c r="S782" s="148"/>
      <c r="T782" s="148"/>
      <c r="U782" s="148"/>
      <c r="V782" s="148"/>
      <c r="W782" s="148"/>
      <c r="X782" s="148"/>
      <c r="Y782" s="148"/>
      <c r="Z782" s="148"/>
      <c r="AA782" s="148"/>
      <c r="AB782" s="151"/>
      <c r="AC782" s="148"/>
      <c r="AD782" s="152"/>
      <c r="AE782" s="165"/>
      <c r="AF782" s="148"/>
      <c r="AG782" s="144"/>
      <c r="AH782" s="139"/>
      <c r="AI782" s="144"/>
      <c r="AJ782" s="144"/>
      <c r="AK782" s="144"/>
      <c r="AL782" s="144"/>
      <c r="AM782" s="144"/>
      <c r="AO782" s="115"/>
      <c r="AQ782" s="4"/>
    </row>
    <row r="783" spans="3:43">
      <c r="C783" s="159"/>
      <c r="D783" s="162"/>
      <c r="E783" s="161"/>
      <c r="F783" s="699"/>
      <c r="G783" s="148"/>
      <c r="H783" s="148"/>
      <c r="I783" s="148"/>
      <c r="J783" s="148"/>
      <c r="K783" s="148"/>
      <c r="L783" s="148"/>
      <c r="M783" s="148"/>
      <c r="N783" s="148"/>
      <c r="O783" s="148"/>
      <c r="P783" s="148"/>
      <c r="Q783" s="148"/>
      <c r="R783" s="148"/>
      <c r="S783" s="148"/>
      <c r="T783" s="148"/>
      <c r="U783" s="148"/>
      <c r="V783" s="148"/>
      <c r="W783" s="148"/>
      <c r="X783" s="148"/>
      <c r="Y783" s="148"/>
      <c r="Z783" s="148"/>
      <c r="AA783" s="148"/>
      <c r="AB783" s="151"/>
      <c r="AC783" s="148"/>
      <c r="AD783" s="152"/>
      <c r="AE783" s="165"/>
      <c r="AF783" s="148"/>
      <c r="AG783" s="144"/>
      <c r="AH783" s="139"/>
      <c r="AI783" s="144"/>
      <c r="AJ783" s="144"/>
      <c r="AK783" s="144"/>
      <c r="AL783" s="144"/>
      <c r="AM783" s="144"/>
      <c r="AO783" s="115"/>
      <c r="AQ783" s="4"/>
    </row>
    <row r="784" spans="3:43">
      <c r="C784" s="159"/>
      <c r="D784" s="162"/>
      <c r="E784" s="161"/>
      <c r="F784" s="699"/>
      <c r="G784" s="148"/>
      <c r="H784" s="148"/>
      <c r="I784" s="148"/>
      <c r="J784" s="148"/>
      <c r="K784" s="148"/>
      <c r="L784" s="148"/>
      <c r="M784" s="148"/>
      <c r="N784" s="148"/>
      <c r="O784" s="148"/>
      <c r="P784" s="148"/>
      <c r="Q784" s="148"/>
      <c r="R784" s="148"/>
      <c r="S784" s="148"/>
      <c r="T784" s="148"/>
      <c r="U784" s="148"/>
      <c r="V784" s="148"/>
      <c r="W784" s="148"/>
      <c r="X784" s="148"/>
      <c r="Y784" s="148"/>
      <c r="Z784" s="148"/>
      <c r="AA784" s="148"/>
      <c r="AB784" s="151"/>
      <c r="AC784" s="148"/>
      <c r="AD784" s="152"/>
      <c r="AE784" s="165"/>
      <c r="AF784" s="148"/>
      <c r="AG784" s="144"/>
      <c r="AH784" s="139"/>
      <c r="AI784" s="144"/>
      <c r="AJ784" s="144"/>
      <c r="AK784" s="144"/>
      <c r="AL784" s="144"/>
      <c r="AM784" s="144"/>
      <c r="AO784" s="115"/>
      <c r="AQ784" s="4"/>
    </row>
    <row r="785" spans="3:43">
      <c r="C785" s="159"/>
      <c r="D785" s="162"/>
      <c r="E785" s="161"/>
      <c r="F785" s="699"/>
      <c r="G785" s="148"/>
      <c r="H785" s="148"/>
      <c r="I785" s="148"/>
      <c r="J785" s="148"/>
      <c r="K785" s="148"/>
      <c r="L785" s="148"/>
      <c r="M785" s="148"/>
      <c r="N785" s="148"/>
      <c r="O785" s="148"/>
      <c r="P785" s="148"/>
      <c r="Q785" s="148"/>
      <c r="R785" s="148"/>
      <c r="S785" s="148"/>
      <c r="T785" s="148"/>
      <c r="U785" s="148"/>
      <c r="V785" s="148"/>
      <c r="W785" s="148"/>
      <c r="X785" s="148"/>
      <c r="Y785" s="148"/>
      <c r="Z785" s="148"/>
      <c r="AA785" s="148"/>
      <c r="AB785" s="151"/>
      <c r="AC785" s="148"/>
      <c r="AD785" s="152"/>
      <c r="AE785" s="165"/>
      <c r="AF785" s="148"/>
      <c r="AG785" s="144"/>
      <c r="AH785" s="139"/>
      <c r="AI785" s="144"/>
      <c r="AJ785" s="144"/>
      <c r="AK785" s="144"/>
      <c r="AL785" s="144"/>
      <c r="AM785" s="144"/>
      <c r="AO785" s="115"/>
      <c r="AQ785" s="4"/>
    </row>
    <row r="786" spans="3:43">
      <c r="C786" s="159"/>
      <c r="D786" s="162"/>
      <c r="E786" s="161"/>
      <c r="F786" s="699"/>
      <c r="G786" s="148"/>
      <c r="H786" s="148"/>
      <c r="I786" s="148"/>
      <c r="J786" s="148"/>
      <c r="K786" s="148"/>
      <c r="L786" s="148"/>
      <c r="M786" s="148"/>
      <c r="N786" s="148"/>
      <c r="O786" s="148"/>
      <c r="P786" s="148"/>
      <c r="Q786" s="148"/>
      <c r="R786" s="148"/>
      <c r="S786" s="148"/>
      <c r="T786" s="148"/>
      <c r="U786" s="148"/>
      <c r="V786" s="148"/>
      <c r="W786" s="148"/>
      <c r="X786" s="148"/>
      <c r="Y786" s="148"/>
      <c r="Z786" s="148"/>
      <c r="AA786" s="148"/>
      <c r="AB786" s="151"/>
      <c r="AC786" s="148"/>
      <c r="AD786" s="152"/>
      <c r="AE786" s="165"/>
      <c r="AF786" s="148"/>
      <c r="AG786" s="144"/>
      <c r="AH786" s="139"/>
      <c r="AI786" s="144"/>
      <c r="AJ786" s="144"/>
      <c r="AK786" s="144"/>
      <c r="AL786" s="144"/>
      <c r="AM786" s="144"/>
      <c r="AO786" s="115"/>
      <c r="AQ786" s="4"/>
    </row>
    <row r="787" spans="3:43">
      <c r="C787" s="159"/>
      <c r="D787" s="162"/>
      <c r="E787" s="161"/>
      <c r="F787" s="699"/>
      <c r="G787" s="148"/>
      <c r="H787" s="148"/>
      <c r="I787" s="148"/>
      <c r="J787" s="148"/>
      <c r="K787" s="148"/>
      <c r="L787" s="148"/>
      <c r="M787" s="148"/>
      <c r="N787" s="148"/>
      <c r="O787" s="148"/>
      <c r="P787" s="148"/>
      <c r="Q787" s="148"/>
      <c r="R787" s="148"/>
      <c r="S787" s="148"/>
      <c r="T787" s="148"/>
      <c r="U787" s="148"/>
      <c r="V787" s="148"/>
      <c r="W787" s="148"/>
      <c r="X787" s="148"/>
      <c r="Y787" s="148"/>
      <c r="Z787" s="148"/>
      <c r="AA787" s="148"/>
      <c r="AB787" s="151"/>
      <c r="AC787" s="148"/>
      <c r="AD787" s="152"/>
      <c r="AE787" s="165"/>
      <c r="AF787" s="148"/>
      <c r="AG787" s="144"/>
      <c r="AH787" s="139"/>
      <c r="AI787" s="144"/>
      <c r="AJ787" s="144"/>
      <c r="AK787" s="144"/>
      <c r="AL787" s="144"/>
      <c r="AM787" s="144"/>
      <c r="AO787" s="115"/>
      <c r="AQ787" s="4"/>
    </row>
    <row r="788" spans="3:43">
      <c r="C788" s="159"/>
      <c r="D788" s="162"/>
      <c r="E788" s="161"/>
      <c r="F788" s="699"/>
      <c r="G788" s="148"/>
      <c r="H788" s="148"/>
      <c r="I788" s="148"/>
      <c r="J788" s="148"/>
      <c r="K788" s="148"/>
      <c r="L788" s="148"/>
      <c r="M788" s="148"/>
      <c r="N788" s="148"/>
      <c r="O788" s="148"/>
      <c r="P788" s="148"/>
      <c r="Q788" s="148"/>
      <c r="R788" s="148"/>
      <c r="S788" s="148"/>
      <c r="T788" s="148"/>
      <c r="U788" s="148"/>
      <c r="V788" s="148"/>
      <c r="W788" s="148"/>
      <c r="X788" s="148"/>
      <c r="Y788" s="148"/>
      <c r="Z788" s="148"/>
      <c r="AA788" s="148"/>
      <c r="AB788" s="151"/>
      <c r="AC788" s="148"/>
      <c r="AD788" s="152"/>
      <c r="AE788" s="165"/>
      <c r="AF788" s="148"/>
      <c r="AG788" s="144"/>
      <c r="AH788" s="139"/>
      <c r="AI788" s="144"/>
      <c r="AJ788" s="144"/>
      <c r="AK788" s="144"/>
      <c r="AL788" s="144"/>
      <c r="AM788" s="144"/>
      <c r="AO788" s="115"/>
      <c r="AQ788" s="4"/>
    </row>
    <row r="789" spans="3:43">
      <c r="C789" s="159"/>
      <c r="D789" s="162"/>
      <c r="E789" s="161"/>
      <c r="F789" s="699"/>
      <c r="G789" s="148"/>
      <c r="H789" s="148"/>
      <c r="I789" s="148"/>
      <c r="J789" s="148"/>
      <c r="K789" s="148"/>
      <c r="L789" s="148"/>
      <c r="M789" s="148"/>
      <c r="N789" s="148"/>
      <c r="O789" s="148"/>
      <c r="P789" s="148"/>
      <c r="Q789" s="148"/>
      <c r="R789" s="148"/>
      <c r="S789" s="148"/>
      <c r="T789" s="148"/>
      <c r="U789" s="148"/>
      <c r="V789" s="148"/>
      <c r="W789" s="148"/>
      <c r="X789" s="148"/>
      <c r="Y789" s="148"/>
      <c r="Z789" s="148"/>
      <c r="AA789" s="148"/>
      <c r="AB789" s="151"/>
      <c r="AC789" s="148"/>
      <c r="AD789" s="152"/>
      <c r="AE789" s="165"/>
      <c r="AF789" s="148"/>
      <c r="AG789" s="144"/>
      <c r="AH789" s="139"/>
      <c r="AI789" s="144"/>
      <c r="AJ789" s="144"/>
      <c r="AK789" s="144"/>
      <c r="AL789" s="144"/>
      <c r="AM789" s="144"/>
      <c r="AO789" s="115"/>
      <c r="AQ789" s="4"/>
    </row>
    <row r="790" spans="3:43">
      <c r="C790" s="159"/>
      <c r="D790" s="162"/>
      <c r="E790" s="161"/>
      <c r="F790" s="699"/>
      <c r="G790" s="148"/>
      <c r="H790" s="148"/>
      <c r="I790" s="148"/>
      <c r="J790" s="148"/>
      <c r="K790" s="148"/>
      <c r="L790" s="148"/>
      <c r="M790" s="148"/>
      <c r="N790" s="148"/>
      <c r="O790" s="148"/>
      <c r="P790" s="148"/>
      <c r="Q790" s="148"/>
      <c r="R790" s="148"/>
      <c r="S790" s="148"/>
      <c r="T790" s="148"/>
      <c r="U790" s="148"/>
      <c r="V790" s="148"/>
      <c r="W790" s="148"/>
      <c r="X790" s="148"/>
      <c r="Y790" s="148"/>
      <c r="Z790" s="148"/>
      <c r="AA790" s="148"/>
      <c r="AB790" s="151"/>
      <c r="AC790" s="148"/>
      <c r="AD790" s="152"/>
      <c r="AE790" s="165"/>
      <c r="AF790" s="148"/>
      <c r="AG790" s="144"/>
      <c r="AH790" s="139"/>
      <c r="AI790" s="144"/>
      <c r="AJ790" s="144"/>
      <c r="AK790" s="144"/>
      <c r="AL790" s="144"/>
      <c r="AM790" s="144"/>
      <c r="AO790" s="115"/>
      <c r="AQ790" s="4"/>
    </row>
    <row r="791" spans="3:43">
      <c r="C791" s="159"/>
      <c r="D791" s="162"/>
      <c r="E791" s="161"/>
      <c r="F791" s="699"/>
      <c r="G791" s="148"/>
      <c r="H791" s="148"/>
      <c r="I791" s="148"/>
      <c r="J791" s="148"/>
      <c r="K791" s="148"/>
      <c r="L791" s="148"/>
      <c r="M791" s="148"/>
      <c r="N791" s="148"/>
      <c r="O791" s="148"/>
      <c r="P791" s="148"/>
      <c r="Q791" s="148"/>
      <c r="R791" s="148"/>
      <c r="S791" s="148"/>
      <c r="T791" s="148"/>
      <c r="U791" s="148"/>
      <c r="V791" s="148"/>
      <c r="W791" s="148"/>
      <c r="X791" s="148"/>
      <c r="Y791" s="148"/>
      <c r="Z791" s="148"/>
      <c r="AA791" s="148"/>
      <c r="AB791" s="151"/>
      <c r="AC791" s="148"/>
      <c r="AD791" s="152"/>
      <c r="AE791" s="165"/>
      <c r="AF791" s="148"/>
      <c r="AG791" s="144"/>
      <c r="AH791" s="139"/>
      <c r="AI791" s="144"/>
      <c r="AJ791" s="144"/>
      <c r="AK791" s="144"/>
      <c r="AL791" s="144"/>
      <c r="AM791" s="144"/>
      <c r="AO791" s="115"/>
      <c r="AQ791" s="4"/>
    </row>
    <row r="792" spans="3:43">
      <c r="C792" s="159"/>
      <c r="D792" s="162"/>
      <c r="E792" s="161"/>
      <c r="F792" s="699"/>
      <c r="G792" s="148"/>
      <c r="H792" s="148"/>
      <c r="I792" s="148"/>
      <c r="J792" s="148"/>
      <c r="K792" s="148"/>
      <c r="L792" s="148"/>
      <c r="M792" s="148"/>
      <c r="N792" s="148"/>
      <c r="O792" s="148"/>
      <c r="P792" s="148"/>
      <c r="Q792" s="148"/>
      <c r="R792" s="148"/>
      <c r="S792" s="148"/>
      <c r="T792" s="148"/>
      <c r="U792" s="148"/>
      <c r="V792" s="148"/>
      <c r="W792" s="148"/>
      <c r="X792" s="148"/>
      <c r="Y792" s="148"/>
      <c r="Z792" s="148"/>
      <c r="AA792" s="148"/>
      <c r="AB792" s="151"/>
      <c r="AC792" s="148"/>
      <c r="AD792" s="152"/>
      <c r="AE792" s="165"/>
      <c r="AF792" s="148"/>
      <c r="AG792" s="144"/>
      <c r="AH792" s="139"/>
      <c r="AI792" s="144"/>
      <c r="AJ792" s="144"/>
      <c r="AK792" s="144"/>
      <c r="AL792" s="144"/>
      <c r="AM792" s="144"/>
      <c r="AO792" s="115"/>
      <c r="AQ792" s="4"/>
    </row>
    <row r="793" spans="3:43">
      <c r="C793" s="159"/>
      <c r="D793" s="162"/>
      <c r="E793" s="161"/>
      <c r="F793" s="699"/>
      <c r="G793" s="148"/>
      <c r="H793" s="148"/>
      <c r="I793" s="148"/>
      <c r="J793" s="148"/>
      <c r="K793" s="148"/>
      <c r="L793" s="148"/>
      <c r="M793" s="148"/>
      <c r="N793" s="148"/>
      <c r="O793" s="148"/>
      <c r="P793" s="148"/>
      <c r="Q793" s="148"/>
      <c r="R793" s="148"/>
      <c r="S793" s="148"/>
      <c r="T793" s="148"/>
      <c r="U793" s="148"/>
      <c r="V793" s="148"/>
      <c r="W793" s="148"/>
      <c r="X793" s="148"/>
      <c r="Y793" s="148"/>
      <c r="Z793" s="148"/>
      <c r="AA793" s="148"/>
      <c r="AB793" s="151"/>
      <c r="AC793" s="148"/>
      <c r="AD793" s="152"/>
      <c r="AE793" s="165"/>
      <c r="AF793" s="148"/>
      <c r="AG793" s="144"/>
      <c r="AH793" s="139"/>
      <c r="AI793" s="144"/>
      <c r="AJ793" s="144"/>
      <c r="AK793" s="144"/>
      <c r="AL793" s="144"/>
      <c r="AM793" s="144"/>
      <c r="AO793" s="115"/>
      <c r="AQ793" s="4"/>
    </row>
    <row r="794" spans="3:43">
      <c r="C794" s="159"/>
      <c r="D794" s="162"/>
      <c r="E794" s="161"/>
      <c r="F794" s="699"/>
      <c r="G794" s="148"/>
      <c r="H794" s="148"/>
      <c r="I794" s="148"/>
      <c r="J794" s="148"/>
      <c r="K794" s="148"/>
      <c r="L794" s="148"/>
      <c r="M794" s="148"/>
      <c r="N794" s="148"/>
      <c r="O794" s="148"/>
      <c r="P794" s="148"/>
      <c r="Q794" s="148"/>
      <c r="R794" s="148"/>
      <c r="S794" s="148"/>
      <c r="T794" s="148"/>
      <c r="U794" s="148"/>
      <c r="V794" s="148"/>
      <c r="W794" s="148"/>
      <c r="X794" s="148"/>
      <c r="Y794" s="148"/>
      <c r="Z794" s="148"/>
      <c r="AA794" s="148"/>
      <c r="AB794" s="151"/>
      <c r="AC794" s="148"/>
      <c r="AD794" s="152"/>
      <c r="AE794" s="165"/>
      <c r="AF794" s="148"/>
      <c r="AG794" s="144"/>
      <c r="AH794" s="139"/>
      <c r="AI794" s="144"/>
      <c r="AJ794" s="144"/>
      <c r="AK794" s="144"/>
      <c r="AL794" s="144"/>
      <c r="AM794" s="144"/>
      <c r="AO794" s="115"/>
      <c r="AQ794" s="4"/>
    </row>
    <row r="795" spans="3:43">
      <c r="C795" s="159"/>
      <c r="D795" s="162"/>
      <c r="E795" s="161"/>
      <c r="F795" s="699"/>
      <c r="G795" s="148"/>
      <c r="H795" s="148"/>
      <c r="I795" s="148"/>
      <c r="J795" s="148"/>
      <c r="K795" s="148"/>
      <c r="L795" s="148"/>
      <c r="M795" s="148"/>
      <c r="N795" s="148"/>
      <c r="O795" s="148"/>
      <c r="P795" s="148"/>
      <c r="Q795" s="148"/>
      <c r="R795" s="148"/>
      <c r="S795" s="148"/>
      <c r="T795" s="148"/>
      <c r="U795" s="148"/>
      <c r="V795" s="148"/>
      <c r="W795" s="148"/>
      <c r="X795" s="148"/>
      <c r="Y795" s="148"/>
      <c r="Z795" s="148"/>
      <c r="AA795" s="148"/>
      <c r="AB795" s="151"/>
      <c r="AC795" s="148"/>
      <c r="AD795" s="152"/>
      <c r="AE795" s="165"/>
      <c r="AF795" s="148"/>
      <c r="AG795" s="144"/>
      <c r="AH795" s="139"/>
      <c r="AI795" s="144"/>
      <c r="AJ795" s="144"/>
      <c r="AK795" s="144"/>
      <c r="AL795" s="144"/>
      <c r="AM795" s="144"/>
      <c r="AO795" s="115"/>
      <c r="AQ795" s="4"/>
    </row>
    <row r="796" spans="3:43">
      <c r="C796" s="159"/>
      <c r="D796" s="162"/>
      <c r="E796" s="161"/>
      <c r="F796" s="699"/>
      <c r="G796" s="148"/>
      <c r="H796" s="148"/>
      <c r="I796" s="148"/>
      <c r="J796" s="148"/>
      <c r="K796" s="148"/>
      <c r="L796" s="148"/>
      <c r="M796" s="148"/>
      <c r="N796" s="148"/>
      <c r="O796" s="148"/>
      <c r="P796" s="148"/>
      <c r="Q796" s="148"/>
      <c r="R796" s="148"/>
      <c r="S796" s="148"/>
      <c r="T796" s="148"/>
      <c r="U796" s="148"/>
      <c r="V796" s="148"/>
      <c r="W796" s="148"/>
      <c r="X796" s="148"/>
      <c r="Y796" s="148"/>
      <c r="Z796" s="148"/>
      <c r="AA796" s="148"/>
      <c r="AB796" s="151"/>
      <c r="AC796" s="148"/>
      <c r="AD796" s="152"/>
      <c r="AE796" s="165"/>
      <c r="AF796" s="148"/>
      <c r="AG796" s="144"/>
      <c r="AH796" s="139"/>
      <c r="AI796" s="144"/>
      <c r="AJ796" s="144"/>
      <c r="AK796" s="144"/>
      <c r="AL796" s="144"/>
      <c r="AM796" s="144"/>
      <c r="AO796" s="115"/>
      <c r="AQ796" s="4"/>
    </row>
    <row r="797" spans="3:43">
      <c r="C797" s="159"/>
      <c r="D797" s="162"/>
      <c r="E797" s="161"/>
      <c r="F797" s="699"/>
      <c r="G797" s="148"/>
      <c r="H797" s="148"/>
      <c r="I797" s="148"/>
      <c r="J797" s="148"/>
      <c r="K797" s="148"/>
      <c r="L797" s="148"/>
      <c r="M797" s="148"/>
      <c r="N797" s="148"/>
      <c r="O797" s="148"/>
      <c r="P797" s="148"/>
      <c r="Q797" s="148"/>
      <c r="R797" s="148"/>
      <c r="S797" s="148"/>
      <c r="T797" s="148"/>
      <c r="U797" s="148"/>
      <c r="V797" s="148"/>
      <c r="W797" s="148"/>
      <c r="X797" s="148"/>
      <c r="Y797" s="148"/>
      <c r="Z797" s="148"/>
      <c r="AA797" s="148"/>
      <c r="AB797" s="151"/>
      <c r="AC797" s="148"/>
      <c r="AD797" s="152"/>
      <c r="AE797" s="165"/>
      <c r="AF797" s="148"/>
      <c r="AG797" s="144"/>
      <c r="AH797" s="139"/>
      <c r="AI797" s="144"/>
      <c r="AJ797" s="144"/>
      <c r="AK797" s="144"/>
      <c r="AL797" s="144"/>
      <c r="AM797" s="144"/>
      <c r="AO797" s="115"/>
      <c r="AQ797" s="4"/>
    </row>
    <row r="798" spans="3:43">
      <c r="C798" s="159"/>
      <c r="D798" s="162"/>
      <c r="E798" s="161"/>
      <c r="F798" s="699"/>
      <c r="G798" s="148"/>
      <c r="H798" s="148"/>
      <c r="I798" s="148"/>
      <c r="J798" s="148"/>
      <c r="K798" s="148"/>
      <c r="L798" s="148"/>
      <c r="M798" s="148"/>
      <c r="N798" s="148"/>
      <c r="O798" s="148"/>
      <c r="P798" s="148"/>
      <c r="Q798" s="148"/>
      <c r="R798" s="148"/>
      <c r="S798" s="148"/>
      <c r="T798" s="148"/>
      <c r="U798" s="148"/>
      <c r="V798" s="148"/>
      <c r="W798" s="148"/>
      <c r="X798" s="148"/>
      <c r="Y798" s="148"/>
      <c r="Z798" s="148"/>
      <c r="AA798" s="148"/>
      <c r="AB798" s="151"/>
      <c r="AC798" s="148"/>
      <c r="AD798" s="152"/>
      <c r="AE798" s="165"/>
      <c r="AF798" s="148"/>
      <c r="AG798" s="144"/>
      <c r="AH798" s="139"/>
      <c r="AI798" s="144"/>
      <c r="AJ798" s="144"/>
      <c r="AK798" s="144"/>
      <c r="AL798" s="144"/>
      <c r="AM798" s="144"/>
      <c r="AO798" s="115"/>
      <c r="AQ798" s="4"/>
    </row>
    <row r="799" spans="3:43">
      <c r="C799" s="159"/>
      <c r="D799" s="162"/>
      <c r="E799" s="161"/>
      <c r="F799" s="699"/>
      <c r="G799" s="148"/>
      <c r="H799" s="148"/>
      <c r="I799" s="148"/>
      <c r="J799" s="148"/>
      <c r="K799" s="148"/>
      <c r="L799" s="148"/>
      <c r="M799" s="148"/>
      <c r="N799" s="148"/>
      <c r="O799" s="148"/>
      <c r="P799" s="148"/>
      <c r="Q799" s="148"/>
      <c r="R799" s="148"/>
      <c r="S799" s="148"/>
      <c r="T799" s="148"/>
      <c r="U799" s="148"/>
      <c r="V799" s="148"/>
      <c r="W799" s="148"/>
      <c r="X799" s="148"/>
      <c r="Y799" s="148"/>
      <c r="Z799" s="148"/>
      <c r="AA799" s="148"/>
      <c r="AB799" s="151"/>
      <c r="AC799" s="148"/>
      <c r="AD799" s="152"/>
      <c r="AE799" s="165"/>
      <c r="AF799" s="148"/>
      <c r="AG799" s="144"/>
      <c r="AH799" s="139"/>
      <c r="AI799" s="144"/>
      <c r="AJ799" s="144"/>
      <c r="AK799" s="144"/>
      <c r="AL799" s="144"/>
      <c r="AM799" s="144"/>
      <c r="AO799" s="115"/>
      <c r="AQ799" s="4"/>
    </row>
    <row r="800" spans="3:43">
      <c r="C800" s="159"/>
      <c r="D800" s="162"/>
      <c r="E800" s="161"/>
      <c r="F800" s="699"/>
      <c r="G800" s="148"/>
      <c r="H800" s="148"/>
      <c r="I800" s="148"/>
      <c r="J800" s="148"/>
      <c r="K800" s="148"/>
      <c r="L800" s="148"/>
      <c r="M800" s="148"/>
      <c r="N800" s="148"/>
      <c r="O800" s="148"/>
      <c r="P800" s="148"/>
      <c r="Q800" s="148"/>
      <c r="R800" s="148"/>
      <c r="S800" s="148"/>
      <c r="T800" s="148"/>
      <c r="U800" s="148"/>
      <c r="V800" s="148"/>
      <c r="W800" s="148"/>
      <c r="X800" s="148"/>
      <c r="Y800" s="148"/>
      <c r="Z800" s="148"/>
      <c r="AA800" s="148"/>
      <c r="AB800" s="151"/>
      <c r="AC800" s="148"/>
      <c r="AD800" s="152"/>
      <c r="AE800" s="165"/>
      <c r="AF800" s="148"/>
      <c r="AG800" s="144"/>
      <c r="AH800" s="139"/>
      <c r="AI800" s="144"/>
      <c r="AJ800" s="144"/>
      <c r="AK800" s="144"/>
      <c r="AL800" s="144"/>
      <c r="AM800" s="144"/>
      <c r="AO800" s="115"/>
      <c r="AQ800" s="4"/>
    </row>
    <row r="801" spans="3:43">
      <c r="C801" s="159"/>
      <c r="D801" s="162"/>
      <c r="E801" s="161"/>
      <c r="F801" s="699"/>
      <c r="G801" s="148"/>
      <c r="H801" s="148"/>
      <c r="I801" s="148"/>
      <c r="J801" s="148"/>
      <c r="K801" s="148"/>
      <c r="L801" s="148"/>
      <c r="M801" s="148"/>
      <c r="N801" s="148"/>
      <c r="O801" s="148"/>
      <c r="P801" s="148"/>
      <c r="Q801" s="148"/>
      <c r="R801" s="148"/>
      <c r="S801" s="148"/>
      <c r="T801" s="148"/>
      <c r="U801" s="148"/>
      <c r="V801" s="148"/>
      <c r="W801" s="148"/>
      <c r="X801" s="148"/>
      <c r="Y801" s="148"/>
      <c r="Z801" s="148"/>
      <c r="AA801" s="148"/>
      <c r="AB801" s="151"/>
      <c r="AC801" s="148"/>
      <c r="AD801" s="152"/>
      <c r="AE801" s="165"/>
      <c r="AF801" s="148"/>
      <c r="AG801" s="144"/>
      <c r="AH801" s="139"/>
      <c r="AI801" s="144"/>
      <c r="AJ801" s="144"/>
      <c r="AK801" s="144"/>
      <c r="AL801" s="144"/>
      <c r="AM801" s="144"/>
      <c r="AO801" s="115"/>
      <c r="AQ801" s="4"/>
    </row>
    <row r="802" spans="3:43">
      <c r="C802" s="159"/>
      <c r="D802" s="162"/>
      <c r="E802" s="161"/>
      <c r="F802" s="699"/>
      <c r="G802" s="148"/>
      <c r="H802" s="148"/>
      <c r="I802" s="148"/>
      <c r="J802" s="148"/>
      <c r="K802" s="148"/>
      <c r="L802" s="148"/>
      <c r="M802" s="148"/>
      <c r="N802" s="148"/>
      <c r="O802" s="148"/>
      <c r="P802" s="148"/>
      <c r="Q802" s="148"/>
      <c r="R802" s="148"/>
      <c r="S802" s="148"/>
      <c r="T802" s="148"/>
      <c r="U802" s="148"/>
      <c r="V802" s="148"/>
      <c r="W802" s="148"/>
      <c r="X802" s="148"/>
      <c r="Y802" s="148"/>
      <c r="Z802" s="148"/>
      <c r="AA802" s="148"/>
      <c r="AB802" s="151"/>
      <c r="AC802" s="148"/>
      <c r="AD802" s="152"/>
      <c r="AE802" s="165"/>
      <c r="AF802" s="148"/>
      <c r="AG802" s="144"/>
      <c r="AH802" s="139"/>
      <c r="AI802" s="144"/>
      <c r="AJ802" s="144"/>
      <c r="AK802" s="144"/>
      <c r="AL802" s="144"/>
      <c r="AM802" s="144"/>
      <c r="AO802" s="115"/>
      <c r="AQ802" s="4"/>
    </row>
    <row r="803" spans="3:43">
      <c r="C803" s="159"/>
      <c r="D803" s="162"/>
      <c r="E803" s="161"/>
      <c r="F803" s="699"/>
      <c r="G803" s="148"/>
      <c r="H803" s="148"/>
      <c r="I803" s="148"/>
      <c r="J803" s="148"/>
      <c r="K803" s="148"/>
      <c r="L803" s="148"/>
      <c r="M803" s="148"/>
      <c r="N803" s="148"/>
      <c r="O803" s="148"/>
      <c r="P803" s="148"/>
      <c r="Q803" s="148"/>
      <c r="R803" s="148"/>
      <c r="S803" s="148"/>
      <c r="T803" s="148"/>
      <c r="U803" s="148"/>
      <c r="V803" s="148"/>
      <c r="W803" s="148"/>
      <c r="X803" s="148"/>
      <c r="Y803" s="148"/>
      <c r="Z803" s="148"/>
      <c r="AA803" s="148"/>
      <c r="AB803" s="151"/>
      <c r="AC803" s="148"/>
      <c r="AD803" s="152"/>
      <c r="AE803" s="165"/>
      <c r="AF803" s="148"/>
      <c r="AG803" s="144"/>
      <c r="AH803" s="139"/>
      <c r="AI803" s="144"/>
      <c r="AJ803" s="144"/>
      <c r="AK803" s="144"/>
      <c r="AL803" s="144"/>
      <c r="AM803" s="144"/>
      <c r="AO803" s="115"/>
      <c r="AQ803" s="4"/>
    </row>
    <row r="804" spans="3:43">
      <c r="C804" s="159"/>
      <c r="D804" s="162"/>
      <c r="E804" s="161"/>
      <c r="F804" s="699"/>
      <c r="G804" s="148"/>
      <c r="H804" s="148"/>
      <c r="I804" s="148"/>
      <c r="J804" s="148"/>
      <c r="K804" s="148"/>
      <c r="L804" s="148"/>
      <c r="M804" s="148"/>
      <c r="N804" s="148"/>
      <c r="O804" s="148"/>
      <c r="P804" s="148"/>
      <c r="Q804" s="148"/>
      <c r="R804" s="148"/>
      <c r="S804" s="148"/>
      <c r="T804" s="148"/>
      <c r="U804" s="148"/>
      <c r="V804" s="148"/>
      <c r="W804" s="148"/>
      <c r="X804" s="148"/>
      <c r="Y804" s="148"/>
      <c r="Z804" s="148"/>
      <c r="AA804" s="148"/>
      <c r="AB804" s="151"/>
      <c r="AC804" s="148"/>
      <c r="AD804" s="152"/>
      <c r="AE804" s="165"/>
      <c r="AF804" s="148"/>
      <c r="AG804" s="144"/>
      <c r="AH804" s="139"/>
      <c r="AI804" s="144"/>
      <c r="AJ804" s="144"/>
      <c r="AK804" s="144"/>
      <c r="AL804" s="144"/>
      <c r="AM804" s="144"/>
      <c r="AO804" s="115"/>
      <c r="AQ804" s="4"/>
    </row>
    <row r="805" spans="3:43">
      <c r="C805" s="159"/>
      <c r="D805" s="162"/>
      <c r="E805" s="161"/>
      <c r="F805" s="699"/>
      <c r="G805" s="148"/>
      <c r="H805" s="148"/>
      <c r="I805" s="148"/>
      <c r="J805" s="148"/>
      <c r="K805" s="148"/>
      <c r="L805" s="148"/>
      <c r="M805" s="148"/>
      <c r="N805" s="148"/>
      <c r="O805" s="148"/>
      <c r="P805" s="148"/>
      <c r="Q805" s="148"/>
      <c r="R805" s="148"/>
      <c r="S805" s="148"/>
      <c r="T805" s="148"/>
      <c r="U805" s="148"/>
      <c r="V805" s="148"/>
      <c r="W805" s="148"/>
      <c r="X805" s="148"/>
      <c r="Y805" s="148"/>
      <c r="Z805" s="148"/>
      <c r="AA805" s="148"/>
      <c r="AB805" s="151"/>
      <c r="AC805" s="148"/>
      <c r="AD805" s="152"/>
      <c r="AE805" s="165"/>
      <c r="AF805" s="148"/>
      <c r="AG805" s="144"/>
      <c r="AH805" s="139"/>
      <c r="AI805" s="144"/>
      <c r="AJ805" s="144"/>
      <c r="AK805" s="144"/>
      <c r="AL805" s="144"/>
      <c r="AM805" s="144"/>
      <c r="AO805" s="115"/>
      <c r="AQ805" s="4"/>
    </row>
    <row r="806" spans="3:43">
      <c r="C806" s="159"/>
      <c r="D806" s="162"/>
      <c r="E806" s="161"/>
      <c r="F806" s="700"/>
      <c r="G806" s="160"/>
      <c r="H806" s="160"/>
      <c r="I806" s="160"/>
      <c r="J806" s="160"/>
      <c r="K806" s="160"/>
      <c r="L806" s="160"/>
      <c r="M806" s="160"/>
      <c r="N806" s="160"/>
      <c r="O806" s="160"/>
      <c r="P806" s="160"/>
      <c r="Q806" s="160"/>
      <c r="R806" s="160"/>
      <c r="S806" s="160"/>
      <c r="T806" s="160"/>
      <c r="U806" s="160"/>
      <c r="V806" s="160"/>
      <c r="W806" s="160"/>
      <c r="X806" s="160"/>
      <c r="Y806" s="160"/>
      <c r="Z806" s="160"/>
      <c r="AA806" s="160"/>
      <c r="AB806" s="167"/>
      <c r="AC806" s="160"/>
      <c r="AD806" s="168"/>
      <c r="AE806" s="160"/>
      <c r="AF806" s="160"/>
      <c r="AG806" s="161"/>
      <c r="AH806" s="115"/>
      <c r="AI806" s="115"/>
      <c r="AJ806" s="115"/>
      <c r="AK806" s="115"/>
      <c r="AL806" s="115"/>
      <c r="AM806" s="115"/>
      <c r="AO806" s="115"/>
      <c r="AQ806" s="4"/>
    </row>
    <row r="807" spans="3:43">
      <c r="C807" s="159"/>
      <c r="D807" s="162"/>
      <c r="E807" s="161"/>
      <c r="F807" s="700"/>
      <c r="G807" s="160"/>
      <c r="H807" s="160"/>
      <c r="I807" s="160"/>
      <c r="J807" s="160"/>
      <c r="K807" s="160"/>
      <c r="L807" s="160"/>
      <c r="M807" s="160"/>
      <c r="N807" s="160"/>
      <c r="O807" s="160"/>
      <c r="P807" s="160"/>
      <c r="Q807" s="160"/>
      <c r="R807" s="160"/>
      <c r="S807" s="160"/>
      <c r="T807" s="160"/>
      <c r="U807" s="160"/>
      <c r="V807" s="160"/>
      <c r="W807" s="160"/>
      <c r="X807" s="160"/>
      <c r="Y807" s="160"/>
      <c r="Z807" s="160"/>
      <c r="AA807" s="160"/>
      <c r="AB807" s="167"/>
      <c r="AC807" s="160"/>
      <c r="AD807" s="168"/>
      <c r="AE807" s="160"/>
      <c r="AF807" s="160"/>
      <c r="AG807" s="161"/>
      <c r="AH807" s="115"/>
      <c r="AI807" s="115"/>
      <c r="AJ807" s="115"/>
      <c r="AK807" s="115"/>
      <c r="AL807" s="115"/>
      <c r="AM807" s="115"/>
      <c r="AO807" s="115"/>
      <c r="AQ807" s="4"/>
    </row>
    <row r="808" spans="3:43">
      <c r="C808" s="159"/>
      <c r="D808" s="162"/>
      <c r="E808" s="161"/>
      <c r="F808" s="700"/>
      <c r="G808" s="160"/>
      <c r="H808" s="160"/>
      <c r="I808" s="160"/>
      <c r="J808" s="160"/>
      <c r="K808" s="160"/>
      <c r="L808" s="160"/>
      <c r="M808" s="160"/>
      <c r="N808" s="160"/>
      <c r="O808" s="160"/>
      <c r="P808" s="160"/>
      <c r="Q808" s="160"/>
      <c r="R808" s="160"/>
      <c r="S808" s="160"/>
      <c r="T808" s="160"/>
      <c r="U808" s="160"/>
      <c r="V808" s="160"/>
      <c r="W808" s="160"/>
      <c r="X808" s="160"/>
      <c r="Y808" s="160"/>
      <c r="Z808" s="160"/>
      <c r="AA808" s="160"/>
      <c r="AB808" s="167"/>
      <c r="AC808" s="160"/>
      <c r="AD808" s="168"/>
      <c r="AE808" s="160"/>
      <c r="AF808" s="160"/>
      <c r="AG808" s="161"/>
      <c r="AH808" s="115"/>
      <c r="AI808" s="115"/>
      <c r="AJ808" s="115"/>
      <c r="AK808" s="115"/>
      <c r="AL808" s="115"/>
      <c r="AM808" s="115"/>
      <c r="AO808" s="115"/>
      <c r="AQ808" s="4"/>
    </row>
    <row r="809" spans="3:43">
      <c r="C809" s="159"/>
      <c r="D809" s="162"/>
      <c r="E809" s="161"/>
      <c r="F809" s="700"/>
      <c r="G809" s="160"/>
      <c r="H809" s="160"/>
      <c r="I809" s="160"/>
      <c r="J809" s="160"/>
      <c r="K809" s="160"/>
      <c r="L809" s="160"/>
      <c r="M809" s="160"/>
      <c r="N809" s="160"/>
      <c r="O809" s="160"/>
      <c r="P809" s="160"/>
      <c r="Q809" s="160"/>
      <c r="R809" s="160"/>
      <c r="S809" s="160"/>
      <c r="T809" s="160"/>
      <c r="U809" s="160"/>
      <c r="V809" s="160"/>
      <c r="W809" s="160"/>
      <c r="X809" s="160"/>
      <c r="Y809" s="160"/>
      <c r="Z809" s="160"/>
      <c r="AA809" s="160"/>
      <c r="AB809" s="167"/>
      <c r="AC809" s="160"/>
      <c r="AD809" s="168"/>
      <c r="AE809" s="160"/>
      <c r="AF809" s="160"/>
      <c r="AG809" s="161"/>
      <c r="AH809" s="115"/>
      <c r="AI809" s="115"/>
      <c r="AJ809" s="115"/>
      <c r="AK809" s="115"/>
      <c r="AL809" s="115"/>
      <c r="AM809" s="115"/>
      <c r="AO809" s="115"/>
      <c r="AQ809" s="4"/>
    </row>
    <row r="810" spans="3:43">
      <c r="C810" s="159"/>
      <c r="D810" s="162"/>
      <c r="E810" s="161"/>
      <c r="F810" s="700"/>
      <c r="G810" s="160"/>
      <c r="H810" s="160"/>
      <c r="I810" s="160"/>
      <c r="J810" s="160"/>
      <c r="K810" s="160"/>
      <c r="L810" s="160"/>
      <c r="M810" s="160"/>
      <c r="N810" s="160"/>
      <c r="O810" s="160"/>
      <c r="P810" s="160"/>
      <c r="Q810" s="160"/>
      <c r="R810" s="160"/>
      <c r="S810" s="160"/>
      <c r="T810" s="160"/>
      <c r="U810" s="160"/>
      <c r="V810" s="160"/>
      <c r="W810" s="160"/>
      <c r="X810" s="160"/>
      <c r="Y810" s="160"/>
      <c r="Z810" s="160"/>
      <c r="AA810" s="160"/>
      <c r="AB810" s="167"/>
      <c r="AC810" s="160"/>
      <c r="AD810" s="168"/>
      <c r="AE810" s="160"/>
      <c r="AF810" s="160"/>
      <c r="AG810" s="161"/>
      <c r="AH810" s="115"/>
      <c r="AI810" s="115"/>
      <c r="AJ810" s="115"/>
      <c r="AK810" s="115"/>
      <c r="AL810" s="115"/>
      <c r="AM810" s="115"/>
      <c r="AO810" s="115"/>
      <c r="AQ810" s="4"/>
    </row>
    <row r="811" spans="3:43">
      <c r="C811" s="159"/>
      <c r="D811" s="162"/>
      <c r="E811" s="161"/>
      <c r="F811" s="700"/>
      <c r="G811" s="160"/>
      <c r="H811" s="160"/>
      <c r="I811" s="160"/>
      <c r="J811" s="160"/>
      <c r="K811" s="160"/>
      <c r="L811" s="160"/>
      <c r="M811" s="160"/>
      <c r="N811" s="160"/>
      <c r="O811" s="160"/>
      <c r="P811" s="160"/>
      <c r="Q811" s="160"/>
      <c r="R811" s="160"/>
      <c r="S811" s="160"/>
      <c r="T811" s="160"/>
      <c r="U811" s="160"/>
      <c r="V811" s="160"/>
      <c r="W811" s="160"/>
      <c r="X811" s="160"/>
      <c r="Y811" s="160"/>
      <c r="Z811" s="160"/>
      <c r="AA811" s="160"/>
      <c r="AB811" s="167"/>
      <c r="AC811" s="160"/>
      <c r="AD811" s="168"/>
      <c r="AE811" s="160"/>
      <c r="AF811" s="160"/>
      <c r="AG811" s="161"/>
      <c r="AH811" s="115"/>
      <c r="AI811" s="115"/>
      <c r="AJ811" s="115"/>
      <c r="AK811" s="115"/>
      <c r="AL811" s="115"/>
      <c r="AM811" s="115"/>
      <c r="AO811" s="115"/>
      <c r="AQ811" s="4"/>
    </row>
    <row r="812" spans="3:43">
      <c r="C812" s="159"/>
      <c r="D812" s="162"/>
      <c r="E812" s="161"/>
      <c r="F812" s="700"/>
      <c r="G812" s="160"/>
      <c r="H812" s="160"/>
      <c r="I812" s="160"/>
      <c r="J812" s="160"/>
      <c r="K812" s="160"/>
      <c r="L812" s="160"/>
      <c r="M812" s="160"/>
      <c r="N812" s="160"/>
      <c r="O812" s="160"/>
      <c r="P812" s="160"/>
      <c r="Q812" s="160"/>
      <c r="R812" s="160"/>
      <c r="S812" s="160"/>
      <c r="T812" s="160"/>
      <c r="U812" s="160"/>
      <c r="V812" s="160"/>
      <c r="W812" s="160"/>
      <c r="X812" s="160"/>
      <c r="Y812" s="160"/>
      <c r="Z812" s="160"/>
      <c r="AA812" s="160"/>
      <c r="AB812" s="167"/>
      <c r="AC812" s="160"/>
      <c r="AD812" s="168"/>
      <c r="AE812" s="160"/>
      <c r="AF812" s="160"/>
      <c r="AG812" s="161"/>
      <c r="AH812" s="115"/>
      <c r="AI812" s="115"/>
      <c r="AJ812" s="115"/>
      <c r="AK812" s="115"/>
      <c r="AL812" s="115"/>
      <c r="AM812" s="115"/>
      <c r="AO812" s="115"/>
      <c r="AQ812" s="4"/>
    </row>
    <row r="813" spans="3:43">
      <c r="C813" s="159"/>
      <c r="D813" s="162"/>
      <c r="E813" s="161"/>
      <c r="F813" s="700"/>
      <c r="G813" s="160"/>
      <c r="H813" s="160"/>
      <c r="I813" s="160"/>
      <c r="J813" s="160"/>
      <c r="K813" s="160"/>
      <c r="L813" s="160"/>
      <c r="M813" s="160"/>
      <c r="N813" s="160"/>
      <c r="O813" s="160"/>
      <c r="P813" s="160"/>
      <c r="Q813" s="160"/>
      <c r="R813" s="160"/>
      <c r="S813" s="160"/>
      <c r="T813" s="160"/>
      <c r="U813" s="160"/>
      <c r="V813" s="160"/>
      <c r="W813" s="160"/>
      <c r="X813" s="160"/>
      <c r="Y813" s="160"/>
      <c r="Z813" s="160"/>
      <c r="AA813" s="160"/>
      <c r="AB813" s="167"/>
      <c r="AC813" s="160"/>
      <c r="AD813" s="168"/>
      <c r="AE813" s="160"/>
      <c r="AF813" s="160"/>
      <c r="AG813" s="161"/>
      <c r="AH813" s="115"/>
      <c r="AI813" s="115"/>
      <c r="AJ813" s="115"/>
      <c r="AK813" s="115"/>
      <c r="AL813" s="115"/>
      <c r="AM813" s="115"/>
      <c r="AO813" s="115"/>
      <c r="AQ813" s="4"/>
    </row>
    <row r="814" spans="3:43">
      <c r="C814" s="159"/>
      <c r="D814" s="162"/>
      <c r="E814" s="161"/>
      <c r="F814" s="700"/>
      <c r="G814" s="160"/>
      <c r="H814" s="160"/>
      <c r="I814" s="160"/>
      <c r="J814" s="160"/>
      <c r="K814" s="160"/>
      <c r="L814" s="160"/>
      <c r="M814" s="160"/>
      <c r="N814" s="160"/>
      <c r="O814" s="160"/>
      <c r="P814" s="160"/>
      <c r="Q814" s="160"/>
      <c r="R814" s="160"/>
      <c r="S814" s="160"/>
      <c r="T814" s="160"/>
      <c r="U814" s="160"/>
      <c r="V814" s="160"/>
      <c r="W814" s="160"/>
      <c r="X814" s="160"/>
      <c r="Y814" s="160"/>
      <c r="Z814" s="160"/>
      <c r="AA814" s="160"/>
      <c r="AB814" s="167"/>
      <c r="AC814" s="160"/>
      <c r="AD814" s="168"/>
      <c r="AE814" s="160"/>
      <c r="AF814" s="160"/>
      <c r="AG814" s="161"/>
      <c r="AH814" s="115"/>
      <c r="AI814" s="115"/>
      <c r="AJ814" s="115"/>
      <c r="AK814" s="115"/>
      <c r="AL814" s="115"/>
      <c r="AM814" s="115"/>
      <c r="AO814" s="115"/>
      <c r="AQ814" s="4"/>
    </row>
    <row r="815" spans="3:43">
      <c r="C815" s="159"/>
      <c r="D815" s="162"/>
      <c r="E815" s="161"/>
      <c r="F815" s="700"/>
      <c r="G815" s="160"/>
      <c r="H815" s="160"/>
      <c r="I815" s="160"/>
      <c r="J815" s="160"/>
      <c r="K815" s="160"/>
      <c r="L815" s="160"/>
      <c r="M815" s="160"/>
      <c r="N815" s="160"/>
      <c r="O815" s="160"/>
      <c r="P815" s="160"/>
      <c r="Q815" s="160"/>
      <c r="R815" s="160"/>
      <c r="S815" s="160"/>
      <c r="T815" s="160"/>
      <c r="U815" s="160"/>
      <c r="V815" s="160"/>
      <c r="W815" s="160"/>
      <c r="X815" s="160"/>
      <c r="Y815" s="160"/>
      <c r="Z815" s="160"/>
      <c r="AA815" s="160"/>
      <c r="AB815" s="167"/>
      <c r="AC815" s="160"/>
      <c r="AD815" s="168"/>
      <c r="AE815" s="160"/>
      <c r="AF815" s="160"/>
      <c r="AG815" s="161"/>
      <c r="AH815" s="115"/>
      <c r="AI815" s="115"/>
      <c r="AJ815" s="115"/>
      <c r="AK815" s="115"/>
      <c r="AL815" s="115"/>
      <c r="AM815" s="115"/>
      <c r="AO815" s="115"/>
      <c r="AQ815" s="4"/>
    </row>
    <row r="816" spans="3:43">
      <c r="C816" s="159"/>
      <c r="D816" s="162"/>
      <c r="E816" s="161"/>
      <c r="F816" s="700"/>
      <c r="G816" s="160"/>
      <c r="H816" s="160"/>
      <c r="I816" s="160"/>
      <c r="J816" s="160"/>
      <c r="K816" s="160"/>
      <c r="L816" s="160"/>
      <c r="M816" s="160"/>
      <c r="N816" s="160"/>
      <c r="O816" s="160"/>
      <c r="P816" s="160"/>
      <c r="Q816" s="160"/>
      <c r="R816" s="160"/>
      <c r="S816" s="160"/>
      <c r="T816" s="160"/>
      <c r="U816" s="160"/>
      <c r="V816" s="160"/>
      <c r="W816" s="160"/>
      <c r="X816" s="160"/>
      <c r="Y816" s="160"/>
      <c r="Z816" s="160"/>
      <c r="AA816" s="160"/>
      <c r="AB816" s="167"/>
      <c r="AC816" s="160"/>
      <c r="AD816" s="168"/>
      <c r="AE816" s="160"/>
      <c r="AF816" s="160"/>
      <c r="AG816" s="161"/>
      <c r="AH816" s="115"/>
      <c r="AI816" s="115"/>
      <c r="AJ816" s="115"/>
      <c r="AK816" s="115"/>
      <c r="AL816" s="115"/>
      <c r="AM816" s="115"/>
      <c r="AO816" s="115"/>
      <c r="AQ816" s="4"/>
    </row>
    <row r="817" spans="3:43">
      <c r="C817" s="159"/>
      <c r="D817" s="162"/>
      <c r="E817" s="161"/>
      <c r="F817" s="700"/>
      <c r="G817" s="160"/>
      <c r="H817" s="160"/>
      <c r="I817" s="160"/>
      <c r="J817" s="160"/>
      <c r="K817" s="160"/>
      <c r="L817" s="160"/>
      <c r="M817" s="160"/>
      <c r="N817" s="160"/>
      <c r="O817" s="160"/>
      <c r="P817" s="160"/>
      <c r="Q817" s="160"/>
      <c r="R817" s="160"/>
      <c r="S817" s="160"/>
      <c r="T817" s="160"/>
      <c r="U817" s="160"/>
      <c r="V817" s="160"/>
      <c r="W817" s="160"/>
      <c r="X817" s="160"/>
      <c r="Y817" s="160"/>
      <c r="Z817" s="160"/>
      <c r="AA817" s="160"/>
      <c r="AB817" s="167"/>
      <c r="AC817" s="160"/>
      <c r="AD817" s="168"/>
      <c r="AE817" s="160"/>
      <c r="AF817" s="160"/>
      <c r="AG817" s="161"/>
      <c r="AH817" s="115"/>
      <c r="AI817" s="115"/>
      <c r="AJ817" s="115"/>
      <c r="AK817" s="115"/>
      <c r="AL817" s="115"/>
      <c r="AM817" s="115"/>
      <c r="AO817" s="115"/>
      <c r="AQ817" s="4"/>
    </row>
    <row r="818" spans="3:43">
      <c r="C818" s="159"/>
      <c r="D818" s="162"/>
      <c r="E818" s="161"/>
      <c r="F818" s="700"/>
      <c r="G818" s="160"/>
      <c r="H818" s="160"/>
      <c r="I818" s="160"/>
      <c r="J818" s="160"/>
      <c r="K818" s="160"/>
      <c r="L818" s="160"/>
      <c r="M818" s="160"/>
      <c r="N818" s="160"/>
      <c r="O818" s="160"/>
      <c r="P818" s="160"/>
      <c r="Q818" s="160"/>
      <c r="R818" s="160"/>
      <c r="S818" s="160"/>
      <c r="T818" s="160"/>
      <c r="U818" s="160"/>
      <c r="V818" s="160"/>
      <c r="W818" s="160"/>
      <c r="X818" s="160"/>
      <c r="Y818" s="160"/>
      <c r="Z818" s="160"/>
      <c r="AA818" s="160"/>
      <c r="AB818" s="167"/>
      <c r="AC818" s="160"/>
      <c r="AD818" s="168"/>
      <c r="AE818" s="160"/>
      <c r="AF818" s="160"/>
      <c r="AG818" s="161"/>
      <c r="AH818" s="115"/>
      <c r="AI818" s="115"/>
      <c r="AJ818" s="115"/>
      <c r="AK818" s="115"/>
      <c r="AL818" s="115"/>
      <c r="AM818" s="115"/>
      <c r="AO818" s="115"/>
      <c r="AQ818" s="4"/>
    </row>
    <row r="819" spans="3:43">
      <c r="C819" s="159"/>
      <c r="D819" s="162"/>
      <c r="E819" s="161"/>
      <c r="F819" s="700"/>
      <c r="G819" s="160"/>
      <c r="H819" s="160"/>
      <c r="I819" s="160"/>
      <c r="J819" s="160"/>
      <c r="K819" s="160"/>
      <c r="L819" s="160"/>
      <c r="M819" s="160"/>
      <c r="N819" s="160"/>
      <c r="O819" s="160"/>
      <c r="P819" s="160"/>
      <c r="Q819" s="160"/>
      <c r="R819" s="160"/>
      <c r="S819" s="160"/>
      <c r="T819" s="160"/>
      <c r="U819" s="160"/>
      <c r="V819" s="160"/>
      <c r="W819" s="160"/>
      <c r="X819" s="160"/>
      <c r="Y819" s="160"/>
      <c r="Z819" s="160"/>
      <c r="AA819" s="160"/>
      <c r="AB819" s="167"/>
      <c r="AC819" s="160"/>
      <c r="AD819" s="168"/>
      <c r="AE819" s="160"/>
      <c r="AF819" s="160"/>
      <c r="AG819" s="161"/>
      <c r="AH819" s="115"/>
      <c r="AI819" s="115"/>
      <c r="AJ819" s="115"/>
      <c r="AK819" s="115"/>
      <c r="AL819" s="115"/>
      <c r="AM819" s="115"/>
      <c r="AO819" s="115"/>
      <c r="AQ819" s="4"/>
    </row>
    <row r="820" spans="3:43">
      <c r="C820" s="159"/>
      <c r="D820" s="162"/>
      <c r="E820" s="161"/>
      <c r="F820" s="700"/>
      <c r="G820" s="160"/>
      <c r="H820" s="160"/>
      <c r="I820" s="160"/>
      <c r="J820" s="160"/>
      <c r="K820" s="160"/>
      <c r="L820" s="160"/>
      <c r="M820" s="160"/>
      <c r="N820" s="160"/>
      <c r="O820" s="160"/>
      <c r="P820" s="160"/>
      <c r="Q820" s="160"/>
      <c r="R820" s="160"/>
      <c r="S820" s="160"/>
      <c r="T820" s="160"/>
      <c r="U820" s="160"/>
      <c r="V820" s="160"/>
      <c r="W820" s="160"/>
      <c r="X820" s="160"/>
      <c r="Y820" s="160"/>
      <c r="Z820" s="160"/>
      <c r="AA820" s="160"/>
      <c r="AB820" s="167"/>
      <c r="AC820" s="160"/>
      <c r="AD820" s="168"/>
      <c r="AE820" s="160"/>
      <c r="AF820" s="160"/>
      <c r="AG820" s="161"/>
      <c r="AH820" s="115"/>
      <c r="AI820" s="115"/>
      <c r="AJ820" s="115"/>
      <c r="AK820" s="115"/>
      <c r="AL820" s="115"/>
      <c r="AM820" s="115"/>
      <c r="AO820" s="115"/>
      <c r="AQ820" s="4"/>
    </row>
    <row r="821" spans="3:43">
      <c r="C821" s="159"/>
      <c r="D821" s="162"/>
      <c r="E821" s="161"/>
      <c r="F821" s="700"/>
      <c r="G821" s="160"/>
      <c r="H821" s="160"/>
      <c r="I821" s="160"/>
      <c r="J821" s="160"/>
      <c r="K821" s="160"/>
      <c r="L821" s="160"/>
      <c r="M821" s="160"/>
      <c r="N821" s="160"/>
      <c r="O821" s="160"/>
      <c r="P821" s="160"/>
      <c r="Q821" s="160"/>
      <c r="R821" s="160"/>
      <c r="S821" s="160"/>
      <c r="T821" s="160"/>
      <c r="U821" s="160"/>
      <c r="V821" s="160"/>
      <c r="W821" s="160"/>
      <c r="X821" s="160"/>
      <c r="Y821" s="160"/>
      <c r="Z821" s="160"/>
      <c r="AA821" s="160"/>
      <c r="AB821" s="167"/>
      <c r="AC821" s="160"/>
      <c r="AD821" s="168"/>
      <c r="AE821" s="160"/>
      <c r="AF821" s="160"/>
      <c r="AG821" s="161"/>
      <c r="AH821" s="115"/>
      <c r="AI821" s="115"/>
      <c r="AJ821" s="115"/>
      <c r="AK821" s="115"/>
      <c r="AL821" s="115"/>
      <c r="AM821" s="115"/>
      <c r="AO821" s="115"/>
      <c r="AQ821" s="4"/>
    </row>
    <row r="822" spans="3:43">
      <c r="C822" s="159"/>
      <c r="D822" s="162"/>
      <c r="E822" s="161"/>
      <c r="F822" s="700"/>
      <c r="G822" s="160"/>
      <c r="H822" s="160"/>
      <c r="I822" s="160"/>
      <c r="J822" s="160"/>
      <c r="K822" s="160"/>
      <c r="L822" s="160"/>
      <c r="M822" s="160"/>
      <c r="N822" s="160"/>
      <c r="O822" s="160"/>
      <c r="P822" s="160"/>
      <c r="Q822" s="160"/>
      <c r="R822" s="160"/>
      <c r="S822" s="160"/>
      <c r="T822" s="160"/>
      <c r="U822" s="160"/>
      <c r="V822" s="160"/>
      <c r="W822" s="160"/>
      <c r="X822" s="160"/>
      <c r="Y822" s="160"/>
      <c r="Z822" s="160"/>
      <c r="AA822" s="160"/>
      <c r="AB822" s="167"/>
      <c r="AC822" s="160"/>
      <c r="AD822" s="168"/>
      <c r="AE822" s="160"/>
      <c r="AF822" s="160"/>
      <c r="AG822" s="161"/>
      <c r="AH822" s="115"/>
      <c r="AI822" s="115"/>
      <c r="AJ822" s="115"/>
      <c r="AK822" s="115"/>
      <c r="AL822" s="115"/>
      <c r="AM822" s="115"/>
      <c r="AO822" s="115"/>
      <c r="AQ822" s="4"/>
    </row>
    <row r="823" spans="3:43">
      <c r="C823" s="159"/>
      <c r="D823" s="162"/>
      <c r="E823" s="161"/>
      <c r="F823" s="700"/>
      <c r="G823" s="160"/>
      <c r="H823" s="160"/>
      <c r="I823" s="160"/>
      <c r="J823" s="160"/>
      <c r="K823" s="160"/>
      <c r="L823" s="160"/>
      <c r="M823" s="160"/>
      <c r="N823" s="160"/>
      <c r="O823" s="160"/>
      <c r="P823" s="160"/>
      <c r="Q823" s="160"/>
      <c r="R823" s="160"/>
      <c r="S823" s="160"/>
      <c r="T823" s="160"/>
      <c r="U823" s="160"/>
      <c r="V823" s="160"/>
      <c r="W823" s="160"/>
      <c r="X823" s="160"/>
      <c r="Y823" s="160"/>
      <c r="Z823" s="160"/>
      <c r="AA823" s="160"/>
      <c r="AB823" s="167"/>
      <c r="AC823" s="160"/>
      <c r="AD823" s="168"/>
      <c r="AE823" s="160"/>
      <c r="AF823" s="160"/>
      <c r="AG823" s="161"/>
      <c r="AH823" s="115"/>
      <c r="AI823" s="115"/>
      <c r="AJ823" s="115"/>
      <c r="AK823" s="115"/>
      <c r="AL823" s="115"/>
      <c r="AM823" s="115"/>
      <c r="AO823" s="115"/>
      <c r="AQ823" s="4"/>
    </row>
    <row r="824" spans="3:43">
      <c r="C824" s="159"/>
      <c r="D824" s="162"/>
      <c r="E824" s="161"/>
      <c r="F824" s="700"/>
      <c r="G824" s="160"/>
      <c r="H824" s="160"/>
      <c r="I824" s="160"/>
      <c r="J824" s="160"/>
      <c r="K824" s="160"/>
      <c r="L824" s="160"/>
      <c r="M824" s="160"/>
      <c r="N824" s="160"/>
      <c r="O824" s="160"/>
      <c r="P824" s="160"/>
      <c r="Q824" s="160"/>
      <c r="R824" s="160"/>
      <c r="S824" s="160"/>
      <c r="T824" s="160"/>
      <c r="U824" s="160"/>
      <c r="V824" s="160"/>
      <c r="W824" s="160"/>
      <c r="X824" s="160"/>
      <c r="Y824" s="160"/>
      <c r="Z824" s="160"/>
      <c r="AA824" s="160"/>
      <c r="AB824" s="167"/>
      <c r="AC824" s="160"/>
      <c r="AD824" s="168"/>
      <c r="AE824" s="160"/>
      <c r="AF824" s="160"/>
      <c r="AG824" s="161"/>
      <c r="AH824" s="115"/>
      <c r="AI824" s="115"/>
      <c r="AJ824" s="115"/>
      <c r="AK824" s="115"/>
      <c r="AL824" s="115"/>
      <c r="AM824" s="115"/>
      <c r="AO824" s="115"/>
      <c r="AQ824" s="4"/>
    </row>
    <row r="825" spans="3:43">
      <c r="C825" s="159"/>
      <c r="D825" s="162"/>
      <c r="E825" s="161"/>
      <c r="F825" s="700"/>
      <c r="G825" s="160"/>
      <c r="H825" s="160"/>
      <c r="I825" s="160"/>
      <c r="J825" s="160"/>
      <c r="K825" s="160"/>
      <c r="L825" s="160"/>
      <c r="M825" s="160"/>
      <c r="N825" s="160"/>
      <c r="O825" s="160"/>
      <c r="P825" s="160"/>
      <c r="Q825" s="160"/>
      <c r="R825" s="160"/>
      <c r="S825" s="160"/>
      <c r="T825" s="160"/>
      <c r="U825" s="160"/>
      <c r="V825" s="160"/>
      <c r="W825" s="160"/>
      <c r="X825" s="160"/>
      <c r="Y825" s="160"/>
      <c r="Z825" s="160"/>
      <c r="AA825" s="160"/>
      <c r="AB825" s="167"/>
      <c r="AC825" s="160"/>
      <c r="AD825" s="168"/>
      <c r="AE825" s="160"/>
      <c r="AF825" s="160"/>
      <c r="AG825" s="161"/>
      <c r="AH825" s="115"/>
      <c r="AI825" s="115"/>
      <c r="AJ825" s="115"/>
      <c r="AK825" s="115"/>
      <c r="AL825" s="115"/>
      <c r="AM825" s="115"/>
      <c r="AO825" s="115"/>
      <c r="AQ825" s="4"/>
    </row>
    <row r="826" spans="3:43">
      <c r="C826" s="159"/>
      <c r="D826" s="162"/>
      <c r="E826" s="161"/>
      <c r="F826" s="700"/>
      <c r="G826" s="160"/>
      <c r="H826" s="160"/>
      <c r="I826" s="160"/>
      <c r="J826" s="160"/>
      <c r="K826" s="160"/>
      <c r="L826" s="160"/>
      <c r="M826" s="160"/>
      <c r="N826" s="160"/>
      <c r="O826" s="160"/>
      <c r="P826" s="160"/>
      <c r="Q826" s="160"/>
      <c r="R826" s="160"/>
      <c r="S826" s="160"/>
      <c r="T826" s="160"/>
      <c r="U826" s="160"/>
      <c r="V826" s="160"/>
      <c r="W826" s="160"/>
      <c r="X826" s="160"/>
      <c r="Y826" s="160"/>
      <c r="Z826" s="160"/>
      <c r="AA826" s="160"/>
      <c r="AB826" s="167"/>
      <c r="AC826" s="160"/>
      <c r="AD826" s="168"/>
      <c r="AE826" s="160"/>
      <c r="AF826" s="160"/>
      <c r="AG826" s="161"/>
      <c r="AH826" s="115"/>
      <c r="AI826" s="115"/>
      <c r="AJ826" s="115"/>
      <c r="AK826" s="115"/>
      <c r="AL826" s="115"/>
      <c r="AM826" s="115"/>
      <c r="AO826" s="115"/>
      <c r="AQ826" s="4"/>
    </row>
    <row r="827" spans="3:43">
      <c r="C827" s="159"/>
      <c r="D827" s="162"/>
      <c r="E827" s="161"/>
      <c r="F827" s="700"/>
      <c r="G827" s="160"/>
      <c r="H827" s="160"/>
      <c r="I827" s="160"/>
      <c r="J827" s="160"/>
      <c r="K827" s="160"/>
      <c r="L827" s="160"/>
      <c r="M827" s="160"/>
      <c r="N827" s="160"/>
      <c r="O827" s="160"/>
      <c r="P827" s="160"/>
      <c r="Q827" s="160"/>
      <c r="R827" s="160"/>
      <c r="S827" s="160"/>
      <c r="T827" s="160"/>
      <c r="U827" s="160"/>
      <c r="V827" s="160"/>
      <c r="W827" s="160"/>
      <c r="X827" s="160"/>
      <c r="Y827" s="160"/>
      <c r="Z827" s="160"/>
      <c r="AA827" s="160"/>
      <c r="AB827" s="167"/>
      <c r="AC827" s="160"/>
      <c r="AD827" s="168"/>
      <c r="AE827" s="160"/>
      <c r="AF827" s="160"/>
      <c r="AG827" s="161"/>
      <c r="AH827" s="115"/>
      <c r="AI827" s="115"/>
      <c r="AJ827" s="115"/>
      <c r="AK827" s="115"/>
      <c r="AL827" s="115"/>
      <c r="AM827" s="115"/>
      <c r="AO827" s="115"/>
      <c r="AQ827" s="4"/>
    </row>
    <row r="828" spans="3:43">
      <c r="C828" s="159"/>
      <c r="D828" s="162"/>
      <c r="E828" s="161"/>
      <c r="F828" s="700"/>
      <c r="G828" s="160"/>
      <c r="H828" s="160"/>
      <c r="I828" s="160"/>
      <c r="J828" s="160"/>
      <c r="K828" s="160"/>
      <c r="L828" s="160"/>
      <c r="M828" s="160"/>
      <c r="N828" s="160"/>
      <c r="O828" s="160"/>
      <c r="P828" s="160"/>
      <c r="Q828" s="160"/>
      <c r="R828" s="160"/>
      <c r="S828" s="160"/>
      <c r="T828" s="160"/>
      <c r="U828" s="160"/>
      <c r="V828" s="160"/>
      <c r="W828" s="160"/>
      <c r="X828" s="160"/>
      <c r="Y828" s="160"/>
      <c r="Z828" s="160"/>
      <c r="AA828" s="160"/>
      <c r="AB828" s="167"/>
      <c r="AC828" s="160"/>
      <c r="AD828" s="168"/>
      <c r="AE828" s="160"/>
      <c r="AF828" s="160"/>
      <c r="AG828" s="161"/>
      <c r="AH828" s="115"/>
      <c r="AI828" s="115"/>
      <c r="AJ828" s="115"/>
      <c r="AK828" s="115"/>
      <c r="AL828" s="115"/>
      <c r="AM828" s="115"/>
      <c r="AO828" s="115"/>
      <c r="AQ828" s="4"/>
    </row>
    <row r="829" spans="3:43">
      <c r="C829" s="159"/>
      <c r="D829" s="162"/>
      <c r="E829" s="161"/>
      <c r="F829" s="700"/>
      <c r="G829" s="160"/>
      <c r="H829" s="160"/>
      <c r="I829" s="160"/>
      <c r="J829" s="160"/>
      <c r="K829" s="160"/>
      <c r="L829" s="160"/>
      <c r="M829" s="160"/>
      <c r="N829" s="160"/>
      <c r="O829" s="160"/>
      <c r="P829" s="160"/>
      <c r="Q829" s="160"/>
      <c r="R829" s="160"/>
      <c r="S829" s="160"/>
      <c r="T829" s="160"/>
      <c r="U829" s="160"/>
      <c r="V829" s="160"/>
      <c r="W829" s="160"/>
      <c r="X829" s="160"/>
      <c r="Y829" s="160"/>
      <c r="Z829" s="160"/>
      <c r="AA829" s="160"/>
      <c r="AB829" s="167"/>
      <c r="AC829" s="160"/>
      <c r="AD829" s="168"/>
      <c r="AE829" s="160"/>
      <c r="AF829" s="160"/>
      <c r="AG829" s="161"/>
      <c r="AH829" s="115"/>
      <c r="AI829" s="115"/>
      <c r="AJ829" s="115"/>
      <c r="AK829" s="115"/>
      <c r="AL829" s="115"/>
      <c r="AM829" s="115"/>
      <c r="AO829" s="115"/>
      <c r="AQ829" s="4"/>
    </row>
    <row r="830" spans="3:43">
      <c r="C830" s="159"/>
      <c r="D830" s="162"/>
      <c r="E830" s="161"/>
      <c r="F830" s="700"/>
      <c r="G830" s="160"/>
      <c r="H830" s="160"/>
      <c r="I830" s="160"/>
      <c r="J830" s="160"/>
      <c r="K830" s="160"/>
      <c r="L830" s="160"/>
      <c r="M830" s="160"/>
      <c r="N830" s="160"/>
      <c r="O830" s="160"/>
      <c r="P830" s="160"/>
      <c r="Q830" s="160"/>
      <c r="R830" s="160"/>
      <c r="S830" s="160"/>
      <c r="T830" s="160"/>
      <c r="U830" s="160"/>
      <c r="V830" s="160"/>
      <c r="W830" s="160"/>
      <c r="X830" s="160"/>
      <c r="Y830" s="160"/>
      <c r="Z830" s="160"/>
      <c r="AA830" s="160"/>
      <c r="AB830" s="167"/>
      <c r="AC830" s="160"/>
      <c r="AD830" s="168"/>
      <c r="AE830" s="160"/>
      <c r="AF830" s="160"/>
      <c r="AG830" s="161"/>
      <c r="AH830" s="115"/>
      <c r="AI830" s="115"/>
      <c r="AJ830" s="115"/>
      <c r="AK830" s="115"/>
      <c r="AL830" s="115"/>
      <c r="AM830" s="115"/>
      <c r="AO830" s="115"/>
      <c r="AQ830" s="4"/>
    </row>
    <row r="831" spans="3:43">
      <c r="C831" s="159"/>
      <c r="D831" s="162"/>
      <c r="E831" s="161"/>
      <c r="F831" s="700"/>
      <c r="G831" s="160"/>
      <c r="H831" s="160"/>
      <c r="I831" s="160"/>
      <c r="J831" s="160"/>
      <c r="K831" s="160"/>
      <c r="L831" s="160"/>
      <c r="M831" s="160"/>
      <c r="N831" s="160"/>
      <c r="O831" s="160"/>
      <c r="P831" s="160"/>
      <c r="Q831" s="160"/>
      <c r="R831" s="160"/>
      <c r="S831" s="160"/>
      <c r="T831" s="160"/>
      <c r="U831" s="160"/>
      <c r="V831" s="160"/>
      <c r="W831" s="160"/>
      <c r="X831" s="160"/>
      <c r="Y831" s="160"/>
      <c r="Z831" s="160"/>
      <c r="AA831" s="160"/>
      <c r="AB831" s="167"/>
      <c r="AC831" s="160"/>
      <c r="AD831" s="168"/>
      <c r="AE831" s="160"/>
      <c r="AF831" s="160"/>
      <c r="AG831" s="161"/>
      <c r="AH831" s="115"/>
      <c r="AI831" s="115"/>
      <c r="AJ831" s="115"/>
      <c r="AK831" s="115"/>
      <c r="AL831" s="115"/>
      <c r="AM831" s="115"/>
      <c r="AO831" s="115"/>
      <c r="AQ831" s="4"/>
    </row>
    <row r="832" spans="3:43">
      <c r="C832" s="159"/>
      <c r="D832" s="162"/>
      <c r="E832" s="161"/>
      <c r="F832" s="700"/>
      <c r="G832" s="160"/>
      <c r="H832" s="160"/>
      <c r="I832" s="160"/>
      <c r="J832" s="160"/>
      <c r="K832" s="160"/>
      <c r="L832" s="160"/>
      <c r="M832" s="160"/>
      <c r="N832" s="160"/>
      <c r="O832" s="160"/>
      <c r="P832" s="160"/>
      <c r="Q832" s="160"/>
      <c r="R832" s="160"/>
      <c r="S832" s="160"/>
      <c r="T832" s="160"/>
      <c r="U832" s="160"/>
      <c r="V832" s="160"/>
      <c r="W832" s="160"/>
      <c r="X832" s="160"/>
      <c r="Y832" s="160"/>
      <c r="Z832" s="160"/>
      <c r="AA832" s="160"/>
      <c r="AB832" s="167"/>
      <c r="AC832" s="160"/>
      <c r="AD832" s="168"/>
      <c r="AE832" s="160"/>
      <c r="AF832" s="160"/>
      <c r="AG832" s="161"/>
      <c r="AH832" s="115"/>
      <c r="AI832" s="115"/>
      <c r="AJ832" s="115"/>
      <c r="AK832" s="115"/>
      <c r="AL832" s="115"/>
      <c r="AM832" s="115"/>
      <c r="AO832" s="115"/>
      <c r="AQ832" s="4"/>
    </row>
    <row r="833" spans="3:43">
      <c r="C833" s="159"/>
      <c r="D833" s="162"/>
      <c r="E833" s="161"/>
      <c r="F833" s="700"/>
      <c r="G833" s="160"/>
      <c r="H833" s="160"/>
      <c r="I833" s="160"/>
      <c r="J833" s="160"/>
      <c r="K833" s="160"/>
      <c r="L833" s="160"/>
      <c r="M833" s="160"/>
      <c r="N833" s="160"/>
      <c r="O833" s="160"/>
      <c r="P833" s="160"/>
      <c r="Q833" s="160"/>
      <c r="R833" s="160"/>
      <c r="S833" s="160"/>
      <c r="T833" s="160"/>
      <c r="U833" s="160"/>
      <c r="V833" s="160"/>
      <c r="W833" s="160"/>
      <c r="X833" s="160"/>
      <c r="Y833" s="160"/>
      <c r="Z833" s="160"/>
      <c r="AA833" s="160"/>
      <c r="AB833" s="167"/>
      <c r="AC833" s="160"/>
      <c r="AD833" s="168"/>
      <c r="AE833" s="160"/>
      <c r="AF833" s="160"/>
      <c r="AG833" s="161"/>
      <c r="AH833" s="115"/>
      <c r="AI833" s="115"/>
      <c r="AJ833" s="115"/>
      <c r="AK833" s="115"/>
      <c r="AL833" s="115"/>
      <c r="AM833" s="115"/>
      <c r="AO833" s="115"/>
      <c r="AQ833" s="4"/>
    </row>
    <row r="834" spans="3:43">
      <c r="C834" s="159"/>
      <c r="D834" s="162"/>
      <c r="E834" s="161"/>
      <c r="F834" s="700"/>
      <c r="G834" s="160"/>
      <c r="H834" s="160"/>
      <c r="I834" s="160"/>
      <c r="J834" s="160"/>
      <c r="K834" s="160"/>
      <c r="L834" s="160"/>
      <c r="M834" s="160"/>
      <c r="N834" s="160"/>
      <c r="O834" s="160"/>
      <c r="P834" s="160"/>
      <c r="Q834" s="160"/>
      <c r="R834" s="160"/>
      <c r="S834" s="160"/>
      <c r="T834" s="160"/>
      <c r="U834" s="160"/>
      <c r="V834" s="160"/>
      <c r="W834" s="160"/>
      <c r="X834" s="160"/>
      <c r="Y834" s="160"/>
      <c r="Z834" s="160"/>
      <c r="AA834" s="160"/>
      <c r="AB834" s="167"/>
      <c r="AC834" s="160"/>
      <c r="AD834" s="168"/>
      <c r="AE834" s="160"/>
      <c r="AF834" s="160"/>
      <c r="AG834" s="161"/>
      <c r="AH834" s="115"/>
      <c r="AI834" s="115"/>
      <c r="AJ834" s="115"/>
      <c r="AK834" s="115"/>
      <c r="AL834" s="115"/>
      <c r="AM834" s="115"/>
      <c r="AO834" s="115"/>
      <c r="AQ834" s="4"/>
    </row>
    <row r="835" spans="3:43">
      <c r="C835" s="159"/>
      <c r="D835" s="162"/>
      <c r="E835" s="161"/>
      <c r="F835" s="700"/>
      <c r="G835" s="160"/>
      <c r="H835" s="160"/>
      <c r="I835" s="160"/>
      <c r="J835" s="160"/>
      <c r="K835" s="160"/>
      <c r="L835" s="160"/>
      <c r="M835" s="160"/>
      <c r="N835" s="160"/>
      <c r="O835" s="160"/>
      <c r="P835" s="160"/>
      <c r="Q835" s="160"/>
      <c r="R835" s="160"/>
      <c r="S835" s="160"/>
      <c r="T835" s="160"/>
      <c r="U835" s="160"/>
      <c r="V835" s="160"/>
      <c r="W835" s="160"/>
      <c r="X835" s="160"/>
      <c r="Y835" s="160"/>
      <c r="Z835" s="160"/>
      <c r="AA835" s="160"/>
      <c r="AB835" s="167"/>
      <c r="AC835" s="160"/>
      <c r="AD835" s="168"/>
      <c r="AE835" s="160"/>
      <c r="AF835" s="160"/>
      <c r="AG835" s="161"/>
      <c r="AH835" s="115"/>
      <c r="AI835" s="115"/>
      <c r="AJ835" s="115"/>
      <c r="AK835" s="115"/>
      <c r="AL835" s="115"/>
      <c r="AM835" s="115"/>
      <c r="AO835" s="115"/>
      <c r="AQ835" s="4"/>
    </row>
    <row r="836" spans="3:43">
      <c r="C836" s="159"/>
      <c r="D836" s="162"/>
      <c r="E836" s="161"/>
      <c r="F836" s="700"/>
      <c r="G836" s="160"/>
      <c r="H836" s="160"/>
      <c r="I836" s="160"/>
      <c r="J836" s="160"/>
      <c r="K836" s="160"/>
      <c r="L836" s="160"/>
      <c r="M836" s="160"/>
      <c r="N836" s="160"/>
      <c r="O836" s="160"/>
      <c r="P836" s="160"/>
      <c r="Q836" s="160"/>
      <c r="R836" s="160"/>
      <c r="S836" s="160"/>
      <c r="T836" s="160"/>
      <c r="U836" s="160"/>
      <c r="V836" s="160"/>
      <c r="W836" s="160"/>
      <c r="X836" s="160"/>
      <c r="Y836" s="160"/>
      <c r="Z836" s="160"/>
      <c r="AA836" s="160"/>
      <c r="AB836" s="167"/>
      <c r="AC836" s="160"/>
      <c r="AD836" s="168"/>
      <c r="AE836" s="160"/>
      <c r="AF836" s="160"/>
      <c r="AG836" s="161"/>
      <c r="AH836" s="115"/>
      <c r="AI836" s="115"/>
      <c r="AJ836" s="115"/>
      <c r="AK836" s="115"/>
      <c r="AL836" s="115"/>
      <c r="AM836" s="115"/>
      <c r="AO836" s="115"/>
      <c r="AQ836" s="4"/>
    </row>
    <row r="837" spans="3:43">
      <c r="C837" s="159"/>
      <c r="D837" s="162"/>
      <c r="E837" s="161"/>
      <c r="F837" s="700"/>
      <c r="G837" s="160"/>
      <c r="H837" s="160"/>
      <c r="I837" s="160"/>
      <c r="J837" s="160"/>
      <c r="K837" s="160"/>
      <c r="L837" s="160"/>
      <c r="M837" s="160"/>
      <c r="N837" s="160"/>
      <c r="O837" s="160"/>
      <c r="P837" s="160"/>
      <c r="Q837" s="160"/>
      <c r="R837" s="160"/>
      <c r="S837" s="160"/>
      <c r="T837" s="160"/>
      <c r="U837" s="160"/>
      <c r="V837" s="160"/>
      <c r="W837" s="160"/>
      <c r="X837" s="160"/>
      <c r="Y837" s="160"/>
      <c r="Z837" s="160"/>
      <c r="AA837" s="160"/>
      <c r="AB837" s="167"/>
      <c r="AC837" s="160"/>
      <c r="AD837" s="168"/>
      <c r="AE837" s="160"/>
      <c r="AF837" s="160"/>
      <c r="AG837" s="161"/>
      <c r="AH837" s="115"/>
      <c r="AI837" s="115"/>
      <c r="AJ837" s="115"/>
      <c r="AK837" s="115"/>
      <c r="AL837" s="115"/>
      <c r="AM837" s="115"/>
      <c r="AO837" s="115"/>
      <c r="AQ837" s="4"/>
    </row>
    <row r="838" spans="3:43">
      <c r="C838" s="159"/>
      <c r="D838" s="162"/>
      <c r="E838" s="161"/>
      <c r="F838" s="700"/>
      <c r="G838" s="160"/>
      <c r="H838" s="160"/>
      <c r="I838" s="160"/>
      <c r="J838" s="160"/>
      <c r="K838" s="160"/>
      <c r="L838" s="160"/>
      <c r="M838" s="160"/>
      <c r="N838" s="160"/>
      <c r="O838" s="160"/>
      <c r="P838" s="160"/>
      <c r="Q838" s="160"/>
      <c r="R838" s="160"/>
      <c r="S838" s="160"/>
      <c r="T838" s="160"/>
      <c r="U838" s="160"/>
      <c r="V838" s="160"/>
      <c r="W838" s="160"/>
      <c r="X838" s="160"/>
      <c r="Y838" s="160"/>
      <c r="Z838" s="160"/>
      <c r="AA838" s="160"/>
      <c r="AB838" s="167"/>
      <c r="AC838" s="160"/>
      <c r="AD838" s="168"/>
      <c r="AE838" s="160"/>
      <c r="AF838" s="160"/>
      <c r="AG838" s="161"/>
      <c r="AH838" s="115"/>
      <c r="AI838" s="115"/>
      <c r="AJ838" s="115"/>
      <c r="AK838" s="115"/>
      <c r="AL838" s="115"/>
      <c r="AM838" s="115"/>
      <c r="AO838" s="115"/>
      <c r="AQ838" s="4"/>
    </row>
    <row r="839" spans="3:43">
      <c r="C839" s="159"/>
      <c r="D839" s="162"/>
      <c r="E839" s="161"/>
      <c r="F839" s="700"/>
      <c r="G839" s="160"/>
      <c r="H839" s="160"/>
      <c r="I839" s="160"/>
      <c r="J839" s="160"/>
      <c r="K839" s="160"/>
      <c r="L839" s="160"/>
      <c r="M839" s="160"/>
      <c r="N839" s="160"/>
      <c r="O839" s="160"/>
      <c r="P839" s="160"/>
      <c r="Q839" s="160"/>
      <c r="R839" s="160"/>
      <c r="S839" s="160"/>
      <c r="T839" s="160"/>
      <c r="U839" s="160"/>
      <c r="V839" s="160"/>
      <c r="W839" s="160"/>
      <c r="X839" s="160"/>
      <c r="Y839" s="160"/>
      <c r="Z839" s="160"/>
      <c r="AA839" s="160"/>
      <c r="AB839" s="167"/>
      <c r="AC839" s="160"/>
      <c r="AD839" s="168"/>
      <c r="AE839" s="160"/>
      <c r="AF839" s="160"/>
      <c r="AG839" s="161"/>
      <c r="AH839" s="115"/>
      <c r="AI839" s="115"/>
      <c r="AJ839" s="115"/>
      <c r="AK839" s="115"/>
      <c r="AL839" s="115"/>
      <c r="AM839" s="115"/>
      <c r="AO839" s="115"/>
      <c r="AQ839" s="4"/>
    </row>
    <row r="840" spans="3:43">
      <c r="C840" s="159"/>
      <c r="D840" s="162"/>
      <c r="E840" s="161"/>
      <c r="F840" s="700"/>
      <c r="G840" s="160"/>
      <c r="H840" s="160"/>
      <c r="I840" s="160"/>
      <c r="J840" s="160"/>
      <c r="K840" s="160"/>
      <c r="L840" s="160"/>
      <c r="M840" s="160"/>
      <c r="N840" s="160"/>
      <c r="O840" s="160"/>
      <c r="P840" s="160"/>
      <c r="Q840" s="160"/>
      <c r="R840" s="160"/>
      <c r="S840" s="160"/>
      <c r="T840" s="160"/>
      <c r="U840" s="160"/>
      <c r="V840" s="160"/>
      <c r="W840" s="160"/>
      <c r="X840" s="160"/>
      <c r="Y840" s="160"/>
      <c r="Z840" s="160"/>
      <c r="AA840" s="160"/>
      <c r="AB840" s="167"/>
      <c r="AC840" s="160"/>
      <c r="AD840" s="168"/>
      <c r="AE840" s="160"/>
      <c r="AF840" s="160"/>
      <c r="AG840" s="161"/>
      <c r="AH840" s="115"/>
      <c r="AI840" s="115"/>
      <c r="AJ840" s="115"/>
      <c r="AK840" s="115"/>
      <c r="AL840" s="115"/>
      <c r="AM840" s="115"/>
      <c r="AO840" s="115"/>
      <c r="AQ840" s="4"/>
    </row>
    <row r="841" spans="3:43">
      <c r="C841" s="159"/>
      <c r="D841" s="162"/>
      <c r="E841" s="161"/>
      <c r="F841" s="700"/>
      <c r="G841" s="160"/>
      <c r="H841" s="160"/>
      <c r="I841" s="160"/>
      <c r="J841" s="160"/>
      <c r="K841" s="160"/>
      <c r="L841" s="160"/>
      <c r="M841" s="160"/>
      <c r="N841" s="160"/>
      <c r="O841" s="160"/>
      <c r="P841" s="160"/>
      <c r="Q841" s="160"/>
      <c r="R841" s="160"/>
      <c r="S841" s="160"/>
      <c r="T841" s="160"/>
      <c r="U841" s="160"/>
      <c r="V841" s="160"/>
      <c r="W841" s="160"/>
      <c r="X841" s="160"/>
      <c r="Y841" s="160"/>
      <c r="Z841" s="160"/>
      <c r="AA841" s="160"/>
      <c r="AB841" s="167"/>
      <c r="AC841" s="160"/>
      <c r="AD841" s="168"/>
      <c r="AE841" s="160"/>
      <c r="AF841" s="160"/>
      <c r="AG841" s="161"/>
      <c r="AH841" s="115"/>
      <c r="AI841" s="115"/>
      <c r="AJ841" s="115"/>
      <c r="AK841" s="115"/>
      <c r="AL841" s="115"/>
      <c r="AM841" s="115"/>
      <c r="AO841" s="115"/>
      <c r="AQ841" s="4"/>
    </row>
    <row r="842" spans="3:43">
      <c r="C842" s="159"/>
      <c r="D842" s="162"/>
      <c r="E842" s="161"/>
      <c r="F842" s="700"/>
      <c r="G842" s="160"/>
      <c r="H842" s="160"/>
      <c r="I842" s="160"/>
      <c r="J842" s="160"/>
      <c r="K842" s="160"/>
      <c r="L842" s="160"/>
      <c r="M842" s="160"/>
      <c r="N842" s="160"/>
      <c r="O842" s="160"/>
      <c r="P842" s="160"/>
      <c r="Q842" s="160"/>
      <c r="R842" s="160"/>
      <c r="S842" s="160"/>
      <c r="T842" s="160"/>
      <c r="U842" s="160"/>
      <c r="V842" s="160"/>
      <c r="W842" s="160"/>
      <c r="X842" s="160"/>
      <c r="Y842" s="160"/>
      <c r="Z842" s="160"/>
      <c r="AA842" s="160"/>
      <c r="AB842" s="167"/>
      <c r="AC842" s="160"/>
      <c r="AD842" s="168"/>
      <c r="AE842" s="160"/>
      <c r="AF842" s="160"/>
      <c r="AG842" s="161"/>
      <c r="AH842" s="115"/>
      <c r="AI842" s="115"/>
      <c r="AJ842" s="115"/>
      <c r="AK842" s="115"/>
      <c r="AL842" s="115"/>
      <c r="AM842" s="115"/>
      <c r="AO842" s="115"/>
      <c r="AQ842" s="4"/>
    </row>
    <row r="843" spans="3:43">
      <c r="C843" s="159"/>
      <c r="D843" s="162"/>
      <c r="E843" s="161"/>
      <c r="F843" s="700"/>
      <c r="G843" s="160"/>
      <c r="H843" s="160"/>
      <c r="I843" s="160"/>
      <c r="J843" s="160"/>
      <c r="K843" s="160"/>
      <c r="L843" s="160"/>
      <c r="M843" s="160"/>
      <c r="N843" s="160"/>
      <c r="O843" s="160"/>
      <c r="P843" s="160"/>
      <c r="Q843" s="160"/>
      <c r="R843" s="160"/>
      <c r="S843" s="160"/>
      <c r="T843" s="160"/>
      <c r="U843" s="160"/>
      <c r="V843" s="160"/>
      <c r="W843" s="160"/>
      <c r="X843" s="160"/>
      <c r="Y843" s="160"/>
      <c r="Z843" s="160"/>
      <c r="AA843" s="160"/>
      <c r="AB843" s="167"/>
      <c r="AC843" s="160"/>
      <c r="AD843" s="168"/>
      <c r="AE843" s="160"/>
      <c r="AF843" s="160"/>
      <c r="AG843" s="161"/>
      <c r="AH843" s="115"/>
      <c r="AI843" s="115"/>
      <c r="AJ843" s="115"/>
      <c r="AK843" s="115"/>
      <c r="AL843" s="115"/>
      <c r="AM843" s="115"/>
      <c r="AO843" s="115"/>
      <c r="AQ843" s="4"/>
    </row>
    <row r="844" spans="3:43">
      <c r="C844" s="159"/>
      <c r="D844" s="162"/>
      <c r="E844" s="161"/>
      <c r="F844" s="700"/>
      <c r="G844" s="160"/>
      <c r="H844" s="160"/>
      <c r="I844" s="160"/>
      <c r="J844" s="160"/>
      <c r="K844" s="160"/>
      <c r="L844" s="160"/>
      <c r="M844" s="160"/>
      <c r="N844" s="160"/>
      <c r="O844" s="160"/>
      <c r="P844" s="160"/>
      <c r="Q844" s="160"/>
      <c r="R844" s="160"/>
      <c r="S844" s="160"/>
      <c r="T844" s="160"/>
      <c r="U844" s="160"/>
      <c r="V844" s="160"/>
      <c r="W844" s="160"/>
      <c r="X844" s="160"/>
      <c r="Y844" s="160"/>
      <c r="Z844" s="160"/>
      <c r="AA844" s="160"/>
      <c r="AB844" s="167"/>
      <c r="AC844" s="160"/>
      <c r="AD844" s="168"/>
      <c r="AE844" s="160"/>
      <c r="AF844" s="160"/>
      <c r="AG844" s="161"/>
      <c r="AH844" s="115"/>
      <c r="AI844" s="115"/>
      <c r="AJ844" s="115"/>
      <c r="AK844" s="115"/>
      <c r="AL844" s="115"/>
      <c r="AM844" s="115"/>
      <c r="AO844" s="115"/>
      <c r="AQ844" s="4"/>
    </row>
    <row r="845" spans="3:43">
      <c r="C845" s="159"/>
      <c r="D845" s="162"/>
      <c r="E845" s="161"/>
      <c r="F845" s="700"/>
      <c r="G845" s="160"/>
      <c r="H845" s="160"/>
      <c r="I845" s="160"/>
      <c r="J845" s="160"/>
      <c r="K845" s="160"/>
      <c r="L845" s="160"/>
      <c r="M845" s="160"/>
      <c r="N845" s="160"/>
      <c r="O845" s="160"/>
      <c r="P845" s="160"/>
      <c r="Q845" s="160"/>
      <c r="R845" s="160"/>
      <c r="S845" s="160"/>
      <c r="T845" s="160"/>
      <c r="U845" s="160"/>
      <c r="V845" s="160"/>
      <c r="W845" s="160"/>
      <c r="X845" s="160"/>
      <c r="Y845" s="160"/>
      <c r="Z845" s="160"/>
      <c r="AA845" s="160"/>
      <c r="AB845" s="167"/>
      <c r="AC845" s="160"/>
      <c r="AD845" s="168"/>
      <c r="AE845" s="160"/>
      <c r="AF845" s="160"/>
      <c r="AG845" s="161"/>
      <c r="AH845" s="115"/>
      <c r="AI845" s="115"/>
      <c r="AJ845" s="115"/>
      <c r="AK845" s="115"/>
      <c r="AL845" s="115"/>
      <c r="AM845" s="115"/>
      <c r="AO845" s="115"/>
      <c r="AQ845" s="4"/>
    </row>
    <row r="846" spans="3:43">
      <c r="C846" s="159"/>
      <c r="D846" s="162"/>
      <c r="E846" s="161"/>
      <c r="F846" s="700"/>
      <c r="G846" s="160"/>
      <c r="H846" s="160"/>
      <c r="I846" s="160"/>
      <c r="J846" s="160"/>
      <c r="K846" s="160"/>
      <c r="L846" s="160"/>
      <c r="M846" s="160"/>
      <c r="N846" s="160"/>
      <c r="O846" s="160"/>
      <c r="P846" s="160"/>
      <c r="Q846" s="160"/>
      <c r="R846" s="160"/>
      <c r="S846" s="160"/>
      <c r="T846" s="160"/>
      <c r="U846" s="160"/>
      <c r="V846" s="160"/>
      <c r="W846" s="160"/>
      <c r="X846" s="160"/>
      <c r="Y846" s="160"/>
      <c r="Z846" s="160"/>
      <c r="AA846" s="160"/>
      <c r="AB846" s="167"/>
      <c r="AC846" s="160"/>
      <c r="AD846" s="168"/>
      <c r="AE846" s="160"/>
      <c r="AF846" s="160"/>
      <c r="AG846" s="161"/>
      <c r="AH846" s="115"/>
      <c r="AI846" s="115"/>
      <c r="AJ846" s="115"/>
      <c r="AK846" s="115"/>
      <c r="AL846" s="115"/>
      <c r="AM846" s="115"/>
      <c r="AO846" s="115"/>
      <c r="AQ846" s="4"/>
    </row>
    <row r="847" spans="3:43">
      <c r="C847" s="159"/>
      <c r="D847" s="162"/>
      <c r="E847" s="161"/>
      <c r="F847" s="700"/>
      <c r="G847" s="160"/>
      <c r="H847" s="160"/>
      <c r="I847" s="160"/>
      <c r="J847" s="160"/>
      <c r="K847" s="160"/>
      <c r="L847" s="160"/>
      <c r="M847" s="160"/>
      <c r="N847" s="160"/>
      <c r="O847" s="160"/>
      <c r="P847" s="160"/>
      <c r="Q847" s="160"/>
      <c r="R847" s="160"/>
      <c r="S847" s="160"/>
      <c r="T847" s="160"/>
      <c r="U847" s="160"/>
      <c r="V847" s="160"/>
      <c r="W847" s="160"/>
      <c r="X847" s="160"/>
      <c r="Y847" s="160"/>
      <c r="Z847" s="160"/>
      <c r="AA847" s="160"/>
      <c r="AB847" s="167"/>
      <c r="AC847" s="160"/>
      <c r="AD847" s="168"/>
      <c r="AE847" s="160"/>
      <c r="AF847" s="160"/>
      <c r="AG847" s="161"/>
      <c r="AH847" s="115"/>
      <c r="AI847" s="115"/>
      <c r="AJ847" s="115"/>
      <c r="AK847" s="115"/>
      <c r="AL847" s="115"/>
      <c r="AM847" s="115"/>
      <c r="AO847" s="115"/>
      <c r="AQ847" s="4"/>
    </row>
    <row r="848" spans="3:43">
      <c r="C848" s="159"/>
      <c r="D848" s="162"/>
      <c r="E848" s="161"/>
      <c r="F848" s="700"/>
      <c r="G848" s="160"/>
      <c r="H848" s="160"/>
      <c r="I848" s="160"/>
      <c r="J848" s="160"/>
      <c r="K848" s="160"/>
      <c r="L848" s="160"/>
      <c r="M848" s="160"/>
      <c r="N848" s="160"/>
      <c r="O848" s="160"/>
      <c r="P848" s="160"/>
      <c r="Q848" s="160"/>
      <c r="R848" s="160"/>
      <c r="S848" s="160"/>
      <c r="T848" s="160"/>
      <c r="U848" s="160"/>
      <c r="V848" s="160"/>
      <c r="W848" s="160"/>
      <c r="X848" s="160"/>
      <c r="Y848" s="160"/>
      <c r="Z848" s="160"/>
      <c r="AA848" s="160"/>
      <c r="AB848" s="167"/>
      <c r="AC848" s="160"/>
      <c r="AD848" s="168"/>
      <c r="AE848" s="160"/>
      <c r="AF848" s="160"/>
      <c r="AG848" s="161"/>
      <c r="AH848" s="115"/>
      <c r="AI848" s="115"/>
      <c r="AJ848" s="115"/>
      <c r="AK848" s="115"/>
      <c r="AL848" s="115"/>
      <c r="AM848" s="115"/>
      <c r="AO848" s="115"/>
      <c r="AQ848" s="4"/>
    </row>
    <row r="849" spans="3:43">
      <c r="C849" s="159"/>
      <c r="D849" s="162"/>
      <c r="E849" s="161"/>
      <c r="F849" s="700"/>
      <c r="G849" s="160"/>
      <c r="H849" s="160"/>
      <c r="I849" s="160"/>
      <c r="J849" s="160"/>
      <c r="K849" s="160"/>
      <c r="L849" s="160"/>
      <c r="M849" s="160"/>
      <c r="N849" s="160"/>
      <c r="O849" s="160"/>
      <c r="P849" s="160"/>
      <c r="Q849" s="160"/>
      <c r="R849" s="160"/>
      <c r="S849" s="160"/>
      <c r="T849" s="160"/>
      <c r="U849" s="160"/>
      <c r="V849" s="160"/>
      <c r="W849" s="160"/>
      <c r="X849" s="160"/>
      <c r="Y849" s="160"/>
      <c r="Z849" s="160"/>
      <c r="AA849" s="160"/>
      <c r="AB849" s="167"/>
      <c r="AC849" s="160"/>
      <c r="AD849" s="168"/>
      <c r="AE849" s="160"/>
      <c r="AF849" s="160"/>
      <c r="AG849" s="161"/>
      <c r="AH849" s="115"/>
      <c r="AI849" s="115"/>
      <c r="AJ849" s="115"/>
      <c r="AK849" s="115"/>
      <c r="AL849" s="115"/>
      <c r="AM849" s="115"/>
      <c r="AO849" s="115"/>
      <c r="AQ849" s="4"/>
    </row>
    <row r="850" spans="3:43">
      <c r="C850" s="159"/>
      <c r="D850" s="162"/>
      <c r="E850" s="161"/>
      <c r="F850" s="700"/>
      <c r="G850" s="160"/>
      <c r="H850" s="160"/>
      <c r="I850" s="160"/>
      <c r="J850" s="160"/>
      <c r="K850" s="160"/>
      <c r="L850" s="160"/>
      <c r="M850" s="160"/>
      <c r="N850" s="160"/>
      <c r="O850" s="160"/>
      <c r="P850" s="160"/>
      <c r="Q850" s="160"/>
      <c r="R850" s="160"/>
      <c r="S850" s="160"/>
      <c r="T850" s="160"/>
      <c r="U850" s="160"/>
      <c r="V850" s="160"/>
      <c r="W850" s="160"/>
      <c r="X850" s="160"/>
      <c r="Y850" s="160"/>
      <c r="Z850" s="160"/>
      <c r="AA850" s="160"/>
      <c r="AB850" s="167"/>
      <c r="AC850" s="160"/>
      <c r="AD850" s="168"/>
      <c r="AE850" s="160"/>
      <c r="AF850" s="160"/>
      <c r="AG850" s="161"/>
      <c r="AH850" s="115"/>
      <c r="AI850" s="115"/>
      <c r="AJ850" s="115"/>
      <c r="AK850" s="115"/>
      <c r="AL850" s="115"/>
      <c r="AM850" s="115"/>
      <c r="AO850" s="115"/>
      <c r="AQ850" s="4"/>
    </row>
    <row r="851" spans="3:43">
      <c r="C851" s="159"/>
      <c r="D851" s="162"/>
      <c r="E851" s="161"/>
      <c r="F851" s="700"/>
      <c r="G851" s="160"/>
      <c r="H851" s="160"/>
      <c r="I851" s="160"/>
      <c r="J851" s="160"/>
      <c r="K851" s="160"/>
      <c r="L851" s="160"/>
      <c r="M851" s="160"/>
      <c r="N851" s="160"/>
      <c r="O851" s="160"/>
      <c r="P851" s="160"/>
      <c r="Q851" s="160"/>
      <c r="R851" s="160"/>
      <c r="S851" s="160"/>
      <c r="T851" s="160"/>
      <c r="U851" s="160"/>
      <c r="V851" s="160"/>
      <c r="W851" s="160"/>
      <c r="X851" s="160"/>
      <c r="Y851" s="160"/>
      <c r="Z851" s="160"/>
      <c r="AA851" s="160"/>
      <c r="AB851" s="167"/>
      <c r="AC851" s="160"/>
      <c r="AD851" s="168"/>
      <c r="AE851" s="160"/>
      <c r="AF851" s="160"/>
      <c r="AG851" s="161"/>
      <c r="AH851" s="115"/>
      <c r="AI851" s="115"/>
      <c r="AJ851" s="115"/>
      <c r="AK851" s="115"/>
      <c r="AL851" s="115"/>
      <c r="AM851" s="115"/>
      <c r="AO851" s="115"/>
      <c r="AQ851" s="4"/>
    </row>
    <row r="852" spans="3:43">
      <c r="C852" s="159"/>
      <c r="D852" s="162"/>
      <c r="E852" s="161"/>
      <c r="F852" s="700"/>
      <c r="G852" s="160"/>
      <c r="H852" s="160"/>
      <c r="I852" s="160"/>
      <c r="J852" s="160"/>
      <c r="K852" s="160"/>
      <c r="L852" s="160"/>
      <c r="M852" s="160"/>
      <c r="N852" s="160"/>
      <c r="O852" s="160"/>
      <c r="P852" s="160"/>
      <c r="Q852" s="160"/>
      <c r="R852" s="160"/>
      <c r="S852" s="160"/>
      <c r="T852" s="160"/>
      <c r="U852" s="160"/>
      <c r="V852" s="160"/>
      <c r="W852" s="160"/>
      <c r="X852" s="160"/>
      <c r="Y852" s="160"/>
      <c r="Z852" s="160"/>
      <c r="AA852" s="160"/>
      <c r="AB852" s="167"/>
      <c r="AC852" s="160"/>
      <c r="AD852" s="168"/>
      <c r="AE852" s="160"/>
      <c r="AF852" s="160"/>
      <c r="AG852" s="161"/>
      <c r="AH852" s="115"/>
      <c r="AI852" s="115"/>
      <c r="AJ852" s="115"/>
      <c r="AK852" s="115"/>
      <c r="AL852" s="115"/>
      <c r="AM852" s="115"/>
      <c r="AO852" s="115"/>
      <c r="AQ852" s="4"/>
    </row>
    <row r="853" spans="3:43">
      <c r="C853" s="159"/>
      <c r="D853" s="162"/>
      <c r="E853" s="161"/>
      <c r="F853" s="700"/>
      <c r="G853" s="160"/>
      <c r="H853" s="160"/>
      <c r="I853" s="160"/>
      <c r="J853" s="160"/>
      <c r="K853" s="160"/>
      <c r="L853" s="160"/>
      <c r="M853" s="160"/>
      <c r="N853" s="160"/>
      <c r="O853" s="160"/>
      <c r="P853" s="160"/>
      <c r="Q853" s="160"/>
      <c r="R853" s="160"/>
      <c r="S853" s="160"/>
      <c r="T853" s="160"/>
      <c r="U853" s="160"/>
      <c r="V853" s="160"/>
      <c r="W853" s="160"/>
      <c r="X853" s="160"/>
      <c r="Y853" s="160"/>
      <c r="Z853" s="160"/>
      <c r="AA853" s="160"/>
      <c r="AB853" s="167"/>
      <c r="AC853" s="160"/>
      <c r="AD853" s="168"/>
      <c r="AE853" s="160"/>
      <c r="AF853" s="160"/>
      <c r="AG853" s="161"/>
      <c r="AH853" s="115"/>
      <c r="AI853" s="115"/>
      <c r="AJ853" s="115"/>
      <c r="AK853" s="115"/>
      <c r="AL853" s="115"/>
      <c r="AM853" s="115"/>
      <c r="AO853" s="115"/>
      <c r="AQ853" s="4"/>
    </row>
    <row r="854" spans="3:43">
      <c r="C854" s="159"/>
      <c r="D854" s="162"/>
      <c r="E854" s="161"/>
      <c r="F854" s="700"/>
      <c r="G854" s="160"/>
      <c r="H854" s="160"/>
      <c r="I854" s="160"/>
      <c r="J854" s="160"/>
      <c r="K854" s="160"/>
      <c r="L854" s="160"/>
      <c r="M854" s="160"/>
      <c r="N854" s="160"/>
      <c r="O854" s="160"/>
      <c r="P854" s="160"/>
      <c r="Q854" s="160"/>
      <c r="R854" s="160"/>
      <c r="S854" s="160"/>
      <c r="T854" s="160"/>
      <c r="U854" s="160"/>
      <c r="V854" s="160"/>
      <c r="W854" s="160"/>
      <c r="X854" s="160"/>
      <c r="Y854" s="160"/>
      <c r="Z854" s="160"/>
      <c r="AA854" s="160"/>
      <c r="AB854" s="167"/>
      <c r="AC854" s="160"/>
      <c r="AD854" s="168"/>
      <c r="AE854" s="160"/>
      <c r="AF854" s="160"/>
      <c r="AG854" s="161"/>
      <c r="AH854" s="115"/>
      <c r="AI854" s="115"/>
      <c r="AJ854" s="115"/>
      <c r="AK854" s="115"/>
      <c r="AL854" s="115"/>
      <c r="AM854" s="115"/>
      <c r="AO854" s="115"/>
      <c r="AQ854" s="4"/>
    </row>
    <row r="855" spans="3:43">
      <c r="C855" s="159"/>
      <c r="D855" s="162"/>
      <c r="E855" s="161"/>
      <c r="F855" s="700"/>
      <c r="G855" s="160"/>
      <c r="H855" s="160"/>
      <c r="I855" s="160"/>
      <c r="J855" s="160"/>
      <c r="K855" s="160"/>
      <c r="L855" s="160"/>
      <c r="M855" s="160"/>
      <c r="N855" s="160"/>
      <c r="O855" s="160"/>
      <c r="P855" s="160"/>
      <c r="Q855" s="160"/>
      <c r="R855" s="160"/>
      <c r="S855" s="160"/>
      <c r="T855" s="160"/>
      <c r="U855" s="160"/>
      <c r="V855" s="160"/>
      <c r="W855" s="160"/>
      <c r="X855" s="160"/>
      <c r="Y855" s="160"/>
      <c r="Z855" s="160"/>
      <c r="AA855" s="160"/>
      <c r="AB855" s="167"/>
      <c r="AC855" s="160"/>
      <c r="AD855" s="168"/>
      <c r="AE855" s="160"/>
      <c r="AF855" s="160"/>
      <c r="AG855" s="161"/>
      <c r="AH855" s="115"/>
      <c r="AI855" s="115"/>
      <c r="AJ855" s="115"/>
      <c r="AK855" s="115"/>
      <c r="AL855" s="115"/>
      <c r="AM855" s="115"/>
      <c r="AO855" s="115"/>
      <c r="AQ855" s="4"/>
    </row>
    <row r="856" spans="3:43">
      <c r="C856" s="159"/>
      <c r="D856" s="162"/>
      <c r="E856" s="161"/>
      <c r="F856" s="700"/>
      <c r="G856" s="160"/>
      <c r="H856" s="160"/>
      <c r="I856" s="160"/>
      <c r="J856" s="160"/>
      <c r="K856" s="160"/>
      <c r="L856" s="160"/>
      <c r="M856" s="160"/>
      <c r="N856" s="160"/>
      <c r="O856" s="160"/>
      <c r="P856" s="160"/>
      <c r="Q856" s="160"/>
      <c r="R856" s="160"/>
      <c r="S856" s="160"/>
      <c r="T856" s="160"/>
      <c r="U856" s="160"/>
      <c r="V856" s="160"/>
      <c r="W856" s="160"/>
      <c r="X856" s="160"/>
      <c r="Y856" s="160"/>
      <c r="Z856" s="160"/>
      <c r="AA856" s="160"/>
      <c r="AB856" s="167"/>
      <c r="AC856" s="160"/>
      <c r="AD856" s="168"/>
      <c r="AE856" s="160"/>
      <c r="AF856" s="160"/>
      <c r="AG856" s="161"/>
      <c r="AH856" s="115"/>
      <c r="AI856" s="115"/>
      <c r="AJ856" s="115"/>
      <c r="AK856" s="115"/>
      <c r="AL856" s="115"/>
      <c r="AM856" s="115"/>
      <c r="AO856" s="115"/>
      <c r="AQ856" s="4"/>
    </row>
    <row r="857" spans="3:43">
      <c r="C857" s="159"/>
      <c r="D857" s="162"/>
      <c r="E857" s="161"/>
      <c r="F857" s="700"/>
      <c r="G857" s="160"/>
      <c r="H857" s="160"/>
      <c r="I857" s="160"/>
      <c r="J857" s="160"/>
      <c r="K857" s="160"/>
      <c r="L857" s="160"/>
      <c r="M857" s="160"/>
      <c r="N857" s="160"/>
      <c r="O857" s="160"/>
      <c r="P857" s="160"/>
      <c r="Q857" s="160"/>
      <c r="R857" s="160"/>
      <c r="S857" s="160"/>
      <c r="T857" s="160"/>
      <c r="U857" s="160"/>
      <c r="V857" s="160"/>
      <c r="W857" s="160"/>
      <c r="X857" s="160"/>
      <c r="Y857" s="160"/>
      <c r="Z857" s="160"/>
      <c r="AA857" s="160"/>
      <c r="AB857" s="167"/>
      <c r="AC857" s="160"/>
      <c r="AD857" s="168"/>
      <c r="AE857" s="160"/>
      <c r="AF857" s="160"/>
      <c r="AG857" s="161"/>
      <c r="AH857" s="115"/>
      <c r="AI857" s="115"/>
      <c r="AJ857" s="115"/>
      <c r="AK857" s="115"/>
      <c r="AL857" s="115"/>
      <c r="AM857" s="115"/>
      <c r="AO857" s="115"/>
      <c r="AQ857" s="4"/>
    </row>
    <row r="858" spans="3:43">
      <c r="C858" s="159"/>
      <c r="D858" s="162"/>
      <c r="E858" s="161"/>
      <c r="F858" s="700"/>
      <c r="G858" s="160"/>
      <c r="H858" s="160"/>
      <c r="I858" s="160"/>
      <c r="J858" s="160"/>
      <c r="K858" s="160"/>
      <c r="L858" s="160"/>
      <c r="M858" s="160"/>
      <c r="N858" s="160"/>
      <c r="O858" s="160"/>
      <c r="P858" s="160"/>
      <c r="Q858" s="160"/>
      <c r="R858" s="160"/>
      <c r="S858" s="160"/>
      <c r="T858" s="160"/>
      <c r="U858" s="160"/>
      <c r="V858" s="160"/>
      <c r="W858" s="160"/>
      <c r="X858" s="160"/>
      <c r="Y858" s="160"/>
      <c r="Z858" s="160"/>
      <c r="AA858" s="160"/>
      <c r="AB858" s="167"/>
      <c r="AC858" s="160"/>
      <c r="AD858" s="168"/>
      <c r="AE858" s="160"/>
      <c r="AF858" s="160"/>
      <c r="AG858" s="161"/>
      <c r="AH858" s="115"/>
      <c r="AI858" s="115"/>
      <c r="AJ858" s="115"/>
      <c r="AK858" s="115"/>
      <c r="AL858" s="115"/>
      <c r="AM858" s="115"/>
      <c r="AO858" s="115"/>
      <c r="AQ858" s="4"/>
    </row>
    <row r="859" spans="3:43">
      <c r="C859" s="159"/>
      <c r="D859" s="162"/>
      <c r="E859" s="161"/>
      <c r="F859" s="700"/>
      <c r="G859" s="160"/>
      <c r="H859" s="160"/>
      <c r="I859" s="160"/>
      <c r="J859" s="160"/>
      <c r="K859" s="160"/>
      <c r="L859" s="160"/>
      <c r="M859" s="160"/>
      <c r="N859" s="160"/>
      <c r="O859" s="160"/>
      <c r="P859" s="160"/>
      <c r="Q859" s="160"/>
      <c r="R859" s="160"/>
      <c r="S859" s="160"/>
      <c r="T859" s="160"/>
      <c r="U859" s="160"/>
      <c r="V859" s="160"/>
      <c r="W859" s="160"/>
      <c r="X859" s="160"/>
      <c r="Y859" s="160"/>
      <c r="Z859" s="160"/>
      <c r="AA859" s="160"/>
      <c r="AB859" s="167"/>
      <c r="AC859" s="160"/>
      <c r="AD859" s="168"/>
      <c r="AE859" s="160"/>
      <c r="AF859" s="160"/>
      <c r="AG859" s="161"/>
      <c r="AH859" s="115"/>
      <c r="AI859" s="115"/>
      <c r="AJ859" s="115"/>
      <c r="AK859" s="115"/>
      <c r="AL859" s="115"/>
      <c r="AM859" s="115"/>
      <c r="AO859" s="115"/>
      <c r="AQ859" s="4"/>
    </row>
    <row r="860" spans="3:43">
      <c r="C860" s="159"/>
      <c r="D860" s="162"/>
      <c r="E860" s="161"/>
      <c r="F860" s="700"/>
      <c r="G860" s="160"/>
      <c r="H860" s="160"/>
      <c r="I860" s="160"/>
      <c r="J860" s="160"/>
      <c r="K860" s="160"/>
      <c r="L860" s="160"/>
      <c r="M860" s="160"/>
      <c r="N860" s="160"/>
      <c r="O860" s="160"/>
      <c r="P860" s="160"/>
      <c r="Q860" s="160"/>
      <c r="R860" s="160"/>
      <c r="S860" s="160"/>
      <c r="T860" s="160"/>
      <c r="U860" s="160"/>
      <c r="V860" s="160"/>
      <c r="W860" s="160"/>
      <c r="X860" s="160"/>
      <c r="Y860" s="160"/>
      <c r="Z860" s="160"/>
      <c r="AA860" s="160"/>
      <c r="AB860" s="167"/>
      <c r="AC860" s="160"/>
      <c r="AD860" s="168"/>
      <c r="AE860" s="160"/>
      <c r="AF860" s="160"/>
      <c r="AG860" s="161"/>
      <c r="AH860" s="115"/>
      <c r="AI860" s="115"/>
      <c r="AJ860" s="115"/>
      <c r="AK860" s="115"/>
      <c r="AL860" s="115"/>
      <c r="AM860" s="115"/>
      <c r="AO860" s="115"/>
      <c r="AQ860" s="4"/>
    </row>
    <row r="861" spans="3:43">
      <c r="C861" s="159"/>
      <c r="D861" s="162"/>
      <c r="E861" s="161"/>
      <c r="F861" s="700"/>
      <c r="G861" s="160"/>
      <c r="H861" s="160"/>
      <c r="I861" s="160"/>
      <c r="J861" s="160"/>
      <c r="K861" s="160"/>
      <c r="L861" s="160"/>
      <c r="M861" s="160"/>
      <c r="N861" s="160"/>
      <c r="O861" s="160"/>
      <c r="P861" s="160"/>
      <c r="Q861" s="160"/>
      <c r="R861" s="160"/>
      <c r="S861" s="160"/>
      <c r="T861" s="160"/>
      <c r="U861" s="160"/>
      <c r="V861" s="160"/>
      <c r="W861" s="160"/>
      <c r="X861" s="160"/>
      <c r="Y861" s="160"/>
      <c r="Z861" s="160"/>
      <c r="AA861" s="160"/>
      <c r="AB861" s="167"/>
      <c r="AC861" s="160"/>
      <c r="AD861" s="168"/>
      <c r="AE861" s="160"/>
      <c r="AF861" s="160"/>
      <c r="AG861" s="161"/>
      <c r="AH861" s="115"/>
      <c r="AI861" s="115"/>
      <c r="AJ861" s="115"/>
      <c r="AK861" s="115"/>
      <c r="AL861" s="115"/>
      <c r="AM861" s="115"/>
      <c r="AO861" s="115"/>
      <c r="AQ861" s="4"/>
    </row>
    <row r="862" spans="3:43">
      <c r="C862" s="159"/>
      <c r="D862" s="162"/>
      <c r="E862" s="161"/>
      <c r="F862" s="700"/>
      <c r="G862" s="160"/>
      <c r="H862" s="160"/>
      <c r="I862" s="160"/>
      <c r="J862" s="160"/>
      <c r="K862" s="160"/>
      <c r="L862" s="160"/>
      <c r="M862" s="160"/>
      <c r="N862" s="160"/>
      <c r="O862" s="160"/>
      <c r="P862" s="160"/>
      <c r="Q862" s="160"/>
      <c r="R862" s="160"/>
      <c r="S862" s="160"/>
      <c r="T862" s="160"/>
      <c r="U862" s="160"/>
      <c r="V862" s="160"/>
      <c r="W862" s="160"/>
      <c r="X862" s="160"/>
      <c r="Y862" s="160"/>
      <c r="Z862" s="160"/>
      <c r="AA862" s="160"/>
      <c r="AB862" s="167"/>
      <c r="AC862" s="160"/>
      <c r="AD862" s="168"/>
      <c r="AE862" s="160"/>
      <c r="AF862" s="160"/>
      <c r="AG862" s="161"/>
      <c r="AH862" s="115"/>
      <c r="AI862" s="115"/>
      <c r="AJ862" s="115"/>
      <c r="AK862" s="115"/>
      <c r="AL862" s="115"/>
      <c r="AM862" s="115"/>
      <c r="AO862" s="115"/>
      <c r="AQ862" s="4"/>
    </row>
    <row r="863" spans="3:43">
      <c r="C863" s="159"/>
      <c r="D863" s="162"/>
      <c r="E863" s="161"/>
      <c r="F863" s="700"/>
      <c r="G863" s="160"/>
      <c r="H863" s="160"/>
      <c r="I863" s="160"/>
      <c r="J863" s="160"/>
      <c r="K863" s="160"/>
      <c r="L863" s="160"/>
      <c r="M863" s="160"/>
      <c r="N863" s="160"/>
      <c r="O863" s="160"/>
      <c r="P863" s="160"/>
      <c r="Q863" s="160"/>
      <c r="R863" s="160"/>
      <c r="S863" s="160"/>
      <c r="T863" s="160"/>
      <c r="U863" s="160"/>
      <c r="V863" s="160"/>
      <c r="W863" s="160"/>
      <c r="X863" s="160"/>
      <c r="Y863" s="160"/>
      <c r="Z863" s="160"/>
      <c r="AA863" s="160"/>
      <c r="AB863" s="167"/>
      <c r="AC863" s="160"/>
      <c r="AD863" s="168"/>
      <c r="AE863" s="160"/>
      <c r="AF863" s="160"/>
      <c r="AG863" s="161"/>
      <c r="AH863" s="115"/>
      <c r="AI863" s="115"/>
      <c r="AJ863" s="115"/>
      <c r="AK863" s="115"/>
      <c r="AL863" s="115"/>
      <c r="AM863" s="115"/>
      <c r="AO863" s="115"/>
      <c r="AQ863" s="4"/>
    </row>
    <row r="864" spans="3:43">
      <c r="C864" s="159"/>
      <c r="D864" s="162"/>
      <c r="E864" s="161"/>
      <c r="F864" s="700"/>
      <c r="G864" s="160"/>
      <c r="H864" s="160"/>
      <c r="I864" s="160"/>
      <c r="J864" s="160"/>
      <c r="K864" s="160"/>
      <c r="L864" s="160"/>
      <c r="M864" s="160"/>
      <c r="N864" s="160"/>
      <c r="O864" s="160"/>
      <c r="P864" s="160"/>
      <c r="Q864" s="160"/>
      <c r="R864" s="160"/>
      <c r="S864" s="160"/>
      <c r="T864" s="160"/>
      <c r="U864" s="160"/>
      <c r="V864" s="160"/>
      <c r="W864" s="160"/>
      <c r="X864" s="160"/>
      <c r="Y864" s="160"/>
      <c r="Z864" s="160"/>
      <c r="AA864" s="160"/>
      <c r="AB864" s="167"/>
      <c r="AC864" s="160"/>
      <c r="AD864" s="168"/>
      <c r="AE864" s="160"/>
      <c r="AF864" s="160"/>
      <c r="AG864" s="161"/>
      <c r="AH864" s="115"/>
      <c r="AI864" s="115"/>
      <c r="AJ864" s="115"/>
      <c r="AK864" s="115"/>
      <c r="AL864" s="115"/>
      <c r="AM864" s="115"/>
      <c r="AO864" s="115"/>
      <c r="AQ864" s="4"/>
    </row>
    <row r="865" spans="3:43">
      <c r="C865" s="159"/>
      <c r="D865" s="162"/>
      <c r="E865" s="161"/>
      <c r="F865" s="700"/>
      <c r="G865" s="160"/>
      <c r="H865" s="160"/>
      <c r="I865" s="160"/>
      <c r="J865" s="160"/>
      <c r="K865" s="160"/>
      <c r="L865" s="160"/>
      <c r="M865" s="160"/>
      <c r="N865" s="160"/>
      <c r="O865" s="160"/>
      <c r="P865" s="160"/>
      <c r="Q865" s="160"/>
      <c r="R865" s="160"/>
      <c r="S865" s="160"/>
      <c r="T865" s="160"/>
      <c r="U865" s="160"/>
      <c r="V865" s="160"/>
      <c r="W865" s="160"/>
      <c r="X865" s="160"/>
      <c r="Y865" s="160"/>
      <c r="Z865" s="160"/>
      <c r="AA865" s="160"/>
      <c r="AB865" s="167"/>
      <c r="AC865" s="160"/>
      <c r="AD865" s="168"/>
      <c r="AE865" s="160"/>
      <c r="AF865" s="160"/>
      <c r="AG865" s="161"/>
      <c r="AH865" s="115"/>
      <c r="AI865" s="115"/>
      <c r="AJ865" s="115"/>
      <c r="AK865" s="115"/>
      <c r="AL865" s="115"/>
      <c r="AM865" s="115"/>
      <c r="AO865" s="115"/>
      <c r="AQ865" s="4"/>
    </row>
    <row r="866" spans="3:43">
      <c r="C866" s="159"/>
      <c r="D866" s="162"/>
      <c r="E866" s="161"/>
      <c r="F866" s="700"/>
      <c r="G866" s="160"/>
      <c r="H866" s="160"/>
      <c r="I866" s="160"/>
      <c r="J866" s="160"/>
      <c r="K866" s="160"/>
      <c r="L866" s="160"/>
      <c r="M866" s="160"/>
      <c r="N866" s="160"/>
      <c r="O866" s="160"/>
      <c r="P866" s="160"/>
      <c r="Q866" s="160"/>
      <c r="R866" s="160"/>
      <c r="S866" s="160"/>
      <c r="T866" s="160"/>
      <c r="U866" s="160"/>
      <c r="V866" s="160"/>
      <c r="W866" s="160"/>
      <c r="X866" s="160"/>
      <c r="Y866" s="160"/>
      <c r="Z866" s="160"/>
      <c r="AA866" s="160"/>
      <c r="AB866" s="167"/>
      <c r="AC866" s="160"/>
      <c r="AD866" s="168"/>
      <c r="AE866" s="160"/>
      <c r="AF866" s="160"/>
      <c r="AG866" s="161"/>
      <c r="AH866" s="115"/>
      <c r="AI866" s="115"/>
      <c r="AJ866" s="115"/>
      <c r="AK866" s="115"/>
      <c r="AL866" s="115"/>
      <c r="AM866" s="115"/>
      <c r="AO866" s="115"/>
      <c r="AQ866" s="4"/>
    </row>
    <row r="867" spans="3:43">
      <c r="C867" s="159"/>
      <c r="D867" s="162"/>
      <c r="E867" s="161"/>
      <c r="F867" s="700"/>
      <c r="G867" s="160"/>
      <c r="H867" s="160"/>
      <c r="I867" s="160"/>
      <c r="J867" s="160"/>
      <c r="K867" s="160"/>
      <c r="L867" s="160"/>
      <c r="M867" s="160"/>
      <c r="N867" s="160"/>
      <c r="O867" s="160"/>
      <c r="P867" s="160"/>
      <c r="Q867" s="160"/>
      <c r="R867" s="160"/>
      <c r="S867" s="160"/>
      <c r="T867" s="160"/>
      <c r="U867" s="160"/>
      <c r="V867" s="160"/>
      <c r="W867" s="160"/>
      <c r="X867" s="160"/>
      <c r="Y867" s="160"/>
      <c r="Z867" s="160"/>
      <c r="AA867" s="160"/>
      <c r="AB867" s="167"/>
      <c r="AC867" s="160"/>
      <c r="AD867" s="168"/>
      <c r="AE867" s="160"/>
      <c r="AF867" s="160"/>
      <c r="AG867" s="161"/>
      <c r="AH867" s="115"/>
      <c r="AI867" s="115"/>
      <c r="AJ867" s="115"/>
      <c r="AK867" s="115"/>
      <c r="AL867" s="115"/>
      <c r="AM867" s="115"/>
      <c r="AO867" s="115"/>
      <c r="AQ867" s="4"/>
    </row>
    <row r="868" spans="3:43">
      <c r="C868" s="159"/>
      <c r="D868" s="162"/>
      <c r="E868" s="161"/>
      <c r="F868" s="700"/>
      <c r="G868" s="160"/>
      <c r="H868" s="160"/>
      <c r="I868" s="160"/>
      <c r="J868" s="160"/>
      <c r="K868" s="160"/>
      <c r="L868" s="160"/>
      <c r="M868" s="160"/>
      <c r="N868" s="160"/>
      <c r="O868" s="160"/>
      <c r="P868" s="160"/>
      <c r="Q868" s="160"/>
      <c r="R868" s="160"/>
      <c r="S868" s="160"/>
      <c r="T868" s="160"/>
      <c r="U868" s="160"/>
      <c r="V868" s="160"/>
      <c r="W868" s="160"/>
      <c r="X868" s="160"/>
      <c r="Y868" s="160"/>
      <c r="Z868" s="160"/>
      <c r="AA868" s="160"/>
      <c r="AB868" s="167"/>
      <c r="AC868" s="160"/>
      <c r="AD868" s="168"/>
      <c r="AE868" s="160"/>
      <c r="AF868" s="160"/>
      <c r="AG868" s="161"/>
      <c r="AH868" s="115"/>
      <c r="AI868" s="115"/>
      <c r="AJ868" s="115"/>
      <c r="AK868" s="115"/>
      <c r="AL868" s="115"/>
      <c r="AM868" s="115"/>
      <c r="AO868" s="115"/>
      <c r="AQ868" s="4"/>
    </row>
    <row r="869" spans="3:43">
      <c r="C869" s="159"/>
      <c r="D869" s="162"/>
      <c r="E869" s="161"/>
      <c r="F869" s="700"/>
      <c r="G869" s="160"/>
      <c r="H869" s="160"/>
      <c r="I869" s="160"/>
      <c r="J869" s="160"/>
      <c r="K869" s="160"/>
      <c r="L869" s="160"/>
      <c r="M869" s="160"/>
      <c r="N869" s="160"/>
      <c r="O869" s="160"/>
      <c r="P869" s="160"/>
      <c r="Q869" s="160"/>
      <c r="R869" s="160"/>
      <c r="S869" s="160"/>
      <c r="T869" s="160"/>
      <c r="U869" s="160"/>
      <c r="V869" s="160"/>
      <c r="W869" s="160"/>
      <c r="X869" s="160"/>
      <c r="Y869" s="160"/>
      <c r="Z869" s="160"/>
      <c r="AA869" s="160"/>
      <c r="AB869" s="167"/>
      <c r="AC869" s="160"/>
      <c r="AD869" s="168"/>
      <c r="AE869" s="160"/>
      <c r="AF869" s="160"/>
      <c r="AG869" s="161"/>
      <c r="AH869" s="115"/>
      <c r="AI869" s="115"/>
      <c r="AJ869" s="115"/>
      <c r="AK869" s="115"/>
      <c r="AL869" s="115"/>
      <c r="AM869" s="115"/>
      <c r="AO869" s="115"/>
      <c r="AQ869" s="4"/>
    </row>
    <row r="870" spans="3:43">
      <c r="C870" s="159"/>
      <c r="D870" s="162"/>
      <c r="E870" s="161"/>
      <c r="F870" s="700"/>
      <c r="G870" s="160"/>
      <c r="H870" s="160"/>
      <c r="I870" s="160"/>
      <c r="J870" s="160"/>
      <c r="K870" s="160"/>
      <c r="L870" s="160"/>
      <c r="M870" s="160"/>
      <c r="N870" s="160"/>
      <c r="O870" s="160"/>
      <c r="P870" s="160"/>
      <c r="Q870" s="160"/>
      <c r="R870" s="160"/>
      <c r="S870" s="160"/>
      <c r="T870" s="160"/>
      <c r="U870" s="160"/>
      <c r="V870" s="160"/>
      <c r="W870" s="160"/>
      <c r="X870" s="160"/>
      <c r="Y870" s="160"/>
      <c r="Z870" s="160"/>
      <c r="AA870" s="160"/>
      <c r="AB870" s="167"/>
      <c r="AC870" s="160"/>
      <c r="AD870" s="168"/>
      <c r="AE870" s="160"/>
      <c r="AF870" s="160"/>
      <c r="AG870" s="161"/>
      <c r="AH870" s="115"/>
      <c r="AI870" s="115"/>
      <c r="AJ870" s="115"/>
      <c r="AK870" s="115"/>
      <c r="AL870" s="115"/>
      <c r="AM870" s="115"/>
      <c r="AO870" s="115"/>
      <c r="AQ870" s="4"/>
    </row>
    <row r="871" spans="3:43">
      <c r="C871" s="159"/>
      <c r="D871" s="162"/>
      <c r="E871" s="161"/>
      <c r="F871" s="700"/>
      <c r="G871" s="160"/>
      <c r="H871" s="160"/>
      <c r="I871" s="160"/>
      <c r="J871" s="160"/>
      <c r="K871" s="160"/>
      <c r="L871" s="160"/>
      <c r="M871" s="160"/>
      <c r="N871" s="160"/>
      <c r="O871" s="160"/>
      <c r="P871" s="160"/>
      <c r="Q871" s="160"/>
      <c r="R871" s="160"/>
      <c r="S871" s="160"/>
      <c r="T871" s="160"/>
      <c r="U871" s="160"/>
      <c r="V871" s="160"/>
      <c r="W871" s="160"/>
      <c r="X871" s="160"/>
      <c r="Y871" s="160"/>
      <c r="Z871" s="160"/>
      <c r="AA871" s="160"/>
      <c r="AB871" s="167"/>
      <c r="AC871" s="160"/>
      <c r="AD871" s="168"/>
      <c r="AE871" s="160"/>
      <c r="AF871" s="160"/>
      <c r="AG871" s="161"/>
      <c r="AH871" s="115"/>
      <c r="AI871" s="115"/>
      <c r="AJ871" s="115"/>
      <c r="AK871" s="115"/>
      <c r="AL871" s="115"/>
      <c r="AM871" s="115"/>
      <c r="AO871" s="115"/>
      <c r="AQ871" s="4"/>
    </row>
    <row r="872" spans="3:43">
      <c r="C872" s="159"/>
      <c r="D872" s="162"/>
      <c r="E872" s="161"/>
      <c r="F872" s="700"/>
      <c r="G872" s="160"/>
      <c r="H872" s="160"/>
      <c r="I872" s="160"/>
      <c r="J872" s="160"/>
      <c r="K872" s="160"/>
      <c r="L872" s="160"/>
      <c r="M872" s="160"/>
      <c r="N872" s="160"/>
      <c r="O872" s="160"/>
      <c r="P872" s="160"/>
      <c r="Q872" s="160"/>
      <c r="R872" s="160"/>
      <c r="S872" s="160"/>
      <c r="T872" s="160"/>
      <c r="U872" s="160"/>
      <c r="V872" s="160"/>
      <c r="W872" s="160"/>
      <c r="X872" s="160"/>
      <c r="Y872" s="160"/>
      <c r="Z872" s="160"/>
      <c r="AA872" s="160"/>
      <c r="AB872" s="167"/>
      <c r="AC872" s="160"/>
      <c r="AD872" s="168"/>
      <c r="AE872" s="160"/>
      <c r="AF872" s="160"/>
      <c r="AG872" s="161"/>
      <c r="AH872" s="115"/>
      <c r="AI872" s="115"/>
      <c r="AJ872" s="115"/>
      <c r="AK872" s="115"/>
      <c r="AL872" s="115"/>
      <c r="AM872" s="115"/>
      <c r="AO872" s="115"/>
      <c r="AQ872" s="4"/>
    </row>
    <row r="873" spans="3:43">
      <c r="C873" s="159"/>
      <c r="D873" s="162"/>
      <c r="E873" s="161"/>
      <c r="F873" s="700"/>
      <c r="G873" s="160"/>
      <c r="H873" s="160"/>
      <c r="I873" s="160"/>
      <c r="J873" s="160"/>
      <c r="K873" s="160"/>
      <c r="L873" s="160"/>
      <c r="M873" s="160"/>
      <c r="N873" s="160"/>
      <c r="O873" s="160"/>
      <c r="P873" s="160"/>
      <c r="Q873" s="160"/>
      <c r="R873" s="160"/>
      <c r="S873" s="160"/>
      <c r="T873" s="160"/>
      <c r="U873" s="160"/>
      <c r="V873" s="160"/>
      <c r="W873" s="160"/>
      <c r="X873" s="160"/>
      <c r="Y873" s="160"/>
      <c r="Z873" s="160"/>
      <c r="AA873" s="160"/>
      <c r="AB873" s="167"/>
      <c r="AC873" s="160"/>
      <c r="AD873" s="168"/>
      <c r="AE873" s="160"/>
      <c r="AF873" s="160"/>
      <c r="AG873" s="161"/>
      <c r="AH873" s="115"/>
      <c r="AI873" s="115"/>
      <c r="AJ873" s="115"/>
      <c r="AK873" s="115"/>
      <c r="AL873" s="115"/>
      <c r="AM873" s="115"/>
      <c r="AO873" s="115"/>
      <c r="AQ873" s="4"/>
    </row>
    <row r="874" spans="3:43">
      <c r="C874" s="159"/>
      <c r="D874" s="162"/>
      <c r="E874" s="161"/>
      <c r="F874" s="700"/>
      <c r="G874" s="160"/>
      <c r="H874" s="160"/>
      <c r="I874" s="160"/>
      <c r="J874" s="160"/>
      <c r="K874" s="160"/>
      <c r="L874" s="160"/>
      <c r="M874" s="160"/>
      <c r="N874" s="160"/>
      <c r="O874" s="160"/>
      <c r="P874" s="160"/>
      <c r="Q874" s="160"/>
      <c r="R874" s="160"/>
      <c r="S874" s="160"/>
      <c r="T874" s="160"/>
      <c r="U874" s="160"/>
      <c r="V874" s="160"/>
      <c r="W874" s="160"/>
      <c r="X874" s="160"/>
      <c r="Y874" s="160"/>
      <c r="Z874" s="160"/>
      <c r="AA874" s="160"/>
      <c r="AB874" s="167"/>
      <c r="AC874" s="160"/>
      <c r="AD874" s="168"/>
      <c r="AE874" s="160"/>
      <c r="AF874" s="160"/>
      <c r="AG874" s="161"/>
      <c r="AH874" s="115"/>
      <c r="AI874" s="115"/>
      <c r="AJ874" s="115"/>
      <c r="AK874" s="115"/>
      <c r="AL874" s="115"/>
      <c r="AM874" s="115"/>
      <c r="AO874" s="115"/>
      <c r="AQ874" s="4"/>
    </row>
    <row r="875" spans="3:43">
      <c r="C875" s="159"/>
      <c r="D875" s="162"/>
      <c r="E875" s="161"/>
      <c r="F875" s="700"/>
      <c r="G875" s="160"/>
      <c r="H875" s="160"/>
      <c r="I875" s="160"/>
      <c r="J875" s="160"/>
      <c r="K875" s="160"/>
      <c r="L875" s="160"/>
      <c r="M875" s="160"/>
      <c r="N875" s="160"/>
      <c r="O875" s="160"/>
      <c r="P875" s="160"/>
      <c r="Q875" s="160"/>
      <c r="R875" s="160"/>
      <c r="S875" s="160"/>
      <c r="T875" s="160"/>
      <c r="U875" s="160"/>
      <c r="V875" s="160"/>
      <c r="W875" s="160"/>
      <c r="X875" s="160"/>
      <c r="Y875" s="160"/>
      <c r="Z875" s="160"/>
      <c r="AA875" s="160"/>
      <c r="AB875" s="167"/>
      <c r="AC875" s="160"/>
      <c r="AD875" s="168"/>
      <c r="AE875" s="160"/>
      <c r="AF875" s="160"/>
      <c r="AG875" s="161"/>
      <c r="AH875" s="115"/>
      <c r="AI875" s="115"/>
      <c r="AJ875" s="115"/>
      <c r="AK875" s="115"/>
      <c r="AL875" s="115"/>
      <c r="AM875" s="115"/>
      <c r="AO875" s="115"/>
      <c r="AQ875" s="4"/>
    </row>
    <row r="876" spans="3:43">
      <c r="C876" s="159"/>
      <c r="D876" s="162"/>
      <c r="E876" s="161"/>
      <c r="F876" s="700"/>
      <c r="G876" s="160"/>
      <c r="H876" s="160"/>
      <c r="I876" s="160"/>
      <c r="J876" s="160"/>
      <c r="K876" s="160"/>
      <c r="L876" s="160"/>
      <c r="M876" s="160"/>
      <c r="N876" s="160"/>
      <c r="O876" s="160"/>
      <c r="P876" s="160"/>
      <c r="Q876" s="160"/>
      <c r="R876" s="160"/>
      <c r="S876" s="160"/>
      <c r="T876" s="160"/>
      <c r="U876" s="160"/>
      <c r="V876" s="160"/>
      <c r="W876" s="160"/>
      <c r="X876" s="160"/>
      <c r="Y876" s="160"/>
      <c r="Z876" s="160"/>
      <c r="AA876" s="160"/>
      <c r="AB876" s="167"/>
      <c r="AC876" s="160"/>
      <c r="AD876" s="168"/>
      <c r="AE876" s="160"/>
      <c r="AF876" s="160"/>
      <c r="AG876" s="161"/>
      <c r="AH876" s="115"/>
      <c r="AI876" s="115"/>
      <c r="AJ876" s="115"/>
      <c r="AK876" s="115"/>
      <c r="AL876" s="115"/>
      <c r="AM876" s="115"/>
      <c r="AO876" s="115"/>
      <c r="AQ876" s="4"/>
    </row>
    <row r="877" spans="3:43">
      <c r="C877" s="159"/>
      <c r="D877" s="162"/>
      <c r="E877" s="161"/>
      <c r="F877" s="700"/>
      <c r="G877" s="160"/>
      <c r="H877" s="160"/>
      <c r="I877" s="160"/>
      <c r="J877" s="160"/>
      <c r="K877" s="160"/>
      <c r="L877" s="160"/>
      <c r="M877" s="160"/>
      <c r="N877" s="160"/>
      <c r="O877" s="160"/>
      <c r="P877" s="160"/>
      <c r="Q877" s="160"/>
      <c r="R877" s="160"/>
      <c r="S877" s="160"/>
      <c r="T877" s="160"/>
      <c r="U877" s="160"/>
      <c r="V877" s="160"/>
      <c r="W877" s="160"/>
      <c r="X877" s="160"/>
      <c r="Y877" s="160"/>
      <c r="Z877" s="160"/>
      <c r="AA877" s="160"/>
      <c r="AB877" s="167"/>
      <c r="AC877" s="160"/>
      <c r="AD877" s="168"/>
      <c r="AE877" s="160"/>
      <c r="AF877" s="160"/>
      <c r="AG877" s="161"/>
      <c r="AH877" s="115"/>
      <c r="AI877" s="115"/>
      <c r="AJ877" s="115"/>
      <c r="AK877" s="115"/>
      <c r="AL877" s="115"/>
      <c r="AM877" s="115"/>
      <c r="AO877" s="115"/>
      <c r="AQ877" s="4"/>
    </row>
    <row r="878" spans="3:43">
      <c r="C878" s="159"/>
      <c r="D878" s="162"/>
      <c r="E878" s="161"/>
      <c r="F878" s="700"/>
      <c r="G878" s="160"/>
      <c r="H878" s="160"/>
      <c r="I878" s="160"/>
      <c r="J878" s="160"/>
      <c r="K878" s="160"/>
      <c r="L878" s="160"/>
      <c r="M878" s="160"/>
      <c r="N878" s="160"/>
      <c r="O878" s="160"/>
      <c r="P878" s="160"/>
      <c r="Q878" s="160"/>
      <c r="R878" s="160"/>
      <c r="S878" s="160"/>
      <c r="T878" s="160"/>
      <c r="U878" s="160"/>
      <c r="V878" s="160"/>
      <c r="W878" s="160"/>
      <c r="X878" s="160"/>
      <c r="Y878" s="160"/>
      <c r="Z878" s="160"/>
      <c r="AA878" s="160"/>
      <c r="AB878" s="167"/>
      <c r="AC878" s="160"/>
      <c r="AD878" s="168"/>
      <c r="AE878" s="160"/>
      <c r="AF878" s="160"/>
      <c r="AG878" s="161"/>
      <c r="AH878" s="115"/>
      <c r="AI878" s="115"/>
      <c r="AJ878" s="115"/>
      <c r="AK878" s="115"/>
      <c r="AL878" s="115"/>
      <c r="AM878" s="115"/>
      <c r="AO878" s="115"/>
      <c r="AQ878" s="4"/>
    </row>
    <row r="879" spans="3:43">
      <c r="C879" s="159"/>
      <c r="D879" s="162"/>
      <c r="E879" s="161"/>
      <c r="F879" s="700"/>
      <c r="G879" s="160"/>
      <c r="H879" s="160"/>
      <c r="I879" s="160"/>
      <c r="J879" s="160"/>
      <c r="K879" s="160"/>
      <c r="L879" s="160"/>
      <c r="M879" s="160"/>
      <c r="N879" s="160"/>
      <c r="O879" s="160"/>
      <c r="P879" s="160"/>
      <c r="Q879" s="160"/>
      <c r="R879" s="160"/>
      <c r="S879" s="160"/>
      <c r="T879" s="160"/>
      <c r="U879" s="160"/>
      <c r="V879" s="160"/>
      <c r="W879" s="160"/>
      <c r="X879" s="160"/>
      <c r="Y879" s="160"/>
      <c r="Z879" s="160"/>
      <c r="AA879" s="160"/>
      <c r="AB879" s="167"/>
      <c r="AC879" s="160"/>
      <c r="AD879" s="168"/>
      <c r="AE879" s="160"/>
      <c r="AF879" s="160"/>
      <c r="AG879" s="161"/>
      <c r="AH879" s="115"/>
      <c r="AI879" s="115"/>
      <c r="AJ879" s="115"/>
      <c r="AK879" s="115"/>
      <c r="AL879" s="115"/>
      <c r="AM879" s="115"/>
      <c r="AO879" s="115"/>
      <c r="AQ879" s="4"/>
    </row>
    <row r="880" spans="3:43">
      <c r="C880" s="159"/>
      <c r="D880" s="162"/>
      <c r="E880" s="161"/>
      <c r="F880" s="700"/>
      <c r="G880" s="160"/>
      <c r="H880" s="160"/>
      <c r="I880" s="160"/>
      <c r="J880" s="160"/>
      <c r="K880" s="160"/>
      <c r="L880" s="160"/>
      <c r="M880" s="160"/>
      <c r="N880" s="160"/>
      <c r="O880" s="160"/>
      <c r="P880" s="160"/>
      <c r="Q880" s="160"/>
      <c r="R880" s="160"/>
      <c r="S880" s="160"/>
      <c r="T880" s="160"/>
      <c r="U880" s="160"/>
      <c r="V880" s="160"/>
      <c r="W880" s="160"/>
      <c r="X880" s="160"/>
      <c r="Y880" s="160"/>
      <c r="Z880" s="160"/>
      <c r="AA880" s="160"/>
      <c r="AB880" s="167"/>
      <c r="AC880" s="160"/>
      <c r="AD880" s="168"/>
      <c r="AE880" s="160"/>
      <c r="AF880" s="160"/>
      <c r="AG880" s="161"/>
      <c r="AH880" s="115"/>
      <c r="AI880" s="115"/>
      <c r="AJ880" s="115"/>
      <c r="AK880" s="115"/>
      <c r="AL880" s="115"/>
      <c r="AM880" s="115"/>
      <c r="AO880" s="115"/>
      <c r="AQ880" s="4"/>
    </row>
    <row r="881" spans="3:43">
      <c r="C881" s="159"/>
      <c r="D881" s="162"/>
      <c r="E881" s="161"/>
      <c r="F881" s="700"/>
      <c r="G881" s="160"/>
      <c r="H881" s="160"/>
      <c r="I881" s="160"/>
      <c r="J881" s="160"/>
      <c r="K881" s="160"/>
      <c r="L881" s="160"/>
      <c r="M881" s="160"/>
      <c r="N881" s="160"/>
      <c r="O881" s="160"/>
      <c r="P881" s="160"/>
      <c r="Q881" s="160"/>
      <c r="R881" s="160"/>
      <c r="S881" s="160"/>
      <c r="T881" s="160"/>
      <c r="U881" s="160"/>
      <c r="V881" s="160"/>
      <c r="W881" s="160"/>
      <c r="X881" s="160"/>
      <c r="Y881" s="160"/>
      <c r="Z881" s="160"/>
      <c r="AA881" s="160"/>
      <c r="AB881" s="167"/>
      <c r="AC881" s="160"/>
      <c r="AD881" s="168"/>
      <c r="AE881" s="160"/>
      <c r="AF881" s="160"/>
      <c r="AG881" s="161"/>
      <c r="AH881" s="115"/>
      <c r="AI881" s="115"/>
      <c r="AJ881" s="115"/>
      <c r="AK881" s="115"/>
      <c r="AL881" s="115"/>
      <c r="AM881" s="115"/>
      <c r="AO881" s="115"/>
      <c r="AQ881" s="4"/>
    </row>
    <row r="882" spans="3:43">
      <c r="C882" s="159"/>
      <c r="D882" s="162"/>
      <c r="E882" s="161"/>
      <c r="F882" s="700"/>
      <c r="G882" s="160"/>
      <c r="H882" s="160"/>
      <c r="I882" s="160"/>
      <c r="J882" s="160"/>
      <c r="K882" s="160"/>
      <c r="L882" s="160"/>
      <c r="M882" s="160"/>
      <c r="N882" s="160"/>
      <c r="O882" s="160"/>
      <c r="P882" s="160"/>
      <c r="Q882" s="160"/>
      <c r="R882" s="160"/>
      <c r="S882" s="160"/>
      <c r="T882" s="160"/>
      <c r="U882" s="160"/>
      <c r="V882" s="160"/>
      <c r="W882" s="160"/>
      <c r="X882" s="160"/>
      <c r="Y882" s="160"/>
      <c r="Z882" s="160"/>
      <c r="AA882" s="160"/>
      <c r="AB882" s="167"/>
      <c r="AC882" s="160"/>
      <c r="AD882" s="168"/>
      <c r="AE882" s="160"/>
      <c r="AF882" s="160"/>
      <c r="AG882" s="161"/>
      <c r="AH882" s="115"/>
      <c r="AI882" s="115"/>
      <c r="AJ882" s="115"/>
      <c r="AK882" s="115"/>
      <c r="AL882" s="115"/>
      <c r="AM882" s="115"/>
      <c r="AO882" s="115"/>
      <c r="AQ882" s="4"/>
    </row>
    <row r="883" spans="3:43">
      <c r="C883" s="159"/>
      <c r="D883" s="162"/>
      <c r="E883" s="161"/>
      <c r="F883" s="700"/>
      <c r="G883" s="160"/>
      <c r="H883" s="160"/>
      <c r="I883" s="160"/>
      <c r="J883" s="160"/>
      <c r="K883" s="160"/>
      <c r="L883" s="160"/>
      <c r="M883" s="160"/>
      <c r="N883" s="160"/>
      <c r="O883" s="160"/>
      <c r="P883" s="160"/>
      <c r="Q883" s="160"/>
      <c r="R883" s="160"/>
      <c r="S883" s="160"/>
      <c r="T883" s="160"/>
      <c r="U883" s="160"/>
      <c r="V883" s="160"/>
      <c r="W883" s="160"/>
      <c r="X883" s="160"/>
      <c r="Y883" s="160"/>
      <c r="Z883" s="160"/>
      <c r="AA883" s="160"/>
      <c r="AB883" s="167"/>
      <c r="AC883" s="160"/>
      <c r="AD883" s="168"/>
      <c r="AE883" s="160"/>
      <c r="AF883" s="160"/>
      <c r="AG883" s="161"/>
      <c r="AH883" s="115"/>
      <c r="AI883" s="115"/>
      <c r="AJ883" s="115"/>
      <c r="AK883" s="115"/>
      <c r="AL883" s="115"/>
      <c r="AM883" s="115"/>
      <c r="AO883" s="115"/>
      <c r="AQ883" s="4"/>
    </row>
    <row r="884" spans="3:43">
      <c r="C884" s="159"/>
      <c r="D884" s="162"/>
      <c r="E884" s="161"/>
      <c r="F884" s="700"/>
      <c r="G884" s="160"/>
      <c r="H884" s="160"/>
      <c r="I884" s="160"/>
      <c r="J884" s="160"/>
      <c r="K884" s="160"/>
      <c r="L884" s="160"/>
      <c r="M884" s="160"/>
      <c r="N884" s="160"/>
      <c r="O884" s="160"/>
      <c r="P884" s="160"/>
      <c r="Q884" s="160"/>
      <c r="R884" s="160"/>
      <c r="S884" s="160"/>
      <c r="T884" s="160"/>
      <c r="U884" s="160"/>
      <c r="V884" s="160"/>
      <c r="W884" s="160"/>
      <c r="X884" s="160"/>
      <c r="Y884" s="160"/>
      <c r="Z884" s="160"/>
      <c r="AA884" s="160"/>
      <c r="AB884" s="167"/>
      <c r="AC884" s="160"/>
      <c r="AD884" s="168"/>
      <c r="AE884" s="160"/>
      <c r="AF884" s="160"/>
      <c r="AG884" s="161"/>
      <c r="AH884" s="115"/>
      <c r="AI884" s="115"/>
      <c r="AJ884" s="115"/>
      <c r="AK884" s="115"/>
      <c r="AL884" s="115"/>
      <c r="AM884" s="115"/>
      <c r="AO884" s="115"/>
      <c r="AQ884" s="4"/>
    </row>
    <row r="885" spans="3:43">
      <c r="C885" s="159"/>
      <c r="D885" s="162"/>
      <c r="E885" s="161"/>
      <c r="F885" s="700"/>
      <c r="G885" s="160"/>
      <c r="H885" s="160"/>
      <c r="I885" s="160"/>
      <c r="J885" s="160"/>
      <c r="K885" s="160"/>
      <c r="L885" s="160"/>
      <c r="M885" s="160"/>
      <c r="N885" s="160"/>
      <c r="O885" s="160"/>
      <c r="P885" s="160"/>
      <c r="Q885" s="160"/>
      <c r="R885" s="160"/>
      <c r="S885" s="160"/>
      <c r="T885" s="160"/>
      <c r="U885" s="160"/>
      <c r="V885" s="160"/>
      <c r="W885" s="160"/>
      <c r="X885" s="160"/>
      <c r="Y885" s="160"/>
      <c r="Z885" s="160"/>
      <c r="AA885" s="160"/>
      <c r="AB885" s="167"/>
      <c r="AC885" s="160"/>
      <c r="AD885" s="168"/>
      <c r="AE885" s="160"/>
      <c r="AF885" s="160"/>
      <c r="AG885" s="161"/>
      <c r="AH885" s="115"/>
      <c r="AI885" s="115"/>
      <c r="AJ885" s="115"/>
      <c r="AK885" s="115"/>
      <c r="AL885" s="115"/>
      <c r="AM885" s="115"/>
      <c r="AO885" s="115"/>
      <c r="AQ885" s="4"/>
    </row>
    <row r="886" spans="3:43">
      <c r="C886" s="159"/>
      <c r="D886" s="162"/>
      <c r="E886" s="161"/>
      <c r="F886" s="700"/>
      <c r="G886" s="160"/>
      <c r="H886" s="160"/>
      <c r="I886" s="160"/>
      <c r="J886" s="160"/>
      <c r="K886" s="160"/>
      <c r="L886" s="160"/>
      <c r="M886" s="160"/>
      <c r="N886" s="160"/>
      <c r="O886" s="160"/>
      <c r="P886" s="160"/>
      <c r="Q886" s="160"/>
      <c r="R886" s="160"/>
      <c r="S886" s="160"/>
      <c r="T886" s="160"/>
      <c r="U886" s="160"/>
      <c r="V886" s="160"/>
      <c r="W886" s="160"/>
      <c r="X886" s="160"/>
      <c r="Y886" s="160"/>
      <c r="Z886" s="160"/>
      <c r="AA886" s="160"/>
      <c r="AB886" s="167"/>
      <c r="AC886" s="160"/>
      <c r="AD886" s="168"/>
      <c r="AE886" s="160"/>
      <c r="AF886" s="160"/>
      <c r="AG886" s="161"/>
      <c r="AH886" s="115"/>
      <c r="AI886" s="115"/>
      <c r="AJ886" s="115"/>
      <c r="AK886" s="115"/>
      <c r="AL886" s="115"/>
      <c r="AM886" s="115"/>
      <c r="AO886" s="115"/>
      <c r="AQ886" s="4"/>
    </row>
    <row r="887" spans="3:43">
      <c r="C887" s="159"/>
      <c r="D887" s="162"/>
      <c r="E887" s="161"/>
      <c r="F887" s="700"/>
      <c r="G887" s="160"/>
      <c r="H887" s="160"/>
      <c r="I887" s="160"/>
      <c r="J887" s="160"/>
      <c r="K887" s="160"/>
      <c r="L887" s="160"/>
      <c r="M887" s="160"/>
      <c r="N887" s="160"/>
      <c r="O887" s="160"/>
      <c r="P887" s="160"/>
      <c r="Q887" s="160"/>
      <c r="R887" s="160"/>
      <c r="S887" s="160"/>
      <c r="T887" s="160"/>
      <c r="U887" s="160"/>
      <c r="V887" s="160"/>
      <c r="W887" s="160"/>
      <c r="X887" s="160"/>
      <c r="Y887" s="160"/>
      <c r="Z887" s="160"/>
      <c r="AA887" s="160"/>
      <c r="AB887" s="167"/>
      <c r="AC887" s="160"/>
      <c r="AD887" s="168"/>
      <c r="AE887" s="160"/>
      <c r="AF887" s="160"/>
      <c r="AG887" s="161"/>
      <c r="AH887" s="115"/>
      <c r="AI887" s="115"/>
      <c r="AJ887" s="115"/>
      <c r="AK887" s="115"/>
      <c r="AL887" s="115"/>
      <c r="AM887" s="115"/>
      <c r="AO887" s="115"/>
      <c r="AQ887" s="4"/>
    </row>
    <row r="888" spans="3:43">
      <c r="C888" s="159"/>
      <c r="D888" s="162"/>
      <c r="E888" s="161"/>
      <c r="F888" s="700"/>
      <c r="G888" s="160"/>
      <c r="H888" s="160"/>
      <c r="I888" s="160"/>
      <c r="J888" s="160"/>
      <c r="K888" s="160"/>
      <c r="L888" s="160"/>
      <c r="M888" s="160"/>
      <c r="N888" s="160"/>
      <c r="O888" s="160"/>
      <c r="P888" s="160"/>
      <c r="Q888" s="160"/>
      <c r="R888" s="160"/>
      <c r="S888" s="160"/>
      <c r="T888" s="160"/>
      <c r="U888" s="160"/>
      <c r="V888" s="160"/>
      <c r="W888" s="160"/>
      <c r="X888" s="160"/>
      <c r="Y888" s="160"/>
      <c r="Z888" s="160"/>
      <c r="AA888" s="160"/>
      <c r="AB888" s="167"/>
      <c r="AC888" s="160"/>
      <c r="AD888" s="168"/>
      <c r="AE888" s="160"/>
      <c r="AF888" s="160"/>
      <c r="AG888" s="161"/>
      <c r="AH888" s="115"/>
      <c r="AI888" s="115"/>
      <c r="AJ888" s="115"/>
      <c r="AK888" s="115"/>
      <c r="AL888" s="115"/>
      <c r="AM888" s="115"/>
      <c r="AO888" s="115"/>
      <c r="AQ888" s="4"/>
    </row>
    <row r="889" spans="3:43">
      <c r="C889" s="159"/>
      <c r="D889" s="162"/>
      <c r="E889" s="161"/>
      <c r="F889" s="700"/>
      <c r="G889" s="160"/>
      <c r="H889" s="160"/>
      <c r="I889" s="160"/>
      <c r="J889" s="160"/>
      <c r="K889" s="160"/>
      <c r="L889" s="160"/>
      <c r="M889" s="160"/>
      <c r="N889" s="160"/>
      <c r="O889" s="160"/>
      <c r="P889" s="160"/>
      <c r="Q889" s="160"/>
      <c r="R889" s="160"/>
      <c r="S889" s="160"/>
      <c r="T889" s="160"/>
      <c r="U889" s="160"/>
      <c r="V889" s="160"/>
      <c r="W889" s="160"/>
      <c r="X889" s="160"/>
      <c r="Y889" s="160"/>
      <c r="Z889" s="160"/>
      <c r="AA889" s="160"/>
      <c r="AB889" s="167"/>
      <c r="AC889" s="160"/>
      <c r="AD889" s="168"/>
      <c r="AE889" s="160"/>
      <c r="AF889" s="160"/>
      <c r="AG889" s="161"/>
      <c r="AH889" s="115"/>
      <c r="AI889" s="115"/>
      <c r="AJ889" s="115"/>
      <c r="AK889" s="115"/>
      <c r="AL889" s="115"/>
      <c r="AM889" s="115"/>
      <c r="AO889" s="115"/>
      <c r="AQ889" s="4"/>
    </row>
    <row r="890" spans="3:43">
      <c r="C890" s="159"/>
      <c r="D890" s="162"/>
      <c r="E890" s="161"/>
      <c r="F890" s="700"/>
      <c r="G890" s="160"/>
      <c r="H890" s="160"/>
      <c r="I890" s="160"/>
      <c r="J890" s="160"/>
      <c r="K890" s="160"/>
      <c r="L890" s="160"/>
      <c r="M890" s="160"/>
      <c r="N890" s="160"/>
      <c r="O890" s="160"/>
      <c r="P890" s="160"/>
      <c r="Q890" s="160"/>
      <c r="R890" s="160"/>
      <c r="S890" s="160"/>
      <c r="T890" s="160"/>
      <c r="U890" s="160"/>
      <c r="V890" s="160"/>
      <c r="W890" s="160"/>
      <c r="X890" s="160"/>
      <c r="Y890" s="160"/>
      <c r="Z890" s="160"/>
      <c r="AA890" s="160"/>
      <c r="AB890" s="167"/>
      <c r="AC890" s="160"/>
      <c r="AD890" s="168"/>
      <c r="AE890" s="160"/>
      <c r="AF890" s="160"/>
      <c r="AG890" s="161"/>
      <c r="AH890" s="115"/>
      <c r="AI890" s="115"/>
      <c r="AJ890" s="115"/>
      <c r="AK890" s="115"/>
      <c r="AL890" s="115"/>
      <c r="AM890" s="115"/>
      <c r="AO890" s="115"/>
      <c r="AQ890" s="4"/>
    </row>
    <row r="891" spans="3:43">
      <c r="C891" s="159"/>
      <c r="D891" s="162"/>
      <c r="E891" s="161"/>
      <c r="F891" s="700"/>
      <c r="G891" s="160"/>
      <c r="H891" s="160"/>
      <c r="I891" s="160"/>
      <c r="J891" s="160"/>
      <c r="K891" s="160"/>
      <c r="L891" s="160"/>
      <c r="M891" s="160"/>
      <c r="N891" s="160"/>
      <c r="O891" s="160"/>
      <c r="P891" s="160"/>
      <c r="Q891" s="160"/>
      <c r="R891" s="160"/>
      <c r="S891" s="160"/>
      <c r="T891" s="160"/>
      <c r="U891" s="160"/>
      <c r="V891" s="160"/>
      <c r="W891" s="160"/>
      <c r="X891" s="160"/>
      <c r="Y891" s="160"/>
      <c r="Z891" s="160"/>
      <c r="AA891" s="160"/>
      <c r="AB891" s="167"/>
      <c r="AC891" s="160"/>
      <c r="AD891" s="168"/>
      <c r="AE891" s="160"/>
      <c r="AF891" s="160"/>
      <c r="AG891" s="161"/>
      <c r="AH891" s="115"/>
      <c r="AI891" s="115"/>
      <c r="AJ891" s="115"/>
      <c r="AK891" s="115"/>
      <c r="AL891" s="115"/>
      <c r="AM891" s="115"/>
      <c r="AO891" s="115"/>
      <c r="AQ891" s="4"/>
    </row>
    <row r="892" spans="3:43">
      <c r="C892" s="159"/>
      <c r="D892" s="162"/>
      <c r="E892" s="161"/>
      <c r="F892" s="700"/>
      <c r="G892" s="160"/>
      <c r="H892" s="160"/>
      <c r="I892" s="160"/>
      <c r="J892" s="160"/>
      <c r="K892" s="160"/>
      <c r="L892" s="160"/>
      <c r="M892" s="160"/>
      <c r="N892" s="160"/>
      <c r="O892" s="160"/>
      <c r="P892" s="160"/>
      <c r="Q892" s="160"/>
      <c r="R892" s="160"/>
      <c r="S892" s="160"/>
      <c r="T892" s="160"/>
      <c r="U892" s="160"/>
      <c r="V892" s="160"/>
      <c r="W892" s="160"/>
      <c r="X892" s="160"/>
      <c r="Y892" s="160"/>
      <c r="Z892" s="160"/>
      <c r="AA892" s="160"/>
      <c r="AB892" s="167"/>
      <c r="AC892" s="160"/>
      <c r="AD892" s="168"/>
      <c r="AE892" s="160"/>
      <c r="AF892" s="160"/>
      <c r="AG892" s="161"/>
      <c r="AH892" s="115"/>
      <c r="AI892" s="115"/>
      <c r="AJ892" s="115"/>
      <c r="AK892" s="115"/>
      <c r="AL892" s="115"/>
      <c r="AM892" s="115"/>
      <c r="AO892" s="115"/>
      <c r="AQ892" s="4"/>
    </row>
    <row r="893" spans="3:43">
      <c r="C893" s="159"/>
      <c r="D893" s="162"/>
      <c r="E893" s="161"/>
      <c r="F893" s="700"/>
      <c r="G893" s="160"/>
      <c r="H893" s="160"/>
      <c r="I893" s="160"/>
      <c r="J893" s="160"/>
      <c r="K893" s="160"/>
      <c r="L893" s="160"/>
      <c r="M893" s="160"/>
      <c r="N893" s="160"/>
      <c r="O893" s="160"/>
      <c r="P893" s="160"/>
      <c r="Q893" s="160"/>
      <c r="R893" s="160"/>
      <c r="S893" s="160"/>
      <c r="T893" s="160"/>
      <c r="U893" s="160"/>
      <c r="V893" s="160"/>
      <c r="W893" s="160"/>
      <c r="X893" s="160"/>
      <c r="Y893" s="160"/>
      <c r="Z893" s="160"/>
      <c r="AA893" s="160"/>
      <c r="AB893" s="167"/>
      <c r="AC893" s="160"/>
      <c r="AD893" s="168"/>
      <c r="AE893" s="160"/>
      <c r="AF893" s="160"/>
      <c r="AG893" s="161"/>
      <c r="AH893" s="115"/>
      <c r="AI893" s="115"/>
      <c r="AJ893" s="115"/>
      <c r="AK893" s="115"/>
      <c r="AL893" s="115"/>
      <c r="AM893" s="115"/>
      <c r="AO893" s="115"/>
      <c r="AQ893" s="4"/>
    </row>
    <row r="894" spans="3:43">
      <c r="C894" s="159"/>
      <c r="D894" s="162"/>
      <c r="E894" s="161"/>
      <c r="F894" s="700"/>
      <c r="G894" s="160"/>
      <c r="H894" s="160"/>
      <c r="I894" s="160"/>
      <c r="J894" s="160"/>
      <c r="K894" s="160"/>
      <c r="L894" s="160"/>
      <c r="M894" s="160"/>
      <c r="N894" s="160"/>
      <c r="O894" s="160"/>
      <c r="P894" s="160"/>
      <c r="Q894" s="160"/>
      <c r="R894" s="160"/>
      <c r="S894" s="160"/>
      <c r="T894" s="160"/>
      <c r="U894" s="160"/>
      <c r="V894" s="160"/>
      <c r="W894" s="160"/>
      <c r="X894" s="160"/>
      <c r="Y894" s="160"/>
      <c r="Z894" s="160"/>
      <c r="AA894" s="160"/>
      <c r="AB894" s="167"/>
      <c r="AC894" s="160"/>
      <c r="AD894" s="168"/>
      <c r="AE894" s="160"/>
      <c r="AF894" s="160"/>
      <c r="AG894" s="161"/>
      <c r="AH894" s="115"/>
      <c r="AI894" s="115"/>
      <c r="AJ894" s="115"/>
      <c r="AK894" s="115"/>
      <c r="AL894" s="115"/>
      <c r="AM894" s="115"/>
      <c r="AO894" s="115"/>
      <c r="AQ894" s="4"/>
    </row>
    <row r="895" spans="3:43">
      <c r="C895" s="159"/>
      <c r="D895" s="162"/>
      <c r="E895" s="161"/>
      <c r="F895" s="700"/>
      <c r="G895" s="160"/>
      <c r="H895" s="160"/>
      <c r="I895" s="160"/>
      <c r="J895" s="160"/>
      <c r="K895" s="160"/>
      <c r="L895" s="160"/>
      <c r="M895" s="160"/>
      <c r="N895" s="160"/>
      <c r="O895" s="160"/>
      <c r="P895" s="160"/>
      <c r="Q895" s="160"/>
      <c r="R895" s="160"/>
      <c r="S895" s="160"/>
      <c r="T895" s="160"/>
      <c r="U895" s="160"/>
      <c r="V895" s="160"/>
      <c r="W895" s="160"/>
      <c r="X895" s="160"/>
      <c r="Y895" s="160"/>
      <c r="Z895" s="160"/>
      <c r="AA895" s="160"/>
      <c r="AB895" s="167"/>
      <c r="AC895" s="160"/>
      <c r="AD895" s="168"/>
      <c r="AE895" s="160"/>
      <c r="AF895" s="160"/>
      <c r="AG895" s="161"/>
      <c r="AH895" s="115"/>
      <c r="AI895" s="115"/>
      <c r="AJ895" s="115"/>
      <c r="AK895" s="115"/>
      <c r="AL895" s="115"/>
      <c r="AM895" s="115"/>
      <c r="AO895" s="115"/>
      <c r="AQ895" s="4"/>
    </row>
    <row r="896" spans="3:43">
      <c r="C896" s="159"/>
      <c r="D896" s="162"/>
      <c r="E896" s="161"/>
      <c r="F896" s="700"/>
      <c r="G896" s="160"/>
      <c r="H896" s="160"/>
      <c r="I896" s="160"/>
      <c r="J896" s="160"/>
      <c r="K896" s="160"/>
      <c r="L896" s="160"/>
      <c r="M896" s="160"/>
      <c r="N896" s="160"/>
      <c r="O896" s="160"/>
      <c r="P896" s="160"/>
      <c r="Q896" s="160"/>
      <c r="R896" s="160"/>
      <c r="S896" s="160"/>
      <c r="T896" s="160"/>
      <c r="U896" s="160"/>
      <c r="V896" s="160"/>
      <c r="W896" s="160"/>
      <c r="X896" s="160"/>
      <c r="Y896" s="160"/>
      <c r="Z896" s="160"/>
      <c r="AA896" s="160"/>
      <c r="AB896" s="167"/>
      <c r="AC896" s="160"/>
      <c r="AD896" s="168"/>
      <c r="AE896" s="160"/>
      <c r="AF896" s="160"/>
      <c r="AG896" s="161"/>
      <c r="AH896" s="115"/>
      <c r="AI896" s="115"/>
      <c r="AJ896" s="115"/>
      <c r="AK896" s="115"/>
      <c r="AL896" s="115"/>
      <c r="AM896" s="115"/>
      <c r="AO896" s="115"/>
      <c r="AQ896" s="4"/>
    </row>
    <row r="897" spans="3:43">
      <c r="C897" s="159"/>
      <c r="D897" s="162"/>
      <c r="E897" s="161"/>
      <c r="F897" s="700"/>
      <c r="G897" s="160"/>
      <c r="H897" s="160"/>
      <c r="I897" s="160"/>
      <c r="J897" s="160"/>
      <c r="K897" s="160"/>
      <c r="L897" s="160"/>
      <c r="M897" s="160"/>
      <c r="N897" s="160"/>
      <c r="O897" s="160"/>
      <c r="P897" s="160"/>
      <c r="Q897" s="160"/>
      <c r="R897" s="160"/>
      <c r="S897" s="160"/>
      <c r="T897" s="160"/>
      <c r="U897" s="160"/>
      <c r="V897" s="160"/>
      <c r="W897" s="160"/>
      <c r="X897" s="160"/>
      <c r="Y897" s="160"/>
      <c r="Z897" s="160"/>
      <c r="AA897" s="160"/>
      <c r="AB897" s="167"/>
      <c r="AC897" s="160"/>
      <c r="AD897" s="168"/>
      <c r="AE897" s="160"/>
      <c r="AF897" s="160"/>
      <c r="AG897" s="161"/>
      <c r="AH897" s="115"/>
      <c r="AI897" s="115"/>
      <c r="AJ897" s="115"/>
      <c r="AK897" s="115"/>
      <c r="AL897" s="115"/>
      <c r="AM897" s="115"/>
      <c r="AO897" s="115"/>
      <c r="AQ897" s="4"/>
    </row>
    <row r="898" spans="3:43">
      <c r="C898" s="159"/>
      <c r="D898" s="162"/>
      <c r="E898" s="161"/>
      <c r="F898" s="700"/>
      <c r="G898" s="160"/>
      <c r="H898" s="160"/>
      <c r="I898" s="160"/>
      <c r="J898" s="160"/>
      <c r="K898" s="160"/>
      <c r="L898" s="160"/>
      <c r="M898" s="160"/>
      <c r="N898" s="160"/>
      <c r="O898" s="160"/>
      <c r="P898" s="160"/>
      <c r="Q898" s="160"/>
      <c r="R898" s="160"/>
      <c r="S898" s="160"/>
      <c r="T898" s="160"/>
      <c r="U898" s="160"/>
      <c r="V898" s="160"/>
      <c r="W898" s="160"/>
      <c r="X898" s="160"/>
      <c r="Y898" s="160"/>
      <c r="Z898" s="160"/>
      <c r="AA898" s="160"/>
      <c r="AB898" s="167"/>
      <c r="AC898" s="160"/>
      <c r="AD898" s="168"/>
      <c r="AE898" s="160"/>
      <c r="AF898" s="160"/>
      <c r="AG898" s="161"/>
      <c r="AH898" s="115"/>
      <c r="AI898" s="115"/>
      <c r="AJ898" s="115"/>
      <c r="AK898" s="115"/>
      <c r="AL898" s="115"/>
      <c r="AM898" s="115"/>
      <c r="AO898" s="115"/>
      <c r="AQ898" s="4"/>
    </row>
    <row r="899" spans="3:43">
      <c r="C899" s="159"/>
      <c r="D899" s="162"/>
      <c r="E899" s="161"/>
      <c r="F899" s="700"/>
      <c r="G899" s="160"/>
      <c r="H899" s="160"/>
      <c r="I899" s="160"/>
      <c r="J899" s="160"/>
      <c r="K899" s="160"/>
      <c r="L899" s="160"/>
      <c r="M899" s="160"/>
      <c r="N899" s="160"/>
      <c r="O899" s="160"/>
      <c r="P899" s="160"/>
      <c r="Q899" s="160"/>
      <c r="R899" s="160"/>
      <c r="S899" s="160"/>
      <c r="T899" s="160"/>
      <c r="U899" s="160"/>
      <c r="V899" s="160"/>
      <c r="W899" s="160"/>
      <c r="X899" s="160"/>
      <c r="Y899" s="160"/>
      <c r="Z899" s="160"/>
      <c r="AA899" s="160"/>
      <c r="AB899" s="167"/>
      <c r="AC899" s="160"/>
      <c r="AD899" s="168"/>
      <c r="AE899" s="160"/>
      <c r="AF899" s="160"/>
      <c r="AG899" s="161"/>
      <c r="AH899" s="115"/>
      <c r="AI899" s="115"/>
      <c r="AJ899" s="115"/>
      <c r="AK899" s="115"/>
      <c r="AL899" s="115"/>
      <c r="AM899" s="115"/>
      <c r="AO899" s="115"/>
      <c r="AQ899" s="4"/>
    </row>
    <row r="900" spans="3:43">
      <c r="C900" s="159"/>
      <c r="D900" s="162"/>
      <c r="E900" s="161"/>
      <c r="F900" s="700"/>
      <c r="G900" s="160"/>
      <c r="H900" s="160"/>
      <c r="I900" s="160"/>
      <c r="J900" s="160"/>
      <c r="K900" s="160"/>
      <c r="L900" s="160"/>
      <c r="M900" s="160"/>
      <c r="N900" s="160"/>
      <c r="O900" s="160"/>
      <c r="P900" s="160"/>
      <c r="Q900" s="160"/>
      <c r="R900" s="160"/>
      <c r="S900" s="160"/>
      <c r="T900" s="160"/>
      <c r="U900" s="160"/>
      <c r="V900" s="160"/>
      <c r="W900" s="160"/>
      <c r="X900" s="160"/>
      <c r="Y900" s="160"/>
      <c r="Z900" s="160"/>
      <c r="AA900" s="160"/>
      <c r="AB900" s="167"/>
      <c r="AC900" s="160"/>
      <c r="AD900" s="168"/>
      <c r="AE900" s="160"/>
      <c r="AF900" s="160"/>
      <c r="AG900" s="161"/>
      <c r="AH900" s="115"/>
      <c r="AI900" s="115"/>
      <c r="AJ900" s="115"/>
      <c r="AK900" s="115"/>
      <c r="AL900" s="115"/>
      <c r="AM900" s="115"/>
      <c r="AO900" s="115"/>
      <c r="AQ900" s="4"/>
    </row>
    <row r="901" spans="3:43">
      <c r="C901" s="159"/>
      <c r="D901" s="162"/>
      <c r="E901" s="161"/>
      <c r="F901" s="700"/>
      <c r="G901" s="160"/>
      <c r="H901" s="160"/>
      <c r="I901" s="160"/>
      <c r="J901" s="160"/>
      <c r="K901" s="160"/>
      <c r="L901" s="160"/>
      <c r="M901" s="160"/>
      <c r="N901" s="160"/>
      <c r="O901" s="160"/>
      <c r="P901" s="160"/>
      <c r="Q901" s="160"/>
      <c r="R901" s="160"/>
      <c r="S901" s="160"/>
      <c r="T901" s="160"/>
      <c r="U901" s="160"/>
      <c r="V901" s="160"/>
      <c r="W901" s="160"/>
      <c r="X901" s="160"/>
      <c r="Y901" s="160"/>
      <c r="Z901" s="160"/>
      <c r="AA901" s="160"/>
      <c r="AB901" s="167"/>
      <c r="AC901" s="160"/>
      <c r="AD901" s="168"/>
      <c r="AE901" s="160"/>
      <c r="AF901" s="160"/>
      <c r="AG901" s="161"/>
      <c r="AH901" s="115"/>
      <c r="AI901" s="115"/>
      <c r="AJ901" s="115"/>
      <c r="AK901" s="115"/>
      <c r="AL901" s="115"/>
      <c r="AM901" s="115"/>
      <c r="AO901" s="115"/>
      <c r="AQ901" s="4"/>
    </row>
    <row r="902" spans="3:43">
      <c r="C902" s="159"/>
      <c r="D902" s="162"/>
      <c r="E902" s="161"/>
      <c r="F902" s="700"/>
      <c r="G902" s="160"/>
      <c r="H902" s="160"/>
      <c r="I902" s="160"/>
      <c r="J902" s="160"/>
      <c r="K902" s="160"/>
      <c r="L902" s="160"/>
      <c r="M902" s="160"/>
      <c r="N902" s="160"/>
      <c r="O902" s="160"/>
      <c r="P902" s="160"/>
      <c r="Q902" s="160"/>
      <c r="R902" s="160"/>
      <c r="S902" s="160"/>
      <c r="T902" s="160"/>
      <c r="U902" s="160"/>
      <c r="V902" s="160"/>
      <c r="W902" s="160"/>
      <c r="X902" s="160"/>
      <c r="Y902" s="160"/>
      <c r="Z902" s="160"/>
      <c r="AA902" s="160"/>
      <c r="AB902" s="167"/>
      <c r="AC902" s="160"/>
      <c r="AD902" s="168"/>
      <c r="AE902" s="160"/>
      <c r="AF902" s="160"/>
      <c r="AG902" s="161"/>
      <c r="AH902" s="115"/>
      <c r="AI902" s="115"/>
      <c r="AJ902" s="115"/>
      <c r="AK902" s="115"/>
      <c r="AL902" s="115"/>
      <c r="AM902" s="115"/>
      <c r="AO902" s="115"/>
      <c r="AQ902" s="4"/>
    </row>
    <row r="903" spans="3:43">
      <c r="C903" s="159"/>
      <c r="D903" s="162"/>
      <c r="E903" s="161"/>
      <c r="F903" s="700"/>
      <c r="G903" s="160"/>
      <c r="H903" s="160"/>
      <c r="I903" s="160"/>
      <c r="J903" s="160"/>
      <c r="K903" s="160"/>
      <c r="L903" s="160"/>
      <c r="M903" s="160"/>
      <c r="N903" s="160"/>
      <c r="O903" s="160"/>
      <c r="P903" s="160"/>
      <c r="Q903" s="160"/>
      <c r="R903" s="160"/>
      <c r="S903" s="160"/>
      <c r="T903" s="160"/>
      <c r="U903" s="160"/>
      <c r="V903" s="160"/>
      <c r="W903" s="160"/>
      <c r="X903" s="160"/>
      <c r="Y903" s="160"/>
      <c r="Z903" s="160"/>
      <c r="AA903" s="160"/>
      <c r="AB903" s="167"/>
      <c r="AC903" s="160"/>
      <c r="AD903" s="168"/>
      <c r="AE903" s="160"/>
      <c r="AF903" s="160"/>
      <c r="AG903" s="161"/>
      <c r="AH903" s="115"/>
      <c r="AI903" s="115"/>
      <c r="AJ903" s="115"/>
      <c r="AK903" s="115"/>
      <c r="AL903" s="115"/>
      <c r="AM903" s="115"/>
      <c r="AO903" s="115"/>
      <c r="AQ903" s="4"/>
    </row>
    <row r="904" spans="3:43">
      <c r="C904" s="159"/>
      <c r="D904" s="162"/>
      <c r="E904" s="161"/>
      <c r="F904" s="700"/>
      <c r="G904" s="160"/>
      <c r="H904" s="160"/>
      <c r="I904" s="160"/>
      <c r="J904" s="160"/>
      <c r="K904" s="160"/>
      <c r="L904" s="160"/>
      <c r="M904" s="160"/>
      <c r="N904" s="160"/>
      <c r="O904" s="160"/>
      <c r="P904" s="160"/>
      <c r="Q904" s="160"/>
      <c r="R904" s="160"/>
      <c r="S904" s="160"/>
      <c r="T904" s="160"/>
      <c r="U904" s="160"/>
      <c r="V904" s="160"/>
      <c r="W904" s="160"/>
      <c r="X904" s="160"/>
      <c r="Y904" s="160"/>
      <c r="Z904" s="160"/>
      <c r="AA904" s="160"/>
      <c r="AB904" s="167"/>
      <c r="AC904" s="160"/>
      <c r="AD904" s="168"/>
      <c r="AE904" s="160"/>
      <c r="AF904" s="160"/>
      <c r="AG904" s="161"/>
      <c r="AH904" s="115"/>
      <c r="AI904" s="115"/>
      <c r="AJ904" s="115"/>
      <c r="AK904" s="115"/>
      <c r="AL904" s="115"/>
      <c r="AM904" s="115"/>
      <c r="AO904" s="115"/>
      <c r="AQ904" s="4"/>
    </row>
    <row r="905" spans="3:43">
      <c r="C905" s="159"/>
      <c r="D905" s="162"/>
      <c r="E905" s="161"/>
      <c r="F905" s="700"/>
      <c r="G905" s="160"/>
      <c r="H905" s="160"/>
      <c r="I905" s="160"/>
      <c r="J905" s="160"/>
      <c r="K905" s="160"/>
      <c r="L905" s="160"/>
      <c r="M905" s="160"/>
      <c r="N905" s="160"/>
      <c r="O905" s="160"/>
      <c r="P905" s="160"/>
      <c r="Q905" s="160"/>
      <c r="R905" s="160"/>
      <c r="S905" s="160"/>
      <c r="T905" s="160"/>
      <c r="U905" s="160"/>
      <c r="V905" s="160"/>
      <c r="W905" s="160"/>
      <c r="X905" s="160"/>
      <c r="Y905" s="160"/>
      <c r="Z905" s="160"/>
      <c r="AA905" s="160"/>
      <c r="AB905" s="167"/>
      <c r="AC905" s="160"/>
      <c r="AD905" s="168"/>
      <c r="AE905" s="160"/>
      <c r="AF905" s="160"/>
      <c r="AG905" s="161"/>
      <c r="AH905" s="115"/>
      <c r="AI905" s="115"/>
      <c r="AJ905" s="115"/>
      <c r="AK905" s="115"/>
      <c r="AL905" s="115"/>
      <c r="AM905" s="115"/>
      <c r="AO905" s="115"/>
      <c r="AQ905" s="4"/>
    </row>
    <row r="906" spans="3:43">
      <c r="C906" s="159"/>
      <c r="D906" s="162"/>
      <c r="E906" s="161"/>
      <c r="F906" s="700"/>
      <c r="G906" s="160"/>
      <c r="H906" s="160"/>
      <c r="I906" s="160"/>
      <c r="J906" s="160"/>
      <c r="K906" s="160"/>
      <c r="L906" s="160"/>
      <c r="M906" s="160"/>
      <c r="N906" s="160"/>
      <c r="O906" s="160"/>
      <c r="P906" s="160"/>
      <c r="Q906" s="160"/>
      <c r="R906" s="160"/>
      <c r="S906" s="160"/>
      <c r="T906" s="160"/>
      <c r="U906" s="160"/>
      <c r="V906" s="160"/>
      <c r="W906" s="160"/>
      <c r="X906" s="160"/>
      <c r="Y906" s="160"/>
      <c r="Z906" s="160"/>
      <c r="AA906" s="160"/>
      <c r="AB906" s="167"/>
      <c r="AC906" s="160"/>
      <c r="AD906" s="168"/>
      <c r="AE906" s="160"/>
      <c r="AF906" s="160"/>
      <c r="AG906" s="161"/>
      <c r="AH906" s="115"/>
      <c r="AI906" s="115"/>
      <c r="AJ906" s="115"/>
      <c r="AK906" s="115"/>
      <c r="AL906" s="115"/>
      <c r="AM906" s="115"/>
      <c r="AO906" s="115"/>
      <c r="AQ906" s="4"/>
    </row>
    <row r="907" spans="3:43">
      <c r="C907" s="159"/>
      <c r="D907" s="162"/>
      <c r="E907" s="161"/>
      <c r="F907" s="700"/>
      <c r="G907" s="160"/>
      <c r="H907" s="160"/>
      <c r="I907" s="160"/>
      <c r="J907" s="160"/>
      <c r="K907" s="160"/>
      <c r="L907" s="160"/>
      <c r="M907" s="160"/>
      <c r="N907" s="160"/>
      <c r="O907" s="160"/>
      <c r="P907" s="160"/>
      <c r="Q907" s="160"/>
      <c r="R907" s="160"/>
      <c r="S907" s="160"/>
      <c r="T907" s="160"/>
      <c r="U907" s="160"/>
      <c r="V907" s="160"/>
      <c r="W907" s="160"/>
      <c r="X907" s="160"/>
      <c r="Y907" s="160"/>
      <c r="Z907" s="160"/>
      <c r="AA907" s="160"/>
      <c r="AB907" s="167"/>
      <c r="AC907" s="160"/>
      <c r="AD907" s="168"/>
      <c r="AE907" s="160"/>
      <c r="AF907" s="160"/>
      <c r="AG907" s="161"/>
      <c r="AH907" s="115"/>
      <c r="AI907" s="115"/>
      <c r="AJ907" s="115"/>
      <c r="AK907" s="115"/>
      <c r="AL907" s="115"/>
      <c r="AM907" s="115"/>
      <c r="AO907" s="115"/>
      <c r="AQ907" s="4"/>
    </row>
    <row r="908" spans="3:43">
      <c r="C908" s="159"/>
      <c r="D908" s="162"/>
      <c r="E908" s="161"/>
      <c r="F908" s="700"/>
      <c r="G908" s="160"/>
      <c r="H908" s="160"/>
      <c r="I908" s="160"/>
      <c r="J908" s="160"/>
      <c r="K908" s="160"/>
      <c r="L908" s="160"/>
      <c r="M908" s="160"/>
      <c r="N908" s="160"/>
      <c r="O908" s="160"/>
      <c r="P908" s="160"/>
      <c r="Q908" s="160"/>
      <c r="R908" s="160"/>
      <c r="S908" s="160"/>
      <c r="T908" s="160"/>
      <c r="U908" s="160"/>
      <c r="V908" s="160"/>
      <c r="W908" s="160"/>
      <c r="X908" s="160"/>
      <c r="Y908" s="160"/>
      <c r="Z908" s="160"/>
      <c r="AA908" s="160"/>
      <c r="AB908" s="167"/>
      <c r="AC908" s="160"/>
      <c r="AD908" s="168"/>
      <c r="AE908" s="160"/>
      <c r="AF908" s="160"/>
      <c r="AG908" s="161"/>
      <c r="AH908" s="115"/>
      <c r="AI908" s="115"/>
      <c r="AJ908" s="115"/>
      <c r="AK908" s="115"/>
      <c r="AL908" s="115"/>
      <c r="AM908" s="115"/>
      <c r="AO908" s="115"/>
      <c r="AQ908" s="4"/>
    </row>
    <row r="909" spans="3:43">
      <c r="C909" s="159"/>
      <c r="D909" s="162"/>
      <c r="E909" s="161"/>
      <c r="F909" s="700"/>
      <c r="G909" s="160"/>
      <c r="H909" s="160"/>
      <c r="I909" s="160"/>
      <c r="J909" s="160"/>
      <c r="K909" s="160"/>
      <c r="L909" s="160"/>
      <c r="M909" s="160"/>
      <c r="N909" s="160"/>
      <c r="O909" s="160"/>
      <c r="P909" s="160"/>
      <c r="Q909" s="160"/>
      <c r="R909" s="160"/>
      <c r="S909" s="160"/>
      <c r="T909" s="160"/>
      <c r="U909" s="160"/>
      <c r="V909" s="160"/>
      <c r="W909" s="160"/>
      <c r="X909" s="160"/>
      <c r="Y909" s="160"/>
      <c r="Z909" s="160"/>
      <c r="AA909" s="160"/>
      <c r="AB909" s="167"/>
      <c r="AC909" s="160"/>
      <c r="AD909" s="168"/>
      <c r="AE909" s="160"/>
      <c r="AF909" s="160"/>
      <c r="AG909" s="161"/>
      <c r="AH909" s="115"/>
      <c r="AI909" s="115"/>
      <c r="AJ909" s="115"/>
      <c r="AK909" s="115"/>
      <c r="AL909" s="115"/>
      <c r="AM909" s="115"/>
      <c r="AO909" s="115"/>
      <c r="AQ909" s="4"/>
    </row>
    <row r="910" spans="3:43">
      <c r="C910" s="159"/>
      <c r="D910" s="162"/>
      <c r="E910" s="161"/>
      <c r="F910" s="700"/>
      <c r="G910" s="160"/>
      <c r="H910" s="160"/>
      <c r="I910" s="160"/>
      <c r="J910" s="160"/>
      <c r="K910" s="160"/>
      <c r="L910" s="160"/>
      <c r="M910" s="160"/>
      <c r="N910" s="160"/>
      <c r="O910" s="160"/>
      <c r="P910" s="160"/>
      <c r="Q910" s="160"/>
      <c r="R910" s="160"/>
      <c r="S910" s="160"/>
      <c r="T910" s="160"/>
      <c r="U910" s="160"/>
      <c r="V910" s="160"/>
      <c r="W910" s="160"/>
      <c r="X910" s="160"/>
      <c r="Y910" s="160"/>
      <c r="Z910" s="160"/>
      <c r="AA910" s="160"/>
      <c r="AB910" s="167"/>
      <c r="AC910" s="160"/>
      <c r="AD910" s="168"/>
      <c r="AE910" s="160"/>
      <c r="AF910" s="160"/>
      <c r="AG910" s="161"/>
      <c r="AH910" s="115"/>
      <c r="AI910" s="115"/>
      <c r="AJ910" s="115"/>
      <c r="AK910" s="115"/>
      <c r="AL910" s="115"/>
      <c r="AM910" s="115"/>
      <c r="AO910" s="115"/>
      <c r="AQ910" s="4"/>
    </row>
    <row r="911" spans="3:43">
      <c r="C911" s="159"/>
      <c r="D911" s="162"/>
      <c r="E911" s="161"/>
      <c r="F911" s="700"/>
      <c r="G911" s="160"/>
      <c r="H911" s="160"/>
      <c r="I911" s="160"/>
      <c r="J911" s="160"/>
      <c r="K911" s="160"/>
      <c r="L911" s="160"/>
      <c r="M911" s="160"/>
      <c r="N911" s="160"/>
      <c r="O911" s="160"/>
      <c r="P911" s="160"/>
      <c r="Q911" s="160"/>
      <c r="R911" s="160"/>
      <c r="S911" s="160"/>
      <c r="T911" s="160"/>
      <c r="U911" s="160"/>
      <c r="V911" s="160"/>
      <c r="W911" s="160"/>
      <c r="X911" s="160"/>
      <c r="Y911" s="160"/>
      <c r="Z911" s="160"/>
      <c r="AA911" s="160"/>
      <c r="AB911" s="167"/>
      <c r="AC911" s="160"/>
      <c r="AD911" s="168"/>
      <c r="AE911" s="160"/>
      <c r="AF911" s="160"/>
      <c r="AG911" s="161"/>
      <c r="AH911" s="115"/>
      <c r="AI911" s="115"/>
      <c r="AJ911" s="115"/>
      <c r="AK911" s="115"/>
      <c r="AL911" s="115"/>
      <c r="AM911" s="115"/>
      <c r="AO911" s="115"/>
      <c r="AQ911" s="4"/>
    </row>
    <row r="912" spans="3:43">
      <c r="C912" s="159"/>
      <c r="D912" s="162"/>
      <c r="E912" s="161"/>
      <c r="F912" s="700"/>
      <c r="G912" s="160"/>
      <c r="H912" s="160"/>
      <c r="I912" s="160"/>
      <c r="J912" s="160"/>
      <c r="K912" s="160"/>
      <c r="L912" s="160"/>
      <c r="M912" s="160"/>
      <c r="N912" s="160"/>
      <c r="O912" s="160"/>
      <c r="P912" s="160"/>
      <c r="Q912" s="160"/>
      <c r="R912" s="160"/>
      <c r="S912" s="160"/>
      <c r="T912" s="160"/>
      <c r="U912" s="160"/>
      <c r="V912" s="160"/>
      <c r="W912" s="160"/>
      <c r="X912" s="160"/>
      <c r="Y912" s="160"/>
      <c r="Z912" s="160"/>
      <c r="AA912" s="160"/>
      <c r="AB912" s="167"/>
      <c r="AC912" s="160"/>
      <c r="AD912" s="168"/>
      <c r="AE912" s="160"/>
      <c r="AF912" s="160"/>
      <c r="AG912" s="161"/>
      <c r="AH912" s="115"/>
      <c r="AI912" s="115"/>
      <c r="AJ912" s="115"/>
      <c r="AK912" s="115"/>
      <c r="AL912" s="115"/>
      <c r="AM912" s="115"/>
      <c r="AO912" s="115"/>
      <c r="AQ912" s="4"/>
    </row>
    <row r="913" spans="3:43">
      <c r="C913" s="159"/>
      <c r="D913" s="162"/>
      <c r="E913" s="161"/>
      <c r="F913" s="700"/>
      <c r="G913" s="160"/>
      <c r="H913" s="160"/>
      <c r="I913" s="160"/>
      <c r="J913" s="160"/>
      <c r="K913" s="160"/>
      <c r="L913" s="160"/>
      <c r="M913" s="160"/>
      <c r="N913" s="160"/>
      <c r="O913" s="160"/>
      <c r="P913" s="160"/>
      <c r="Q913" s="160"/>
      <c r="R913" s="160"/>
      <c r="S913" s="160"/>
      <c r="T913" s="160"/>
      <c r="U913" s="160"/>
      <c r="V913" s="160"/>
      <c r="W913" s="160"/>
      <c r="X913" s="160"/>
      <c r="Y913" s="160"/>
      <c r="Z913" s="160"/>
      <c r="AA913" s="160"/>
      <c r="AB913" s="167"/>
      <c r="AC913" s="160"/>
      <c r="AD913" s="168"/>
      <c r="AE913" s="160"/>
      <c r="AF913" s="160"/>
      <c r="AG913" s="161"/>
      <c r="AH913" s="115"/>
      <c r="AI913" s="115"/>
      <c r="AJ913" s="115"/>
      <c r="AK913" s="115"/>
      <c r="AL913" s="115"/>
      <c r="AM913" s="115"/>
      <c r="AO913" s="115"/>
      <c r="AQ913" s="4"/>
    </row>
    <row r="914" spans="3:43">
      <c r="C914" s="159"/>
      <c r="D914" s="162"/>
      <c r="E914" s="161"/>
      <c r="F914" s="700"/>
      <c r="G914" s="160"/>
      <c r="H914" s="160"/>
      <c r="I914" s="160"/>
      <c r="J914" s="160"/>
      <c r="K914" s="160"/>
      <c r="L914" s="160"/>
      <c r="M914" s="160"/>
      <c r="N914" s="160"/>
      <c r="O914" s="160"/>
      <c r="P914" s="160"/>
      <c r="Q914" s="160"/>
      <c r="R914" s="160"/>
      <c r="S914" s="160"/>
      <c r="T914" s="160"/>
      <c r="U914" s="160"/>
      <c r="V914" s="160"/>
      <c r="W914" s="160"/>
      <c r="X914" s="160"/>
      <c r="Y914" s="160"/>
      <c r="Z914" s="160"/>
      <c r="AA914" s="160"/>
      <c r="AB914" s="167"/>
      <c r="AC914" s="160"/>
      <c r="AD914" s="168"/>
      <c r="AE914" s="160"/>
      <c r="AF914" s="160"/>
      <c r="AG914" s="161"/>
      <c r="AH914" s="115"/>
      <c r="AI914" s="115"/>
      <c r="AJ914" s="115"/>
      <c r="AK914" s="115"/>
      <c r="AL914" s="115"/>
      <c r="AM914" s="115"/>
      <c r="AO914" s="115"/>
      <c r="AQ914" s="4"/>
    </row>
    <row r="915" spans="3:43">
      <c r="C915" s="159"/>
      <c r="D915" s="162"/>
      <c r="E915" s="161"/>
      <c r="F915" s="700"/>
      <c r="G915" s="160"/>
      <c r="H915" s="160"/>
      <c r="I915" s="160"/>
      <c r="J915" s="160"/>
      <c r="K915" s="160"/>
      <c r="L915" s="160"/>
      <c r="M915" s="160"/>
      <c r="N915" s="160"/>
      <c r="O915" s="160"/>
      <c r="P915" s="160"/>
      <c r="Q915" s="160"/>
      <c r="R915" s="160"/>
      <c r="S915" s="160"/>
      <c r="T915" s="160"/>
      <c r="U915" s="160"/>
      <c r="V915" s="160"/>
      <c r="W915" s="160"/>
      <c r="X915" s="160"/>
      <c r="Y915" s="160"/>
      <c r="Z915" s="160"/>
      <c r="AA915" s="160"/>
      <c r="AB915" s="167"/>
      <c r="AC915" s="160"/>
      <c r="AD915" s="168"/>
      <c r="AE915" s="160"/>
      <c r="AF915" s="160"/>
      <c r="AG915" s="161"/>
      <c r="AH915" s="115"/>
      <c r="AI915" s="115"/>
      <c r="AJ915" s="115"/>
      <c r="AK915" s="115"/>
      <c r="AL915" s="115"/>
      <c r="AM915" s="115"/>
      <c r="AO915" s="115"/>
      <c r="AQ915" s="4"/>
    </row>
    <row r="916" spans="3:43">
      <c r="C916" s="159"/>
      <c r="D916" s="162"/>
      <c r="E916" s="161"/>
      <c r="F916" s="700"/>
      <c r="G916" s="160"/>
      <c r="H916" s="160"/>
      <c r="I916" s="160"/>
      <c r="J916" s="160"/>
      <c r="K916" s="160"/>
      <c r="L916" s="160"/>
      <c r="M916" s="160"/>
      <c r="N916" s="160"/>
      <c r="O916" s="160"/>
      <c r="P916" s="160"/>
      <c r="Q916" s="160"/>
      <c r="R916" s="160"/>
      <c r="S916" s="160"/>
      <c r="T916" s="160"/>
      <c r="U916" s="160"/>
      <c r="V916" s="160"/>
      <c r="W916" s="160"/>
      <c r="X916" s="160"/>
      <c r="Y916" s="160"/>
      <c r="Z916" s="160"/>
      <c r="AA916" s="160"/>
      <c r="AB916" s="167"/>
      <c r="AC916" s="160"/>
      <c r="AD916" s="168"/>
      <c r="AE916" s="160"/>
      <c r="AF916" s="160"/>
      <c r="AG916" s="161"/>
      <c r="AH916" s="115"/>
      <c r="AI916" s="115"/>
      <c r="AJ916" s="115"/>
      <c r="AK916" s="115"/>
      <c r="AL916" s="115"/>
      <c r="AM916" s="115"/>
      <c r="AO916" s="115"/>
      <c r="AQ916" s="4"/>
    </row>
    <row r="917" spans="3:43">
      <c r="C917" s="159"/>
      <c r="D917" s="162"/>
      <c r="E917" s="161"/>
      <c r="F917" s="700"/>
      <c r="G917" s="160"/>
      <c r="H917" s="160"/>
      <c r="I917" s="160"/>
      <c r="J917" s="160"/>
      <c r="K917" s="160"/>
      <c r="L917" s="160"/>
      <c r="M917" s="160"/>
      <c r="N917" s="160"/>
      <c r="O917" s="160"/>
      <c r="P917" s="160"/>
      <c r="Q917" s="160"/>
      <c r="R917" s="160"/>
      <c r="S917" s="160"/>
      <c r="T917" s="160"/>
      <c r="U917" s="160"/>
      <c r="V917" s="160"/>
      <c r="W917" s="160"/>
      <c r="X917" s="160"/>
      <c r="Y917" s="160"/>
      <c r="Z917" s="160"/>
      <c r="AA917" s="160"/>
      <c r="AB917" s="167"/>
      <c r="AC917" s="160"/>
      <c r="AD917" s="168"/>
      <c r="AE917" s="160"/>
      <c r="AF917" s="160"/>
      <c r="AG917" s="161"/>
      <c r="AH917" s="115"/>
      <c r="AI917" s="115"/>
      <c r="AJ917" s="115"/>
      <c r="AK917" s="115"/>
      <c r="AL917" s="115"/>
      <c r="AM917" s="115"/>
      <c r="AO917" s="115"/>
      <c r="AQ917" s="4"/>
    </row>
    <row r="918" spans="3:43">
      <c r="C918" s="159"/>
      <c r="D918" s="162"/>
      <c r="E918" s="161"/>
      <c r="F918" s="700"/>
      <c r="G918" s="160"/>
      <c r="H918" s="160"/>
      <c r="I918" s="160"/>
      <c r="J918" s="160"/>
      <c r="K918" s="160"/>
      <c r="L918" s="160"/>
      <c r="M918" s="160"/>
      <c r="N918" s="160"/>
      <c r="O918" s="160"/>
      <c r="P918" s="160"/>
      <c r="Q918" s="160"/>
      <c r="R918" s="160"/>
      <c r="S918" s="160"/>
      <c r="T918" s="160"/>
      <c r="U918" s="160"/>
      <c r="V918" s="160"/>
      <c r="W918" s="160"/>
      <c r="X918" s="160"/>
      <c r="Y918" s="160"/>
      <c r="Z918" s="160"/>
      <c r="AA918" s="160"/>
      <c r="AB918" s="167"/>
      <c r="AC918" s="160"/>
      <c r="AD918" s="168"/>
      <c r="AE918" s="160"/>
      <c r="AF918" s="160"/>
      <c r="AG918" s="161"/>
      <c r="AH918" s="115"/>
      <c r="AI918" s="115"/>
      <c r="AJ918" s="115"/>
      <c r="AK918" s="115"/>
      <c r="AL918" s="115"/>
      <c r="AM918" s="115"/>
      <c r="AO918" s="115"/>
      <c r="AQ918" s="4"/>
    </row>
    <row r="919" spans="3:43">
      <c r="C919" s="159"/>
      <c r="D919" s="162"/>
      <c r="E919" s="161"/>
      <c r="F919" s="700"/>
      <c r="G919" s="160"/>
      <c r="H919" s="160"/>
      <c r="I919" s="160"/>
      <c r="J919" s="160"/>
      <c r="K919" s="160"/>
      <c r="L919" s="160"/>
      <c r="M919" s="160"/>
      <c r="N919" s="160"/>
      <c r="O919" s="160"/>
      <c r="P919" s="160"/>
      <c r="Q919" s="160"/>
      <c r="R919" s="160"/>
      <c r="S919" s="160"/>
      <c r="T919" s="160"/>
      <c r="U919" s="160"/>
      <c r="V919" s="160"/>
      <c r="W919" s="160"/>
      <c r="X919" s="160"/>
      <c r="Y919" s="160"/>
      <c r="Z919" s="160"/>
      <c r="AA919" s="160"/>
      <c r="AB919" s="167"/>
      <c r="AC919" s="160"/>
      <c r="AD919" s="168"/>
      <c r="AE919" s="160"/>
      <c r="AF919" s="160"/>
      <c r="AG919" s="161"/>
      <c r="AH919" s="115"/>
      <c r="AI919" s="115"/>
      <c r="AJ919" s="115"/>
      <c r="AK919" s="115"/>
      <c r="AL919" s="115"/>
      <c r="AM919" s="115"/>
      <c r="AO919" s="115"/>
      <c r="AQ919" s="4"/>
    </row>
    <row r="920" spans="3:43">
      <c r="C920" s="159"/>
      <c r="D920" s="162"/>
      <c r="E920" s="161"/>
      <c r="F920" s="700"/>
      <c r="G920" s="160"/>
      <c r="H920" s="160"/>
      <c r="I920" s="160"/>
      <c r="J920" s="160"/>
      <c r="K920" s="160"/>
      <c r="L920" s="160"/>
      <c r="M920" s="160"/>
      <c r="N920" s="160"/>
      <c r="O920" s="160"/>
      <c r="P920" s="160"/>
      <c r="Q920" s="160"/>
      <c r="R920" s="160"/>
      <c r="S920" s="160"/>
      <c r="T920" s="160"/>
      <c r="U920" s="160"/>
      <c r="V920" s="160"/>
      <c r="W920" s="160"/>
      <c r="X920" s="160"/>
      <c r="Y920" s="160"/>
      <c r="Z920" s="160"/>
      <c r="AA920" s="160"/>
      <c r="AB920" s="167"/>
      <c r="AC920" s="160"/>
      <c r="AD920" s="168"/>
      <c r="AE920" s="160"/>
      <c r="AF920" s="160"/>
      <c r="AG920" s="161"/>
      <c r="AH920" s="115"/>
      <c r="AI920" s="115"/>
      <c r="AJ920" s="115"/>
      <c r="AK920" s="115"/>
      <c r="AL920" s="115"/>
      <c r="AM920" s="115"/>
      <c r="AO920" s="115"/>
      <c r="AQ920" s="4"/>
    </row>
    <row r="921" spans="3:43">
      <c r="C921" s="159"/>
      <c r="D921" s="162"/>
      <c r="E921" s="161"/>
      <c r="F921" s="700"/>
      <c r="G921" s="160"/>
      <c r="H921" s="160"/>
      <c r="I921" s="160"/>
      <c r="J921" s="160"/>
      <c r="K921" s="160"/>
      <c r="L921" s="160"/>
      <c r="M921" s="160"/>
      <c r="N921" s="160"/>
      <c r="O921" s="160"/>
      <c r="P921" s="160"/>
      <c r="Q921" s="160"/>
      <c r="R921" s="160"/>
      <c r="S921" s="160"/>
      <c r="T921" s="160"/>
      <c r="U921" s="160"/>
      <c r="V921" s="160"/>
      <c r="W921" s="160"/>
      <c r="X921" s="160"/>
      <c r="Y921" s="160"/>
      <c r="Z921" s="160"/>
      <c r="AA921" s="160"/>
      <c r="AB921" s="167"/>
      <c r="AC921" s="160"/>
      <c r="AD921" s="168"/>
      <c r="AE921" s="160"/>
      <c r="AF921" s="160"/>
      <c r="AG921" s="161"/>
      <c r="AH921" s="115"/>
      <c r="AI921" s="115"/>
      <c r="AJ921" s="115"/>
      <c r="AK921" s="115"/>
      <c r="AL921" s="115"/>
      <c r="AM921" s="115"/>
      <c r="AO921" s="115"/>
      <c r="AQ921" s="4"/>
    </row>
    <row r="922" spans="3:43">
      <c r="C922" s="159"/>
      <c r="D922" s="162"/>
      <c r="E922" s="161"/>
      <c r="F922" s="700"/>
      <c r="G922" s="160"/>
      <c r="H922" s="160"/>
      <c r="I922" s="160"/>
      <c r="J922" s="160"/>
      <c r="K922" s="160"/>
      <c r="L922" s="160"/>
      <c r="M922" s="160"/>
      <c r="N922" s="160"/>
      <c r="O922" s="160"/>
      <c r="P922" s="160"/>
      <c r="Q922" s="160"/>
      <c r="R922" s="160"/>
      <c r="S922" s="160"/>
      <c r="T922" s="160"/>
      <c r="U922" s="160"/>
      <c r="V922" s="160"/>
      <c r="W922" s="160"/>
      <c r="X922" s="160"/>
      <c r="Y922" s="160"/>
      <c r="Z922" s="160"/>
      <c r="AA922" s="160"/>
      <c r="AB922" s="167"/>
      <c r="AC922" s="160"/>
      <c r="AD922" s="168"/>
      <c r="AE922" s="160"/>
      <c r="AF922" s="160"/>
      <c r="AG922" s="161"/>
      <c r="AH922" s="115"/>
      <c r="AI922" s="115"/>
      <c r="AJ922" s="115"/>
      <c r="AK922" s="115"/>
      <c r="AL922" s="115"/>
      <c r="AM922" s="115"/>
      <c r="AO922" s="115"/>
      <c r="AQ922" s="4"/>
    </row>
    <row r="923" spans="3:43">
      <c r="C923" s="159"/>
      <c r="D923" s="162"/>
      <c r="E923" s="161"/>
      <c r="F923" s="700"/>
      <c r="G923" s="160"/>
      <c r="H923" s="160"/>
      <c r="I923" s="160"/>
      <c r="J923" s="160"/>
      <c r="K923" s="160"/>
      <c r="L923" s="160"/>
      <c r="M923" s="160"/>
      <c r="N923" s="160"/>
      <c r="O923" s="160"/>
      <c r="P923" s="160"/>
      <c r="Q923" s="160"/>
      <c r="R923" s="160"/>
      <c r="S923" s="160"/>
      <c r="T923" s="160"/>
      <c r="U923" s="160"/>
      <c r="V923" s="160"/>
      <c r="W923" s="160"/>
      <c r="X923" s="160"/>
      <c r="Y923" s="160"/>
      <c r="Z923" s="160"/>
      <c r="AA923" s="160"/>
      <c r="AB923" s="167"/>
      <c r="AC923" s="160"/>
      <c r="AD923" s="168"/>
      <c r="AE923" s="160"/>
      <c r="AF923" s="160"/>
      <c r="AG923" s="161"/>
      <c r="AH923" s="115"/>
      <c r="AI923" s="115"/>
      <c r="AJ923" s="115"/>
      <c r="AK923" s="115"/>
      <c r="AL923" s="115"/>
      <c r="AM923" s="115"/>
      <c r="AO923" s="115"/>
      <c r="AQ923" s="4"/>
    </row>
    <row r="924" spans="3:43">
      <c r="C924" s="159"/>
      <c r="D924" s="162"/>
      <c r="E924" s="161"/>
      <c r="F924" s="700"/>
      <c r="G924" s="160"/>
      <c r="H924" s="160"/>
      <c r="I924" s="160"/>
      <c r="J924" s="160"/>
      <c r="K924" s="160"/>
      <c r="L924" s="160"/>
      <c r="M924" s="160"/>
      <c r="N924" s="160"/>
      <c r="O924" s="160"/>
      <c r="P924" s="160"/>
      <c r="Q924" s="160"/>
      <c r="R924" s="160"/>
      <c r="S924" s="160"/>
      <c r="T924" s="160"/>
      <c r="U924" s="160"/>
      <c r="V924" s="160"/>
      <c r="W924" s="160"/>
      <c r="X924" s="160"/>
      <c r="Y924" s="160"/>
      <c r="Z924" s="160"/>
      <c r="AA924" s="160"/>
      <c r="AB924" s="167"/>
      <c r="AC924" s="160"/>
      <c r="AD924" s="168"/>
      <c r="AE924" s="160"/>
      <c r="AF924" s="160"/>
      <c r="AG924" s="161"/>
      <c r="AH924" s="115"/>
      <c r="AI924" s="115"/>
      <c r="AJ924" s="115"/>
      <c r="AK924" s="115"/>
      <c r="AL924" s="115"/>
      <c r="AM924" s="115"/>
      <c r="AO924" s="115"/>
      <c r="AQ924" s="4"/>
    </row>
    <row r="925" spans="3:43">
      <c r="C925" s="159"/>
      <c r="D925" s="162"/>
      <c r="E925" s="161"/>
      <c r="F925" s="700"/>
      <c r="G925" s="160"/>
      <c r="H925" s="160"/>
      <c r="I925" s="160"/>
      <c r="J925" s="160"/>
      <c r="K925" s="160"/>
      <c r="L925" s="160"/>
      <c r="M925" s="160"/>
      <c r="N925" s="160"/>
      <c r="O925" s="160"/>
      <c r="P925" s="160"/>
      <c r="Q925" s="160"/>
      <c r="R925" s="160"/>
      <c r="S925" s="160"/>
      <c r="T925" s="160"/>
      <c r="U925" s="160"/>
      <c r="V925" s="160"/>
      <c r="W925" s="160"/>
      <c r="X925" s="160"/>
      <c r="Y925" s="160"/>
      <c r="Z925" s="160"/>
      <c r="AA925" s="160"/>
      <c r="AB925" s="167"/>
      <c r="AC925" s="160"/>
      <c r="AD925" s="168"/>
      <c r="AE925" s="160"/>
      <c r="AF925" s="160"/>
      <c r="AG925" s="161"/>
      <c r="AH925" s="115"/>
      <c r="AI925" s="115"/>
      <c r="AJ925" s="115"/>
      <c r="AK925" s="115"/>
      <c r="AL925" s="115"/>
      <c r="AM925" s="115"/>
      <c r="AO925" s="115"/>
      <c r="AQ925" s="4"/>
    </row>
    <row r="926" spans="3:43">
      <c r="C926" s="159"/>
      <c r="D926" s="162"/>
      <c r="E926" s="161"/>
      <c r="F926" s="700"/>
      <c r="G926" s="160"/>
      <c r="H926" s="160"/>
      <c r="I926" s="160"/>
      <c r="J926" s="160"/>
      <c r="K926" s="160"/>
      <c r="L926" s="160"/>
      <c r="M926" s="160"/>
      <c r="N926" s="160"/>
      <c r="O926" s="160"/>
      <c r="P926" s="160"/>
      <c r="Q926" s="160"/>
      <c r="R926" s="160"/>
      <c r="S926" s="160"/>
      <c r="T926" s="160"/>
      <c r="U926" s="160"/>
      <c r="V926" s="160"/>
      <c r="W926" s="160"/>
      <c r="X926" s="160"/>
      <c r="Y926" s="160"/>
      <c r="Z926" s="160"/>
      <c r="AA926" s="160"/>
      <c r="AB926" s="167"/>
      <c r="AC926" s="160"/>
      <c r="AD926" s="168"/>
      <c r="AE926" s="160"/>
      <c r="AF926" s="160"/>
      <c r="AG926" s="161"/>
      <c r="AH926" s="115"/>
      <c r="AI926" s="115"/>
      <c r="AJ926" s="115"/>
      <c r="AK926" s="115"/>
      <c r="AL926" s="115"/>
      <c r="AM926" s="115"/>
      <c r="AO926" s="115"/>
      <c r="AQ926" s="4"/>
    </row>
    <row r="927" spans="3:43">
      <c r="C927" s="159"/>
      <c r="D927" s="162"/>
      <c r="E927" s="161"/>
      <c r="F927" s="700"/>
      <c r="G927" s="160"/>
      <c r="H927" s="160"/>
      <c r="I927" s="160"/>
      <c r="J927" s="160"/>
      <c r="K927" s="160"/>
      <c r="L927" s="160"/>
      <c r="M927" s="160"/>
      <c r="N927" s="160"/>
      <c r="O927" s="160"/>
      <c r="P927" s="160"/>
      <c r="Q927" s="160"/>
      <c r="R927" s="160"/>
      <c r="S927" s="160"/>
      <c r="T927" s="160"/>
      <c r="U927" s="160"/>
      <c r="V927" s="160"/>
      <c r="W927" s="160"/>
      <c r="X927" s="160"/>
      <c r="Y927" s="160"/>
      <c r="Z927" s="160"/>
      <c r="AA927" s="160"/>
      <c r="AB927" s="167"/>
      <c r="AC927" s="160"/>
      <c r="AD927" s="168"/>
      <c r="AE927" s="160"/>
      <c r="AF927" s="160"/>
      <c r="AG927" s="161"/>
      <c r="AH927" s="115"/>
      <c r="AI927" s="115"/>
      <c r="AJ927" s="115"/>
      <c r="AK927" s="115"/>
      <c r="AL927" s="115"/>
      <c r="AM927" s="115"/>
      <c r="AO927" s="115"/>
      <c r="AQ927" s="4"/>
    </row>
    <row r="928" spans="3:43">
      <c r="C928" s="159"/>
      <c r="D928" s="162"/>
      <c r="E928" s="161"/>
      <c r="F928" s="700"/>
      <c r="G928" s="160"/>
      <c r="H928" s="160"/>
      <c r="I928" s="160"/>
      <c r="J928" s="160"/>
      <c r="K928" s="160"/>
      <c r="L928" s="160"/>
      <c r="M928" s="160"/>
      <c r="N928" s="160"/>
      <c r="O928" s="160"/>
      <c r="P928" s="160"/>
      <c r="Q928" s="160"/>
      <c r="R928" s="160"/>
      <c r="S928" s="160"/>
      <c r="T928" s="160"/>
      <c r="U928" s="160"/>
      <c r="V928" s="160"/>
      <c r="W928" s="160"/>
      <c r="X928" s="160"/>
      <c r="Y928" s="160"/>
      <c r="Z928" s="160"/>
      <c r="AA928" s="160"/>
      <c r="AB928" s="167"/>
      <c r="AC928" s="160"/>
      <c r="AD928" s="168"/>
      <c r="AE928" s="160"/>
      <c r="AF928" s="160"/>
      <c r="AG928" s="161"/>
      <c r="AH928" s="115"/>
      <c r="AI928" s="115"/>
      <c r="AJ928" s="115"/>
      <c r="AK928" s="115"/>
      <c r="AL928" s="115"/>
      <c r="AM928" s="115"/>
      <c r="AO928" s="115"/>
      <c r="AQ928" s="4"/>
    </row>
    <row r="929" spans="3:43">
      <c r="C929" s="159"/>
      <c r="D929" s="162"/>
      <c r="E929" s="161"/>
      <c r="F929" s="700"/>
      <c r="G929" s="160"/>
      <c r="H929" s="160"/>
      <c r="I929" s="160"/>
      <c r="J929" s="160"/>
      <c r="K929" s="160"/>
      <c r="L929" s="160"/>
      <c r="M929" s="160"/>
      <c r="N929" s="160"/>
      <c r="O929" s="160"/>
      <c r="P929" s="160"/>
      <c r="Q929" s="160"/>
      <c r="R929" s="160"/>
      <c r="S929" s="160"/>
      <c r="T929" s="160"/>
      <c r="U929" s="160"/>
      <c r="V929" s="160"/>
      <c r="W929" s="160"/>
      <c r="X929" s="160"/>
      <c r="Y929" s="160"/>
      <c r="Z929" s="160"/>
      <c r="AA929" s="160"/>
      <c r="AB929" s="167"/>
      <c r="AC929" s="160"/>
      <c r="AD929" s="168"/>
      <c r="AE929" s="160"/>
      <c r="AF929" s="160"/>
      <c r="AG929" s="161"/>
      <c r="AH929" s="115"/>
      <c r="AI929" s="115"/>
      <c r="AJ929" s="115"/>
      <c r="AK929" s="115"/>
      <c r="AL929" s="115"/>
      <c r="AM929" s="115"/>
      <c r="AO929" s="115"/>
      <c r="AQ929" s="4"/>
    </row>
    <row r="930" spans="3:43">
      <c r="C930" s="159"/>
      <c r="D930" s="162"/>
      <c r="E930" s="161"/>
      <c r="F930" s="700"/>
      <c r="G930" s="160"/>
      <c r="H930" s="160"/>
      <c r="I930" s="160"/>
      <c r="J930" s="160"/>
      <c r="K930" s="160"/>
      <c r="L930" s="160"/>
      <c r="M930" s="160"/>
      <c r="N930" s="160"/>
      <c r="O930" s="160"/>
      <c r="P930" s="160"/>
      <c r="Q930" s="160"/>
      <c r="R930" s="160"/>
      <c r="S930" s="160"/>
      <c r="T930" s="160"/>
      <c r="U930" s="160"/>
      <c r="V930" s="160"/>
      <c r="W930" s="160"/>
      <c r="X930" s="160"/>
      <c r="Y930" s="160"/>
      <c r="Z930" s="160"/>
      <c r="AA930" s="160"/>
      <c r="AB930" s="167"/>
      <c r="AC930" s="160"/>
      <c r="AD930" s="168"/>
      <c r="AE930" s="160"/>
      <c r="AF930" s="160"/>
      <c r="AG930" s="161"/>
      <c r="AH930" s="115"/>
      <c r="AI930" s="115"/>
      <c r="AJ930" s="115"/>
      <c r="AK930" s="115"/>
      <c r="AL930" s="115"/>
      <c r="AM930" s="115"/>
      <c r="AO930" s="115"/>
      <c r="AQ930" s="4"/>
    </row>
    <row r="931" spans="3:43">
      <c r="C931" s="159"/>
      <c r="D931" s="162"/>
      <c r="E931" s="161"/>
      <c r="F931" s="700"/>
      <c r="G931" s="160"/>
      <c r="H931" s="160"/>
      <c r="I931" s="160"/>
      <c r="J931" s="160"/>
      <c r="K931" s="160"/>
      <c r="L931" s="160"/>
      <c r="M931" s="160"/>
      <c r="N931" s="160"/>
      <c r="O931" s="160"/>
      <c r="P931" s="160"/>
      <c r="Q931" s="160"/>
      <c r="R931" s="160"/>
      <c r="S931" s="160"/>
      <c r="T931" s="160"/>
      <c r="U931" s="160"/>
      <c r="V931" s="160"/>
      <c r="W931" s="160"/>
      <c r="X931" s="160"/>
      <c r="Y931" s="160"/>
      <c r="Z931" s="160"/>
      <c r="AA931" s="160"/>
      <c r="AB931" s="167"/>
      <c r="AC931" s="160"/>
      <c r="AD931" s="168"/>
      <c r="AE931" s="160"/>
      <c r="AF931" s="160"/>
      <c r="AG931" s="161"/>
      <c r="AH931" s="115"/>
      <c r="AI931" s="115"/>
      <c r="AJ931" s="115"/>
      <c r="AK931" s="115"/>
      <c r="AL931" s="115"/>
      <c r="AM931" s="115"/>
      <c r="AO931" s="115"/>
      <c r="AQ931" s="4"/>
    </row>
    <row r="932" spans="3:43">
      <c r="C932" s="159"/>
      <c r="D932" s="162"/>
      <c r="E932" s="161"/>
      <c r="F932" s="700"/>
      <c r="G932" s="160"/>
      <c r="H932" s="160"/>
      <c r="I932" s="160"/>
      <c r="J932" s="160"/>
      <c r="K932" s="160"/>
      <c r="L932" s="160"/>
      <c r="M932" s="160"/>
      <c r="N932" s="160"/>
      <c r="O932" s="160"/>
      <c r="P932" s="160"/>
      <c r="Q932" s="160"/>
      <c r="R932" s="160"/>
      <c r="S932" s="160"/>
      <c r="T932" s="160"/>
      <c r="U932" s="160"/>
      <c r="V932" s="160"/>
      <c r="W932" s="160"/>
      <c r="X932" s="160"/>
      <c r="Y932" s="160"/>
      <c r="Z932" s="160"/>
      <c r="AA932" s="160"/>
      <c r="AB932" s="167"/>
      <c r="AC932" s="160"/>
      <c r="AD932" s="168"/>
      <c r="AE932" s="160"/>
      <c r="AF932" s="160"/>
      <c r="AG932" s="161"/>
      <c r="AH932" s="115"/>
      <c r="AI932" s="115"/>
      <c r="AJ932" s="115"/>
      <c r="AK932" s="115"/>
      <c r="AL932" s="115"/>
      <c r="AM932" s="115"/>
      <c r="AO932" s="115"/>
      <c r="AQ932" s="4"/>
    </row>
    <row r="933" spans="3:43">
      <c r="C933" s="159"/>
      <c r="D933" s="162"/>
      <c r="E933" s="161"/>
      <c r="F933" s="700"/>
      <c r="G933" s="160"/>
      <c r="H933" s="160"/>
      <c r="I933" s="160"/>
      <c r="J933" s="160"/>
      <c r="K933" s="160"/>
      <c r="L933" s="160"/>
      <c r="M933" s="160"/>
      <c r="N933" s="160"/>
      <c r="O933" s="160"/>
      <c r="P933" s="160"/>
      <c r="Q933" s="160"/>
      <c r="R933" s="160"/>
      <c r="S933" s="160"/>
      <c r="T933" s="160"/>
      <c r="U933" s="160"/>
      <c r="V933" s="160"/>
      <c r="W933" s="160"/>
      <c r="X933" s="160"/>
      <c r="Y933" s="160"/>
      <c r="Z933" s="160"/>
      <c r="AA933" s="160"/>
      <c r="AB933" s="167"/>
      <c r="AC933" s="160"/>
      <c r="AD933" s="168"/>
      <c r="AE933" s="160"/>
      <c r="AF933" s="160"/>
      <c r="AG933" s="161"/>
      <c r="AH933" s="115"/>
      <c r="AI933" s="115"/>
      <c r="AJ933" s="115"/>
      <c r="AK933" s="115"/>
      <c r="AL933" s="115"/>
      <c r="AM933" s="115"/>
      <c r="AO933" s="115"/>
      <c r="AQ933" s="4"/>
    </row>
    <row r="934" spans="3:43">
      <c r="C934" s="159"/>
      <c r="D934" s="162"/>
      <c r="E934" s="161"/>
      <c r="F934" s="700"/>
      <c r="G934" s="160"/>
      <c r="H934" s="160"/>
      <c r="I934" s="160"/>
      <c r="J934" s="160"/>
      <c r="K934" s="160"/>
      <c r="L934" s="160"/>
      <c r="M934" s="160"/>
      <c r="N934" s="160"/>
      <c r="O934" s="160"/>
      <c r="P934" s="160"/>
      <c r="Q934" s="160"/>
      <c r="R934" s="160"/>
      <c r="S934" s="160"/>
      <c r="T934" s="160"/>
      <c r="U934" s="160"/>
      <c r="V934" s="160"/>
      <c r="W934" s="160"/>
      <c r="X934" s="160"/>
      <c r="Y934" s="160"/>
      <c r="Z934" s="160"/>
      <c r="AA934" s="160"/>
      <c r="AB934" s="167"/>
      <c r="AC934" s="160"/>
      <c r="AD934" s="168"/>
      <c r="AE934" s="160"/>
      <c r="AF934" s="160"/>
      <c r="AG934" s="161"/>
      <c r="AH934" s="115"/>
      <c r="AI934" s="115"/>
      <c r="AJ934" s="115"/>
      <c r="AK934" s="115"/>
      <c r="AL934" s="115"/>
      <c r="AM934" s="115"/>
      <c r="AO934" s="115"/>
      <c r="AQ934" s="4"/>
    </row>
    <row r="935" spans="3:43">
      <c r="C935" s="159"/>
      <c r="D935" s="162"/>
      <c r="E935" s="161"/>
      <c r="F935" s="700"/>
      <c r="G935" s="160"/>
      <c r="H935" s="160"/>
      <c r="I935" s="160"/>
      <c r="J935" s="160"/>
      <c r="K935" s="160"/>
      <c r="L935" s="160"/>
      <c r="M935" s="160"/>
      <c r="N935" s="160"/>
      <c r="O935" s="160"/>
      <c r="P935" s="160"/>
      <c r="Q935" s="160"/>
      <c r="R935" s="160"/>
      <c r="S935" s="160"/>
      <c r="T935" s="160"/>
      <c r="U935" s="160"/>
      <c r="V935" s="160"/>
      <c r="W935" s="160"/>
      <c r="X935" s="160"/>
      <c r="Y935" s="160"/>
      <c r="Z935" s="160"/>
      <c r="AA935" s="160"/>
      <c r="AB935" s="167"/>
      <c r="AC935" s="160"/>
      <c r="AD935" s="168"/>
      <c r="AE935" s="160"/>
      <c r="AF935" s="160"/>
      <c r="AG935" s="161"/>
      <c r="AH935" s="115"/>
      <c r="AI935" s="115"/>
      <c r="AJ935" s="115"/>
      <c r="AK935" s="115"/>
      <c r="AL935" s="115"/>
      <c r="AM935" s="115"/>
      <c r="AO935" s="115"/>
      <c r="AQ935" s="4"/>
    </row>
    <row r="936" spans="3:43">
      <c r="C936" s="159"/>
      <c r="D936" s="162"/>
      <c r="E936" s="161"/>
      <c r="F936" s="700"/>
      <c r="G936" s="160"/>
      <c r="H936" s="160"/>
      <c r="I936" s="160"/>
      <c r="J936" s="160"/>
      <c r="K936" s="160"/>
      <c r="L936" s="160"/>
      <c r="M936" s="160"/>
      <c r="N936" s="160"/>
      <c r="O936" s="160"/>
      <c r="P936" s="160"/>
      <c r="Q936" s="160"/>
      <c r="R936" s="160"/>
      <c r="S936" s="160"/>
      <c r="T936" s="160"/>
      <c r="U936" s="160"/>
      <c r="V936" s="160"/>
      <c r="W936" s="160"/>
      <c r="X936" s="160"/>
      <c r="Y936" s="160"/>
      <c r="Z936" s="160"/>
      <c r="AA936" s="160"/>
      <c r="AB936" s="167"/>
      <c r="AC936" s="160"/>
      <c r="AD936" s="168"/>
      <c r="AE936" s="160"/>
      <c r="AF936" s="160"/>
      <c r="AG936" s="161"/>
      <c r="AH936" s="115"/>
      <c r="AI936" s="115"/>
      <c r="AJ936" s="115"/>
      <c r="AK936" s="115"/>
      <c r="AL936" s="115"/>
      <c r="AM936" s="115"/>
      <c r="AO936" s="115"/>
      <c r="AQ936" s="4"/>
    </row>
    <row r="937" spans="3:43">
      <c r="C937" s="159"/>
      <c r="D937" s="162"/>
      <c r="E937" s="161"/>
      <c r="F937" s="700"/>
      <c r="G937" s="160"/>
      <c r="H937" s="160"/>
      <c r="I937" s="160"/>
      <c r="J937" s="160"/>
      <c r="K937" s="160"/>
      <c r="L937" s="160"/>
      <c r="M937" s="160"/>
      <c r="N937" s="160"/>
      <c r="O937" s="160"/>
      <c r="P937" s="160"/>
      <c r="Q937" s="160"/>
      <c r="R937" s="160"/>
      <c r="S937" s="160"/>
      <c r="T937" s="160"/>
      <c r="U937" s="160"/>
      <c r="V937" s="160"/>
      <c r="W937" s="160"/>
      <c r="X937" s="160"/>
      <c r="Y937" s="160"/>
      <c r="Z937" s="160"/>
      <c r="AA937" s="160"/>
      <c r="AB937" s="167"/>
      <c r="AC937" s="160"/>
      <c r="AD937" s="168"/>
      <c r="AE937" s="160"/>
      <c r="AF937" s="160"/>
      <c r="AG937" s="161"/>
      <c r="AH937" s="115"/>
      <c r="AI937" s="115"/>
      <c r="AJ937" s="115"/>
      <c r="AK937" s="115"/>
      <c r="AL937" s="115"/>
      <c r="AM937" s="115"/>
      <c r="AO937" s="115"/>
      <c r="AQ937" s="4"/>
    </row>
    <row r="938" spans="3:43">
      <c r="C938" s="159"/>
      <c r="D938" s="162"/>
      <c r="E938" s="161"/>
      <c r="F938" s="700"/>
      <c r="G938" s="160"/>
      <c r="H938" s="160"/>
      <c r="I938" s="160"/>
      <c r="J938" s="160"/>
      <c r="K938" s="160"/>
      <c r="L938" s="160"/>
      <c r="M938" s="160"/>
      <c r="N938" s="160"/>
      <c r="O938" s="160"/>
      <c r="P938" s="160"/>
      <c r="Q938" s="160"/>
      <c r="R938" s="160"/>
      <c r="S938" s="160"/>
      <c r="T938" s="160"/>
      <c r="U938" s="160"/>
      <c r="V938" s="160"/>
      <c r="W938" s="160"/>
      <c r="X938" s="160"/>
      <c r="Y938" s="160"/>
      <c r="Z938" s="160"/>
      <c r="AA938" s="160"/>
      <c r="AB938" s="167"/>
      <c r="AC938" s="160"/>
      <c r="AD938" s="168"/>
      <c r="AE938" s="160"/>
      <c r="AF938" s="160"/>
      <c r="AG938" s="161"/>
      <c r="AH938" s="115"/>
      <c r="AI938" s="115"/>
      <c r="AJ938" s="115"/>
      <c r="AK938" s="115"/>
      <c r="AL938" s="115"/>
      <c r="AM938" s="115"/>
      <c r="AO938" s="115"/>
      <c r="AQ938" s="4"/>
    </row>
    <row r="939" spans="3:43">
      <c r="C939" s="159"/>
      <c r="D939" s="162"/>
      <c r="E939" s="161"/>
      <c r="F939" s="700"/>
      <c r="G939" s="160"/>
      <c r="H939" s="160"/>
      <c r="I939" s="160"/>
      <c r="J939" s="160"/>
      <c r="K939" s="160"/>
      <c r="L939" s="160"/>
      <c r="M939" s="160"/>
      <c r="N939" s="160"/>
      <c r="O939" s="160"/>
      <c r="P939" s="160"/>
      <c r="Q939" s="160"/>
      <c r="R939" s="160"/>
      <c r="S939" s="160"/>
      <c r="T939" s="160"/>
      <c r="U939" s="160"/>
      <c r="V939" s="160"/>
      <c r="W939" s="160"/>
      <c r="X939" s="160"/>
      <c r="Y939" s="160"/>
      <c r="Z939" s="160"/>
      <c r="AA939" s="160"/>
      <c r="AB939" s="167"/>
      <c r="AC939" s="160"/>
      <c r="AD939" s="168"/>
      <c r="AE939" s="160"/>
      <c r="AF939" s="160"/>
      <c r="AG939" s="161"/>
      <c r="AH939" s="115"/>
      <c r="AI939" s="115"/>
      <c r="AJ939" s="115"/>
      <c r="AK939" s="115"/>
      <c r="AL939" s="115"/>
      <c r="AM939" s="115"/>
      <c r="AO939" s="115"/>
      <c r="AQ939" s="4"/>
    </row>
    <row r="940" spans="3:43">
      <c r="C940" s="159"/>
      <c r="D940" s="162"/>
      <c r="E940" s="161"/>
      <c r="F940" s="700"/>
      <c r="G940" s="160"/>
      <c r="H940" s="160"/>
      <c r="I940" s="160"/>
      <c r="J940" s="160"/>
      <c r="K940" s="160"/>
      <c r="L940" s="160"/>
      <c r="M940" s="160"/>
      <c r="N940" s="160"/>
      <c r="O940" s="160"/>
      <c r="P940" s="160"/>
      <c r="Q940" s="160"/>
      <c r="R940" s="160"/>
      <c r="S940" s="160"/>
      <c r="T940" s="160"/>
      <c r="U940" s="160"/>
      <c r="V940" s="160"/>
      <c r="W940" s="160"/>
      <c r="X940" s="160"/>
      <c r="Y940" s="160"/>
      <c r="Z940" s="160"/>
      <c r="AA940" s="160"/>
      <c r="AB940" s="167"/>
      <c r="AC940" s="160"/>
      <c r="AD940" s="168"/>
      <c r="AE940" s="160"/>
      <c r="AF940" s="160"/>
      <c r="AG940" s="161"/>
      <c r="AH940" s="115"/>
      <c r="AI940" s="115"/>
      <c r="AJ940" s="115"/>
      <c r="AK940" s="115"/>
      <c r="AL940" s="115"/>
      <c r="AM940" s="115"/>
      <c r="AO940" s="115"/>
      <c r="AQ940" s="4"/>
    </row>
    <row r="941" spans="3:43">
      <c r="C941" s="159"/>
      <c r="D941" s="162"/>
      <c r="E941" s="161"/>
      <c r="F941" s="700"/>
      <c r="G941" s="160"/>
      <c r="H941" s="160"/>
      <c r="I941" s="160"/>
      <c r="J941" s="160"/>
      <c r="K941" s="160"/>
      <c r="L941" s="160"/>
      <c r="M941" s="160"/>
      <c r="N941" s="160"/>
      <c r="O941" s="160"/>
      <c r="P941" s="160"/>
      <c r="Q941" s="160"/>
      <c r="R941" s="160"/>
      <c r="S941" s="160"/>
      <c r="T941" s="160"/>
      <c r="U941" s="160"/>
      <c r="V941" s="160"/>
      <c r="W941" s="160"/>
      <c r="X941" s="160"/>
      <c r="Y941" s="160"/>
      <c r="Z941" s="160"/>
      <c r="AA941" s="160"/>
      <c r="AB941" s="167"/>
      <c r="AC941" s="160"/>
      <c r="AD941" s="168"/>
      <c r="AE941" s="160"/>
      <c r="AF941" s="160"/>
      <c r="AG941" s="161"/>
      <c r="AH941" s="115"/>
      <c r="AI941" s="115"/>
      <c r="AJ941" s="115"/>
      <c r="AK941" s="115"/>
      <c r="AL941" s="115"/>
      <c r="AM941" s="115"/>
      <c r="AO941" s="115"/>
      <c r="AQ941" s="4"/>
    </row>
    <row r="942" spans="3:43">
      <c r="C942" s="159"/>
      <c r="D942" s="162"/>
      <c r="E942" s="161"/>
      <c r="F942" s="700"/>
      <c r="G942" s="160"/>
      <c r="H942" s="160"/>
      <c r="I942" s="160"/>
      <c r="J942" s="160"/>
      <c r="K942" s="160"/>
      <c r="L942" s="160"/>
      <c r="M942" s="160"/>
      <c r="N942" s="160"/>
      <c r="O942" s="160"/>
      <c r="P942" s="160"/>
      <c r="Q942" s="160"/>
      <c r="R942" s="160"/>
      <c r="S942" s="160"/>
      <c r="T942" s="160"/>
      <c r="U942" s="160"/>
      <c r="V942" s="160"/>
      <c r="W942" s="160"/>
      <c r="X942" s="160"/>
      <c r="Y942" s="160"/>
      <c r="Z942" s="160"/>
      <c r="AA942" s="160"/>
      <c r="AB942" s="167"/>
      <c r="AC942" s="160"/>
      <c r="AD942" s="168"/>
      <c r="AE942" s="160"/>
      <c r="AF942" s="160"/>
      <c r="AG942" s="161"/>
      <c r="AH942" s="115"/>
      <c r="AI942" s="115"/>
      <c r="AJ942" s="115"/>
      <c r="AK942" s="115"/>
      <c r="AL942" s="115"/>
      <c r="AM942" s="115"/>
      <c r="AO942" s="115"/>
      <c r="AQ942" s="4"/>
    </row>
    <row r="943" spans="3:43">
      <c r="C943" s="159"/>
      <c r="D943" s="162"/>
      <c r="E943" s="161"/>
      <c r="F943" s="700"/>
      <c r="G943" s="160"/>
      <c r="H943" s="160"/>
      <c r="I943" s="160"/>
      <c r="J943" s="160"/>
      <c r="K943" s="160"/>
      <c r="L943" s="160"/>
      <c r="M943" s="160"/>
      <c r="N943" s="160"/>
      <c r="O943" s="160"/>
      <c r="P943" s="160"/>
      <c r="Q943" s="160"/>
      <c r="R943" s="160"/>
      <c r="S943" s="160"/>
      <c r="T943" s="160"/>
      <c r="U943" s="160"/>
      <c r="V943" s="160"/>
      <c r="W943" s="160"/>
      <c r="X943" s="160"/>
      <c r="Y943" s="160"/>
      <c r="Z943" s="160"/>
      <c r="AA943" s="160"/>
      <c r="AB943" s="167"/>
      <c r="AC943" s="160"/>
      <c r="AD943" s="168"/>
      <c r="AE943" s="160"/>
      <c r="AF943" s="160"/>
      <c r="AG943" s="161"/>
      <c r="AH943" s="115"/>
      <c r="AI943" s="115"/>
      <c r="AJ943" s="115"/>
      <c r="AK943" s="115"/>
      <c r="AL943" s="115"/>
      <c r="AM943" s="115"/>
      <c r="AO943" s="115"/>
      <c r="AQ943" s="4"/>
    </row>
    <row r="944" spans="3:43">
      <c r="C944" s="159"/>
      <c r="D944" s="162"/>
      <c r="E944" s="161"/>
      <c r="F944" s="700"/>
      <c r="G944" s="160"/>
      <c r="H944" s="160"/>
      <c r="I944" s="160"/>
      <c r="J944" s="160"/>
      <c r="K944" s="160"/>
      <c r="L944" s="160"/>
      <c r="M944" s="160"/>
      <c r="N944" s="160"/>
      <c r="O944" s="160"/>
      <c r="P944" s="160"/>
      <c r="Q944" s="160"/>
      <c r="R944" s="160"/>
      <c r="S944" s="160"/>
      <c r="T944" s="160"/>
      <c r="U944" s="160"/>
      <c r="V944" s="160"/>
      <c r="W944" s="160"/>
      <c r="X944" s="160"/>
      <c r="Y944" s="160"/>
      <c r="Z944" s="160"/>
      <c r="AA944" s="160"/>
      <c r="AB944" s="167"/>
      <c r="AC944" s="160"/>
      <c r="AD944" s="168"/>
      <c r="AE944" s="160"/>
      <c r="AF944" s="160"/>
      <c r="AG944" s="161"/>
      <c r="AH944" s="115"/>
      <c r="AI944" s="115"/>
      <c r="AJ944" s="115"/>
      <c r="AK944" s="115"/>
      <c r="AL944" s="115"/>
      <c r="AM944" s="115"/>
      <c r="AO944" s="115"/>
      <c r="AQ944" s="4"/>
    </row>
    <row r="945" spans="3:43">
      <c r="C945" s="159"/>
      <c r="D945" s="162"/>
      <c r="E945" s="161"/>
      <c r="F945" s="700"/>
      <c r="G945" s="160"/>
      <c r="H945" s="160"/>
      <c r="I945" s="160"/>
      <c r="J945" s="160"/>
      <c r="K945" s="160"/>
      <c r="L945" s="160"/>
      <c r="M945" s="160"/>
      <c r="N945" s="160"/>
      <c r="O945" s="160"/>
      <c r="P945" s="160"/>
      <c r="Q945" s="160"/>
      <c r="R945" s="160"/>
      <c r="S945" s="160"/>
      <c r="T945" s="160"/>
      <c r="U945" s="160"/>
      <c r="V945" s="160"/>
      <c r="W945" s="160"/>
      <c r="X945" s="160"/>
      <c r="Y945" s="160"/>
      <c r="Z945" s="160"/>
      <c r="AA945" s="160"/>
      <c r="AB945" s="167"/>
      <c r="AC945" s="160"/>
      <c r="AD945" s="168"/>
      <c r="AE945" s="160"/>
      <c r="AF945" s="160"/>
      <c r="AG945" s="161"/>
      <c r="AH945" s="115"/>
      <c r="AI945" s="115"/>
      <c r="AJ945" s="115"/>
      <c r="AK945" s="115"/>
      <c r="AL945" s="115"/>
      <c r="AM945" s="115"/>
      <c r="AO945" s="115"/>
      <c r="AQ945" s="4"/>
    </row>
    <row r="946" spans="3:43">
      <c r="C946" s="159"/>
      <c r="D946" s="162"/>
      <c r="E946" s="161"/>
      <c r="F946" s="700"/>
      <c r="G946" s="160"/>
      <c r="H946" s="160"/>
      <c r="I946" s="160"/>
      <c r="J946" s="160"/>
      <c r="K946" s="160"/>
      <c r="L946" s="160"/>
      <c r="M946" s="160"/>
      <c r="N946" s="160"/>
      <c r="O946" s="160"/>
      <c r="P946" s="160"/>
      <c r="Q946" s="160"/>
      <c r="R946" s="160"/>
      <c r="S946" s="160"/>
      <c r="T946" s="160"/>
      <c r="U946" s="160"/>
      <c r="V946" s="160"/>
      <c r="W946" s="160"/>
      <c r="X946" s="160"/>
      <c r="Y946" s="160"/>
      <c r="Z946" s="160"/>
      <c r="AA946" s="160"/>
      <c r="AB946" s="167"/>
      <c r="AC946" s="160"/>
      <c r="AD946" s="168"/>
      <c r="AE946" s="160"/>
      <c r="AF946" s="160"/>
      <c r="AG946" s="161"/>
      <c r="AH946" s="115"/>
      <c r="AI946" s="115"/>
      <c r="AJ946" s="115"/>
      <c r="AK946" s="115"/>
      <c r="AL946" s="115"/>
      <c r="AM946" s="115"/>
      <c r="AO946" s="115"/>
      <c r="AQ946" s="4"/>
    </row>
    <row r="947" spans="3:43">
      <c r="C947" s="159"/>
      <c r="D947" s="162"/>
      <c r="E947" s="161"/>
      <c r="F947" s="700"/>
      <c r="G947" s="160"/>
      <c r="H947" s="160"/>
      <c r="I947" s="160"/>
      <c r="J947" s="160"/>
      <c r="K947" s="160"/>
      <c r="L947" s="160"/>
      <c r="M947" s="160"/>
      <c r="N947" s="160"/>
      <c r="O947" s="160"/>
      <c r="P947" s="160"/>
      <c r="Q947" s="160"/>
      <c r="R947" s="160"/>
      <c r="S947" s="160"/>
      <c r="T947" s="160"/>
      <c r="U947" s="160"/>
      <c r="V947" s="160"/>
      <c r="W947" s="160"/>
      <c r="X947" s="160"/>
      <c r="Y947" s="160"/>
      <c r="Z947" s="160"/>
      <c r="AA947" s="160"/>
      <c r="AB947" s="167"/>
      <c r="AC947" s="160"/>
      <c r="AD947" s="168"/>
      <c r="AE947" s="160"/>
      <c r="AF947" s="160"/>
      <c r="AG947" s="161"/>
      <c r="AH947" s="115"/>
      <c r="AI947" s="115"/>
      <c r="AJ947" s="115"/>
      <c r="AK947" s="115"/>
      <c r="AL947" s="115"/>
      <c r="AM947" s="115"/>
      <c r="AO947" s="115"/>
      <c r="AQ947" s="4"/>
    </row>
    <row r="948" spans="3:43">
      <c r="C948" s="159"/>
      <c r="D948" s="162"/>
      <c r="E948" s="161"/>
      <c r="F948" s="700"/>
      <c r="G948" s="160"/>
      <c r="H948" s="160"/>
      <c r="I948" s="160"/>
      <c r="J948" s="160"/>
      <c r="K948" s="160"/>
      <c r="L948" s="160"/>
      <c r="M948" s="160"/>
      <c r="N948" s="160"/>
      <c r="O948" s="160"/>
      <c r="P948" s="160"/>
      <c r="Q948" s="160"/>
      <c r="R948" s="160"/>
      <c r="S948" s="160"/>
      <c r="T948" s="160"/>
      <c r="U948" s="160"/>
      <c r="V948" s="160"/>
      <c r="W948" s="160"/>
      <c r="X948" s="160"/>
      <c r="Y948" s="160"/>
      <c r="Z948" s="160"/>
      <c r="AA948" s="160"/>
      <c r="AB948" s="167"/>
      <c r="AC948" s="160"/>
      <c r="AD948" s="168"/>
      <c r="AE948" s="160"/>
      <c r="AF948" s="160"/>
      <c r="AG948" s="161"/>
      <c r="AH948" s="115"/>
      <c r="AI948" s="115"/>
      <c r="AJ948" s="115"/>
      <c r="AK948" s="115"/>
      <c r="AL948" s="115"/>
      <c r="AM948" s="115"/>
      <c r="AO948" s="115"/>
      <c r="AQ948" s="4"/>
    </row>
    <row r="949" spans="3:43">
      <c r="C949" s="159"/>
      <c r="D949" s="162"/>
      <c r="E949" s="161"/>
      <c r="F949" s="700"/>
      <c r="G949" s="160"/>
      <c r="H949" s="160"/>
      <c r="I949" s="160"/>
      <c r="J949" s="160"/>
      <c r="K949" s="160"/>
      <c r="L949" s="160"/>
      <c r="M949" s="160"/>
      <c r="N949" s="160"/>
      <c r="O949" s="160"/>
      <c r="P949" s="160"/>
      <c r="Q949" s="160"/>
      <c r="R949" s="160"/>
      <c r="S949" s="160"/>
      <c r="T949" s="160"/>
      <c r="U949" s="160"/>
      <c r="V949" s="160"/>
      <c r="W949" s="160"/>
      <c r="X949" s="160"/>
      <c r="Y949" s="160"/>
      <c r="Z949" s="160"/>
      <c r="AA949" s="160"/>
      <c r="AB949" s="167"/>
      <c r="AC949" s="160"/>
      <c r="AD949" s="168"/>
      <c r="AE949" s="160"/>
      <c r="AF949" s="160"/>
      <c r="AG949" s="161"/>
      <c r="AH949" s="115"/>
      <c r="AI949" s="115"/>
      <c r="AJ949" s="115"/>
      <c r="AK949" s="115"/>
      <c r="AL949" s="115"/>
      <c r="AM949" s="115"/>
      <c r="AO949" s="115"/>
      <c r="AQ949" s="4"/>
    </row>
    <row r="950" spans="3:43">
      <c r="C950" s="159"/>
      <c r="D950" s="162"/>
      <c r="E950" s="161"/>
      <c r="F950" s="700"/>
      <c r="G950" s="160"/>
      <c r="H950" s="160"/>
      <c r="I950" s="160"/>
      <c r="J950" s="160"/>
      <c r="K950" s="160"/>
      <c r="L950" s="160"/>
      <c r="M950" s="160"/>
      <c r="N950" s="160"/>
      <c r="O950" s="160"/>
      <c r="P950" s="160"/>
      <c r="Q950" s="160"/>
      <c r="R950" s="160"/>
      <c r="S950" s="160"/>
      <c r="T950" s="160"/>
      <c r="U950" s="160"/>
      <c r="V950" s="160"/>
      <c r="W950" s="160"/>
      <c r="X950" s="160"/>
      <c r="Y950" s="160"/>
      <c r="Z950" s="160"/>
      <c r="AA950" s="160"/>
      <c r="AB950" s="167"/>
      <c r="AC950" s="160"/>
      <c r="AD950" s="168"/>
      <c r="AE950" s="160"/>
      <c r="AF950" s="160"/>
      <c r="AG950" s="161"/>
      <c r="AH950" s="115"/>
      <c r="AI950" s="115"/>
      <c r="AJ950" s="115"/>
      <c r="AK950" s="115"/>
      <c r="AL950" s="115"/>
      <c r="AM950" s="115"/>
      <c r="AO950" s="115"/>
      <c r="AQ950" s="4"/>
    </row>
    <row r="951" spans="3:43">
      <c r="C951" s="159"/>
      <c r="D951" s="162"/>
      <c r="E951" s="161"/>
      <c r="F951" s="700"/>
      <c r="G951" s="160"/>
      <c r="H951" s="160"/>
      <c r="I951" s="160"/>
      <c r="J951" s="160"/>
      <c r="K951" s="160"/>
      <c r="L951" s="160"/>
      <c r="M951" s="160"/>
      <c r="N951" s="160"/>
      <c r="O951" s="160"/>
      <c r="P951" s="160"/>
      <c r="Q951" s="160"/>
      <c r="R951" s="160"/>
      <c r="S951" s="160"/>
      <c r="T951" s="160"/>
      <c r="U951" s="160"/>
      <c r="V951" s="160"/>
      <c r="W951" s="160"/>
      <c r="X951" s="160"/>
      <c r="Y951" s="160"/>
      <c r="Z951" s="160"/>
      <c r="AA951" s="160"/>
      <c r="AB951" s="167"/>
      <c r="AC951" s="160"/>
      <c r="AD951" s="168"/>
      <c r="AE951" s="160"/>
      <c r="AF951" s="160"/>
      <c r="AG951" s="161"/>
      <c r="AH951" s="115"/>
      <c r="AI951" s="115"/>
      <c r="AJ951" s="115"/>
      <c r="AK951" s="115"/>
      <c r="AL951" s="115"/>
      <c r="AM951" s="115"/>
      <c r="AO951" s="115"/>
      <c r="AQ951" s="4"/>
    </row>
    <row r="952" spans="3:43">
      <c r="C952" s="159"/>
      <c r="D952" s="162"/>
      <c r="E952" s="161"/>
      <c r="F952" s="700"/>
      <c r="G952" s="160"/>
      <c r="H952" s="160"/>
      <c r="I952" s="160"/>
      <c r="J952" s="160"/>
      <c r="K952" s="160"/>
      <c r="L952" s="160"/>
      <c r="M952" s="160"/>
      <c r="N952" s="160"/>
      <c r="O952" s="160"/>
      <c r="P952" s="160"/>
      <c r="Q952" s="160"/>
      <c r="R952" s="160"/>
      <c r="S952" s="160"/>
      <c r="T952" s="160"/>
      <c r="U952" s="160"/>
      <c r="V952" s="160"/>
      <c r="W952" s="160"/>
      <c r="X952" s="160"/>
      <c r="Y952" s="160"/>
      <c r="Z952" s="160"/>
      <c r="AA952" s="160"/>
      <c r="AB952" s="167"/>
      <c r="AC952" s="160"/>
      <c r="AD952" s="168"/>
      <c r="AE952" s="160"/>
      <c r="AF952" s="160"/>
      <c r="AG952" s="161"/>
      <c r="AH952" s="115"/>
      <c r="AI952" s="115"/>
      <c r="AJ952" s="115"/>
      <c r="AK952" s="115"/>
      <c r="AL952" s="115"/>
      <c r="AM952" s="115"/>
      <c r="AO952" s="115"/>
      <c r="AQ952" s="4"/>
    </row>
    <row r="953" spans="3:43">
      <c r="C953" s="159"/>
      <c r="D953" s="162"/>
      <c r="E953" s="161"/>
      <c r="F953" s="700"/>
      <c r="G953" s="160"/>
      <c r="H953" s="160"/>
      <c r="I953" s="160"/>
      <c r="J953" s="160"/>
      <c r="K953" s="160"/>
      <c r="L953" s="160"/>
      <c r="M953" s="160"/>
      <c r="N953" s="160"/>
      <c r="O953" s="160"/>
      <c r="P953" s="160"/>
      <c r="Q953" s="160"/>
      <c r="R953" s="160"/>
      <c r="S953" s="160"/>
      <c r="T953" s="160"/>
      <c r="U953" s="160"/>
      <c r="V953" s="160"/>
      <c r="W953" s="160"/>
      <c r="X953" s="160"/>
      <c r="Y953" s="160"/>
      <c r="Z953" s="160"/>
      <c r="AA953" s="160"/>
      <c r="AB953" s="167"/>
      <c r="AC953" s="160"/>
      <c r="AD953" s="168"/>
      <c r="AE953" s="160"/>
      <c r="AF953" s="160"/>
      <c r="AG953" s="161"/>
      <c r="AH953" s="115"/>
      <c r="AI953" s="115"/>
      <c r="AJ953" s="115"/>
      <c r="AK953" s="115"/>
      <c r="AL953" s="115"/>
      <c r="AM953" s="115"/>
      <c r="AO953" s="115"/>
      <c r="AQ953" s="4"/>
    </row>
    <row r="954" spans="3:43">
      <c r="C954" s="159"/>
      <c r="D954" s="162"/>
      <c r="E954" s="161"/>
      <c r="F954" s="700"/>
      <c r="G954" s="160"/>
      <c r="H954" s="160"/>
      <c r="I954" s="160"/>
      <c r="J954" s="160"/>
      <c r="K954" s="160"/>
      <c r="L954" s="160"/>
      <c r="M954" s="160"/>
      <c r="N954" s="160"/>
      <c r="O954" s="160"/>
      <c r="P954" s="160"/>
      <c r="Q954" s="160"/>
      <c r="R954" s="160"/>
      <c r="S954" s="160"/>
      <c r="T954" s="160"/>
      <c r="U954" s="160"/>
      <c r="V954" s="160"/>
      <c r="W954" s="160"/>
      <c r="X954" s="160"/>
      <c r="Y954" s="160"/>
      <c r="Z954" s="160"/>
      <c r="AA954" s="160"/>
      <c r="AB954" s="167"/>
      <c r="AC954" s="160"/>
      <c r="AD954" s="168"/>
      <c r="AE954" s="160"/>
      <c r="AF954" s="160"/>
      <c r="AG954" s="161"/>
      <c r="AH954" s="115"/>
      <c r="AI954" s="115"/>
      <c r="AJ954" s="115"/>
      <c r="AK954" s="115"/>
      <c r="AL954" s="115"/>
      <c r="AM954" s="115"/>
      <c r="AO954" s="115"/>
      <c r="AQ954" s="4"/>
    </row>
    <row r="955" spans="3:43">
      <c r="C955" s="159"/>
      <c r="D955" s="162"/>
      <c r="E955" s="161"/>
      <c r="F955" s="700"/>
      <c r="G955" s="160"/>
      <c r="H955" s="160"/>
      <c r="I955" s="160"/>
      <c r="J955" s="160"/>
      <c r="K955" s="160"/>
      <c r="L955" s="160"/>
      <c r="M955" s="160"/>
      <c r="N955" s="160"/>
      <c r="O955" s="160"/>
      <c r="P955" s="160"/>
      <c r="Q955" s="160"/>
      <c r="R955" s="160"/>
      <c r="S955" s="160"/>
      <c r="T955" s="160"/>
      <c r="U955" s="160"/>
      <c r="V955" s="160"/>
      <c r="W955" s="160"/>
      <c r="X955" s="160"/>
      <c r="Y955" s="160"/>
      <c r="Z955" s="160"/>
      <c r="AA955" s="160"/>
      <c r="AB955" s="167"/>
      <c r="AC955" s="160"/>
      <c r="AD955" s="168"/>
      <c r="AE955" s="160"/>
      <c r="AF955" s="160"/>
      <c r="AG955" s="161"/>
      <c r="AH955" s="115"/>
      <c r="AI955" s="115"/>
      <c r="AJ955" s="115"/>
      <c r="AK955" s="115"/>
      <c r="AL955" s="115"/>
      <c r="AM955" s="115"/>
      <c r="AO955" s="115"/>
      <c r="AQ955" s="4"/>
    </row>
    <row r="956" spans="3:43">
      <c r="C956" s="159"/>
      <c r="D956" s="162"/>
      <c r="E956" s="161"/>
      <c r="F956" s="700"/>
      <c r="G956" s="160"/>
      <c r="H956" s="160"/>
      <c r="I956" s="160"/>
      <c r="J956" s="160"/>
      <c r="K956" s="160"/>
      <c r="L956" s="160"/>
      <c r="M956" s="160"/>
      <c r="N956" s="160"/>
      <c r="O956" s="160"/>
      <c r="P956" s="160"/>
      <c r="Q956" s="160"/>
      <c r="R956" s="160"/>
      <c r="S956" s="160"/>
      <c r="T956" s="160"/>
      <c r="U956" s="160"/>
      <c r="V956" s="160"/>
      <c r="W956" s="160"/>
      <c r="X956" s="160"/>
      <c r="Y956" s="160"/>
      <c r="Z956" s="160"/>
      <c r="AA956" s="160"/>
      <c r="AB956" s="167"/>
      <c r="AC956" s="160"/>
      <c r="AD956" s="168"/>
      <c r="AE956" s="160"/>
      <c r="AF956" s="160"/>
      <c r="AG956" s="161"/>
      <c r="AH956" s="115"/>
      <c r="AI956" s="115"/>
      <c r="AJ956" s="115"/>
      <c r="AK956" s="115"/>
      <c r="AL956" s="115"/>
      <c r="AM956" s="115"/>
      <c r="AO956" s="115"/>
      <c r="AQ956" s="4"/>
    </row>
    <row r="957" spans="3:43">
      <c r="C957" s="159"/>
      <c r="D957" s="162"/>
      <c r="E957" s="161"/>
      <c r="F957" s="700"/>
      <c r="G957" s="160"/>
      <c r="H957" s="160"/>
      <c r="I957" s="160"/>
      <c r="J957" s="160"/>
      <c r="K957" s="160"/>
      <c r="L957" s="160"/>
      <c r="M957" s="160"/>
      <c r="N957" s="160"/>
      <c r="O957" s="160"/>
      <c r="P957" s="160"/>
      <c r="Q957" s="160"/>
      <c r="R957" s="160"/>
      <c r="S957" s="160"/>
      <c r="T957" s="160"/>
      <c r="U957" s="160"/>
      <c r="V957" s="160"/>
      <c r="W957" s="160"/>
      <c r="X957" s="160"/>
      <c r="Y957" s="160"/>
      <c r="Z957" s="160"/>
      <c r="AA957" s="160"/>
      <c r="AB957" s="167"/>
      <c r="AC957" s="160"/>
      <c r="AD957" s="168"/>
      <c r="AE957" s="160"/>
      <c r="AF957" s="160"/>
      <c r="AG957" s="161"/>
      <c r="AH957" s="115"/>
      <c r="AI957" s="115"/>
      <c r="AJ957" s="115"/>
      <c r="AK957" s="115"/>
      <c r="AL957" s="115"/>
      <c r="AM957" s="115"/>
      <c r="AO957" s="115"/>
      <c r="AQ957" s="4"/>
    </row>
    <row r="958" spans="3:43">
      <c r="C958" s="159"/>
      <c r="D958" s="162"/>
      <c r="E958" s="161"/>
      <c r="F958" s="700"/>
      <c r="G958" s="160"/>
      <c r="H958" s="160"/>
      <c r="I958" s="160"/>
      <c r="J958" s="160"/>
      <c r="K958" s="160"/>
      <c r="L958" s="160"/>
      <c r="M958" s="160"/>
      <c r="N958" s="160"/>
      <c r="O958" s="160"/>
      <c r="P958" s="160"/>
      <c r="Q958" s="160"/>
      <c r="R958" s="160"/>
      <c r="S958" s="160"/>
      <c r="T958" s="160"/>
      <c r="U958" s="160"/>
      <c r="V958" s="160"/>
      <c r="W958" s="160"/>
      <c r="X958" s="160"/>
      <c r="Y958" s="160"/>
      <c r="Z958" s="160"/>
      <c r="AA958" s="160"/>
      <c r="AB958" s="167"/>
      <c r="AC958" s="160"/>
      <c r="AD958" s="168"/>
      <c r="AE958" s="160"/>
      <c r="AF958" s="160"/>
      <c r="AG958" s="161"/>
      <c r="AH958" s="115"/>
      <c r="AI958" s="115"/>
      <c r="AJ958" s="115"/>
      <c r="AK958" s="115"/>
      <c r="AL958" s="115"/>
      <c r="AM958" s="115"/>
      <c r="AO958" s="115"/>
      <c r="AQ958" s="4"/>
    </row>
    <row r="959" spans="3:43">
      <c r="C959" s="159"/>
      <c r="D959" s="162"/>
      <c r="E959" s="161"/>
      <c r="F959" s="700"/>
      <c r="G959" s="160"/>
      <c r="H959" s="160"/>
      <c r="I959" s="160"/>
      <c r="J959" s="160"/>
      <c r="K959" s="160"/>
      <c r="L959" s="160"/>
      <c r="M959" s="160"/>
      <c r="N959" s="160"/>
      <c r="O959" s="160"/>
      <c r="P959" s="160"/>
      <c r="Q959" s="160"/>
      <c r="R959" s="160"/>
      <c r="S959" s="160"/>
      <c r="T959" s="160"/>
      <c r="U959" s="160"/>
      <c r="V959" s="160"/>
      <c r="W959" s="160"/>
      <c r="X959" s="160"/>
      <c r="Y959" s="160"/>
      <c r="Z959" s="160"/>
      <c r="AA959" s="160"/>
      <c r="AB959" s="167"/>
      <c r="AC959" s="160"/>
      <c r="AD959" s="168"/>
      <c r="AE959" s="160"/>
      <c r="AF959" s="160"/>
      <c r="AG959" s="161"/>
      <c r="AH959" s="115"/>
      <c r="AI959" s="115"/>
      <c r="AJ959" s="115"/>
      <c r="AK959" s="115"/>
      <c r="AL959" s="115"/>
      <c r="AM959" s="115"/>
      <c r="AO959" s="115"/>
      <c r="AQ959" s="4"/>
    </row>
    <row r="960" spans="3:43">
      <c r="C960" s="159"/>
      <c r="D960" s="162"/>
      <c r="E960" s="161"/>
      <c r="F960" s="700"/>
      <c r="G960" s="160"/>
      <c r="H960" s="160"/>
      <c r="I960" s="160"/>
      <c r="J960" s="160"/>
      <c r="K960" s="160"/>
      <c r="L960" s="160"/>
      <c r="M960" s="160"/>
      <c r="N960" s="160"/>
      <c r="O960" s="160"/>
      <c r="P960" s="160"/>
      <c r="Q960" s="160"/>
      <c r="R960" s="160"/>
      <c r="S960" s="160"/>
      <c r="T960" s="160"/>
      <c r="U960" s="160"/>
      <c r="V960" s="160"/>
      <c r="W960" s="160"/>
      <c r="X960" s="160"/>
      <c r="Y960" s="160"/>
      <c r="Z960" s="160"/>
      <c r="AA960" s="160"/>
      <c r="AB960" s="167"/>
      <c r="AC960" s="160"/>
      <c r="AD960" s="168"/>
      <c r="AE960" s="160"/>
      <c r="AF960" s="160"/>
      <c r="AG960" s="161"/>
      <c r="AH960" s="115"/>
      <c r="AI960" s="115"/>
      <c r="AJ960" s="115"/>
      <c r="AK960" s="115"/>
      <c r="AL960" s="115"/>
      <c r="AM960" s="115"/>
      <c r="AO960" s="115"/>
      <c r="AQ960" s="4"/>
    </row>
    <row r="961" spans="3:43">
      <c r="C961" s="159"/>
      <c r="D961" s="162"/>
      <c r="E961" s="161"/>
      <c r="F961" s="700"/>
      <c r="G961" s="160"/>
      <c r="H961" s="160"/>
      <c r="I961" s="160"/>
      <c r="J961" s="160"/>
      <c r="K961" s="160"/>
      <c r="L961" s="160"/>
      <c r="M961" s="160"/>
      <c r="N961" s="160"/>
      <c r="O961" s="160"/>
      <c r="P961" s="160"/>
      <c r="Q961" s="160"/>
      <c r="R961" s="160"/>
      <c r="S961" s="160"/>
      <c r="T961" s="160"/>
      <c r="U961" s="160"/>
      <c r="V961" s="160"/>
      <c r="W961" s="160"/>
      <c r="X961" s="160"/>
      <c r="Y961" s="160"/>
      <c r="Z961" s="160"/>
      <c r="AA961" s="160"/>
      <c r="AB961" s="167"/>
      <c r="AC961" s="160"/>
      <c r="AD961" s="168"/>
      <c r="AE961" s="160"/>
      <c r="AF961" s="160"/>
      <c r="AG961" s="161"/>
      <c r="AH961" s="115"/>
      <c r="AI961" s="115"/>
      <c r="AJ961" s="115"/>
      <c r="AK961" s="115"/>
      <c r="AL961" s="115"/>
      <c r="AM961" s="115"/>
      <c r="AO961" s="115"/>
      <c r="AQ961" s="4"/>
    </row>
    <row r="962" spans="3:43">
      <c r="C962" s="159"/>
      <c r="D962" s="162"/>
      <c r="E962" s="161"/>
      <c r="F962" s="700"/>
      <c r="G962" s="160"/>
      <c r="H962" s="160"/>
      <c r="I962" s="160"/>
      <c r="J962" s="160"/>
      <c r="K962" s="160"/>
      <c r="L962" s="160"/>
      <c r="M962" s="160"/>
      <c r="N962" s="160"/>
      <c r="O962" s="160"/>
      <c r="P962" s="160"/>
      <c r="Q962" s="160"/>
      <c r="R962" s="160"/>
      <c r="S962" s="160"/>
      <c r="T962" s="160"/>
      <c r="U962" s="160"/>
      <c r="V962" s="160"/>
      <c r="W962" s="160"/>
      <c r="X962" s="160"/>
      <c r="Y962" s="160"/>
      <c r="Z962" s="160"/>
      <c r="AA962" s="160"/>
      <c r="AB962" s="167"/>
      <c r="AC962" s="160"/>
      <c r="AD962" s="168"/>
      <c r="AE962" s="160"/>
      <c r="AF962" s="160"/>
      <c r="AG962" s="161"/>
      <c r="AH962" s="115"/>
      <c r="AI962" s="115"/>
      <c r="AJ962" s="115"/>
      <c r="AK962" s="115"/>
      <c r="AL962" s="115"/>
      <c r="AM962" s="115"/>
      <c r="AO962" s="115"/>
      <c r="AQ962" s="4"/>
    </row>
    <row r="963" spans="3:43">
      <c r="C963" s="159"/>
      <c r="D963" s="162"/>
      <c r="E963" s="161"/>
      <c r="F963" s="700"/>
      <c r="G963" s="160"/>
      <c r="H963" s="160"/>
      <c r="I963" s="160"/>
      <c r="J963" s="160"/>
      <c r="K963" s="160"/>
      <c r="L963" s="160"/>
      <c r="M963" s="160"/>
      <c r="N963" s="160"/>
      <c r="O963" s="160"/>
      <c r="P963" s="160"/>
      <c r="Q963" s="160"/>
      <c r="R963" s="160"/>
      <c r="S963" s="160"/>
      <c r="T963" s="160"/>
      <c r="U963" s="160"/>
      <c r="V963" s="160"/>
      <c r="W963" s="160"/>
      <c r="X963" s="160"/>
      <c r="Y963" s="160"/>
      <c r="Z963" s="160"/>
      <c r="AA963" s="160"/>
      <c r="AB963" s="167"/>
      <c r="AC963" s="160"/>
      <c r="AD963" s="168"/>
      <c r="AE963" s="160"/>
      <c r="AF963" s="160"/>
      <c r="AG963" s="161"/>
      <c r="AH963" s="115"/>
      <c r="AI963" s="115"/>
      <c r="AJ963" s="115"/>
      <c r="AK963" s="115"/>
      <c r="AL963" s="115"/>
      <c r="AM963" s="115"/>
      <c r="AO963" s="115"/>
      <c r="AQ963" s="4"/>
    </row>
    <row r="964" spans="3:43">
      <c r="C964" s="159"/>
      <c r="D964" s="162"/>
      <c r="E964" s="161"/>
      <c r="F964" s="700"/>
      <c r="G964" s="160"/>
      <c r="H964" s="160"/>
      <c r="I964" s="160"/>
      <c r="J964" s="160"/>
      <c r="K964" s="160"/>
      <c r="L964" s="160"/>
      <c r="M964" s="160"/>
      <c r="N964" s="160"/>
      <c r="O964" s="160"/>
      <c r="P964" s="160"/>
      <c r="Q964" s="160"/>
      <c r="R964" s="160"/>
      <c r="S964" s="160"/>
      <c r="T964" s="160"/>
      <c r="U964" s="160"/>
      <c r="V964" s="160"/>
      <c r="W964" s="160"/>
      <c r="X964" s="160"/>
      <c r="Y964" s="160"/>
      <c r="Z964" s="160"/>
      <c r="AA964" s="160"/>
      <c r="AB964" s="167"/>
      <c r="AC964" s="160"/>
      <c r="AD964" s="168"/>
      <c r="AE964" s="160"/>
      <c r="AF964" s="160"/>
      <c r="AG964" s="161"/>
      <c r="AH964" s="115"/>
      <c r="AI964" s="115"/>
      <c r="AJ964" s="115"/>
      <c r="AK964" s="115"/>
      <c r="AL964" s="115"/>
      <c r="AM964" s="115"/>
      <c r="AO964" s="115"/>
      <c r="AQ964" s="4"/>
    </row>
    <row r="965" spans="3:43">
      <c r="C965" s="159"/>
      <c r="D965" s="162"/>
      <c r="E965" s="161"/>
      <c r="F965" s="700"/>
      <c r="G965" s="160"/>
      <c r="H965" s="160"/>
      <c r="I965" s="160"/>
      <c r="J965" s="160"/>
      <c r="K965" s="160"/>
      <c r="L965" s="160"/>
      <c r="M965" s="160"/>
      <c r="N965" s="160"/>
      <c r="O965" s="160"/>
      <c r="P965" s="160"/>
      <c r="Q965" s="160"/>
      <c r="R965" s="160"/>
      <c r="S965" s="160"/>
      <c r="T965" s="160"/>
      <c r="U965" s="160"/>
      <c r="V965" s="160"/>
      <c r="W965" s="160"/>
      <c r="X965" s="160"/>
      <c r="Y965" s="160"/>
      <c r="Z965" s="160"/>
      <c r="AA965" s="160"/>
      <c r="AB965" s="167"/>
      <c r="AC965" s="160"/>
      <c r="AD965" s="168"/>
      <c r="AE965" s="160"/>
      <c r="AF965" s="160"/>
      <c r="AG965" s="161"/>
      <c r="AH965" s="115"/>
      <c r="AI965" s="115"/>
      <c r="AJ965" s="115"/>
      <c r="AK965" s="115"/>
      <c r="AL965" s="115"/>
      <c r="AM965" s="115"/>
      <c r="AO965" s="115"/>
      <c r="AQ965" s="4"/>
    </row>
    <row r="966" spans="3:43">
      <c r="C966" s="159"/>
      <c r="D966" s="162"/>
      <c r="E966" s="161"/>
      <c r="F966" s="700"/>
      <c r="G966" s="160"/>
      <c r="H966" s="160"/>
      <c r="I966" s="160"/>
      <c r="J966" s="160"/>
      <c r="K966" s="160"/>
      <c r="L966" s="160"/>
      <c r="M966" s="160"/>
      <c r="N966" s="160"/>
      <c r="O966" s="160"/>
      <c r="P966" s="160"/>
      <c r="Q966" s="160"/>
      <c r="R966" s="160"/>
      <c r="S966" s="160"/>
      <c r="T966" s="160"/>
      <c r="U966" s="160"/>
      <c r="V966" s="160"/>
      <c r="W966" s="160"/>
      <c r="X966" s="160"/>
      <c r="Y966" s="160"/>
      <c r="Z966" s="160"/>
      <c r="AA966" s="160"/>
      <c r="AB966" s="167"/>
      <c r="AC966" s="160"/>
      <c r="AD966" s="168"/>
      <c r="AE966" s="160"/>
      <c r="AF966" s="160"/>
      <c r="AG966" s="161"/>
      <c r="AH966" s="115"/>
      <c r="AI966" s="115"/>
      <c r="AJ966" s="115"/>
      <c r="AK966" s="115"/>
      <c r="AL966" s="115"/>
      <c r="AM966" s="115"/>
      <c r="AO966" s="115"/>
      <c r="AQ966" s="4"/>
    </row>
    <row r="967" spans="3:43">
      <c r="C967" s="159"/>
      <c r="D967" s="162"/>
      <c r="E967" s="161"/>
      <c r="F967" s="700"/>
      <c r="G967" s="160"/>
      <c r="H967" s="160"/>
      <c r="I967" s="160"/>
      <c r="J967" s="160"/>
      <c r="K967" s="160"/>
      <c r="L967" s="160"/>
      <c r="M967" s="160"/>
      <c r="N967" s="160"/>
      <c r="O967" s="160"/>
      <c r="P967" s="160"/>
      <c r="Q967" s="160"/>
      <c r="R967" s="160"/>
      <c r="S967" s="160"/>
      <c r="T967" s="160"/>
      <c r="U967" s="160"/>
      <c r="V967" s="160"/>
      <c r="W967" s="160"/>
      <c r="X967" s="160"/>
      <c r="Y967" s="160"/>
      <c r="Z967" s="160"/>
      <c r="AA967" s="160"/>
      <c r="AB967" s="167"/>
      <c r="AC967" s="160"/>
      <c r="AD967" s="168"/>
      <c r="AE967" s="160"/>
      <c r="AF967" s="160"/>
      <c r="AG967" s="161"/>
      <c r="AH967" s="115"/>
      <c r="AI967" s="115"/>
      <c r="AJ967" s="115"/>
      <c r="AK967" s="115"/>
      <c r="AL967" s="115"/>
      <c r="AM967" s="115"/>
      <c r="AO967" s="115"/>
      <c r="AQ967" s="4"/>
    </row>
    <row r="968" spans="3:43">
      <c r="C968" s="159"/>
      <c r="D968" s="162"/>
      <c r="E968" s="161"/>
      <c r="F968" s="700"/>
      <c r="G968" s="160"/>
      <c r="H968" s="160"/>
      <c r="I968" s="160"/>
      <c r="J968" s="160"/>
      <c r="K968" s="160"/>
      <c r="L968" s="160"/>
      <c r="M968" s="160"/>
      <c r="N968" s="160"/>
      <c r="O968" s="160"/>
      <c r="P968" s="160"/>
      <c r="Q968" s="160"/>
      <c r="R968" s="160"/>
      <c r="S968" s="160"/>
      <c r="T968" s="160"/>
      <c r="U968" s="160"/>
      <c r="V968" s="160"/>
      <c r="W968" s="160"/>
      <c r="X968" s="160"/>
      <c r="Y968" s="160"/>
      <c r="Z968" s="160"/>
      <c r="AA968" s="160"/>
      <c r="AB968" s="167"/>
      <c r="AC968" s="160"/>
      <c r="AD968" s="168"/>
      <c r="AE968" s="160"/>
      <c r="AF968" s="160"/>
      <c r="AG968" s="161"/>
      <c r="AH968" s="115"/>
      <c r="AI968" s="115"/>
      <c r="AJ968" s="115"/>
      <c r="AK968" s="115"/>
      <c r="AL968" s="115"/>
      <c r="AM968" s="115"/>
      <c r="AO968" s="115"/>
      <c r="AQ968" s="4"/>
    </row>
    <row r="969" spans="3:43">
      <c r="C969" s="159"/>
      <c r="D969" s="162"/>
      <c r="E969" s="161"/>
      <c r="F969" s="700"/>
      <c r="G969" s="160"/>
      <c r="H969" s="160"/>
      <c r="I969" s="160"/>
      <c r="J969" s="160"/>
      <c r="K969" s="160"/>
      <c r="L969" s="160"/>
      <c r="M969" s="160"/>
      <c r="N969" s="160"/>
      <c r="O969" s="160"/>
      <c r="P969" s="160"/>
      <c r="Q969" s="160"/>
      <c r="R969" s="160"/>
      <c r="S969" s="160"/>
      <c r="T969" s="160"/>
      <c r="U969" s="160"/>
      <c r="V969" s="160"/>
      <c r="W969" s="160"/>
      <c r="X969" s="160"/>
      <c r="Y969" s="160"/>
      <c r="Z969" s="160"/>
      <c r="AA969" s="160"/>
      <c r="AB969" s="167"/>
      <c r="AC969" s="160"/>
      <c r="AD969" s="168"/>
      <c r="AE969" s="160"/>
      <c r="AF969" s="160"/>
      <c r="AG969" s="161"/>
      <c r="AH969" s="115"/>
      <c r="AI969" s="115"/>
      <c r="AJ969" s="115"/>
      <c r="AK969" s="115"/>
      <c r="AL969" s="115"/>
      <c r="AM969" s="115"/>
      <c r="AO969" s="115"/>
      <c r="AQ969" s="4"/>
    </row>
    <row r="970" spans="3:43">
      <c r="C970" s="159"/>
      <c r="D970" s="162"/>
      <c r="E970" s="161"/>
      <c r="F970" s="700"/>
      <c r="G970" s="160"/>
      <c r="H970" s="160"/>
      <c r="I970" s="160"/>
      <c r="J970" s="160"/>
      <c r="K970" s="160"/>
      <c r="L970" s="160"/>
      <c r="M970" s="160"/>
      <c r="N970" s="160"/>
      <c r="O970" s="160"/>
      <c r="P970" s="160"/>
      <c r="Q970" s="160"/>
      <c r="R970" s="160"/>
      <c r="S970" s="160"/>
      <c r="T970" s="160"/>
      <c r="U970" s="160"/>
      <c r="V970" s="160"/>
      <c r="W970" s="160"/>
      <c r="X970" s="160"/>
      <c r="Y970" s="160"/>
      <c r="Z970" s="160"/>
      <c r="AA970" s="160"/>
      <c r="AB970" s="167"/>
      <c r="AC970" s="160"/>
      <c r="AD970" s="168"/>
      <c r="AE970" s="160"/>
      <c r="AF970" s="160"/>
      <c r="AG970" s="161"/>
      <c r="AH970" s="115"/>
      <c r="AI970" s="115"/>
      <c r="AJ970" s="115"/>
      <c r="AK970" s="115"/>
      <c r="AL970" s="115"/>
      <c r="AM970" s="115"/>
      <c r="AO970" s="115"/>
      <c r="AQ970" s="4"/>
    </row>
    <row r="971" spans="3:43">
      <c r="C971" s="159"/>
      <c r="D971" s="162"/>
      <c r="E971" s="161"/>
      <c r="F971" s="700"/>
      <c r="G971" s="160"/>
      <c r="H971" s="160"/>
      <c r="I971" s="160"/>
      <c r="J971" s="160"/>
      <c r="K971" s="160"/>
      <c r="L971" s="160"/>
      <c r="M971" s="160"/>
      <c r="N971" s="160"/>
      <c r="O971" s="160"/>
      <c r="P971" s="160"/>
      <c r="Q971" s="160"/>
      <c r="R971" s="160"/>
      <c r="S971" s="160"/>
      <c r="T971" s="160"/>
      <c r="U971" s="160"/>
      <c r="V971" s="160"/>
      <c r="W971" s="160"/>
      <c r="X971" s="160"/>
      <c r="Y971" s="160"/>
      <c r="Z971" s="160"/>
      <c r="AA971" s="160"/>
      <c r="AB971" s="167"/>
      <c r="AC971" s="160"/>
      <c r="AD971" s="168"/>
      <c r="AE971" s="160"/>
      <c r="AF971" s="160"/>
      <c r="AG971" s="161"/>
      <c r="AH971" s="115"/>
      <c r="AI971" s="115"/>
      <c r="AJ971" s="115"/>
      <c r="AK971" s="115"/>
      <c r="AL971" s="115"/>
      <c r="AM971" s="115"/>
      <c r="AO971" s="115"/>
      <c r="AQ971" s="4"/>
    </row>
    <row r="972" spans="3:43">
      <c r="C972" s="159"/>
      <c r="D972" s="162"/>
      <c r="E972" s="161"/>
      <c r="F972" s="700"/>
      <c r="G972" s="160"/>
      <c r="H972" s="160"/>
      <c r="I972" s="160"/>
      <c r="J972" s="160"/>
      <c r="K972" s="160"/>
      <c r="L972" s="160"/>
      <c r="M972" s="160"/>
      <c r="N972" s="160"/>
      <c r="O972" s="160"/>
      <c r="P972" s="160"/>
      <c r="Q972" s="160"/>
      <c r="R972" s="160"/>
      <c r="S972" s="160"/>
      <c r="T972" s="160"/>
      <c r="U972" s="160"/>
      <c r="V972" s="160"/>
      <c r="W972" s="160"/>
      <c r="X972" s="160"/>
      <c r="Y972" s="160"/>
      <c r="Z972" s="160"/>
      <c r="AA972" s="160"/>
      <c r="AB972" s="167"/>
      <c r="AC972" s="160"/>
      <c r="AD972" s="168"/>
      <c r="AE972" s="160"/>
      <c r="AF972" s="160"/>
      <c r="AG972" s="161"/>
      <c r="AH972" s="115"/>
      <c r="AI972" s="115"/>
      <c r="AJ972" s="115"/>
      <c r="AK972" s="115"/>
      <c r="AL972" s="115"/>
      <c r="AM972" s="115"/>
      <c r="AO972" s="115"/>
      <c r="AQ972" s="4"/>
    </row>
    <row r="973" spans="3:43">
      <c r="C973" s="159"/>
      <c r="D973" s="162"/>
      <c r="E973" s="161"/>
      <c r="F973" s="700"/>
      <c r="G973" s="160"/>
      <c r="H973" s="160"/>
      <c r="I973" s="160"/>
      <c r="J973" s="160"/>
      <c r="K973" s="160"/>
      <c r="L973" s="160"/>
      <c r="M973" s="160"/>
      <c r="N973" s="160"/>
      <c r="O973" s="160"/>
      <c r="P973" s="160"/>
      <c r="Q973" s="160"/>
      <c r="R973" s="160"/>
      <c r="S973" s="160"/>
      <c r="T973" s="160"/>
      <c r="U973" s="160"/>
      <c r="V973" s="160"/>
      <c r="W973" s="160"/>
      <c r="X973" s="160"/>
      <c r="Y973" s="160"/>
      <c r="Z973" s="160"/>
      <c r="AA973" s="160"/>
      <c r="AB973" s="167"/>
      <c r="AC973" s="160"/>
      <c r="AD973" s="168"/>
      <c r="AE973" s="160"/>
      <c r="AF973" s="160"/>
      <c r="AG973" s="161"/>
      <c r="AH973" s="115"/>
      <c r="AI973" s="115"/>
      <c r="AJ973" s="115"/>
      <c r="AK973" s="115"/>
      <c r="AL973" s="115"/>
      <c r="AM973" s="115"/>
      <c r="AO973" s="115"/>
      <c r="AQ973" s="4"/>
    </row>
    <row r="974" spans="3:43">
      <c r="C974" s="159"/>
      <c r="D974" s="162"/>
      <c r="E974" s="161"/>
      <c r="F974" s="700"/>
      <c r="G974" s="160"/>
      <c r="H974" s="160"/>
      <c r="I974" s="160"/>
      <c r="J974" s="160"/>
      <c r="K974" s="160"/>
      <c r="L974" s="160"/>
      <c r="M974" s="160"/>
      <c r="N974" s="160"/>
      <c r="O974" s="160"/>
      <c r="P974" s="160"/>
      <c r="Q974" s="160"/>
      <c r="R974" s="160"/>
      <c r="S974" s="160"/>
      <c r="T974" s="160"/>
      <c r="U974" s="160"/>
      <c r="V974" s="160"/>
      <c r="W974" s="160"/>
      <c r="X974" s="160"/>
      <c r="Y974" s="160"/>
      <c r="Z974" s="160"/>
      <c r="AA974" s="160"/>
      <c r="AB974" s="167"/>
      <c r="AC974" s="160"/>
      <c r="AD974" s="168"/>
      <c r="AE974" s="160"/>
      <c r="AF974" s="160"/>
      <c r="AG974" s="161"/>
      <c r="AH974" s="115"/>
      <c r="AI974" s="115"/>
      <c r="AJ974" s="115"/>
      <c r="AK974" s="115"/>
      <c r="AL974" s="115"/>
      <c r="AM974" s="115"/>
      <c r="AO974" s="115"/>
      <c r="AQ974" s="4"/>
    </row>
    <row r="975" spans="3:43">
      <c r="C975" s="159"/>
      <c r="D975" s="162"/>
      <c r="E975" s="161"/>
      <c r="F975" s="700"/>
      <c r="G975" s="160"/>
      <c r="H975" s="160"/>
      <c r="I975" s="160"/>
      <c r="J975" s="160"/>
      <c r="K975" s="160"/>
      <c r="L975" s="160"/>
      <c r="M975" s="160"/>
      <c r="N975" s="160"/>
      <c r="O975" s="160"/>
      <c r="P975" s="160"/>
      <c r="Q975" s="160"/>
      <c r="R975" s="160"/>
      <c r="S975" s="160"/>
      <c r="T975" s="160"/>
      <c r="U975" s="160"/>
      <c r="V975" s="160"/>
      <c r="W975" s="160"/>
      <c r="X975" s="160"/>
      <c r="Y975" s="160"/>
      <c r="Z975" s="160"/>
      <c r="AA975" s="160"/>
      <c r="AB975" s="167"/>
      <c r="AC975" s="160"/>
      <c r="AD975" s="168"/>
      <c r="AE975" s="160"/>
      <c r="AF975" s="160"/>
      <c r="AG975" s="161"/>
      <c r="AH975" s="115"/>
      <c r="AI975" s="115"/>
      <c r="AJ975" s="115"/>
      <c r="AK975" s="115"/>
      <c r="AL975" s="115"/>
      <c r="AM975" s="115"/>
      <c r="AO975" s="115"/>
      <c r="AQ975" s="4"/>
    </row>
    <row r="976" spans="3:43">
      <c r="C976" s="159"/>
      <c r="D976" s="162"/>
      <c r="E976" s="161"/>
      <c r="F976" s="700"/>
      <c r="G976" s="160"/>
      <c r="H976" s="160"/>
      <c r="I976" s="160"/>
      <c r="J976" s="160"/>
      <c r="K976" s="160"/>
      <c r="L976" s="160"/>
      <c r="M976" s="160"/>
      <c r="N976" s="160"/>
      <c r="O976" s="160"/>
      <c r="P976" s="160"/>
      <c r="Q976" s="160"/>
      <c r="R976" s="160"/>
      <c r="S976" s="160"/>
      <c r="T976" s="160"/>
      <c r="U976" s="160"/>
      <c r="V976" s="160"/>
      <c r="W976" s="160"/>
      <c r="X976" s="160"/>
      <c r="Y976" s="160"/>
      <c r="Z976" s="160"/>
      <c r="AA976" s="160"/>
      <c r="AB976" s="167"/>
      <c r="AC976" s="160"/>
      <c r="AD976" s="168"/>
      <c r="AE976" s="160"/>
      <c r="AF976" s="160"/>
      <c r="AG976" s="161"/>
      <c r="AH976" s="115"/>
      <c r="AI976" s="115"/>
      <c r="AJ976" s="115"/>
      <c r="AK976" s="115"/>
      <c r="AL976" s="115"/>
      <c r="AM976" s="115"/>
      <c r="AO976" s="115"/>
      <c r="AQ976" s="4"/>
    </row>
    <row r="977" spans="3:43">
      <c r="C977" s="159"/>
      <c r="D977" s="162"/>
      <c r="E977" s="161"/>
      <c r="F977" s="700"/>
      <c r="G977" s="160"/>
      <c r="H977" s="160"/>
      <c r="I977" s="160"/>
      <c r="J977" s="160"/>
      <c r="K977" s="160"/>
      <c r="L977" s="160"/>
      <c r="M977" s="160"/>
      <c r="N977" s="160"/>
      <c r="O977" s="160"/>
      <c r="P977" s="160"/>
      <c r="Q977" s="160"/>
      <c r="R977" s="160"/>
      <c r="S977" s="160"/>
      <c r="T977" s="160"/>
      <c r="U977" s="160"/>
      <c r="V977" s="160"/>
      <c r="W977" s="160"/>
      <c r="X977" s="160"/>
      <c r="Y977" s="160"/>
      <c r="Z977" s="160"/>
      <c r="AA977" s="160"/>
      <c r="AB977" s="167"/>
      <c r="AC977" s="160"/>
      <c r="AD977" s="168"/>
      <c r="AE977" s="160"/>
      <c r="AF977" s="160"/>
      <c r="AG977" s="161"/>
      <c r="AH977" s="115"/>
      <c r="AI977" s="115"/>
      <c r="AJ977" s="115"/>
      <c r="AK977" s="115"/>
      <c r="AL977" s="115"/>
      <c r="AM977" s="115"/>
      <c r="AO977" s="115"/>
      <c r="AQ977" s="4"/>
    </row>
    <row r="978" spans="3:43">
      <c r="C978" s="159"/>
      <c r="D978" s="162"/>
      <c r="E978" s="161"/>
      <c r="F978" s="700"/>
      <c r="G978" s="160"/>
      <c r="H978" s="160"/>
      <c r="I978" s="160"/>
      <c r="J978" s="160"/>
      <c r="K978" s="160"/>
      <c r="L978" s="160"/>
      <c r="M978" s="160"/>
      <c r="N978" s="160"/>
      <c r="O978" s="160"/>
      <c r="P978" s="160"/>
      <c r="Q978" s="160"/>
      <c r="R978" s="160"/>
      <c r="S978" s="160"/>
      <c r="T978" s="160"/>
      <c r="U978" s="160"/>
      <c r="V978" s="160"/>
      <c r="W978" s="160"/>
      <c r="X978" s="160"/>
      <c r="Y978" s="160"/>
      <c r="Z978" s="160"/>
      <c r="AA978" s="160"/>
      <c r="AB978" s="167"/>
      <c r="AC978" s="160"/>
      <c r="AD978" s="168"/>
      <c r="AE978" s="160"/>
      <c r="AF978" s="160"/>
      <c r="AG978" s="161"/>
      <c r="AH978" s="115"/>
      <c r="AI978" s="115"/>
      <c r="AJ978" s="115"/>
      <c r="AK978" s="115"/>
      <c r="AL978" s="115"/>
      <c r="AM978" s="115"/>
      <c r="AO978" s="115"/>
      <c r="AQ978" s="4"/>
    </row>
    <row r="979" spans="3:43">
      <c r="C979" s="159"/>
      <c r="D979" s="162"/>
      <c r="E979" s="161"/>
      <c r="F979" s="700"/>
      <c r="G979" s="160"/>
      <c r="H979" s="160"/>
      <c r="I979" s="160"/>
      <c r="J979" s="160"/>
      <c r="K979" s="160"/>
      <c r="L979" s="160"/>
      <c r="M979" s="160"/>
      <c r="N979" s="160"/>
      <c r="O979" s="160"/>
      <c r="P979" s="160"/>
      <c r="Q979" s="160"/>
      <c r="R979" s="160"/>
      <c r="S979" s="160"/>
      <c r="T979" s="160"/>
      <c r="U979" s="160"/>
      <c r="V979" s="160"/>
      <c r="W979" s="160"/>
      <c r="X979" s="160"/>
      <c r="Y979" s="160"/>
      <c r="Z979" s="160"/>
      <c r="AA979" s="160"/>
      <c r="AB979" s="167"/>
      <c r="AC979" s="160"/>
      <c r="AD979" s="168"/>
      <c r="AE979" s="160"/>
      <c r="AF979" s="160"/>
      <c r="AG979" s="161"/>
      <c r="AH979" s="115"/>
      <c r="AI979" s="115"/>
      <c r="AJ979" s="115"/>
      <c r="AK979" s="115"/>
      <c r="AL979" s="115"/>
      <c r="AM979" s="115"/>
      <c r="AO979" s="115"/>
      <c r="AQ979" s="4"/>
    </row>
    <row r="980" spans="3:43">
      <c r="C980" s="159"/>
      <c r="D980" s="162"/>
      <c r="E980" s="161"/>
      <c r="F980" s="700"/>
      <c r="G980" s="160"/>
      <c r="H980" s="160"/>
      <c r="I980" s="160"/>
      <c r="J980" s="160"/>
      <c r="K980" s="160"/>
      <c r="L980" s="160"/>
      <c r="M980" s="160"/>
      <c r="N980" s="160"/>
      <c r="O980" s="160"/>
      <c r="P980" s="160"/>
      <c r="Q980" s="160"/>
      <c r="R980" s="160"/>
      <c r="S980" s="160"/>
      <c r="T980" s="160"/>
      <c r="U980" s="160"/>
      <c r="V980" s="160"/>
      <c r="W980" s="160"/>
      <c r="X980" s="160"/>
      <c r="Y980" s="160"/>
      <c r="Z980" s="160"/>
      <c r="AA980" s="160"/>
      <c r="AB980" s="167"/>
      <c r="AC980" s="160"/>
      <c r="AD980" s="168"/>
      <c r="AE980" s="160"/>
      <c r="AF980" s="160"/>
      <c r="AG980" s="161"/>
      <c r="AH980" s="115"/>
      <c r="AI980" s="115"/>
      <c r="AJ980" s="115"/>
      <c r="AK980" s="115"/>
      <c r="AL980" s="115"/>
      <c r="AM980" s="115"/>
      <c r="AO980" s="115"/>
      <c r="AQ980" s="4"/>
    </row>
    <row r="981" spans="3:43">
      <c r="C981" s="159"/>
      <c r="D981" s="162"/>
      <c r="E981" s="161"/>
      <c r="F981" s="700"/>
      <c r="G981" s="160"/>
      <c r="H981" s="160"/>
      <c r="I981" s="160"/>
      <c r="J981" s="160"/>
      <c r="K981" s="160"/>
      <c r="L981" s="160"/>
      <c r="M981" s="160"/>
      <c r="N981" s="160"/>
      <c r="O981" s="160"/>
      <c r="P981" s="160"/>
      <c r="Q981" s="160"/>
      <c r="R981" s="160"/>
      <c r="S981" s="160"/>
      <c r="T981" s="160"/>
      <c r="U981" s="160"/>
      <c r="V981" s="160"/>
      <c r="W981" s="160"/>
      <c r="X981" s="160"/>
      <c r="Y981" s="160"/>
      <c r="Z981" s="160"/>
      <c r="AA981" s="160"/>
      <c r="AB981" s="167"/>
      <c r="AC981" s="160"/>
      <c r="AD981" s="168"/>
      <c r="AE981" s="160"/>
      <c r="AF981" s="160"/>
      <c r="AG981" s="161"/>
      <c r="AH981" s="115"/>
      <c r="AI981" s="115"/>
      <c r="AJ981" s="115"/>
      <c r="AK981" s="115"/>
      <c r="AL981" s="115"/>
      <c r="AM981" s="115"/>
      <c r="AO981" s="115"/>
      <c r="AQ981" s="4"/>
    </row>
    <row r="982" spans="3:43">
      <c r="C982" s="159"/>
      <c r="D982" s="162"/>
      <c r="E982" s="161"/>
      <c r="F982" s="700"/>
      <c r="G982" s="160"/>
      <c r="H982" s="160"/>
      <c r="I982" s="160"/>
      <c r="J982" s="160"/>
      <c r="K982" s="160"/>
      <c r="L982" s="160"/>
      <c r="M982" s="160"/>
      <c r="N982" s="160"/>
      <c r="O982" s="160"/>
      <c r="P982" s="160"/>
      <c r="Q982" s="160"/>
      <c r="R982" s="160"/>
      <c r="S982" s="160"/>
      <c r="T982" s="160"/>
      <c r="U982" s="160"/>
      <c r="V982" s="160"/>
      <c r="W982" s="160"/>
      <c r="X982" s="160"/>
      <c r="Y982" s="160"/>
      <c r="Z982" s="160"/>
      <c r="AA982" s="160"/>
      <c r="AB982" s="167"/>
      <c r="AC982" s="160"/>
      <c r="AD982" s="168"/>
      <c r="AE982" s="160"/>
      <c r="AF982" s="160"/>
      <c r="AG982" s="161"/>
      <c r="AH982" s="115"/>
      <c r="AI982" s="115"/>
      <c r="AJ982" s="115"/>
      <c r="AK982" s="115"/>
      <c r="AL982" s="115"/>
      <c r="AM982" s="115"/>
      <c r="AO982" s="115"/>
      <c r="AQ982" s="4"/>
    </row>
    <row r="983" spans="3:43">
      <c r="C983" s="159"/>
      <c r="D983" s="162"/>
      <c r="E983" s="161"/>
      <c r="F983" s="700"/>
      <c r="G983" s="160"/>
      <c r="H983" s="160"/>
      <c r="I983" s="160"/>
      <c r="J983" s="160"/>
      <c r="K983" s="160"/>
      <c r="L983" s="160"/>
      <c r="M983" s="160"/>
      <c r="N983" s="160"/>
      <c r="O983" s="160"/>
      <c r="P983" s="160"/>
      <c r="Q983" s="160"/>
      <c r="R983" s="160"/>
      <c r="S983" s="160"/>
      <c r="T983" s="160"/>
      <c r="U983" s="160"/>
      <c r="V983" s="160"/>
      <c r="W983" s="160"/>
      <c r="X983" s="160"/>
      <c r="Y983" s="160"/>
      <c r="Z983" s="160"/>
      <c r="AA983" s="160"/>
      <c r="AB983" s="167"/>
      <c r="AC983" s="160"/>
      <c r="AD983" s="168"/>
      <c r="AE983" s="160"/>
      <c r="AF983" s="160"/>
      <c r="AG983" s="161"/>
      <c r="AH983" s="115"/>
      <c r="AI983" s="115"/>
      <c r="AJ983" s="115"/>
      <c r="AK983" s="115"/>
      <c r="AL983" s="115"/>
      <c r="AM983" s="115"/>
      <c r="AO983" s="115"/>
      <c r="AQ983" s="4"/>
    </row>
    <row r="984" spans="3:43">
      <c r="C984" s="159"/>
      <c r="D984" s="162"/>
      <c r="E984" s="161"/>
      <c r="F984" s="700"/>
      <c r="G984" s="160"/>
      <c r="H984" s="160"/>
      <c r="I984" s="160"/>
      <c r="J984" s="160"/>
      <c r="K984" s="160"/>
      <c r="L984" s="160"/>
      <c r="M984" s="160"/>
      <c r="N984" s="160"/>
      <c r="O984" s="160"/>
      <c r="P984" s="160"/>
      <c r="Q984" s="160"/>
      <c r="R984" s="160"/>
      <c r="S984" s="160"/>
      <c r="T984" s="160"/>
      <c r="U984" s="160"/>
      <c r="V984" s="160"/>
      <c r="W984" s="160"/>
      <c r="X984" s="160"/>
      <c r="Y984" s="160"/>
      <c r="Z984" s="160"/>
      <c r="AA984" s="160"/>
      <c r="AB984" s="167"/>
      <c r="AC984" s="160"/>
      <c r="AD984" s="168"/>
      <c r="AE984" s="160"/>
      <c r="AF984" s="160"/>
      <c r="AG984" s="161"/>
      <c r="AH984" s="115"/>
      <c r="AI984" s="115"/>
      <c r="AJ984" s="115"/>
      <c r="AK984" s="115"/>
      <c r="AL984" s="115"/>
      <c r="AM984" s="115"/>
      <c r="AO984" s="115"/>
      <c r="AQ984" s="4"/>
    </row>
    <row r="985" spans="3:43">
      <c r="C985" s="159"/>
      <c r="D985" s="162"/>
      <c r="E985" s="161"/>
      <c r="F985" s="700"/>
      <c r="G985" s="160"/>
      <c r="H985" s="160"/>
      <c r="I985" s="160"/>
      <c r="J985" s="160"/>
      <c r="K985" s="160"/>
      <c r="L985" s="160"/>
      <c r="M985" s="160"/>
      <c r="N985" s="160"/>
      <c r="O985" s="160"/>
      <c r="P985" s="160"/>
      <c r="Q985" s="160"/>
      <c r="R985" s="160"/>
      <c r="S985" s="160"/>
      <c r="T985" s="160"/>
      <c r="U985" s="160"/>
      <c r="V985" s="160"/>
      <c r="W985" s="160"/>
      <c r="X985" s="160"/>
      <c r="Y985" s="160"/>
      <c r="Z985" s="160"/>
      <c r="AA985" s="160"/>
      <c r="AB985" s="167"/>
      <c r="AC985" s="160"/>
      <c r="AD985" s="168"/>
      <c r="AE985" s="160"/>
      <c r="AF985" s="160"/>
      <c r="AG985" s="161"/>
      <c r="AH985" s="115"/>
      <c r="AI985" s="115"/>
      <c r="AJ985" s="115"/>
      <c r="AK985" s="115"/>
      <c r="AL985" s="115"/>
      <c r="AM985" s="115"/>
      <c r="AO985" s="115"/>
      <c r="AQ985" s="4"/>
    </row>
    <row r="986" spans="3:43">
      <c r="C986" s="159"/>
      <c r="D986" s="162"/>
      <c r="E986" s="161"/>
      <c r="F986" s="700"/>
      <c r="G986" s="160"/>
      <c r="H986" s="160"/>
      <c r="I986" s="160"/>
      <c r="J986" s="160"/>
      <c r="K986" s="160"/>
      <c r="L986" s="160"/>
      <c r="M986" s="160"/>
      <c r="N986" s="160"/>
      <c r="O986" s="160"/>
      <c r="P986" s="160"/>
      <c r="Q986" s="160"/>
      <c r="R986" s="160"/>
      <c r="S986" s="160"/>
      <c r="T986" s="160"/>
      <c r="U986" s="160"/>
      <c r="V986" s="160"/>
      <c r="W986" s="160"/>
      <c r="X986" s="160"/>
      <c r="Y986" s="160"/>
      <c r="Z986" s="160"/>
      <c r="AA986" s="160"/>
      <c r="AB986" s="167"/>
      <c r="AC986" s="160"/>
      <c r="AD986" s="168"/>
      <c r="AE986" s="160"/>
      <c r="AF986" s="160"/>
      <c r="AG986" s="161"/>
      <c r="AH986" s="115"/>
      <c r="AI986" s="115"/>
      <c r="AJ986" s="115"/>
      <c r="AK986" s="115"/>
      <c r="AL986" s="115"/>
      <c r="AM986" s="115"/>
      <c r="AO986" s="115"/>
      <c r="AQ986" s="4"/>
    </row>
    <row r="987" spans="3:43">
      <c r="C987" s="159"/>
      <c r="D987" s="162"/>
      <c r="E987" s="161"/>
      <c r="F987" s="700"/>
      <c r="G987" s="160"/>
      <c r="H987" s="160"/>
      <c r="I987" s="160"/>
      <c r="J987" s="160"/>
      <c r="K987" s="160"/>
      <c r="L987" s="160"/>
      <c r="M987" s="160"/>
      <c r="N987" s="160"/>
      <c r="O987" s="160"/>
      <c r="P987" s="160"/>
      <c r="Q987" s="160"/>
      <c r="R987" s="160"/>
      <c r="S987" s="160"/>
      <c r="T987" s="160"/>
      <c r="U987" s="160"/>
      <c r="V987" s="160"/>
      <c r="W987" s="160"/>
      <c r="X987" s="160"/>
      <c r="Y987" s="160"/>
      <c r="Z987" s="160"/>
      <c r="AA987" s="160"/>
      <c r="AB987" s="167"/>
      <c r="AC987" s="160"/>
      <c r="AD987" s="168"/>
      <c r="AE987" s="160"/>
      <c r="AF987" s="160"/>
      <c r="AG987" s="161"/>
      <c r="AH987" s="115"/>
      <c r="AI987" s="115"/>
      <c r="AJ987" s="115"/>
      <c r="AK987" s="115"/>
      <c r="AL987" s="115"/>
      <c r="AM987" s="115"/>
      <c r="AO987" s="115"/>
      <c r="AQ987" s="4"/>
    </row>
    <row r="988" spans="3:43">
      <c r="C988" s="159"/>
      <c r="D988" s="162"/>
      <c r="E988" s="161"/>
      <c r="F988" s="700"/>
      <c r="G988" s="160"/>
      <c r="H988" s="160"/>
      <c r="I988" s="160"/>
      <c r="J988" s="160"/>
      <c r="K988" s="160"/>
      <c r="L988" s="160"/>
      <c r="M988" s="160"/>
      <c r="N988" s="160"/>
      <c r="O988" s="160"/>
      <c r="P988" s="160"/>
      <c r="Q988" s="160"/>
      <c r="R988" s="160"/>
      <c r="S988" s="160"/>
      <c r="T988" s="160"/>
      <c r="U988" s="160"/>
      <c r="V988" s="160"/>
      <c r="W988" s="160"/>
      <c r="X988" s="160"/>
      <c r="Y988" s="160"/>
      <c r="Z988" s="160"/>
      <c r="AA988" s="160"/>
      <c r="AB988" s="167"/>
      <c r="AC988" s="160"/>
      <c r="AD988" s="168"/>
      <c r="AE988" s="160"/>
      <c r="AF988" s="160"/>
      <c r="AG988" s="161"/>
      <c r="AH988" s="115"/>
      <c r="AI988" s="115"/>
      <c r="AJ988" s="115"/>
      <c r="AK988" s="115"/>
      <c r="AL988" s="115"/>
      <c r="AM988" s="115"/>
      <c r="AO988" s="115"/>
      <c r="AQ988" s="4"/>
    </row>
    <row r="989" spans="3:43">
      <c r="C989" s="159"/>
      <c r="D989" s="162"/>
      <c r="E989" s="161"/>
      <c r="F989" s="700"/>
      <c r="G989" s="160"/>
      <c r="H989" s="160"/>
      <c r="I989" s="160"/>
      <c r="J989" s="160"/>
      <c r="K989" s="160"/>
      <c r="L989" s="160"/>
      <c r="M989" s="160"/>
      <c r="N989" s="160"/>
      <c r="O989" s="160"/>
      <c r="P989" s="160"/>
      <c r="Q989" s="160"/>
      <c r="R989" s="160"/>
      <c r="S989" s="160"/>
      <c r="T989" s="160"/>
      <c r="U989" s="160"/>
      <c r="V989" s="160"/>
      <c r="W989" s="160"/>
      <c r="X989" s="160"/>
      <c r="Y989" s="160"/>
      <c r="Z989" s="160"/>
      <c r="AA989" s="160"/>
      <c r="AB989" s="167"/>
      <c r="AC989" s="160"/>
      <c r="AD989" s="168"/>
      <c r="AE989" s="160"/>
      <c r="AF989" s="160"/>
      <c r="AG989" s="161"/>
      <c r="AH989" s="115"/>
      <c r="AI989" s="115"/>
      <c r="AJ989" s="115"/>
      <c r="AK989" s="115"/>
      <c r="AL989" s="115"/>
      <c r="AM989" s="115"/>
      <c r="AO989" s="115"/>
      <c r="AQ989" s="4"/>
    </row>
    <row r="990" spans="3:43">
      <c r="C990" s="159"/>
      <c r="D990" s="162"/>
      <c r="E990" s="161"/>
      <c r="F990" s="700"/>
      <c r="G990" s="160"/>
      <c r="H990" s="160"/>
      <c r="I990" s="160"/>
      <c r="J990" s="160"/>
      <c r="K990" s="160"/>
      <c r="L990" s="160"/>
      <c r="M990" s="160"/>
      <c r="N990" s="160"/>
      <c r="O990" s="160"/>
      <c r="P990" s="160"/>
      <c r="Q990" s="160"/>
      <c r="R990" s="160"/>
      <c r="S990" s="160"/>
      <c r="T990" s="160"/>
      <c r="U990" s="160"/>
      <c r="V990" s="160"/>
      <c r="W990" s="160"/>
      <c r="X990" s="160"/>
      <c r="Y990" s="160"/>
      <c r="Z990" s="160"/>
      <c r="AA990" s="160"/>
      <c r="AB990" s="167"/>
      <c r="AC990" s="160"/>
      <c r="AD990" s="168"/>
      <c r="AE990" s="160"/>
      <c r="AF990" s="160"/>
      <c r="AG990" s="161"/>
      <c r="AH990" s="115"/>
      <c r="AI990" s="115"/>
      <c r="AJ990" s="115"/>
      <c r="AK990" s="115"/>
      <c r="AL990" s="115"/>
      <c r="AM990" s="115"/>
      <c r="AO990" s="115"/>
      <c r="AQ990" s="4"/>
    </row>
    <row r="991" spans="3:43">
      <c r="C991" s="159"/>
      <c r="D991" s="162"/>
      <c r="E991" s="161"/>
      <c r="F991" s="700"/>
      <c r="G991" s="160"/>
      <c r="H991" s="160"/>
      <c r="I991" s="160"/>
      <c r="J991" s="160"/>
      <c r="K991" s="160"/>
      <c r="L991" s="160"/>
      <c r="M991" s="160"/>
      <c r="N991" s="160"/>
      <c r="O991" s="160"/>
      <c r="P991" s="160"/>
      <c r="Q991" s="160"/>
      <c r="R991" s="160"/>
      <c r="S991" s="160"/>
      <c r="T991" s="160"/>
      <c r="U991" s="160"/>
      <c r="V991" s="160"/>
      <c r="W991" s="160"/>
      <c r="X991" s="160"/>
      <c r="Y991" s="160"/>
      <c r="Z991" s="160"/>
      <c r="AA991" s="160"/>
      <c r="AB991" s="167"/>
      <c r="AC991" s="160"/>
      <c r="AD991" s="168"/>
      <c r="AE991" s="160"/>
      <c r="AF991" s="160"/>
      <c r="AG991" s="161"/>
      <c r="AH991" s="115"/>
      <c r="AI991" s="115"/>
      <c r="AJ991" s="115"/>
      <c r="AK991" s="115"/>
      <c r="AL991" s="115"/>
      <c r="AM991" s="115"/>
      <c r="AO991" s="115"/>
      <c r="AQ991" s="4"/>
    </row>
    <row r="992" spans="3:43">
      <c r="C992" s="159"/>
      <c r="D992" s="162"/>
      <c r="E992" s="161"/>
      <c r="F992" s="700"/>
      <c r="G992" s="160"/>
      <c r="H992" s="160"/>
      <c r="I992" s="160"/>
      <c r="J992" s="160"/>
      <c r="K992" s="160"/>
      <c r="L992" s="160"/>
      <c r="M992" s="160"/>
      <c r="N992" s="160"/>
      <c r="O992" s="160"/>
      <c r="P992" s="160"/>
      <c r="Q992" s="160"/>
      <c r="R992" s="160"/>
      <c r="S992" s="160"/>
      <c r="T992" s="160"/>
      <c r="U992" s="160"/>
      <c r="V992" s="160"/>
      <c r="W992" s="160"/>
      <c r="X992" s="160"/>
      <c r="Y992" s="160"/>
      <c r="Z992" s="160"/>
      <c r="AA992" s="160"/>
      <c r="AB992" s="167"/>
      <c r="AC992" s="160"/>
      <c r="AD992" s="168"/>
      <c r="AE992" s="160"/>
      <c r="AF992" s="160"/>
      <c r="AG992" s="161"/>
      <c r="AH992" s="115"/>
      <c r="AI992" s="115"/>
      <c r="AJ992" s="115"/>
      <c r="AK992" s="115"/>
      <c r="AL992" s="115"/>
      <c r="AM992" s="115"/>
      <c r="AO992" s="115"/>
      <c r="AQ992" s="4"/>
    </row>
    <row r="993" spans="3:43">
      <c r="C993" s="159"/>
      <c r="D993" s="162"/>
      <c r="E993" s="161"/>
      <c r="F993" s="700"/>
      <c r="G993" s="160"/>
      <c r="H993" s="160"/>
      <c r="I993" s="160"/>
      <c r="J993" s="160"/>
      <c r="K993" s="160"/>
      <c r="L993" s="160"/>
      <c r="M993" s="160"/>
      <c r="N993" s="160"/>
      <c r="O993" s="160"/>
      <c r="P993" s="160"/>
      <c r="Q993" s="160"/>
      <c r="R993" s="160"/>
      <c r="S993" s="160"/>
      <c r="T993" s="160"/>
      <c r="U993" s="160"/>
      <c r="V993" s="160"/>
      <c r="W993" s="160"/>
      <c r="X993" s="160"/>
      <c r="Y993" s="160"/>
      <c r="Z993" s="160"/>
      <c r="AA993" s="160"/>
      <c r="AB993" s="167"/>
      <c r="AC993" s="160"/>
      <c r="AD993" s="168"/>
      <c r="AE993" s="160"/>
      <c r="AF993" s="160"/>
      <c r="AG993" s="161"/>
      <c r="AH993" s="115"/>
      <c r="AI993" s="115"/>
      <c r="AJ993" s="115"/>
      <c r="AK993" s="115"/>
      <c r="AL993" s="115"/>
      <c r="AM993" s="115"/>
      <c r="AO993" s="115"/>
      <c r="AQ993" s="4"/>
    </row>
    <row r="994" spans="3:43">
      <c r="C994" s="159"/>
      <c r="D994" s="162"/>
      <c r="E994" s="161"/>
      <c r="F994" s="700"/>
      <c r="G994" s="160"/>
      <c r="H994" s="160"/>
      <c r="I994" s="160"/>
      <c r="J994" s="160"/>
      <c r="K994" s="160"/>
      <c r="L994" s="160"/>
      <c r="M994" s="160"/>
      <c r="N994" s="160"/>
      <c r="O994" s="160"/>
      <c r="P994" s="160"/>
      <c r="Q994" s="160"/>
      <c r="R994" s="160"/>
      <c r="S994" s="160"/>
      <c r="T994" s="160"/>
      <c r="U994" s="160"/>
      <c r="V994" s="160"/>
      <c r="W994" s="160"/>
      <c r="X994" s="160"/>
      <c r="Y994" s="160"/>
      <c r="Z994" s="160"/>
      <c r="AA994" s="160"/>
      <c r="AB994" s="167"/>
      <c r="AC994" s="160"/>
      <c r="AD994" s="168"/>
      <c r="AE994" s="160"/>
      <c r="AF994" s="160"/>
      <c r="AG994" s="161"/>
      <c r="AH994" s="115"/>
      <c r="AI994" s="115"/>
      <c r="AJ994" s="115"/>
      <c r="AK994" s="115"/>
      <c r="AL994" s="115"/>
      <c r="AM994" s="115"/>
      <c r="AO994" s="115"/>
      <c r="AQ994" s="4"/>
    </row>
    <row r="995" spans="3:43">
      <c r="C995" s="159"/>
      <c r="D995" s="162"/>
      <c r="E995" s="161"/>
      <c r="F995" s="700"/>
      <c r="G995" s="160"/>
      <c r="H995" s="160"/>
      <c r="I995" s="160"/>
      <c r="J995" s="160"/>
      <c r="K995" s="160"/>
      <c r="L995" s="160"/>
      <c r="M995" s="160"/>
      <c r="N995" s="160"/>
      <c r="O995" s="160"/>
      <c r="P995" s="160"/>
      <c r="Q995" s="160"/>
      <c r="R995" s="160"/>
      <c r="S995" s="160"/>
      <c r="T995" s="160"/>
      <c r="U995" s="160"/>
      <c r="V995" s="160"/>
      <c r="W995" s="160"/>
      <c r="X995" s="160"/>
      <c r="Y995" s="160"/>
      <c r="Z995" s="160"/>
      <c r="AA995" s="160"/>
      <c r="AB995" s="167"/>
      <c r="AC995" s="160"/>
      <c r="AD995" s="168"/>
      <c r="AE995" s="160"/>
      <c r="AF995" s="160"/>
      <c r="AG995" s="161"/>
      <c r="AH995" s="115"/>
      <c r="AI995" s="115"/>
      <c r="AJ995" s="115"/>
      <c r="AK995" s="115"/>
      <c r="AL995" s="115"/>
      <c r="AM995" s="115"/>
      <c r="AO995" s="115"/>
      <c r="AQ995" s="4"/>
    </row>
    <row r="996" spans="3:43">
      <c r="C996" s="159"/>
      <c r="D996" s="162"/>
      <c r="E996" s="161"/>
      <c r="F996" s="700"/>
      <c r="G996" s="160"/>
      <c r="H996" s="160"/>
      <c r="I996" s="160"/>
      <c r="J996" s="160"/>
      <c r="K996" s="160"/>
      <c r="L996" s="160"/>
      <c r="M996" s="160"/>
      <c r="N996" s="160"/>
      <c r="O996" s="160"/>
      <c r="P996" s="160"/>
      <c r="Q996" s="160"/>
      <c r="R996" s="160"/>
      <c r="S996" s="160"/>
      <c r="T996" s="160"/>
      <c r="U996" s="160"/>
      <c r="V996" s="160"/>
      <c r="W996" s="160"/>
      <c r="X996" s="160"/>
      <c r="Y996" s="160"/>
      <c r="Z996" s="160"/>
      <c r="AA996" s="160"/>
      <c r="AB996" s="167"/>
      <c r="AC996" s="160"/>
      <c r="AD996" s="168"/>
      <c r="AE996" s="160"/>
      <c r="AF996" s="160"/>
      <c r="AG996" s="161"/>
      <c r="AH996" s="115"/>
      <c r="AI996" s="115"/>
      <c r="AJ996" s="115"/>
      <c r="AK996" s="115"/>
      <c r="AL996" s="115"/>
      <c r="AM996" s="115"/>
      <c r="AO996" s="115"/>
      <c r="AQ996" s="4"/>
    </row>
    <row r="997" spans="3:43">
      <c r="C997" s="159"/>
      <c r="D997" s="162"/>
      <c r="E997" s="161"/>
      <c r="F997" s="700"/>
      <c r="G997" s="160"/>
      <c r="H997" s="160"/>
      <c r="I997" s="160"/>
      <c r="J997" s="160"/>
      <c r="K997" s="160"/>
      <c r="L997" s="160"/>
      <c r="M997" s="160"/>
      <c r="N997" s="160"/>
      <c r="O997" s="160"/>
      <c r="P997" s="160"/>
      <c r="Q997" s="160"/>
      <c r="R997" s="160"/>
      <c r="S997" s="160"/>
      <c r="T997" s="160"/>
      <c r="U997" s="160"/>
      <c r="V997" s="160"/>
      <c r="W997" s="160"/>
      <c r="X997" s="160"/>
      <c r="Y997" s="160"/>
      <c r="Z997" s="160"/>
      <c r="AA997" s="160"/>
      <c r="AB997" s="167"/>
      <c r="AC997" s="160"/>
      <c r="AD997" s="168"/>
      <c r="AE997" s="160"/>
      <c r="AF997" s="160"/>
      <c r="AG997" s="161"/>
      <c r="AH997" s="115"/>
      <c r="AI997" s="115"/>
      <c r="AJ997" s="115"/>
      <c r="AK997" s="115"/>
      <c r="AL997" s="115"/>
      <c r="AM997" s="115"/>
      <c r="AO997" s="115"/>
      <c r="AQ997" s="4"/>
    </row>
    <row r="998" spans="3:43">
      <c r="C998" s="159"/>
      <c r="D998" s="162"/>
      <c r="E998" s="161"/>
      <c r="F998" s="700"/>
      <c r="G998" s="160"/>
      <c r="H998" s="160"/>
      <c r="I998" s="160"/>
      <c r="J998" s="160"/>
      <c r="K998" s="160"/>
      <c r="L998" s="160"/>
      <c r="M998" s="160"/>
      <c r="N998" s="160"/>
      <c r="O998" s="160"/>
      <c r="P998" s="160"/>
      <c r="Q998" s="160"/>
      <c r="R998" s="160"/>
      <c r="S998" s="160"/>
      <c r="T998" s="160"/>
      <c r="U998" s="160"/>
      <c r="V998" s="160"/>
      <c r="W998" s="160"/>
      <c r="X998" s="160"/>
      <c r="Y998" s="160"/>
      <c r="Z998" s="160"/>
      <c r="AA998" s="160"/>
      <c r="AB998" s="167"/>
      <c r="AC998" s="160"/>
      <c r="AD998" s="168"/>
      <c r="AE998" s="160"/>
      <c r="AF998" s="160"/>
      <c r="AG998" s="161"/>
      <c r="AH998" s="115"/>
      <c r="AI998" s="115"/>
      <c r="AJ998" s="115"/>
      <c r="AK998" s="115"/>
      <c r="AL998" s="115"/>
      <c r="AM998" s="115"/>
      <c r="AO998" s="115"/>
      <c r="AQ998" s="4"/>
    </row>
    <row r="999" spans="3:43">
      <c r="C999" s="159"/>
      <c r="D999" s="162"/>
      <c r="E999" s="161"/>
      <c r="F999" s="700"/>
      <c r="G999" s="160"/>
      <c r="H999" s="160"/>
      <c r="I999" s="160"/>
      <c r="J999" s="160"/>
      <c r="K999" s="160"/>
      <c r="L999" s="160"/>
      <c r="M999" s="160"/>
      <c r="N999" s="160"/>
      <c r="O999" s="160"/>
      <c r="P999" s="160"/>
      <c r="Q999" s="160"/>
      <c r="R999" s="160"/>
      <c r="S999" s="160"/>
      <c r="T999" s="160"/>
      <c r="U999" s="160"/>
      <c r="V999" s="160"/>
      <c r="W999" s="160"/>
      <c r="X999" s="160"/>
      <c r="Y999" s="160"/>
      <c r="Z999" s="160"/>
      <c r="AA999" s="160"/>
      <c r="AB999" s="167"/>
      <c r="AC999" s="160"/>
      <c r="AD999" s="168"/>
      <c r="AE999" s="160"/>
      <c r="AF999" s="160"/>
      <c r="AG999" s="161"/>
      <c r="AH999" s="115"/>
      <c r="AI999" s="115"/>
      <c r="AJ999" s="115"/>
      <c r="AK999" s="115"/>
      <c r="AL999" s="115"/>
      <c r="AM999" s="115"/>
      <c r="AO999" s="115"/>
      <c r="AQ999" s="4"/>
    </row>
    <row r="1000" spans="3:43">
      <c r="C1000" s="159"/>
      <c r="D1000" s="162"/>
      <c r="E1000" s="161"/>
      <c r="F1000" s="700"/>
      <c r="G1000" s="160"/>
      <c r="H1000" s="160"/>
      <c r="I1000" s="160"/>
      <c r="J1000" s="160"/>
      <c r="K1000" s="160"/>
      <c r="L1000" s="160"/>
      <c r="M1000" s="160"/>
      <c r="N1000" s="160"/>
      <c r="O1000" s="160"/>
      <c r="P1000" s="160"/>
      <c r="Q1000" s="160"/>
      <c r="R1000" s="160"/>
      <c r="S1000" s="160"/>
      <c r="T1000" s="160"/>
      <c r="U1000" s="160"/>
      <c r="V1000" s="160"/>
      <c r="W1000" s="160"/>
      <c r="X1000" s="160"/>
      <c r="Y1000" s="160"/>
      <c r="Z1000" s="160"/>
      <c r="AA1000" s="160"/>
      <c r="AB1000" s="167"/>
      <c r="AC1000" s="160"/>
      <c r="AD1000" s="168"/>
      <c r="AE1000" s="160"/>
      <c r="AF1000" s="160"/>
      <c r="AG1000" s="161"/>
      <c r="AH1000" s="115"/>
      <c r="AI1000" s="115"/>
      <c r="AJ1000" s="115"/>
      <c r="AK1000" s="115"/>
      <c r="AL1000" s="115"/>
      <c r="AM1000" s="115"/>
      <c r="AO1000" s="115"/>
      <c r="AQ1000" s="4"/>
    </row>
    <row r="1001" spans="3:43">
      <c r="C1001" s="159"/>
      <c r="D1001" s="162"/>
      <c r="E1001" s="161"/>
      <c r="F1001" s="700"/>
      <c r="G1001" s="160"/>
      <c r="H1001" s="160"/>
      <c r="I1001" s="160"/>
      <c r="J1001" s="160"/>
      <c r="K1001" s="160"/>
      <c r="L1001" s="160"/>
      <c r="M1001" s="160"/>
      <c r="N1001" s="160"/>
      <c r="O1001" s="160"/>
      <c r="P1001" s="160"/>
      <c r="Q1001" s="160"/>
      <c r="R1001" s="160"/>
      <c r="S1001" s="160"/>
      <c r="T1001" s="160"/>
      <c r="U1001" s="160"/>
      <c r="V1001" s="160"/>
      <c r="W1001" s="160"/>
      <c r="X1001" s="160"/>
      <c r="Y1001" s="160"/>
      <c r="Z1001" s="160"/>
      <c r="AA1001" s="160"/>
      <c r="AB1001" s="167"/>
      <c r="AC1001" s="160"/>
      <c r="AD1001" s="168"/>
      <c r="AE1001" s="160"/>
      <c r="AF1001" s="160"/>
      <c r="AG1001" s="161"/>
      <c r="AH1001" s="115"/>
      <c r="AI1001" s="115"/>
      <c r="AJ1001" s="115"/>
      <c r="AK1001" s="115"/>
      <c r="AL1001" s="115"/>
      <c r="AM1001" s="115"/>
      <c r="AO1001" s="115"/>
      <c r="AQ1001" s="4"/>
    </row>
    <row r="1002" spans="3:43">
      <c r="C1002" s="159"/>
      <c r="D1002" s="162"/>
      <c r="E1002" s="161"/>
      <c r="F1002" s="700"/>
      <c r="G1002" s="160"/>
      <c r="H1002" s="160"/>
      <c r="I1002" s="160"/>
      <c r="J1002" s="160"/>
      <c r="K1002" s="160"/>
      <c r="L1002" s="160"/>
      <c r="M1002" s="160"/>
      <c r="N1002" s="160"/>
      <c r="O1002" s="160"/>
      <c r="P1002" s="160"/>
      <c r="Q1002" s="160"/>
      <c r="R1002" s="160"/>
      <c r="S1002" s="160"/>
      <c r="T1002" s="160"/>
      <c r="U1002" s="160"/>
      <c r="V1002" s="160"/>
      <c r="W1002" s="160"/>
      <c r="X1002" s="160"/>
      <c r="Y1002" s="160"/>
      <c r="Z1002" s="160"/>
      <c r="AA1002" s="160"/>
      <c r="AB1002" s="167"/>
      <c r="AC1002" s="160"/>
      <c r="AD1002" s="168"/>
      <c r="AE1002" s="160"/>
      <c r="AF1002" s="160"/>
      <c r="AG1002" s="161"/>
      <c r="AH1002" s="115"/>
      <c r="AI1002" s="115"/>
      <c r="AJ1002" s="115"/>
      <c r="AK1002" s="115"/>
      <c r="AL1002" s="115"/>
      <c r="AM1002" s="115"/>
      <c r="AO1002" s="115"/>
      <c r="AQ1002" s="4"/>
    </row>
    <row r="1003" spans="3:43">
      <c r="C1003" s="159"/>
      <c r="D1003" s="162"/>
      <c r="E1003" s="161"/>
      <c r="F1003" s="700"/>
      <c r="G1003" s="160"/>
      <c r="H1003" s="160"/>
      <c r="I1003" s="160"/>
      <c r="J1003" s="160"/>
      <c r="K1003" s="160"/>
      <c r="L1003" s="160"/>
      <c r="M1003" s="160"/>
      <c r="N1003" s="160"/>
      <c r="O1003" s="160"/>
      <c r="P1003" s="160"/>
      <c r="Q1003" s="160"/>
      <c r="R1003" s="160"/>
      <c r="S1003" s="160"/>
      <c r="T1003" s="160"/>
      <c r="U1003" s="160"/>
      <c r="V1003" s="160"/>
      <c r="W1003" s="160"/>
      <c r="X1003" s="160"/>
      <c r="Y1003" s="160"/>
      <c r="Z1003" s="160"/>
      <c r="AA1003" s="160"/>
      <c r="AB1003" s="167"/>
      <c r="AC1003" s="160"/>
      <c r="AD1003" s="168"/>
      <c r="AE1003" s="160"/>
      <c r="AF1003" s="160"/>
      <c r="AG1003" s="161"/>
      <c r="AH1003" s="115"/>
      <c r="AI1003" s="115"/>
      <c r="AJ1003" s="115"/>
      <c r="AK1003" s="115"/>
      <c r="AL1003" s="115"/>
      <c r="AM1003" s="115"/>
      <c r="AO1003" s="115"/>
      <c r="AQ1003" s="4"/>
    </row>
    <row r="1004" spans="3:43">
      <c r="C1004" s="159"/>
      <c r="D1004" s="162"/>
      <c r="E1004" s="161"/>
      <c r="F1004" s="700"/>
      <c r="G1004" s="160"/>
      <c r="H1004" s="160"/>
      <c r="I1004" s="160"/>
      <c r="J1004" s="160"/>
      <c r="K1004" s="160"/>
      <c r="L1004" s="160"/>
      <c r="M1004" s="160"/>
      <c r="N1004" s="160"/>
      <c r="O1004" s="160"/>
      <c r="P1004" s="160"/>
      <c r="Q1004" s="160"/>
      <c r="R1004" s="160"/>
      <c r="S1004" s="160"/>
      <c r="T1004" s="160"/>
      <c r="U1004" s="160"/>
      <c r="V1004" s="160"/>
      <c r="W1004" s="160"/>
      <c r="X1004" s="160"/>
      <c r="Y1004" s="160"/>
      <c r="Z1004" s="160"/>
      <c r="AA1004" s="160"/>
      <c r="AB1004" s="167"/>
      <c r="AC1004" s="160"/>
      <c r="AD1004" s="168"/>
      <c r="AE1004" s="160"/>
      <c r="AF1004" s="160"/>
      <c r="AG1004" s="161"/>
      <c r="AH1004" s="115"/>
      <c r="AI1004" s="115"/>
      <c r="AJ1004" s="115"/>
      <c r="AK1004" s="115"/>
      <c r="AL1004" s="115"/>
      <c r="AM1004" s="115"/>
      <c r="AO1004" s="115"/>
      <c r="AQ1004" s="4"/>
    </row>
    <row r="1005" spans="3:43">
      <c r="C1005" s="159"/>
      <c r="D1005" s="162"/>
      <c r="E1005" s="161"/>
      <c r="F1005" s="700"/>
      <c r="G1005" s="160"/>
      <c r="H1005" s="160"/>
      <c r="I1005" s="160"/>
      <c r="J1005" s="160"/>
      <c r="K1005" s="160"/>
      <c r="L1005" s="160"/>
      <c r="M1005" s="160"/>
      <c r="N1005" s="160"/>
      <c r="O1005" s="160"/>
      <c r="P1005" s="160"/>
      <c r="Q1005" s="160"/>
      <c r="R1005" s="160"/>
      <c r="S1005" s="160"/>
      <c r="T1005" s="160"/>
      <c r="U1005" s="160"/>
      <c r="V1005" s="160"/>
      <c r="W1005" s="160"/>
      <c r="X1005" s="160"/>
      <c r="Y1005" s="160"/>
      <c r="Z1005" s="160"/>
      <c r="AA1005" s="160"/>
      <c r="AB1005" s="167"/>
      <c r="AC1005" s="160"/>
      <c r="AD1005" s="168"/>
      <c r="AE1005" s="160"/>
      <c r="AF1005" s="160"/>
      <c r="AG1005" s="161"/>
      <c r="AH1005" s="115"/>
      <c r="AI1005" s="115"/>
      <c r="AJ1005" s="115"/>
      <c r="AK1005" s="115"/>
      <c r="AL1005" s="115"/>
      <c r="AM1005" s="115"/>
      <c r="AO1005" s="115"/>
      <c r="AQ1005" s="4"/>
    </row>
    <row r="1006" spans="3:43">
      <c r="C1006" s="159"/>
      <c r="D1006" s="162"/>
      <c r="E1006" s="161"/>
      <c r="F1006" s="700"/>
      <c r="G1006" s="160"/>
      <c r="H1006" s="160"/>
      <c r="I1006" s="160"/>
      <c r="J1006" s="160"/>
      <c r="K1006" s="160"/>
      <c r="L1006" s="160"/>
      <c r="M1006" s="160"/>
      <c r="N1006" s="160"/>
      <c r="O1006" s="160"/>
      <c r="P1006" s="160"/>
      <c r="Q1006" s="160"/>
      <c r="R1006" s="160"/>
      <c r="S1006" s="160"/>
      <c r="T1006" s="160"/>
      <c r="U1006" s="160"/>
      <c r="V1006" s="160"/>
      <c r="W1006" s="160"/>
      <c r="X1006" s="160"/>
      <c r="Y1006" s="160"/>
      <c r="Z1006" s="160"/>
      <c r="AA1006" s="160"/>
      <c r="AB1006" s="167"/>
      <c r="AC1006" s="160"/>
      <c r="AD1006" s="168"/>
      <c r="AE1006" s="160"/>
      <c r="AF1006" s="160"/>
      <c r="AG1006" s="161"/>
      <c r="AH1006" s="115"/>
      <c r="AI1006" s="115"/>
      <c r="AJ1006" s="115"/>
      <c r="AK1006" s="115"/>
      <c r="AL1006" s="115"/>
      <c r="AM1006" s="115"/>
      <c r="AO1006" s="115"/>
      <c r="AQ1006" s="4"/>
    </row>
    <row r="1007" spans="3:43">
      <c r="C1007" s="159"/>
      <c r="D1007" s="162"/>
      <c r="E1007" s="161"/>
      <c r="F1007" s="700"/>
      <c r="G1007" s="160"/>
      <c r="H1007" s="160"/>
      <c r="I1007" s="160"/>
      <c r="J1007" s="160"/>
      <c r="K1007" s="160"/>
      <c r="L1007" s="160"/>
      <c r="M1007" s="160"/>
      <c r="N1007" s="160"/>
      <c r="O1007" s="160"/>
      <c r="P1007" s="160"/>
      <c r="Q1007" s="160"/>
      <c r="R1007" s="160"/>
      <c r="S1007" s="160"/>
      <c r="T1007" s="160"/>
      <c r="U1007" s="160"/>
      <c r="V1007" s="160"/>
      <c r="W1007" s="160"/>
      <c r="X1007" s="160"/>
      <c r="Y1007" s="160"/>
      <c r="Z1007" s="160"/>
      <c r="AA1007" s="160"/>
      <c r="AB1007" s="167"/>
      <c r="AC1007" s="160"/>
      <c r="AD1007" s="168"/>
      <c r="AE1007" s="160"/>
      <c r="AF1007" s="160"/>
      <c r="AG1007" s="161"/>
      <c r="AH1007" s="115"/>
      <c r="AI1007" s="115"/>
      <c r="AJ1007" s="115"/>
      <c r="AK1007" s="115"/>
      <c r="AL1007" s="115"/>
      <c r="AM1007" s="115"/>
      <c r="AO1007" s="115"/>
      <c r="AQ1007" s="4"/>
    </row>
    <row r="1008" spans="3:43">
      <c r="C1008" s="159"/>
      <c r="D1008" s="162"/>
      <c r="E1008" s="161"/>
      <c r="F1008" s="700"/>
      <c r="G1008" s="160"/>
      <c r="H1008" s="160"/>
      <c r="I1008" s="160"/>
      <c r="J1008" s="160"/>
      <c r="K1008" s="160"/>
      <c r="L1008" s="160"/>
      <c r="M1008" s="160"/>
      <c r="N1008" s="160"/>
      <c r="O1008" s="160"/>
      <c r="P1008" s="160"/>
      <c r="Q1008" s="160"/>
      <c r="R1008" s="160"/>
      <c r="S1008" s="160"/>
      <c r="T1008" s="160"/>
      <c r="U1008" s="160"/>
      <c r="V1008" s="160"/>
      <c r="W1008" s="160"/>
      <c r="X1008" s="160"/>
      <c r="Y1008" s="160"/>
      <c r="Z1008" s="160"/>
      <c r="AA1008" s="160"/>
      <c r="AB1008" s="167"/>
      <c r="AC1008" s="160"/>
      <c r="AD1008" s="168"/>
      <c r="AE1008" s="160"/>
      <c r="AF1008" s="160"/>
      <c r="AG1008" s="161"/>
      <c r="AH1008" s="115"/>
      <c r="AI1008" s="115"/>
      <c r="AJ1008" s="115"/>
      <c r="AK1008" s="115"/>
      <c r="AL1008" s="115"/>
      <c r="AM1008" s="115"/>
      <c r="AO1008" s="115"/>
      <c r="AQ1008" s="4"/>
    </row>
    <row r="1009" spans="3:43">
      <c r="C1009" s="159"/>
      <c r="D1009" s="162"/>
      <c r="E1009" s="161"/>
      <c r="F1009" s="700"/>
      <c r="G1009" s="160"/>
      <c r="H1009" s="160"/>
      <c r="I1009" s="160"/>
      <c r="J1009" s="160"/>
      <c r="K1009" s="160"/>
      <c r="L1009" s="160"/>
      <c r="M1009" s="160"/>
      <c r="N1009" s="160"/>
      <c r="O1009" s="160"/>
      <c r="P1009" s="160"/>
      <c r="Q1009" s="160"/>
      <c r="R1009" s="160"/>
      <c r="S1009" s="160"/>
      <c r="T1009" s="160"/>
      <c r="U1009" s="160"/>
      <c r="V1009" s="160"/>
      <c r="W1009" s="160"/>
      <c r="X1009" s="160"/>
      <c r="Y1009" s="160"/>
      <c r="Z1009" s="160"/>
      <c r="AA1009" s="160"/>
      <c r="AB1009" s="167"/>
      <c r="AC1009" s="160"/>
      <c r="AD1009" s="168"/>
      <c r="AE1009" s="160"/>
      <c r="AF1009" s="160"/>
      <c r="AG1009" s="161"/>
      <c r="AH1009" s="115"/>
      <c r="AI1009" s="115"/>
      <c r="AJ1009" s="115"/>
      <c r="AK1009" s="115"/>
      <c r="AL1009" s="115"/>
      <c r="AM1009" s="115"/>
      <c r="AO1009" s="115"/>
      <c r="AQ1009" s="4"/>
    </row>
    <row r="1010" spans="3:43">
      <c r="C1010" s="159"/>
      <c r="D1010" s="162"/>
      <c r="E1010" s="161"/>
      <c r="F1010" s="700"/>
      <c r="G1010" s="160"/>
      <c r="H1010" s="160"/>
      <c r="I1010" s="160"/>
      <c r="J1010" s="160"/>
      <c r="K1010" s="160"/>
      <c r="L1010" s="160"/>
      <c r="M1010" s="160"/>
      <c r="N1010" s="160"/>
      <c r="O1010" s="160"/>
      <c r="P1010" s="160"/>
      <c r="Q1010" s="160"/>
      <c r="R1010" s="160"/>
      <c r="S1010" s="160"/>
      <c r="T1010" s="160"/>
      <c r="U1010" s="160"/>
      <c r="V1010" s="160"/>
      <c r="W1010" s="160"/>
      <c r="X1010" s="160"/>
      <c r="Y1010" s="160"/>
      <c r="Z1010" s="160"/>
      <c r="AA1010" s="160"/>
      <c r="AB1010" s="167"/>
      <c r="AC1010" s="160"/>
      <c r="AD1010" s="168"/>
      <c r="AE1010" s="160"/>
      <c r="AF1010" s="160"/>
      <c r="AG1010" s="161"/>
      <c r="AH1010" s="115"/>
      <c r="AI1010" s="115"/>
      <c r="AJ1010" s="115"/>
      <c r="AK1010" s="115"/>
      <c r="AL1010" s="115"/>
      <c r="AM1010" s="115"/>
      <c r="AO1010" s="115"/>
      <c r="AQ1010" s="4"/>
    </row>
    <row r="1011" spans="3:43">
      <c r="C1011" s="159"/>
      <c r="D1011" s="162"/>
      <c r="E1011" s="161"/>
      <c r="F1011" s="700"/>
      <c r="G1011" s="160"/>
      <c r="H1011" s="160"/>
      <c r="I1011" s="160"/>
      <c r="J1011" s="160"/>
      <c r="K1011" s="160"/>
      <c r="L1011" s="160"/>
      <c r="M1011" s="160"/>
      <c r="N1011" s="160"/>
      <c r="O1011" s="160"/>
      <c r="P1011" s="160"/>
      <c r="Q1011" s="160"/>
      <c r="R1011" s="160"/>
      <c r="S1011" s="160"/>
      <c r="T1011" s="160"/>
      <c r="U1011" s="160"/>
      <c r="V1011" s="160"/>
      <c r="W1011" s="160"/>
      <c r="X1011" s="160"/>
      <c r="Y1011" s="160"/>
      <c r="Z1011" s="160"/>
      <c r="AA1011" s="160"/>
      <c r="AB1011" s="167"/>
      <c r="AC1011" s="160"/>
      <c r="AD1011" s="168"/>
      <c r="AE1011" s="160"/>
      <c r="AF1011" s="160"/>
      <c r="AG1011" s="161"/>
      <c r="AH1011" s="115"/>
      <c r="AI1011" s="115"/>
      <c r="AJ1011" s="115"/>
      <c r="AK1011" s="115"/>
      <c r="AL1011" s="115"/>
      <c r="AM1011" s="115"/>
      <c r="AO1011" s="115"/>
      <c r="AQ1011" s="4"/>
    </row>
    <row r="1012" spans="3:43">
      <c r="C1012" s="159"/>
      <c r="D1012" s="162"/>
      <c r="E1012" s="161"/>
      <c r="F1012" s="700"/>
      <c r="G1012" s="160"/>
      <c r="H1012" s="160"/>
      <c r="I1012" s="160"/>
      <c r="J1012" s="160"/>
      <c r="K1012" s="160"/>
      <c r="L1012" s="160"/>
      <c r="M1012" s="160"/>
      <c r="N1012" s="160"/>
      <c r="O1012" s="160"/>
      <c r="P1012" s="160"/>
      <c r="Q1012" s="160"/>
      <c r="R1012" s="160"/>
      <c r="S1012" s="160"/>
      <c r="T1012" s="160"/>
      <c r="U1012" s="160"/>
      <c r="V1012" s="160"/>
      <c r="W1012" s="160"/>
      <c r="X1012" s="160"/>
      <c r="Y1012" s="160"/>
      <c r="Z1012" s="160"/>
      <c r="AA1012" s="160"/>
      <c r="AB1012" s="167"/>
      <c r="AC1012" s="160"/>
      <c r="AD1012" s="168"/>
      <c r="AE1012" s="160"/>
      <c r="AF1012" s="160"/>
      <c r="AG1012" s="161"/>
      <c r="AH1012" s="115"/>
      <c r="AI1012" s="115"/>
      <c r="AJ1012" s="115"/>
      <c r="AK1012" s="115"/>
      <c r="AL1012" s="115"/>
      <c r="AM1012" s="115"/>
      <c r="AO1012" s="115"/>
      <c r="AQ1012" s="4"/>
    </row>
    <row r="1013" spans="3:43">
      <c r="C1013" s="159"/>
      <c r="D1013" s="162"/>
      <c r="E1013" s="161"/>
      <c r="F1013" s="700"/>
      <c r="G1013" s="160"/>
      <c r="H1013" s="160"/>
      <c r="I1013" s="160"/>
      <c r="J1013" s="160"/>
      <c r="K1013" s="160"/>
      <c r="L1013" s="160"/>
      <c r="M1013" s="160"/>
      <c r="N1013" s="160"/>
      <c r="O1013" s="160"/>
      <c r="P1013" s="160"/>
      <c r="Q1013" s="160"/>
      <c r="R1013" s="160"/>
      <c r="S1013" s="160"/>
      <c r="T1013" s="160"/>
      <c r="U1013" s="160"/>
      <c r="V1013" s="160"/>
      <c r="W1013" s="160"/>
      <c r="X1013" s="160"/>
      <c r="Y1013" s="160"/>
      <c r="Z1013" s="160"/>
      <c r="AA1013" s="160"/>
      <c r="AB1013" s="167"/>
      <c r="AC1013" s="160"/>
      <c r="AD1013" s="168"/>
      <c r="AE1013" s="160"/>
      <c r="AF1013" s="160"/>
      <c r="AG1013" s="161"/>
      <c r="AH1013" s="115"/>
      <c r="AI1013" s="115"/>
      <c r="AJ1013" s="115"/>
      <c r="AK1013" s="115"/>
      <c r="AL1013" s="115"/>
      <c r="AM1013" s="115"/>
      <c r="AO1013" s="115"/>
      <c r="AQ1013" s="4"/>
    </row>
    <row r="1014" spans="3:43">
      <c r="C1014" s="159"/>
      <c r="D1014" s="162"/>
      <c r="E1014" s="161"/>
      <c r="F1014" s="700"/>
      <c r="G1014" s="160"/>
      <c r="H1014" s="160"/>
      <c r="I1014" s="160"/>
      <c r="J1014" s="160"/>
      <c r="K1014" s="160"/>
      <c r="L1014" s="160"/>
      <c r="M1014" s="160"/>
      <c r="N1014" s="160"/>
      <c r="O1014" s="160"/>
      <c r="P1014" s="160"/>
      <c r="Q1014" s="160"/>
      <c r="R1014" s="160"/>
      <c r="S1014" s="160"/>
      <c r="T1014" s="160"/>
      <c r="U1014" s="160"/>
      <c r="V1014" s="160"/>
      <c r="W1014" s="160"/>
      <c r="X1014" s="160"/>
      <c r="Y1014" s="160"/>
      <c r="Z1014" s="160"/>
      <c r="AA1014" s="160"/>
      <c r="AB1014" s="167"/>
      <c r="AC1014" s="160"/>
      <c r="AD1014" s="168"/>
      <c r="AE1014" s="160"/>
      <c r="AF1014" s="160"/>
      <c r="AG1014" s="161"/>
      <c r="AH1014" s="115"/>
      <c r="AI1014" s="115"/>
      <c r="AJ1014" s="115"/>
      <c r="AK1014" s="115"/>
      <c r="AL1014" s="115"/>
      <c r="AM1014" s="115"/>
      <c r="AO1014" s="115"/>
      <c r="AQ1014" s="4"/>
    </row>
    <row r="1015" spans="3:43">
      <c r="C1015" s="159"/>
      <c r="D1015" s="162"/>
      <c r="E1015" s="161"/>
      <c r="F1015" s="700"/>
      <c r="G1015" s="160"/>
      <c r="H1015" s="160"/>
      <c r="I1015" s="160"/>
      <c r="J1015" s="160"/>
      <c r="K1015" s="160"/>
      <c r="L1015" s="160"/>
      <c r="M1015" s="160"/>
      <c r="N1015" s="160"/>
      <c r="O1015" s="160"/>
      <c r="P1015" s="160"/>
      <c r="Q1015" s="160"/>
      <c r="R1015" s="160"/>
      <c r="S1015" s="160"/>
      <c r="T1015" s="160"/>
      <c r="U1015" s="160"/>
      <c r="V1015" s="160"/>
      <c r="W1015" s="160"/>
      <c r="X1015" s="160"/>
      <c r="Y1015" s="160"/>
      <c r="Z1015" s="160"/>
      <c r="AA1015" s="160"/>
      <c r="AB1015" s="167"/>
      <c r="AC1015" s="160"/>
      <c r="AD1015" s="168"/>
      <c r="AE1015" s="160"/>
      <c r="AF1015" s="160"/>
      <c r="AG1015" s="161"/>
      <c r="AH1015" s="115"/>
      <c r="AI1015" s="115"/>
      <c r="AJ1015" s="115"/>
      <c r="AK1015" s="115"/>
      <c r="AL1015" s="115"/>
      <c r="AM1015" s="115"/>
      <c r="AO1015" s="115"/>
      <c r="AQ1015" s="4"/>
    </row>
    <row r="1016" spans="3:43">
      <c r="C1016" s="159"/>
      <c r="D1016" s="162"/>
      <c r="E1016" s="161"/>
      <c r="F1016" s="700"/>
      <c r="G1016" s="160"/>
      <c r="H1016" s="160"/>
      <c r="I1016" s="160"/>
      <c r="J1016" s="160"/>
      <c r="K1016" s="160"/>
      <c r="L1016" s="160"/>
      <c r="M1016" s="160"/>
      <c r="N1016" s="160"/>
      <c r="O1016" s="160"/>
      <c r="P1016" s="160"/>
      <c r="Q1016" s="160"/>
      <c r="R1016" s="160"/>
      <c r="S1016" s="160"/>
      <c r="T1016" s="160"/>
      <c r="U1016" s="160"/>
      <c r="V1016" s="160"/>
      <c r="W1016" s="160"/>
      <c r="X1016" s="160"/>
      <c r="Y1016" s="160"/>
      <c r="Z1016" s="160"/>
      <c r="AA1016" s="160"/>
      <c r="AB1016" s="167"/>
      <c r="AC1016" s="160"/>
      <c r="AD1016" s="168"/>
      <c r="AE1016" s="160"/>
      <c r="AF1016" s="160"/>
      <c r="AG1016" s="161"/>
      <c r="AH1016" s="115"/>
      <c r="AI1016" s="115"/>
      <c r="AJ1016" s="115"/>
      <c r="AK1016" s="115"/>
      <c r="AL1016" s="115"/>
      <c r="AM1016" s="115"/>
      <c r="AO1016" s="115"/>
      <c r="AQ1016" s="4"/>
    </row>
    <row r="1017" spans="3:43">
      <c r="C1017" s="159"/>
      <c r="D1017" s="162"/>
      <c r="E1017" s="161"/>
      <c r="F1017" s="700"/>
      <c r="G1017" s="160"/>
      <c r="H1017" s="160"/>
      <c r="I1017" s="160"/>
      <c r="J1017" s="160"/>
      <c r="K1017" s="160"/>
      <c r="L1017" s="160"/>
      <c r="M1017" s="160"/>
      <c r="N1017" s="160"/>
      <c r="O1017" s="160"/>
      <c r="P1017" s="160"/>
      <c r="Q1017" s="160"/>
      <c r="R1017" s="160"/>
      <c r="S1017" s="160"/>
      <c r="T1017" s="160"/>
      <c r="U1017" s="160"/>
      <c r="V1017" s="160"/>
      <c r="W1017" s="160"/>
      <c r="X1017" s="160"/>
      <c r="Y1017" s="160"/>
      <c r="Z1017" s="160"/>
      <c r="AA1017" s="160"/>
      <c r="AB1017" s="167"/>
      <c r="AC1017" s="160"/>
      <c r="AD1017" s="168"/>
      <c r="AE1017" s="160"/>
      <c r="AF1017" s="160"/>
      <c r="AG1017" s="161"/>
      <c r="AH1017" s="115"/>
      <c r="AI1017" s="115"/>
      <c r="AJ1017" s="115"/>
      <c r="AK1017" s="115"/>
      <c r="AL1017" s="115"/>
      <c r="AM1017" s="115"/>
      <c r="AO1017" s="115"/>
      <c r="AQ1017" s="4"/>
    </row>
    <row r="1018" spans="3:43">
      <c r="C1018" s="159"/>
      <c r="D1018" s="162"/>
      <c r="E1018" s="161"/>
      <c r="F1018" s="700"/>
      <c r="G1018" s="160"/>
      <c r="H1018" s="160"/>
      <c r="I1018" s="160"/>
      <c r="J1018" s="160"/>
      <c r="K1018" s="160"/>
      <c r="L1018" s="160"/>
      <c r="M1018" s="160"/>
      <c r="N1018" s="160"/>
      <c r="O1018" s="160"/>
      <c r="P1018" s="160"/>
      <c r="Q1018" s="160"/>
      <c r="R1018" s="160"/>
      <c r="S1018" s="160"/>
      <c r="T1018" s="160"/>
      <c r="U1018" s="160"/>
      <c r="V1018" s="160"/>
      <c r="W1018" s="160"/>
      <c r="X1018" s="160"/>
      <c r="Y1018" s="160"/>
      <c r="Z1018" s="160"/>
      <c r="AA1018" s="160"/>
      <c r="AB1018" s="167"/>
      <c r="AC1018" s="160"/>
      <c r="AD1018" s="168"/>
      <c r="AE1018" s="160"/>
      <c r="AF1018" s="160"/>
      <c r="AG1018" s="161"/>
      <c r="AH1018" s="115"/>
      <c r="AI1018" s="115"/>
      <c r="AJ1018" s="115"/>
      <c r="AK1018" s="115"/>
      <c r="AL1018" s="115"/>
      <c r="AM1018" s="115"/>
      <c r="AO1018" s="115"/>
      <c r="AQ1018" s="4"/>
    </row>
    <row r="1019" spans="3:43">
      <c r="C1019" s="159"/>
      <c r="D1019" s="162"/>
      <c r="E1019" s="161"/>
      <c r="F1019" s="700"/>
      <c r="G1019" s="160"/>
      <c r="H1019" s="160"/>
      <c r="I1019" s="160"/>
      <c r="J1019" s="160"/>
      <c r="K1019" s="160"/>
      <c r="L1019" s="160"/>
      <c r="M1019" s="160"/>
      <c r="N1019" s="160"/>
      <c r="O1019" s="160"/>
      <c r="P1019" s="160"/>
      <c r="Q1019" s="160"/>
      <c r="R1019" s="160"/>
      <c r="S1019" s="160"/>
      <c r="T1019" s="160"/>
      <c r="U1019" s="160"/>
      <c r="V1019" s="160"/>
      <c r="W1019" s="160"/>
      <c r="X1019" s="160"/>
      <c r="Y1019" s="160"/>
      <c r="Z1019" s="160"/>
      <c r="AA1019" s="160"/>
      <c r="AB1019" s="167"/>
      <c r="AC1019" s="160"/>
      <c r="AD1019" s="168"/>
      <c r="AE1019" s="160"/>
      <c r="AF1019" s="160"/>
      <c r="AG1019" s="161"/>
      <c r="AH1019" s="115"/>
      <c r="AI1019" s="115"/>
      <c r="AJ1019" s="115"/>
      <c r="AK1019" s="115"/>
      <c r="AL1019" s="115"/>
      <c r="AM1019" s="115"/>
      <c r="AO1019" s="115"/>
      <c r="AQ1019" s="4"/>
    </row>
    <row r="1020" spans="3:43">
      <c r="C1020" s="159"/>
      <c r="D1020" s="162"/>
      <c r="E1020" s="161"/>
      <c r="F1020" s="700"/>
      <c r="G1020" s="160"/>
      <c r="H1020" s="160"/>
      <c r="I1020" s="160"/>
      <c r="J1020" s="160"/>
      <c r="K1020" s="160"/>
      <c r="L1020" s="160"/>
      <c r="M1020" s="160"/>
      <c r="N1020" s="160"/>
      <c r="O1020" s="160"/>
      <c r="P1020" s="160"/>
      <c r="Q1020" s="160"/>
      <c r="R1020" s="160"/>
      <c r="S1020" s="160"/>
      <c r="T1020" s="160"/>
      <c r="U1020" s="160"/>
      <c r="V1020" s="160"/>
      <c r="W1020" s="160"/>
      <c r="X1020" s="160"/>
      <c r="Y1020" s="160"/>
      <c r="Z1020" s="160"/>
      <c r="AA1020" s="160"/>
      <c r="AB1020" s="167"/>
      <c r="AC1020" s="160"/>
      <c r="AD1020" s="168"/>
      <c r="AE1020" s="160"/>
      <c r="AF1020" s="160"/>
      <c r="AG1020" s="161"/>
      <c r="AH1020" s="115"/>
      <c r="AI1020" s="115"/>
      <c r="AJ1020" s="115"/>
      <c r="AK1020" s="115"/>
      <c r="AL1020" s="115"/>
      <c r="AM1020" s="115"/>
      <c r="AO1020" s="115"/>
      <c r="AQ1020" s="4"/>
    </row>
    <row r="1021" spans="3:43">
      <c r="C1021" s="159"/>
      <c r="D1021" s="162"/>
      <c r="E1021" s="161"/>
      <c r="F1021" s="700"/>
      <c r="G1021" s="160"/>
      <c r="H1021" s="160"/>
      <c r="I1021" s="160"/>
      <c r="J1021" s="160"/>
      <c r="K1021" s="160"/>
      <c r="L1021" s="160"/>
      <c r="M1021" s="160"/>
      <c r="N1021" s="160"/>
      <c r="O1021" s="160"/>
      <c r="P1021" s="160"/>
      <c r="Q1021" s="160"/>
      <c r="R1021" s="160"/>
      <c r="S1021" s="160"/>
      <c r="T1021" s="160"/>
      <c r="U1021" s="160"/>
      <c r="V1021" s="160"/>
      <c r="W1021" s="160"/>
      <c r="X1021" s="160"/>
      <c r="Y1021" s="160"/>
      <c r="Z1021" s="160"/>
      <c r="AA1021" s="160"/>
      <c r="AB1021" s="167"/>
      <c r="AC1021" s="160"/>
      <c r="AD1021" s="168"/>
      <c r="AE1021" s="160"/>
      <c r="AF1021" s="160"/>
      <c r="AG1021" s="161"/>
      <c r="AH1021" s="115"/>
      <c r="AI1021" s="115"/>
      <c r="AJ1021" s="115"/>
      <c r="AK1021" s="115"/>
      <c r="AL1021" s="115"/>
      <c r="AM1021" s="115"/>
      <c r="AO1021" s="115"/>
      <c r="AQ1021" s="4"/>
    </row>
    <row r="1022" spans="3:43">
      <c r="C1022" s="159"/>
      <c r="D1022" s="162"/>
      <c r="E1022" s="161"/>
      <c r="F1022" s="700"/>
      <c r="G1022" s="160"/>
      <c r="H1022" s="160"/>
      <c r="I1022" s="160"/>
      <c r="J1022" s="160"/>
      <c r="K1022" s="160"/>
      <c r="L1022" s="160"/>
      <c r="M1022" s="160"/>
      <c r="N1022" s="160"/>
      <c r="O1022" s="160"/>
      <c r="P1022" s="160"/>
      <c r="Q1022" s="160"/>
      <c r="R1022" s="160"/>
      <c r="S1022" s="160"/>
      <c r="T1022" s="160"/>
      <c r="U1022" s="160"/>
      <c r="V1022" s="160"/>
      <c r="W1022" s="160"/>
      <c r="X1022" s="160"/>
      <c r="Y1022" s="160"/>
      <c r="Z1022" s="160"/>
      <c r="AA1022" s="160"/>
      <c r="AB1022" s="167"/>
      <c r="AC1022" s="160"/>
      <c r="AD1022" s="168"/>
      <c r="AE1022" s="160"/>
      <c r="AF1022" s="160"/>
      <c r="AG1022" s="161"/>
      <c r="AH1022" s="115"/>
      <c r="AI1022" s="115"/>
      <c r="AJ1022" s="115"/>
      <c r="AK1022" s="115"/>
      <c r="AL1022" s="115"/>
      <c r="AM1022" s="115"/>
      <c r="AO1022" s="115"/>
      <c r="AQ1022" s="4"/>
    </row>
    <row r="1023" spans="3:43">
      <c r="C1023" s="159"/>
      <c r="D1023" s="162"/>
      <c r="E1023" s="161"/>
      <c r="F1023" s="700"/>
      <c r="G1023" s="160"/>
      <c r="H1023" s="160"/>
      <c r="I1023" s="160"/>
      <c r="J1023" s="160"/>
      <c r="K1023" s="160"/>
      <c r="L1023" s="160"/>
      <c r="M1023" s="160"/>
      <c r="N1023" s="160"/>
      <c r="O1023" s="160"/>
      <c r="P1023" s="160"/>
      <c r="Q1023" s="160"/>
      <c r="R1023" s="160"/>
      <c r="S1023" s="160"/>
      <c r="T1023" s="160"/>
      <c r="U1023" s="160"/>
      <c r="V1023" s="160"/>
      <c r="W1023" s="160"/>
      <c r="X1023" s="160"/>
      <c r="Y1023" s="160"/>
      <c r="Z1023" s="160"/>
      <c r="AA1023" s="160"/>
      <c r="AB1023" s="167"/>
      <c r="AC1023" s="160"/>
      <c r="AD1023" s="168"/>
      <c r="AE1023" s="160"/>
      <c r="AF1023" s="160"/>
      <c r="AG1023" s="161"/>
      <c r="AH1023" s="115"/>
      <c r="AI1023" s="115"/>
      <c r="AJ1023" s="115"/>
      <c r="AK1023" s="115"/>
      <c r="AL1023" s="115"/>
      <c r="AM1023" s="115"/>
      <c r="AO1023" s="115"/>
      <c r="AQ1023" s="4"/>
    </row>
    <row r="1024" spans="3:43">
      <c r="C1024" s="159"/>
      <c r="D1024" s="162"/>
      <c r="E1024" s="161"/>
      <c r="F1024" s="700"/>
      <c r="G1024" s="160"/>
      <c r="H1024" s="160"/>
      <c r="I1024" s="160"/>
      <c r="J1024" s="160"/>
      <c r="K1024" s="160"/>
      <c r="L1024" s="160"/>
      <c r="M1024" s="160"/>
      <c r="N1024" s="160"/>
      <c r="O1024" s="160"/>
      <c r="P1024" s="160"/>
      <c r="Q1024" s="160"/>
      <c r="R1024" s="160"/>
      <c r="S1024" s="160"/>
      <c r="T1024" s="160"/>
      <c r="U1024" s="160"/>
      <c r="V1024" s="160"/>
      <c r="W1024" s="160"/>
      <c r="X1024" s="160"/>
      <c r="Y1024" s="160"/>
      <c r="Z1024" s="160"/>
      <c r="AA1024" s="160"/>
      <c r="AB1024" s="167"/>
      <c r="AC1024" s="160"/>
      <c r="AD1024" s="168"/>
      <c r="AE1024" s="160"/>
      <c r="AF1024" s="160"/>
      <c r="AG1024" s="161"/>
      <c r="AH1024" s="115"/>
      <c r="AI1024" s="115"/>
      <c r="AJ1024" s="115"/>
      <c r="AK1024" s="115"/>
      <c r="AL1024" s="115"/>
      <c r="AM1024" s="115"/>
      <c r="AO1024" s="115"/>
      <c r="AQ1024" s="4"/>
    </row>
    <row r="1025" spans="3:43">
      <c r="C1025" s="159"/>
      <c r="D1025" s="162"/>
      <c r="E1025" s="161"/>
      <c r="F1025" s="700"/>
      <c r="G1025" s="160"/>
      <c r="H1025" s="160"/>
      <c r="I1025" s="160"/>
      <c r="J1025" s="160"/>
      <c r="K1025" s="160"/>
      <c r="L1025" s="160"/>
      <c r="M1025" s="160"/>
      <c r="N1025" s="160"/>
      <c r="O1025" s="160"/>
      <c r="P1025" s="160"/>
      <c r="Q1025" s="160"/>
      <c r="R1025" s="160"/>
      <c r="S1025" s="160"/>
      <c r="T1025" s="160"/>
      <c r="U1025" s="160"/>
      <c r="V1025" s="160"/>
      <c r="W1025" s="160"/>
      <c r="X1025" s="160"/>
      <c r="Y1025" s="160"/>
      <c r="Z1025" s="160"/>
      <c r="AA1025" s="160"/>
      <c r="AB1025" s="167"/>
      <c r="AC1025" s="160"/>
      <c r="AD1025" s="168"/>
      <c r="AE1025" s="160"/>
      <c r="AF1025" s="160"/>
      <c r="AG1025" s="161"/>
      <c r="AH1025" s="115"/>
      <c r="AI1025" s="115"/>
      <c r="AJ1025" s="115"/>
      <c r="AK1025" s="115"/>
      <c r="AL1025" s="115"/>
      <c r="AM1025" s="115"/>
      <c r="AO1025" s="115"/>
      <c r="AQ1025" s="4"/>
    </row>
    <row r="1026" spans="3:43">
      <c r="C1026" s="159"/>
      <c r="D1026" s="162"/>
      <c r="E1026" s="161"/>
      <c r="F1026" s="700"/>
      <c r="G1026" s="160"/>
      <c r="H1026" s="160"/>
      <c r="I1026" s="160"/>
      <c r="J1026" s="160"/>
      <c r="K1026" s="160"/>
      <c r="L1026" s="160"/>
      <c r="M1026" s="160"/>
      <c r="N1026" s="160"/>
      <c r="O1026" s="160"/>
      <c r="P1026" s="160"/>
      <c r="Q1026" s="160"/>
      <c r="R1026" s="160"/>
      <c r="S1026" s="160"/>
      <c r="T1026" s="160"/>
      <c r="U1026" s="160"/>
      <c r="V1026" s="160"/>
      <c r="W1026" s="160"/>
      <c r="X1026" s="160"/>
      <c r="Y1026" s="160"/>
      <c r="Z1026" s="160"/>
      <c r="AA1026" s="160"/>
      <c r="AB1026" s="167"/>
      <c r="AC1026" s="160"/>
      <c r="AD1026" s="168"/>
      <c r="AE1026" s="160"/>
      <c r="AF1026" s="160"/>
      <c r="AG1026" s="161"/>
      <c r="AH1026" s="115"/>
      <c r="AI1026" s="115"/>
      <c r="AJ1026" s="115"/>
      <c r="AK1026" s="115"/>
      <c r="AL1026" s="115"/>
      <c r="AM1026" s="115"/>
      <c r="AO1026" s="115"/>
      <c r="AQ1026" s="4"/>
    </row>
    <row r="1027" spans="3:43">
      <c r="C1027" s="159"/>
      <c r="D1027" s="162"/>
      <c r="E1027" s="161"/>
      <c r="F1027" s="700"/>
      <c r="G1027" s="160"/>
      <c r="H1027" s="160"/>
      <c r="I1027" s="160"/>
      <c r="J1027" s="160"/>
      <c r="K1027" s="160"/>
      <c r="L1027" s="160"/>
      <c r="M1027" s="160"/>
      <c r="N1027" s="160"/>
      <c r="O1027" s="160"/>
      <c r="P1027" s="160"/>
      <c r="Q1027" s="160"/>
      <c r="R1027" s="160"/>
      <c r="S1027" s="160"/>
      <c r="T1027" s="160"/>
      <c r="U1027" s="160"/>
      <c r="V1027" s="160"/>
      <c r="W1027" s="160"/>
      <c r="X1027" s="160"/>
      <c r="Y1027" s="160"/>
      <c r="Z1027" s="160"/>
      <c r="AA1027" s="160"/>
      <c r="AB1027" s="167"/>
      <c r="AC1027" s="160"/>
      <c r="AD1027" s="168"/>
      <c r="AE1027" s="160"/>
      <c r="AF1027" s="160"/>
      <c r="AG1027" s="161"/>
      <c r="AH1027" s="115"/>
      <c r="AI1027" s="115"/>
      <c r="AJ1027" s="115"/>
      <c r="AK1027" s="115"/>
      <c r="AL1027" s="115"/>
      <c r="AM1027" s="115"/>
      <c r="AO1027" s="115"/>
      <c r="AQ1027" s="4"/>
    </row>
    <row r="1028" spans="3:43">
      <c r="C1028" s="159"/>
      <c r="D1028" s="162"/>
      <c r="E1028" s="161"/>
      <c r="F1028" s="700"/>
      <c r="G1028" s="160"/>
      <c r="H1028" s="160"/>
      <c r="I1028" s="160"/>
      <c r="J1028" s="160"/>
      <c r="K1028" s="160"/>
      <c r="L1028" s="160"/>
      <c r="M1028" s="160"/>
      <c r="N1028" s="160"/>
      <c r="O1028" s="160"/>
      <c r="P1028" s="160"/>
      <c r="Q1028" s="160"/>
      <c r="R1028" s="160"/>
      <c r="S1028" s="160"/>
      <c r="T1028" s="160"/>
      <c r="U1028" s="160"/>
      <c r="V1028" s="160"/>
      <c r="W1028" s="160"/>
      <c r="X1028" s="160"/>
      <c r="Y1028" s="160"/>
      <c r="Z1028" s="160"/>
      <c r="AA1028" s="160"/>
      <c r="AB1028" s="167"/>
      <c r="AC1028" s="160"/>
      <c r="AD1028" s="168"/>
      <c r="AE1028" s="160"/>
      <c r="AF1028" s="160"/>
      <c r="AG1028" s="161"/>
      <c r="AH1028" s="115"/>
      <c r="AI1028" s="115"/>
      <c r="AJ1028" s="115"/>
      <c r="AK1028" s="115"/>
      <c r="AL1028" s="115"/>
      <c r="AM1028" s="115"/>
      <c r="AO1028" s="115"/>
      <c r="AQ1028" s="4"/>
    </row>
    <row r="1029" spans="3:43">
      <c r="C1029" s="159"/>
      <c r="D1029" s="162"/>
      <c r="E1029" s="161"/>
      <c r="F1029" s="700"/>
      <c r="G1029" s="160"/>
      <c r="H1029" s="160"/>
      <c r="I1029" s="160"/>
      <c r="J1029" s="160"/>
      <c r="K1029" s="160"/>
      <c r="L1029" s="160"/>
      <c r="M1029" s="160"/>
      <c r="N1029" s="160"/>
      <c r="O1029" s="160"/>
      <c r="P1029" s="160"/>
      <c r="Q1029" s="160"/>
      <c r="R1029" s="160"/>
      <c r="S1029" s="160"/>
      <c r="T1029" s="160"/>
      <c r="U1029" s="160"/>
      <c r="V1029" s="160"/>
      <c r="W1029" s="160"/>
      <c r="X1029" s="160"/>
      <c r="Y1029" s="160"/>
      <c r="Z1029" s="160"/>
      <c r="AA1029" s="160"/>
      <c r="AB1029" s="167"/>
      <c r="AC1029" s="160"/>
      <c r="AD1029" s="168"/>
      <c r="AE1029" s="160"/>
      <c r="AF1029" s="160"/>
      <c r="AG1029" s="161"/>
      <c r="AH1029" s="115"/>
      <c r="AI1029" s="115"/>
      <c r="AJ1029" s="115"/>
      <c r="AK1029" s="115"/>
      <c r="AL1029" s="115"/>
      <c r="AM1029" s="115"/>
      <c r="AO1029" s="115"/>
      <c r="AQ1029" s="4"/>
    </row>
    <row r="1030" spans="3:43">
      <c r="C1030" s="159"/>
      <c r="D1030" s="162"/>
      <c r="E1030" s="161"/>
      <c r="F1030" s="700"/>
      <c r="G1030" s="160"/>
      <c r="H1030" s="160"/>
      <c r="I1030" s="160"/>
      <c r="J1030" s="160"/>
      <c r="K1030" s="160"/>
      <c r="L1030" s="160"/>
      <c r="M1030" s="160"/>
      <c r="N1030" s="160"/>
      <c r="O1030" s="160"/>
      <c r="P1030" s="160"/>
      <c r="Q1030" s="160"/>
      <c r="R1030" s="160"/>
      <c r="S1030" s="160"/>
      <c r="T1030" s="160"/>
      <c r="U1030" s="160"/>
      <c r="V1030" s="160"/>
      <c r="W1030" s="160"/>
      <c r="X1030" s="160"/>
      <c r="Y1030" s="160"/>
      <c r="Z1030" s="160"/>
      <c r="AA1030" s="160"/>
      <c r="AB1030" s="167"/>
      <c r="AC1030" s="160"/>
      <c r="AD1030" s="168"/>
      <c r="AE1030" s="160"/>
      <c r="AF1030" s="160"/>
      <c r="AG1030" s="161"/>
      <c r="AH1030" s="115"/>
      <c r="AI1030" s="115"/>
      <c r="AJ1030" s="115"/>
      <c r="AK1030" s="115"/>
      <c r="AL1030" s="115"/>
      <c r="AM1030" s="115"/>
      <c r="AO1030" s="115"/>
      <c r="AQ1030" s="4"/>
    </row>
    <row r="1031" spans="3:43">
      <c r="C1031" s="159"/>
      <c r="D1031" s="162"/>
      <c r="E1031" s="161"/>
      <c r="F1031" s="700"/>
      <c r="G1031" s="160"/>
      <c r="H1031" s="160"/>
      <c r="I1031" s="160"/>
      <c r="J1031" s="160"/>
      <c r="K1031" s="160"/>
      <c r="L1031" s="160"/>
      <c r="M1031" s="160"/>
      <c r="N1031" s="160"/>
      <c r="O1031" s="160"/>
      <c r="P1031" s="160"/>
      <c r="Q1031" s="160"/>
      <c r="R1031" s="160"/>
      <c r="S1031" s="160"/>
      <c r="T1031" s="160"/>
      <c r="U1031" s="160"/>
      <c r="V1031" s="160"/>
      <c r="W1031" s="160"/>
      <c r="X1031" s="160"/>
      <c r="Y1031" s="160"/>
      <c r="Z1031" s="160"/>
      <c r="AA1031" s="160"/>
      <c r="AB1031" s="167"/>
      <c r="AC1031" s="160"/>
      <c r="AD1031" s="168"/>
      <c r="AE1031" s="160"/>
      <c r="AF1031" s="160"/>
      <c r="AG1031" s="161"/>
      <c r="AH1031" s="115"/>
      <c r="AI1031" s="115"/>
      <c r="AJ1031" s="115"/>
      <c r="AK1031" s="115"/>
      <c r="AL1031" s="115"/>
      <c r="AM1031" s="115"/>
      <c r="AO1031" s="115"/>
      <c r="AQ1031" s="4"/>
    </row>
    <row r="1032" spans="3:43">
      <c r="C1032" s="159"/>
      <c r="D1032" s="162"/>
      <c r="E1032" s="161"/>
      <c r="F1032" s="700"/>
      <c r="G1032" s="160"/>
      <c r="H1032" s="160"/>
      <c r="I1032" s="160"/>
      <c r="J1032" s="160"/>
      <c r="K1032" s="160"/>
      <c r="L1032" s="160"/>
      <c r="M1032" s="160"/>
      <c r="N1032" s="160"/>
      <c r="O1032" s="160"/>
      <c r="P1032" s="160"/>
      <c r="Q1032" s="160"/>
      <c r="R1032" s="160"/>
      <c r="S1032" s="160"/>
      <c r="T1032" s="160"/>
      <c r="U1032" s="160"/>
      <c r="V1032" s="160"/>
      <c r="W1032" s="160"/>
      <c r="X1032" s="160"/>
      <c r="Y1032" s="160"/>
      <c r="Z1032" s="160"/>
      <c r="AA1032" s="160"/>
      <c r="AB1032" s="167"/>
      <c r="AC1032" s="160"/>
      <c r="AD1032" s="168"/>
      <c r="AE1032" s="160"/>
      <c r="AF1032" s="160"/>
      <c r="AG1032" s="161"/>
      <c r="AH1032" s="115"/>
      <c r="AI1032" s="115"/>
      <c r="AJ1032" s="115"/>
      <c r="AK1032" s="115"/>
      <c r="AL1032" s="115"/>
      <c r="AM1032" s="115"/>
      <c r="AO1032" s="115"/>
      <c r="AQ1032" s="4"/>
    </row>
    <row r="1033" spans="3:43">
      <c r="C1033" s="159"/>
      <c r="D1033" s="162"/>
      <c r="E1033" s="161"/>
      <c r="F1033" s="700"/>
      <c r="G1033" s="160"/>
      <c r="H1033" s="160"/>
      <c r="I1033" s="160"/>
      <c r="J1033" s="160"/>
      <c r="K1033" s="160"/>
      <c r="L1033" s="160"/>
      <c r="M1033" s="160"/>
      <c r="N1033" s="160"/>
      <c r="O1033" s="160"/>
      <c r="P1033" s="160"/>
      <c r="Q1033" s="160"/>
      <c r="R1033" s="160"/>
      <c r="S1033" s="160"/>
      <c r="T1033" s="160"/>
      <c r="U1033" s="160"/>
      <c r="V1033" s="160"/>
      <c r="W1033" s="160"/>
      <c r="X1033" s="160"/>
      <c r="Y1033" s="160"/>
      <c r="Z1033" s="160"/>
      <c r="AA1033" s="160"/>
      <c r="AB1033" s="167"/>
      <c r="AC1033" s="160"/>
      <c r="AD1033" s="168"/>
      <c r="AE1033" s="160"/>
      <c r="AF1033" s="160"/>
      <c r="AG1033" s="161"/>
      <c r="AH1033" s="115"/>
      <c r="AI1033" s="115"/>
      <c r="AJ1033" s="115"/>
      <c r="AK1033" s="115"/>
      <c r="AL1033" s="115"/>
      <c r="AM1033" s="115"/>
      <c r="AO1033" s="115"/>
      <c r="AQ1033" s="4"/>
    </row>
    <row r="1034" spans="3:43">
      <c r="C1034" s="159"/>
      <c r="D1034" s="162"/>
      <c r="E1034" s="161"/>
      <c r="F1034" s="700"/>
      <c r="G1034" s="160"/>
      <c r="H1034" s="160"/>
      <c r="I1034" s="160"/>
      <c r="J1034" s="160"/>
      <c r="K1034" s="160"/>
      <c r="L1034" s="160"/>
      <c r="M1034" s="160"/>
      <c r="N1034" s="160"/>
      <c r="O1034" s="160"/>
      <c r="P1034" s="160"/>
      <c r="Q1034" s="160"/>
      <c r="R1034" s="160"/>
      <c r="S1034" s="160"/>
      <c r="T1034" s="160"/>
      <c r="U1034" s="160"/>
      <c r="V1034" s="160"/>
      <c r="W1034" s="160"/>
      <c r="X1034" s="160"/>
      <c r="Y1034" s="160"/>
      <c r="Z1034" s="160"/>
      <c r="AA1034" s="160"/>
      <c r="AB1034" s="167"/>
      <c r="AC1034" s="160"/>
      <c r="AD1034" s="168"/>
      <c r="AE1034" s="160"/>
      <c r="AF1034" s="160"/>
      <c r="AG1034" s="161"/>
      <c r="AH1034" s="115"/>
      <c r="AI1034" s="115"/>
      <c r="AJ1034" s="115"/>
      <c r="AK1034" s="115"/>
      <c r="AL1034" s="115"/>
      <c r="AM1034" s="115"/>
      <c r="AO1034" s="115"/>
      <c r="AQ1034" s="4"/>
    </row>
    <row r="1035" spans="3:43">
      <c r="C1035" s="159"/>
      <c r="D1035" s="162"/>
      <c r="E1035" s="161"/>
      <c r="F1035" s="700"/>
      <c r="G1035" s="160"/>
      <c r="H1035" s="160"/>
      <c r="I1035" s="160"/>
      <c r="J1035" s="160"/>
      <c r="K1035" s="160"/>
      <c r="L1035" s="160"/>
      <c r="M1035" s="160"/>
      <c r="N1035" s="160"/>
      <c r="O1035" s="160"/>
      <c r="P1035" s="160"/>
      <c r="Q1035" s="160"/>
      <c r="R1035" s="160"/>
      <c r="S1035" s="160"/>
      <c r="T1035" s="160"/>
      <c r="U1035" s="160"/>
      <c r="V1035" s="160"/>
      <c r="W1035" s="160"/>
      <c r="X1035" s="160"/>
      <c r="Y1035" s="160"/>
      <c r="Z1035" s="160"/>
      <c r="AA1035" s="160"/>
      <c r="AB1035" s="167"/>
      <c r="AC1035" s="160"/>
      <c r="AD1035" s="168"/>
      <c r="AE1035" s="160"/>
      <c r="AF1035" s="160"/>
      <c r="AG1035" s="161"/>
      <c r="AH1035" s="115"/>
      <c r="AI1035" s="115"/>
      <c r="AJ1035" s="115"/>
      <c r="AK1035" s="115"/>
      <c r="AL1035" s="115"/>
      <c r="AM1035" s="115"/>
      <c r="AO1035" s="115"/>
      <c r="AQ1035" s="4"/>
    </row>
    <row r="1036" spans="3:43">
      <c r="C1036" s="159"/>
      <c r="D1036" s="162"/>
      <c r="E1036" s="161"/>
      <c r="F1036" s="700"/>
      <c r="G1036" s="160"/>
      <c r="H1036" s="160"/>
      <c r="I1036" s="160"/>
      <c r="J1036" s="160"/>
      <c r="K1036" s="160"/>
      <c r="L1036" s="160"/>
      <c r="M1036" s="160"/>
      <c r="N1036" s="160"/>
      <c r="O1036" s="160"/>
      <c r="P1036" s="160"/>
      <c r="Q1036" s="160"/>
      <c r="R1036" s="160"/>
      <c r="S1036" s="160"/>
      <c r="T1036" s="160"/>
      <c r="U1036" s="160"/>
      <c r="V1036" s="160"/>
      <c r="W1036" s="160"/>
      <c r="X1036" s="160"/>
      <c r="Y1036" s="160"/>
      <c r="Z1036" s="160"/>
      <c r="AA1036" s="160"/>
      <c r="AB1036" s="167"/>
      <c r="AC1036" s="160"/>
      <c r="AD1036" s="168"/>
      <c r="AE1036" s="160"/>
      <c r="AF1036" s="160"/>
      <c r="AG1036" s="161"/>
      <c r="AH1036" s="115"/>
      <c r="AI1036" s="115"/>
      <c r="AJ1036" s="115"/>
      <c r="AK1036" s="115"/>
      <c r="AL1036" s="115"/>
      <c r="AM1036" s="115"/>
      <c r="AO1036" s="115"/>
      <c r="AQ1036" s="4"/>
    </row>
    <row r="1037" spans="3:43">
      <c r="C1037" s="159"/>
      <c r="D1037" s="162"/>
      <c r="E1037" s="161"/>
      <c r="F1037" s="700"/>
      <c r="G1037" s="160"/>
      <c r="H1037" s="160"/>
      <c r="I1037" s="160"/>
      <c r="J1037" s="160"/>
      <c r="K1037" s="160"/>
      <c r="L1037" s="160"/>
      <c r="M1037" s="160"/>
      <c r="N1037" s="160"/>
      <c r="O1037" s="160"/>
      <c r="P1037" s="160"/>
      <c r="Q1037" s="160"/>
      <c r="R1037" s="160"/>
      <c r="S1037" s="160"/>
      <c r="T1037" s="160"/>
      <c r="U1037" s="160"/>
      <c r="V1037" s="160"/>
      <c r="W1037" s="160"/>
      <c r="X1037" s="160"/>
      <c r="Y1037" s="160"/>
      <c r="Z1037" s="160"/>
      <c r="AA1037" s="160"/>
      <c r="AB1037" s="167"/>
      <c r="AC1037" s="160"/>
      <c r="AD1037" s="168"/>
      <c r="AE1037" s="160"/>
      <c r="AF1037" s="160"/>
      <c r="AG1037" s="161"/>
      <c r="AH1037" s="115"/>
      <c r="AI1037" s="115"/>
      <c r="AJ1037" s="115"/>
      <c r="AK1037" s="115"/>
      <c r="AL1037" s="115"/>
      <c r="AM1037" s="115"/>
      <c r="AO1037" s="115"/>
      <c r="AQ1037" s="4"/>
    </row>
    <row r="1038" spans="3:43">
      <c r="C1038" s="159"/>
      <c r="D1038" s="162"/>
      <c r="E1038" s="161"/>
      <c r="F1038" s="700"/>
      <c r="G1038" s="160"/>
      <c r="H1038" s="160"/>
      <c r="I1038" s="160"/>
      <c r="J1038" s="160"/>
      <c r="K1038" s="160"/>
      <c r="L1038" s="160"/>
      <c r="M1038" s="160"/>
      <c r="N1038" s="160"/>
      <c r="O1038" s="160"/>
      <c r="P1038" s="160"/>
      <c r="Q1038" s="160"/>
      <c r="R1038" s="160"/>
      <c r="S1038" s="160"/>
      <c r="T1038" s="160"/>
      <c r="U1038" s="160"/>
      <c r="V1038" s="160"/>
      <c r="W1038" s="160"/>
      <c r="X1038" s="160"/>
      <c r="Y1038" s="160"/>
      <c r="Z1038" s="160"/>
      <c r="AA1038" s="160"/>
      <c r="AB1038" s="167"/>
      <c r="AC1038" s="160"/>
      <c r="AD1038" s="168"/>
      <c r="AE1038" s="160"/>
      <c r="AF1038" s="160"/>
      <c r="AG1038" s="161"/>
      <c r="AH1038" s="115"/>
      <c r="AI1038" s="115"/>
      <c r="AJ1038" s="115"/>
      <c r="AK1038" s="115"/>
      <c r="AL1038" s="115"/>
      <c r="AM1038" s="115"/>
      <c r="AO1038" s="115"/>
      <c r="AQ1038" s="4"/>
    </row>
    <row r="1039" spans="3:43">
      <c r="C1039" s="159"/>
      <c r="D1039" s="162"/>
      <c r="E1039" s="161"/>
      <c r="F1039" s="700"/>
      <c r="G1039" s="160"/>
      <c r="H1039" s="160"/>
      <c r="I1039" s="160"/>
      <c r="J1039" s="160"/>
      <c r="K1039" s="160"/>
      <c r="L1039" s="160"/>
      <c r="M1039" s="160"/>
      <c r="N1039" s="160"/>
      <c r="O1039" s="160"/>
      <c r="P1039" s="160"/>
      <c r="Q1039" s="160"/>
      <c r="R1039" s="160"/>
      <c r="S1039" s="160"/>
      <c r="T1039" s="160"/>
      <c r="U1039" s="160"/>
      <c r="V1039" s="160"/>
      <c r="W1039" s="160"/>
      <c r="X1039" s="160"/>
      <c r="Y1039" s="160"/>
      <c r="Z1039" s="160"/>
      <c r="AA1039" s="160"/>
      <c r="AB1039" s="167"/>
      <c r="AC1039" s="160"/>
      <c r="AD1039" s="168"/>
      <c r="AE1039" s="160"/>
      <c r="AF1039" s="160"/>
      <c r="AG1039" s="161"/>
      <c r="AH1039" s="115"/>
      <c r="AI1039" s="115"/>
      <c r="AJ1039" s="115"/>
      <c r="AK1039" s="115"/>
      <c r="AL1039" s="115"/>
      <c r="AM1039" s="115"/>
      <c r="AO1039" s="115"/>
      <c r="AQ1039" s="4"/>
    </row>
    <row r="1040" spans="3:43">
      <c r="C1040" s="159"/>
      <c r="D1040" s="162"/>
      <c r="E1040" s="161"/>
      <c r="F1040" s="700"/>
      <c r="G1040" s="160"/>
      <c r="H1040" s="160"/>
      <c r="I1040" s="160"/>
      <c r="J1040" s="160"/>
      <c r="K1040" s="160"/>
      <c r="L1040" s="160"/>
      <c r="M1040" s="160"/>
      <c r="N1040" s="160"/>
      <c r="O1040" s="160"/>
      <c r="P1040" s="160"/>
      <c r="Q1040" s="160"/>
      <c r="R1040" s="160"/>
      <c r="S1040" s="160"/>
      <c r="T1040" s="160"/>
      <c r="U1040" s="160"/>
      <c r="V1040" s="160"/>
      <c r="W1040" s="160"/>
      <c r="X1040" s="160"/>
      <c r="Y1040" s="160"/>
      <c r="Z1040" s="160"/>
      <c r="AA1040" s="160"/>
      <c r="AB1040" s="167"/>
      <c r="AC1040" s="160"/>
      <c r="AD1040" s="168"/>
      <c r="AE1040" s="160"/>
      <c r="AF1040" s="160"/>
      <c r="AG1040" s="161"/>
      <c r="AH1040" s="115"/>
      <c r="AI1040" s="115"/>
      <c r="AJ1040" s="115"/>
      <c r="AK1040" s="115"/>
      <c r="AL1040" s="115"/>
      <c r="AM1040" s="115"/>
      <c r="AO1040" s="115"/>
      <c r="AQ1040" s="4"/>
    </row>
    <row r="1041" spans="3:43">
      <c r="C1041" s="159"/>
      <c r="D1041" s="162"/>
      <c r="E1041" s="161"/>
      <c r="F1041" s="700"/>
      <c r="G1041" s="160"/>
      <c r="H1041" s="160"/>
      <c r="I1041" s="160"/>
      <c r="J1041" s="160"/>
      <c r="K1041" s="160"/>
      <c r="L1041" s="160"/>
      <c r="M1041" s="160"/>
      <c r="N1041" s="160"/>
      <c r="O1041" s="160"/>
      <c r="P1041" s="160"/>
      <c r="Q1041" s="160"/>
      <c r="R1041" s="160"/>
      <c r="S1041" s="160"/>
      <c r="T1041" s="160"/>
      <c r="U1041" s="160"/>
      <c r="V1041" s="160"/>
      <c r="W1041" s="160"/>
      <c r="X1041" s="160"/>
      <c r="Y1041" s="160"/>
      <c r="Z1041" s="160"/>
      <c r="AA1041" s="160"/>
      <c r="AB1041" s="167"/>
      <c r="AC1041" s="160"/>
      <c r="AD1041" s="168"/>
      <c r="AE1041" s="160"/>
      <c r="AF1041" s="160"/>
      <c r="AG1041" s="161"/>
      <c r="AH1041" s="115"/>
      <c r="AI1041" s="115"/>
      <c r="AJ1041" s="115"/>
      <c r="AK1041" s="115"/>
      <c r="AL1041" s="115"/>
      <c r="AM1041" s="115"/>
      <c r="AO1041" s="115"/>
      <c r="AQ1041" s="4"/>
    </row>
    <row r="1042" spans="3:43">
      <c r="C1042" s="159"/>
      <c r="D1042" s="162"/>
      <c r="E1042" s="161"/>
      <c r="F1042" s="700"/>
      <c r="G1042" s="160"/>
      <c r="H1042" s="160"/>
      <c r="I1042" s="160"/>
      <c r="J1042" s="160"/>
      <c r="K1042" s="160"/>
      <c r="L1042" s="160"/>
      <c r="M1042" s="160"/>
      <c r="N1042" s="160"/>
      <c r="O1042" s="160"/>
      <c r="P1042" s="160"/>
      <c r="Q1042" s="160"/>
      <c r="R1042" s="160"/>
      <c r="S1042" s="160"/>
      <c r="T1042" s="160"/>
      <c r="U1042" s="160"/>
      <c r="V1042" s="160"/>
      <c r="W1042" s="160"/>
      <c r="X1042" s="160"/>
      <c r="Y1042" s="160"/>
      <c r="Z1042" s="160"/>
      <c r="AA1042" s="160"/>
      <c r="AB1042" s="167"/>
      <c r="AC1042" s="160"/>
      <c r="AD1042" s="168"/>
      <c r="AE1042" s="160"/>
      <c r="AF1042" s="160"/>
      <c r="AG1042" s="161"/>
      <c r="AH1042" s="115"/>
      <c r="AI1042" s="115"/>
      <c r="AJ1042" s="115"/>
      <c r="AK1042" s="115"/>
      <c r="AL1042" s="115"/>
      <c r="AM1042" s="115"/>
      <c r="AO1042" s="115"/>
      <c r="AQ1042" s="4"/>
    </row>
    <row r="1043" spans="3:43">
      <c r="C1043" s="159"/>
      <c r="D1043" s="162"/>
      <c r="E1043" s="161"/>
      <c r="F1043" s="700"/>
      <c r="G1043" s="160"/>
      <c r="H1043" s="160"/>
      <c r="I1043" s="160"/>
      <c r="J1043" s="160"/>
      <c r="K1043" s="160"/>
      <c r="L1043" s="160"/>
      <c r="M1043" s="160"/>
      <c r="N1043" s="160"/>
      <c r="O1043" s="160"/>
      <c r="P1043" s="160"/>
      <c r="Q1043" s="160"/>
      <c r="R1043" s="160"/>
      <c r="S1043" s="160"/>
      <c r="T1043" s="160"/>
      <c r="U1043" s="160"/>
      <c r="V1043" s="160"/>
      <c r="W1043" s="160"/>
      <c r="X1043" s="160"/>
      <c r="Y1043" s="160"/>
      <c r="Z1043" s="160"/>
      <c r="AA1043" s="160"/>
      <c r="AB1043" s="167"/>
      <c r="AC1043" s="160"/>
      <c r="AD1043" s="168"/>
      <c r="AE1043" s="160"/>
      <c r="AF1043" s="160"/>
      <c r="AG1043" s="161"/>
      <c r="AH1043" s="115"/>
      <c r="AI1043" s="115"/>
      <c r="AJ1043" s="115"/>
      <c r="AK1043" s="115"/>
      <c r="AL1043" s="115"/>
      <c r="AM1043" s="115"/>
      <c r="AO1043" s="115"/>
      <c r="AQ1043" s="4"/>
    </row>
    <row r="1044" spans="3:43">
      <c r="C1044" s="159"/>
      <c r="D1044" s="162"/>
      <c r="E1044" s="161"/>
      <c r="F1044" s="700"/>
      <c r="G1044" s="160"/>
      <c r="H1044" s="160"/>
      <c r="I1044" s="160"/>
      <c r="J1044" s="160"/>
      <c r="K1044" s="160"/>
      <c r="L1044" s="160"/>
      <c r="M1044" s="160"/>
      <c r="N1044" s="160"/>
      <c r="O1044" s="160"/>
      <c r="P1044" s="160"/>
      <c r="Q1044" s="160"/>
      <c r="R1044" s="160"/>
      <c r="S1044" s="160"/>
      <c r="T1044" s="160"/>
      <c r="U1044" s="160"/>
      <c r="V1044" s="160"/>
      <c r="W1044" s="160"/>
      <c r="X1044" s="160"/>
      <c r="Y1044" s="160"/>
      <c r="Z1044" s="160"/>
      <c r="AA1044" s="160"/>
      <c r="AB1044" s="167"/>
      <c r="AC1044" s="160"/>
      <c r="AD1044" s="168"/>
      <c r="AE1044" s="160"/>
      <c r="AF1044" s="160"/>
      <c r="AG1044" s="161"/>
      <c r="AH1044" s="115"/>
      <c r="AI1044" s="115"/>
      <c r="AJ1044" s="115"/>
      <c r="AK1044" s="115"/>
      <c r="AL1044" s="115"/>
      <c r="AM1044" s="115"/>
      <c r="AO1044" s="115"/>
      <c r="AQ1044" s="4"/>
    </row>
    <row r="1045" spans="3:43">
      <c r="C1045" s="159"/>
      <c r="D1045" s="162"/>
      <c r="E1045" s="161"/>
      <c r="F1045" s="700"/>
      <c r="G1045" s="160"/>
      <c r="H1045" s="160"/>
      <c r="I1045" s="160"/>
      <c r="J1045" s="160"/>
      <c r="K1045" s="160"/>
      <c r="L1045" s="160"/>
      <c r="M1045" s="160"/>
      <c r="N1045" s="160"/>
      <c r="O1045" s="160"/>
      <c r="P1045" s="160"/>
      <c r="Q1045" s="160"/>
      <c r="R1045" s="160"/>
      <c r="S1045" s="160"/>
      <c r="T1045" s="160"/>
      <c r="U1045" s="160"/>
      <c r="V1045" s="160"/>
      <c r="W1045" s="160"/>
      <c r="X1045" s="160"/>
      <c r="Y1045" s="160"/>
      <c r="Z1045" s="160"/>
      <c r="AA1045" s="160"/>
      <c r="AB1045" s="167"/>
      <c r="AC1045" s="160"/>
      <c r="AD1045" s="168"/>
      <c r="AE1045" s="160"/>
      <c r="AF1045" s="160"/>
      <c r="AG1045" s="161"/>
      <c r="AH1045" s="115"/>
      <c r="AI1045" s="115"/>
      <c r="AJ1045" s="115"/>
      <c r="AK1045" s="115"/>
      <c r="AL1045" s="115"/>
      <c r="AM1045" s="115"/>
      <c r="AO1045" s="115"/>
      <c r="AQ1045" s="4"/>
    </row>
    <row r="1046" spans="3:43">
      <c r="C1046" s="159"/>
      <c r="D1046" s="162"/>
      <c r="E1046" s="161"/>
      <c r="F1046" s="700"/>
      <c r="G1046" s="160"/>
      <c r="H1046" s="160"/>
      <c r="I1046" s="160"/>
      <c r="J1046" s="160"/>
      <c r="K1046" s="160"/>
      <c r="L1046" s="160"/>
      <c r="M1046" s="160"/>
      <c r="N1046" s="160"/>
      <c r="O1046" s="160"/>
      <c r="P1046" s="160"/>
      <c r="Q1046" s="160"/>
      <c r="R1046" s="160"/>
      <c r="S1046" s="160"/>
      <c r="T1046" s="160"/>
      <c r="U1046" s="160"/>
      <c r="V1046" s="160"/>
      <c r="W1046" s="160"/>
      <c r="X1046" s="160"/>
      <c r="Y1046" s="160"/>
      <c r="Z1046" s="160"/>
      <c r="AA1046" s="160"/>
      <c r="AB1046" s="167"/>
      <c r="AC1046" s="160"/>
      <c r="AD1046" s="168"/>
      <c r="AE1046" s="160"/>
      <c r="AF1046" s="160"/>
      <c r="AG1046" s="161"/>
      <c r="AH1046" s="115"/>
      <c r="AI1046" s="115"/>
      <c r="AJ1046" s="115"/>
      <c r="AK1046" s="115"/>
      <c r="AL1046" s="115"/>
      <c r="AM1046" s="115"/>
      <c r="AO1046" s="115"/>
      <c r="AQ1046" s="4"/>
    </row>
    <row r="1047" spans="3:43">
      <c r="C1047" s="159"/>
      <c r="D1047" s="162"/>
      <c r="E1047" s="161"/>
      <c r="F1047" s="700"/>
      <c r="G1047" s="160"/>
      <c r="H1047" s="160"/>
      <c r="I1047" s="160"/>
      <c r="J1047" s="160"/>
      <c r="K1047" s="160"/>
      <c r="L1047" s="160"/>
      <c r="M1047" s="160"/>
      <c r="N1047" s="160"/>
      <c r="O1047" s="160"/>
      <c r="P1047" s="160"/>
      <c r="Q1047" s="160"/>
      <c r="R1047" s="160"/>
      <c r="S1047" s="160"/>
      <c r="T1047" s="160"/>
      <c r="U1047" s="160"/>
      <c r="V1047" s="160"/>
      <c r="W1047" s="160"/>
      <c r="X1047" s="160"/>
      <c r="Y1047" s="160"/>
      <c r="Z1047" s="160"/>
      <c r="AA1047" s="160"/>
      <c r="AB1047" s="167"/>
      <c r="AC1047" s="160"/>
      <c r="AD1047" s="168"/>
      <c r="AE1047" s="160"/>
      <c r="AF1047" s="160"/>
      <c r="AG1047" s="161"/>
      <c r="AH1047" s="115"/>
      <c r="AI1047" s="115"/>
      <c r="AJ1047" s="115"/>
      <c r="AK1047" s="115"/>
      <c r="AL1047" s="115"/>
      <c r="AM1047" s="115"/>
      <c r="AO1047" s="115"/>
      <c r="AQ1047" s="4"/>
    </row>
    <row r="1048" spans="3:43">
      <c r="C1048" s="159"/>
      <c r="D1048" s="162"/>
      <c r="E1048" s="161"/>
      <c r="F1048" s="700"/>
      <c r="G1048" s="160"/>
      <c r="H1048" s="160"/>
      <c r="I1048" s="160"/>
      <c r="J1048" s="160"/>
      <c r="K1048" s="160"/>
      <c r="L1048" s="160"/>
      <c r="M1048" s="160"/>
      <c r="N1048" s="160"/>
      <c r="O1048" s="160"/>
      <c r="P1048" s="160"/>
      <c r="Q1048" s="160"/>
      <c r="R1048" s="160"/>
      <c r="S1048" s="160"/>
      <c r="T1048" s="160"/>
      <c r="U1048" s="160"/>
      <c r="V1048" s="160"/>
      <c r="W1048" s="160"/>
      <c r="X1048" s="160"/>
      <c r="Y1048" s="160"/>
      <c r="Z1048" s="160"/>
      <c r="AA1048" s="160"/>
      <c r="AB1048" s="167"/>
      <c r="AC1048" s="160"/>
      <c r="AD1048" s="168"/>
      <c r="AE1048" s="160"/>
      <c r="AF1048" s="160"/>
      <c r="AG1048" s="161"/>
      <c r="AH1048" s="115"/>
      <c r="AI1048" s="115"/>
      <c r="AJ1048" s="115"/>
      <c r="AK1048" s="115"/>
      <c r="AL1048" s="115"/>
      <c r="AM1048" s="115"/>
      <c r="AO1048" s="115"/>
      <c r="AQ1048" s="4"/>
    </row>
    <row r="1049" spans="3:43">
      <c r="C1049" s="159"/>
      <c r="D1049" s="162"/>
      <c r="E1049" s="161"/>
      <c r="F1049" s="700"/>
      <c r="G1049" s="160"/>
      <c r="H1049" s="160"/>
      <c r="I1049" s="160"/>
      <c r="J1049" s="160"/>
      <c r="K1049" s="160"/>
      <c r="L1049" s="160"/>
      <c r="M1049" s="160"/>
      <c r="N1049" s="160"/>
      <c r="O1049" s="160"/>
      <c r="P1049" s="160"/>
      <c r="Q1049" s="160"/>
      <c r="R1049" s="160"/>
      <c r="S1049" s="160"/>
      <c r="T1049" s="160"/>
      <c r="U1049" s="160"/>
      <c r="V1049" s="160"/>
      <c r="W1049" s="160"/>
      <c r="X1049" s="160"/>
      <c r="Y1049" s="160"/>
      <c r="Z1049" s="160"/>
      <c r="AA1049" s="160"/>
      <c r="AB1049" s="167"/>
      <c r="AC1049" s="160"/>
      <c r="AD1049" s="168"/>
      <c r="AE1049" s="160"/>
      <c r="AF1049" s="160"/>
      <c r="AG1049" s="161"/>
      <c r="AH1049" s="115"/>
      <c r="AI1049" s="115"/>
      <c r="AJ1049" s="115"/>
      <c r="AK1049" s="115"/>
      <c r="AL1049" s="115"/>
      <c r="AM1049" s="115"/>
      <c r="AO1049" s="115"/>
      <c r="AQ1049" s="4"/>
    </row>
    <row r="1050" spans="3:43">
      <c r="C1050" s="159"/>
      <c r="D1050" s="162"/>
      <c r="E1050" s="161"/>
      <c r="F1050" s="700"/>
      <c r="G1050" s="160"/>
      <c r="H1050" s="160"/>
      <c r="I1050" s="160"/>
      <c r="J1050" s="160"/>
      <c r="K1050" s="160"/>
      <c r="L1050" s="160"/>
      <c r="M1050" s="160"/>
      <c r="N1050" s="160"/>
      <c r="O1050" s="160"/>
      <c r="P1050" s="160"/>
      <c r="Q1050" s="160"/>
      <c r="R1050" s="160"/>
      <c r="S1050" s="160"/>
      <c r="T1050" s="160"/>
      <c r="U1050" s="160"/>
      <c r="V1050" s="160"/>
      <c r="W1050" s="160"/>
      <c r="X1050" s="160"/>
      <c r="Y1050" s="160"/>
      <c r="Z1050" s="160"/>
      <c r="AA1050" s="160"/>
      <c r="AB1050" s="167"/>
      <c r="AC1050" s="160"/>
      <c r="AD1050" s="168"/>
      <c r="AE1050" s="160"/>
      <c r="AF1050" s="160"/>
      <c r="AG1050" s="161"/>
      <c r="AH1050" s="115"/>
      <c r="AI1050" s="115"/>
      <c r="AJ1050" s="115"/>
      <c r="AK1050" s="115"/>
      <c r="AL1050" s="115"/>
      <c r="AM1050" s="115"/>
      <c r="AO1050" s="115"/>
      <c r="AQ1050" s="4"/>
    </row>
    <row r="1051" spans="3:43">
      <c r="C1051" s="159"/>
      <c r="D1051" s="162"/>
      <c r="E1051" s="161"/>
      <c r="F1051" s="700"/>
      <c r="G1051" s="160"/>
      <c r="H1051" s="160"/>
      <c r="I1051" s="160"/>
      <c r="J1051" s="160"/>
      <c r="K1051" s="160"/>
      <c r="L1051" s="160"/>
      <c r="M1051" s="160"/>
      <c r="N1051" s="160"/>
      <c r="O1051" s="160"/>
      <c r="P1051" s="160"/>
      <c r="Q1051" s="160"/>
      <c r="R1051" s="160"/>
      <c r="S1051" s="160"/>
      <c r="T1051" s="160"/>
      <c r="U1051" s="160"/>
      <c r="V1051" s="160"/>
      <c r="W1051" s="160"/>
      <c r="X1051" s="160"/>
      <c r="Y1051" s="160"/>
      <c r="Z1051" s="160"/>
      <c r="AA1051" s="160"/>
      <c r="AB1051" s="167"/>
      <c r="AC1051" s="160"/>
      <c r="AD1051" s="168"/>
      <c r="AE1051" s="160"/>
      <c r="AF1051" s="160"/>
      <c r="AG1051" s="161"/>
      <c r="AH1051" s="115"/>
      <c r="AI1051" s="115"/>
      <c r="AJ1051" s="115"/>
      <c r="AK1051" s="115"/>
      <c r="AL1051" s="115"/>
      <c r="AM1051" s="115"/>
      <c r="AO1051" s="115"/>
      <c r="AQ1051" s="4"/>
    </row>
    <row r="1052" spans="3:43">
      <c r="C1052" s="159"/>
      <c r="D1052" s="162"/>
      <c r="E1052" s="161"/>
      <c r="F1052" s="700"/>
      <c r="G1052" s="160"/>
      <c r="H1052" s="160"/>
      <c r="I1052" s="160"/>
      <c r="J1052" s="160"/>
      <c r="K1052" s="160"/>
      <c r="L1052" s="160"/>
      <c r="M1052" s="160"/>
      <c r="N1052" s="160"/>
      <c r="O1052" s="160"/>
      <c r="P1052" s="160"/>
      <c r="Q1052" s="160"/>
      <c r="R1052" s="160"/>
      <c r="S1052" s="160"/>
      <c r="T1052" s="160"/>
      <c r="U1052" s="160"/>
      <c r="V1052" s="160"/>
      <c r="W1052" s="160"/>
      <c r="X1052" s="160"/>
      <c r="Y1052" s="160"/>
      <c r="Z1052" s="160"/>
      <c r="AA1052" s="160"/>
      <c r="AB1052" s="167"/>
      <c r="AC1052" s="160"/>
      <c r="AD1052" s="168"/>
      <c r="AE1052" s="160"/>
      <c r="AF1052" s="160"/>
      <c r="AG1052" s="161"/>
      <c r="AH1052" s="115"/>
      <c r="AI1052" s="115"/>
      <c r="AJ1052" s="115"/>
      <c r="AK1052" s="115"/>
      <c r="AL1052" s="115"/>
      <c r="AM1052" s="115"/>
      <c r="AO1052" s="115"/>
      <c r="AQ1052" s="4"/>
    </row>
    <row r="1053" spans="3:43">
      <c r="C1053" s="159"/>
      <c r="D1053" s="162"/>
      <c r="E1053" s="161"/>
      <c r="F1053" s="700"/>
      <c r="G1053" s="160"/>
      <c r="H1053" s="160"/>
      <c r="I1053" s="160"/>
      <c r="J1053" s="160"/>
      <c r="K1053" s="160"/>
      <c r="L1053" s="160"/>
      <c r="M1053" s="160"/>
      <c r="N1053" s="160"/>
      <c r="O1053" s="160"/>
      <c r="P1053" s="160"/>
      <c r="Q1053" s="160"/>
      <c r="R1053" s="160"/>
      <c r="S1053" s="160"/>
      <c r="T1053" s="160"/>
      <c r="U1053" s="160"/>
      <c r="V1053" s="160"/>
      <c r="W1053" s="160"/>
      <c r="X1053" s="160"/>
      <c r="Y1053" s="160"/>
      <c r="Z1053" s="160"/>
      <c r="AA1053" s="160"/>
      <c r="AB1053" s="167"/>
      <c r="AC1053" s="160"/>
      <c r="AD1053" s="168"/>
      <c r="AE1053" s="160"/>
      <c r="AF1053" s="160"/>
      <c r="AG1053" s="161"/>
      <c r="AH1053" s="115"/>
      <c r="AI1053" s="115"/>
      <c r="AJ1053" s="115"/>
      <c r="AK1053" s="115"/>
      <c r="AL1053" s="115"/>
      <c r="AM1053" s="115"/>
      <c r="AO1053" s="115"/>
      <c r="AQ1053" s="4"/>
    </row>
    <row r="1054" spans="3:43">
      <c r="C1054" s="159"/>
      <c r="D1054" s="162"/>
      <c r="E1054" s="161"/>
      <c r="F1054" s="700"/>
      <c r="G1054" s="160"/>
      <c r="H1054" s="160"/>
      <c r="I1054" s="160"/>
      <c r="J1054" s="160"/>
      <c r="K1054" s="160"/>
      <c r="L1054" s="160"/>
      <c r="M1054" s="160"/>
      <c r="N1054" s="160"/>
      <c r="O1054" s="160"/>
      <c r="P1054" s="160"/>
      <c r="Q1054" s="160"/>
      <c r="R1054" s="160"/>
      <c r="S1054" s="160"/>
      <c r="T1054" s="160"/>
      <c r="U1054" s="160"/>
      <c r="V1054" s="160"/>
      <c r="W1054" s="160"/>
      <c r="X1054" s="160"/>
      <c r="Y1054" s="160"/>
      <c r="Z1054" s="160"/>
      <c r="AA1054" s="160"/>
      <c r="AB1054" s="167"/>
      <c r="AC1054" s="160"/>
      <c r="AD1054" s="168"/>
      <c r="AE1054" s="160"/>
      <c r="AF1054" s="160"/>
      <c r="AG1054" s="161"/>
      <c r="AH1054" s="115"/>
      <c r="AI1054" s="115"/>
      <c r="AJ1054" s="115"/>
      <c r="AK1054" s="115"/>
      <c r="AL1054" s="115"/>
      <c r="AM1054" s="115"/>
      <c r="AO1054" s="115"/>
      <c r="AQ1054" s="4"/>
    </row>
    <row r="1055" spans="3:43">
      <c r="C1055" s="159"/>
      <c r="D1055" s="162"/>
      <c r="E1055" s="161"/>
      <c r="F1055" s="700"/>
      <c r="G1055" s="160"/>
      <c r="H1055" s="160"/>
      <c r="I1055" s="160"/>
      <c r="J1055" s="160"/>
      <c r="K1055" s="160"/>
      <c r="L1055" s="160"/>
      <c r="M1055" s="160"/>
      <c r="N1055" s="160"/>
      <c r="O1055" s="160"/>
      <c r="P1055" s="160"/>
      <c r="Q1055" s="160"/>
      <c r="R1055" s="160"/>
      <c r="S1055" s="160"/>
      <c r="T1055" s="160"/>
      <c r="U1055" s="160"/>
      <c r="V1055" s="160"/>
      <c r="W1055" s="160"/>
      <c r="X1055" s="160"/>
      <c r="Y1055" s="160"/>
      <c r="Z1055" s="160"/>
      <c r="AA1055" s="160"/>
      <c r="AB1055" s="167"/>
      <c r="AC1055" s="160"/>
      <c r="AD1055" s="168"/>
      <c r="AE1055" s="160"/>
      <c r="AF1055" s="160"/>
      <c r="AG1055" s="161"/>
      <c r="AH1055" s="115"/>
      <c r="AI1055" s="115"/>
      <c r="AJ1055" s="115"/>
      <c r="AK1055" s="115"/>
      <c r="AL1055" s="115"/>
      <c r="AM1055" s="115"/>
      <c r="AO1055" s="115"/>
      <c r="AQ1055" s="4"/>
    </row>
    <row r="1056" spans="3:43">
      <c r="C1056" s="159"/>
      <c r="D1056" s="162"/>
      <c r="E1056" s="161"/>
      <c r="F1056" s="700"/>
      <c r="G1056" s="160"/>
      <c r="H1056" s="160"/>
      <c r="I1056" s="160"/>
      <c r="J1056" s="160"/>
      <c r="K1056" s="160"/>
      <c r="L1056" s="160"/>
      <c r="M1056" s="160"/>
      <c r="N1056" s="160"/>
      <c r="O1056" s="160"/>
      <c r="P1056" s="160"/>
      <c r="Q1056" s="160"/>
      <c r="R1056" s="160"/>
      <c r="S1056" s="160"/>
      <c r="T1056" s="160"/>
      <c r="U1056" s="160"/>
      <c r="V1056" s="160"/>
      <c r="W1056" s="160"/>
      <c r="X1056" s="160"/>
      <c r="Y1056" s="160"/>
      <c r="Z1056" s="160"/>
      <c r="AA1056" s="160"/>
      <c r="AB1056" s="167"/>
      <c r="AC1056" s="160"/>
      <c r="AD1056" s="168"/>
      <c r="AE1056" s="160"/>
      <c r="AF1056" s="160"/>
      <c r="AG1056" s="161"/>
      <c r="AH1056" s="115"/>
      <c r="AI1056" s="115"/>
      <c r="AJ1056" s="115"/>
      <c r="AK1056" s="115"/>
      <c r="AL1056" s="115"/>
      <c r="AM1056" s="115"/>
      <c r="AO1056" s="115"/>
      <c r="AQ1056" s="4"/>
    </row>
    <row r="1057" spans="3:43">
      <c r="C1057" s="159"/>
      <c r="D1057" s="162"/>
      <c r="E1057" s="161"/>
      <c r="F1057" s="700"/>
      <c r="G1057" s="160"/>
      <c r="H1057" s="160"/>
      <c r="I1057" s="160"/>
      <c r="J1057" s="160"/>
      <c r="K1057" s="160"/>
      <c r="L1057" s="160"/>
      <c r="M1057" s="160"/>
      <c r="N1057" s="160"/>
      <c r="O1057" s="160"/>
      <c r="P1057" s="160"/>
      <c r="Q1057" s="160"/>
      <c r="R1057" s="160"/>
      <c r="S1057" s="160"/>
      <c r="T1057" s="160"/>
      <c r="U1057" s="160"/>
      <c r="V1057" s="160"/>
      <c r="W1057" s="160"/>
      <c r="X1057" s="160"/>
      <c r="Y1057" s="160"/>
      <c r="Z1057" s="160"/>
      <c r="AA1057" s="160"/>
      <c r="AB1057" s="167"/>
      <c r="AC1057" s="160"/>
      <c r="AD1057" s="168"/>
      <c r="AE1057" s="160"/>
      <c r="AF1057" s="160"/>
      <c r="AG1057" s="161"/>
      <c r="AH1057" s="115"/>
      <c r="AI1057" s="115"/>
      <c r="AJ1057" s="115"/>
      <c r="AK1057" s="115"/>
      <c r="AL1057" s="115"/>
      <c r="AM1057" s="115"/>
      <c r="AO1057" s="115"/>
      <c r="AQ1057" s="4"/>
    </row>
    <row r="1058" spans="3:43">
      <c r="C1058" s="159"/>
      <c r="D1058" s="162"/>
      <c r="E1058" s="161"/>
      <c r="F1058" s="700"/>
      <c r="G1058" s="160"/>
      <c r="H1058" s="160"/>
      <c r="I1058" s="160"/>
      <c r="J1058" s="160"/>
      <c r="K1058" s="160"/>
      <c r="L1058" s="160"/>
      <c r="M1058" s="160"/>
      <c r="N1058" s="160"/>
      <c r="O1058" s="160"/>
      <c r="P1058" s="160"/>
      <c r="Q1058" s="160"/>
      <c r="R1058" s="160"/>
      <c r="S1058" s="160"/>
      <c r="T1058" s="160"/>
      <c r="U1058" s="160"/>
      <c r="V1058" s="160"/>
      <c r="W1058" s="160"/>
      <c r="X1058" s="160"/>
      <c r="Y1058" s="160"/>
      <c r="Z1058" s="160"/>
      <c r="AA1058" s="160"/>
      <c r="AB1058" s="167"/>
      <c r="AC1058" s="160"/>
      <c r="AD1058" s="168"/>
      <c r="AE1058" s="160"/>
      <c r="AF1058" s="160"/>
      <c r="AG1058" s="161"/>
      <c r="AH1058" s="115"/>
      <c r="AI1058" s="115"/>
      <c r="AJ1058" s="115"/>
      <c r="AK1058" s="115"/>
      <c r="AL1058" s="115"/>
      <c r="AM1058" s="115"/>
      <c r="AO1058" s="115"/>
      <c r="AQ1058" s="4"/>
    </row>
    <row r="1059" spans="3:43">
      <c r="C1059" s="159"/>
      <c r="D1059" s="162"/>
      <c r="E1059" s="161"/>
      <c r="F1059" s="700"/>
      <c r="G1059" s="160"/>
      <c r="H1059" s="160"/>
      <c r="I1059" s="160"/>
      <c r="J1059" s="160"/>
      <c r="K1059" s="160"/>
      <c r="L1059" s="160"/>
      <c r="M1059" s="160"/>
      <c r="N1059" s="160"/>
      <c r="O1059" s="160"/>
      <c r="P1059" s="160"/>
      <c r="Q1059" s="160"/>
      <c r="R1059" s="160"/>
      <c r="S1059" s="160"/>
      <c r="T1059" s="160"/>
      <c r="U1059" s="160"/>
      <c r="V1059" s="160"/>
      <c r="W1059" s="160"/>
      <c r="X1059" s="160"/>
      <c r="Y1059" s="160"/>
      <c r="Z1059" s="160"/>
      <c r="AA1059" s="160"/>
      <c r="AB1059" s="167"/>
      <c r="AC1059" s="160"/>
      <c r="AD1059" s="168"/>
      <c r="AE1059" s="160"/>
      <c r="AF1059" s="160"/>
      <c r="AG1059" s="161"/>
      <c r="AH1059" s="115"/>
      <c r="AI1059" s="115"/>
      <c r="AJ1059" s="115"/>
      <c r="AK1059" s="115"/>
      <c r="AL1059" s="115"/>
      <c r="AM1059" s="115"/>
      <c r="AO1059" s="115"/>
      <c r="AQ1059" s="4"/>
    </row>
    <row r="1060" spans="3:43">
      <c r="C1060" s="159"/>
      <c r="D1060" s="162"/>
      <c r="E1060" s="161"/>
      <c r="F1060" s="700"/>
      <c r="G1060" s="160"/>
      <c r="H1060" s="160"/>
      <c r="I1060" s="160"/>
      <c r="J1060" s="160"/>
      <c r="K1060" s="160"/>
      <c r="L1060" s="160"/>
      <c r="M1060" s="160"/>
      <c r="N1060" s="160"/>
      <c r="O1060" s="160"/>
      <c r="P1060" s="160"/>
      <c r="Q1060" s="160"/>
      <c r="R1060" s="160"/>
      <c r="S1060" s="160"/>
      <c r="T1060" s="160"/>
      <c r="U1060" s="160"/>
      <c r="V1060" s="160"/>
      <c r="W1060" s="160"/>
      <c r="X1060" s="160"/>
      <c r="Y1060" s="160"/>
      <c r="Z1060" s="160"/>
      <c r="AA1060" s="160"/>
      <c r="AB1060" s="167"/>
      <c r="AC1060" s="160"/>
      <c r="AD1060" s="168"/>
      <c r="AE1060" s="160"/>
      <c r="AF1060" s="160"/>
      <c r="AG1060" s="161"/>
      <c r="AH1060" s="115"/>
      <c r="AI1060" s="115"/>
      <c r="AJ1060" s="115"/>
      <c r="AK1060" s="115"/>
      <c r="AL1060" s="115"/>
      <c r="AM1060" s="115"/>
      <c r="AO1060" s="115"/>
      <c r="AQ1060" s="4"/>
    </row>
    <row r="1061" spans="3:43">
      <c r="C1061" s="159"/>
      <c r="D1061" s="162"/>
      <c r="E1061" s="161"/>
      <c r="F1061" s="700"/>
      <c r="G1061" s="160"/>
      <c r="H1061" s="160"/>
      <c r="I1061" s="160"/>
      <c r="J1061" s="160"/>
      <c r="K1061" s="160"/>
      <c r="L1061" s="160"/>
      <c r="M1061" s="160"/>
      <c r="N1061" s="160"/>
      <c r="O1061" s="160"/>
      <c r="P1061" s="160"/>
      <c r="Q1061" s="160"/>
      <c r="R1061" s="160"/>
      <c r="S1061" s="160"/>
      <c r="T1061" s="160"/>
      <c r="U1061" s="160"/>
      <c r="V1061" s="160"/>
      <c r="W1061" s="160"/>
      <c r="X1061" s="160"/>
      <c r="Y1061" s="160"/>
      <c r="Z1061" s="160"/>
      <c r="AA1061" s="160"/>
      <c r="AB1061" s="167"/>
      <c r="AC1061" s="160"/>
      <c r="AD1061" s="168"/>
      <c r="AE1061" s="160"/>
      <c r="AF1061" s="160"/>
      <c r="AG1061" s="161"/>
      <c r="AH1061" s="115"/>
      <c r="AI1061" s="115"/>
      <c r="AJ1061" s="115"/>
      <c r="AK1061" s="115"/>
      <c r="AL1061" s="115"/>
      <c r="AM1061" s="115"/>
      <c r="AO1061" s="115"/>
      <c r="AQ1061" s="4"/>
    </row>
    <row r="1062" spans="3:43">
      <c r="C1062" s="159"/>
      <c r="D1062" s="162"/>
      <c r="E1062" s="161"/>
      <c r="F1062" s="700"/>
      <c r="G1062" s="160"/>
      <c r="H1062" s="160"/>
      <c r="I1062" s="160"/>
      <c r="J1062" s="160"/>
      <c r="K1062" s="160"/>
      <c r="L1062" s="160"/>
      <c r="M1062" s="160"/>
      <c r="N1062" s="160"/>
      <c r="O1062" s="160"/>
      <c r="P1062" s="160"/>
      <c r="Q1062" s="160"/>
      <c r="R1062" s="160"/>
      <c r="S1062" s="160"/>
      <c r="T1062" s="160"/>
      <c r="U1062" s="160"/>
      <c r="V1062" s="160"/>
      <c r="W1062" s="160"/>
      <c r="X1062" s="160"/>
      <c r="Y1062" s="160"/>
      <c r="Z1062" s="160"/>
      <c r="AA1062" s="160"/>
      <c r="AB1062" s="167"/>
      <c r="AC1062" s="160"/>
      <c r="AD1062" s="168"/>
      <c r="AE1062" s="160"/>
      <c r="AF1062" s="160"/>
      <c r="AG1062" s="161"/>
      <c r="AH1062" s="115"/>
      <c r="AI1062" s="115"/>
      <c r="AJ1062" s="115"/>
      <c r="AK1062" s="115"/>
      <c r="AL1062" s="115"/>
      <c r="AM1062" s="115"/>
      <c r="AO1062" s="115"/>
      <c r="AQ1062" s="4"/>
    </row>
    <row r="1063" spans="3:43">
      <c r="C1063" s="159"/>
      <c r="D1063" s="162"/>
      <c r="E1063" s="161"/>
      <c r="F1063" s="700"/>
      <c r="G1063" s="160"/>
      <c r="H1063" s="160"/>
      <c r="I1063" s="160"/>
      <c r="J1063" s="160"/>
      <c r="K1063" s="160"/>
      <c r="L1063" s="160"/>
      <c r="M1063" s="160"/>
      <c r="N1063" s="160"/>
      <c r="O1063" s="160"/>
      <c r="P1063" s="160"/>
      <c r="Q1063" s="160"/>
      <c r="R1063" s="160"/>
      <c r="S1063" s="160"/>
      <c r="T1063" s="160"/>
      <c r="U1063" s="160"/>
      <c r="V1063" s="160"/>
      <c r="W1063" s="160"/>
      <c r="X1063" s="160"/>
      <c r="Y1063" s="160"/>
      <c r="Z1063" s="160"/>
      <c r="AA1063" s="160"/>
      <c r="AB1063" s="167"/>
      <c r="AC1063" s="160"/>
      <c r="AD1063" s="168"/>
      <c r="AE1063" s="160"/>
      <c r="AF1063" s="160"/>
      <c r="AG1063" s="161"/>
      <c r="AH1063" s="115"/>
      <c r="AI1063" s="115"/>
      <c r="AJ1063" s="115"/>
      <c r="AK1063" s="115"/>
      <c r="AL1063" s="115"/>
      <c r="AM1063" s="115"/>
      <c r="AO1063" s="115"/>
      <c r="AQ1063" s="4"/>
    </row>
    <row r="1064" spans="3:43">
      <c r="C1064" s="159"/>
      <c r="D1064" s="162"/>
      <c r="E1064" s="161"/>
      <c r="F1064" s="700"/>
      <c r="G1064" s="160"/>
      <c r="H1064" s="160"/>
      <c r="I1064" s="160"/>
      <c r="J1064" s="160"/>
      <c r="K1064" s="160"/>
      <c r="L1064" s="160"/>
      <c r="M1064" s="160"/>
      <c r="N1064" s="160"/>
      <c r="O1064" s="160"/>
      <c r="P1064" s="160"/>
      <c r="Q1064" s="160"/>
      <c r="R1064" s="160"/>
      <c r="S1064" s="160"/>
      <c r="T1064" s="160"/>
      <c r="U1064" s="160"/>
      <c r="V1064" s="160"/>
      <c r="W1064" s="160"/>
      <c r="X1064" s="160"/>
      <c r="Y1064" s="160"/>
      <c r="Z1064" s="160"/>
      <c r="AA1064" s="160"/>
      <c r="AB1064" s="167"/>
      <c r="AC1064" s="160"/>
      <c r="AD1064" s="168"/>
      <c r="AE1064" s="160"/>
      <c r="AF1064" s="160"/>
      <c r="AG1064" s="161"/>
      <c r="AH1064" s="115"/>
      <c r="AI1064" s="115"/>
      <c r="AJ1064" s="115"/>
      <c r="AK1064" s="115"/>
      <c r="AL1064" s="115"/>
      <c r="AM1064" s="115"/>
      <c r="AO1064" s="115"/>
      <c r="AQ1064" s="4"/>
    </row>
    <row r="1065" spans="3:43">
      <c r="C1065" s="159"/>
      <c r="D1065" s="162"/>
      <c r="E1065" s="161"/>
      <c r="F1065" s="700"/>
      <c r="G1065" s="160"/>
      <c r="H1065" s="160"/>
      <c r="I1065" s="160"/>
      <c r="J1065" s="160"/>
      <c r="K1065" s="160"/>
      <c r="L1065" s="160"/>
      <c r="M1065" s="160"/>
      <c r="N1065" s="160"/>
      <c r="O1065" s="160"/>
      <c r="P1065" s="160"/>
      <c r="Q1065" s="160"/>
      <c r="R1065" s="160"/>
      <c r="S1065" s="160"/>
      <c r="T1065" s="160"/>
      <c r="U1065" s="160"/>
      <c r="V1065" s="160"/>
      <c r="W1065" s="160"/>
      <c r="X1065" s="160"/>
      <c r="Y1065" s="160"/>
      <c r="Z1065" s="160"/>
      <c r="AA1065" s="160"/>
      <c r="AB1065" s="167"/>
      <c r="AC1065" s="160"/>
      <c r="AD1065" s="168"/>
      <c r="AE1065" s="160"/>
      <c r="AF1065" s="160"/>
      <c r="AG1065" s="161"/>
      <c r="AH1065" s="115"/>
      <c r="AI1065" s="115"/>
      <c r="AJ1065" s="115"/>
      <c r="AK1065" s="115"/>
      <c r="AL1065" s="115"/>
      <c r="AM1065" s="115"/>
      <c r="AO1065" s="115"/>
      <c r="AQ1065" s="4"/>
    </row>
    <row r="1066" spans="3:43">
      <c r="C1066" s="159"/>
      <c r="D1066" s="162"/>
      <c r="E1066" s="161"/>
      <c r="F1066" s="700"/>
      <c r="G1066" s="160"/>
      <c r="H1066" s="160"/>
      <c r="I1066" s="160"/>
      <c r="J1066" s="160"/>
      <c r="K1066" s="160"/>
      <c r="L1066" s="160"/>
      <c r="M1066" s="160"/>
      <c r="N1066" s="160"/>
      <c r="O1066" s="160"/>
      <c r="P1066" s="160"/>
      <c r="Q1066" s="160"/>
      <c r="R1066" s="160"/>
      <c r="S1066" s="160"/>
      <c r="T1066" s="160"/>
      <c r="U1066" s="160"/>
      <c r="V1066" s="160"/>
      <c r="W1066" s="160"/>
      <c r="X1066" s="160"/>
      <c r="Y1066" s="160"/>
      <c r="Z1066" s="160"/>
      <c r="AA1066" s="160"/>
      <c r="AB1066" s="167"/>
      <c r="AC1066" s="160"/>
      <c r="AD1066" s="168"/>
      <c r="AE1066" s="160"/>
      <c r="AF1066" s="160"/>
      <c r="AG1066" s="161"/>
      <c r="AH1066" s="115"/>
      <c r="AI1066" s="115"/>
      <c r="AJ1066" s="115"/>
      <c r="AK1066" s="115"/>
      <c r="AL1066" s="115"/>
      <c r="AM1066" s="115"/>
      <c r="AO1066" s="115"/>
      <c r="AQ1066" s="4"/>
    </row>
    <row r="1067" spans="3:43">
      <c r="C1067" s="159"/>
      <c r="D1067" s="162"/>
      <c r="E1067" s="161"/>
      <c r="F1067" s="700"/>
      <c r="G1067" s="160"/>
      <c r="H1067" s="160"/>
      <c r="I1067" s="160"/>
      <c r="J1067" s="160"/>
      <c r="K1067" s="160"/>
      <c r="L1067" s="160"/>
      <c r="M1067" s="160"/>
      <c r="N1067" s="160"/>
      <c r="O1067" s="160"/>
      <c r="P1067" s="160"/>
      <c r="Q1067" s="160"/>
      <c r="R1067" s="160"/>
      <c r="S1067" s="160"/>
      <c r="T1067" s="160"/>
      <c r="U1067" s="160"/>
      <c r="V1067" s="160"/>
      <c r="W1067" s="160"/>
      <c r="X1067" s="160"/>
      <c r="Y1067" s="160"/>
      <c r="Z1067" s="160"/>
      <c r="AA1067" s="160"/>
      <c r="AB1067" s="167"/>
      <c r="AC1067" s="160"/>
      <c r="AD1067" s="168"/>
      <c r="AE1067" s="160"/>
      <c r="AF1067" s="160"/>
      <c r="AG1067" s="161"/>
      <c r="AH1067" s="115"/>
      <c r="AI1067" s="115"/>
      <c r="AJ1067" s="115"/>
      <c r="AK1067" s="115"/>
      <c r="AL1067" s="115"/>
      <c r="AM1067" s="115"/>
      <c r="AO1067" s="115"/>
      <c r="AQ1067" s="4"/>
    </row>
    <row r="1068" spans="3:43">
      <c r="C1068" s="159"/>
      <c r="D1068" s="162"/>
      <c r="E1068" s="161"/>
      <c r="F1068" s="700"/>
      <c r="G1068" s="160"/>
      <c r="H1068" s="160"/>
      <c r="I1068" s="160"/>
      <c r="J1068" s="160"/>
      <c r="K1068" s="160"/>
      <c r="L1068" s="160"/>
      <c r="M1068" s="160"/>
      <c r="N1068" s="160"/>
      <c r="O1068" s="160"/>
      <c r="P1068" s="160"/>
      <c r="Q1068" s="160"/>
      <c r="R1068" s="160"/>
      <c r="S1068" s="160"/>
      <c r="T1068" s="160"/>
      <c r="U1068" s="160"/>
      <c r="V1068" s="160"/>
      <c r="W1068" s="160"/>
      <c r="X1068" s="160"/>
      <c r="Y1068" s="160"/>
      <c r="Z1068" s="160"/>
      <c r="AA1068" s="160"/>
      <c r="AB1068" s="167"/>
      <c r="AC1068" s="160"/>
      <c r="AD1068" s="168"/>
      <c r="AE1068" s="160"/>
      <c r="AF1068" s="160"/>
      <c r="AG1068" s="161"/>
      <c r="AH1068" s="115"/>
      <c r="AI1068" s="115"/>
      <c r="AJ1068" s="115"/>
      <c r="AK1068" s="115"/>
      <c r="AL1068" s="115"/>
      <c r="AM1068" s="115"/>
      <c r="AO1068" s="115"/>
      <c r="AQ1068" s="4"/>
    </row>
    <row r="1069" spans="3:43">
      <c r="C1069" s="159"/>
      <c r="D1069" s="162"/>
      <c r="E1069" s="161"/>
      <c r="F1069" s="700"/>
      <c r="G1069" s="160"/>
      <c r="H1069" s="160"/>
      <c r="I1069" s="160"/>
      <c r="J1069" s="160"/>
      <c r="K1069" s="160"/>
      <c r="L1069" s="160"/>
      <c r="M1069" s="160"/>
      <c r="N1069" s="160"/>
      <c r="O1069" s="160"/>
      <c r="P1069" s="160"/>
      <c r="Q1069" s="160"/>
      <c r="R1069" s="160"/>
      <c r="S1069" s="160"/>
      <c r="T1069" s="160"/>
      <c r="U1069" s="160"/>
      <c r="V1069" s="160"/>
      <c r="W1069" s="160"/>
      <c r="X1069" s="160"/>
      <c r="Y1069" s="160"/>
      <c r="Z1069" s="160"/>
      <c r="AA1069" s="160"/>
      <c r="AB1069" s="167"/>
      <c r="AC1069" s="160"/>
      <c r="AD1069" s="168"/>
      <c r="AE1069" s="160"/>
      <c r="AF1069" s="160"/>
      <c r="AG1069" s="161"/>
      <c r="AH1069" s="115"/>
      <c r="AI1069" s="115"/>
      <c r="AJ1069" s="115"/>
      <c r="AK1069" s="115"/>
      <c r="AL1069" s="115"/>
      <c r="AM1069" s="115"/>
      <c r="AO1069" s="115"/>
      <c r="AQ1069" s="4"/>
    </row>
    <row r="1070" spans="3:43">
      <c r="C1070" s="159"/>
      <c r="D1070" s="162"/>
      <c r="E1070" s="161"/>
      <c r="F1070" s="700"/>
      <c r="G1070" s="160"/>
      <c r="H1070" s="160"/>
      <c r="I1070" s="160"/>
      <c r="J1070" s="160"/>
      <c r="K1070" s="160"/>
      <c r="L1070" s="160"/>
      <c r="M1070" s="160"/>
      <c r="N1070" s="160"/>
      <c r="O1070" s="160"/>
      <c r="P1070" s="160"/>
      <c r="Q1070" s="160"/>
      <c r="R1070" s="160"/>
      <c r="S1070" s="160"/>
      <c r="T1070" s="160"/>
      <c r="U1070" s="160"/>
      <c r="V1070" s="160"/>
      <c r="W1070" s="160"/>
      <c r="X1070" s="160"/>
      <c r="Y1070" s="160"/>
      <c r="Z1070" s="160"/>
      <c r="AA1070" s="160"/>
      <c r="AB1070" s="167"/>
      <c r="AC1070" s="160"/>
      <c r="AD1070" s="168"/>
      <c r="AE1070" s="160"/>
      <c r="AF1070" s="160"/>
      <c r="AG1070" s="161"/>
      <c r="AH1070" s="115"/>
      <c r="AI1070" s="115"/>
      <c r="AJ1070" s="115"/>
      <c r="AK1070" s="115"/>
      <c r="AL1070" s="115"/>
      <c r="AM1070" s="115"/>
      <c r="AO1070" s="115"/>
      <c r="AQ1070" s="4"/>
    </row>
    <row r="1071" spans="3:43">
      <c r="C1071" s="159"/>
      <c r="D1071" s="162"/>
      <c r="E1071" s="161"/>
      <c r="F1071" s="700"/>
      <c r="G1071" s="160"/>
      <c r="H1071" s="160"/>
      <c r="I1071" s="160"/>
      <c r="J1071" s="160"/>
      <c r="K1071" s="160"/>
      <c r="L1071" s="160"/>
      <c r="M1071" s="160"/>
      <c r="N1071" s="160"/>
      <c r="O1071" s="160"/>
      <c r="P1071" s="160"/>
      <c r="Q1071" s="160"/>
      <c r="R1071" s="160"/>
      <c r="S1071" s="160"/>
      <c r="T1071" s="160"/>
      <c r="U1071" s="160"/>
      <c r="V1071" s="160"/>
      <c r="W1071" s="160"/>
      <c r="X1071" s="160"/>
      <c r="Y1071" s="160"/>
      <c r="Z1071" s="160"/>
      <c r="AA1071" s="160"/>
      <c r="AB1071" s="167"/>
      <c r="AC1071" s="160"/>
      <c r="AD1071" s="168"/>
      <c r="AE1071" s="160"/>
      <c r="AF1071" s="160"/>
      <c r="AG1071" s="161"/>
      <c r="AH1071" s="115"/>
      <c r="AI1071" s="115"/>
      <c r="AJ1071" s="115"/>
      <c r="AK1071" s="115"/>
      <c r="AL1071" s="115"/>
      <c r="AM1071" s="115"/>
      <c r="AO1071" s="115"/>
      <c r="AQ1071" s="4"/>
    </row>
    <row r="1072" spans="3:43">
      <c r="C1072" s="159"/>
      <c r="D1072" s="162"/>
      <c r="E1072" s="161"/>
      <c r="F1072" s="700"/>
      <c r="G1072" s="160"/>
      <c r="H1072" s="160"/>
      <c r="I1072" s="160"/>
      <c r="J1072" s="160"/>
      <c r="K1072" s="160"/>
      <c r="L1072" s="160"/>
      <c r="M1072" s="160"/>
      <c r="N1072" s="160"/>
      <c r="O1072" s="160"/>
      <c r="P1072" s="160"/>
      <c r="Q1072" s="160"/>
      <c r="R1072" s="160"/>
      <c r="S1072" s="160"/>
      <c r="T1072" s="160"/>
      <c r="U1072" s="160"/>
      <c r="V1072" s="160"/>
      <c r="W1072" s="160"/>
      <c r="X1072" s="160"/>
      <c r="Y1072" s="160"/>
      <c r="Z1072" s="160"/>
      <c r="AA1072" s="160"/>
      <c r="AB1072" s="167"/>
      <c r="AC1072" s="160"/>
      <c r="AD1072" s="168"/>
      <c r="AE1072" s="160"/>
      <c r="AF1072" s="160"/>
      <c r="AG1072" s="161"/>
      <c r="AH1072" s="115"/>
      <c r="AI1072" s="115"/>
      <c r="AJ1072" s="115"/>
      <c r="AK1072" s="115"/>
      <c r="AL1072" s="115"/>
      <c r="AM1072" s="115"/>
      <c r="AO1072" s="115"/>
      <c r="AQ1072" s="4"/>
    </row>
    <row r="1073" spans="3:43">
      <c r="C1073" s="159"/>
      <c r="D1073" s="162"/>
      <c r="E1073" s="161"/>
      <c r="F1073" s="700"/>
      <c r="G1073" s="160"/>
      <c r="H1073" s="160"/>
      <c r="I1073" s="160"/>
      <c r="J1073" s="160"/>
      <c r="K1073" s="160"/>
      <c r="L1073" s="160"/>
      <c r="M1073" s="160"/>
      <c r="N1073" s="160"/>
      <c r="O1073" s="160"/>
      <c r="P1073" s="160"/>
      <c r="Q1073" s="160"/>
      <c r="R1073" s="160"/>
      <c r="S1073" s="160"/>
      <c r="T1073" s="160"/>
      <c r="U1073" s="160"/>
      <c r="V1073" s="160"/>
      <c r="W1073" s="160"/>
      <c r="X1073" s="160"/>
      <c r="Y1073" s="160"/>
      <c r="Z1073" s="160"/>
      <c r="AA1073" s="160"/>
      <c r="AB1073" s="167"/>
      <c r="AC1073" s="160"/>
      <c r="AD1073" s="168"/>
      <c r="AE1073" s="160"/>
      <c r="AF1073" s="160"/>
      <c r="AG1073" s="161"/>
      <c r="AH1073" s="115"/>
      <c r="AI1073" s="115"/>
      <c r="AJ1073" s="115"/>
      <c r="AK1073" s="115"/>
      <c r="AL1073" s="115"/>
      <c r="AM1073" s="115"/>
      <c r="AO1073" s="115"/>
      <c r="AQ1073" s="4"/>
    </row>
    <row r="1074" spans="3:43">
      <c r="C1074" s="159"/>
      <c r="D1074" s="162"/>
      <c r="E1074" s="161"/>
      <c r="F1074" s="700"/>
      <c r="G1074" s="160"/>
      <c r="H1074" s="160"/>
      <c r="I1074" s="160"/>
      <c r="J1074" s="160"/>
      <c r="K1074" s="160"/>
      <c r="L1074" s="160"/>
      <c r="M1074" s="160"/>
      <c r="N1074" s="160"/>
      <c r="O1074" s="160"/>
      <c r="P1074" s="160"/>
      <c r="Q1074" s="160"/>
      <c r="R1074" s="160"/>
      <c r="S1074" s="160"/>
      <c r="T1074" s="160"/>
      <c r="U1074" s="160"/>
      <c r="V1074" s="160"/>
      <c r="W1074" s="160"/>
      <c r="X1074" s="160"/>
      <c r="Y1074" s="160"/>
      <c r="Z1074" s="160"/>
      <c r="AA1074" s="160"/>
      <c r="AB1074" s="167"/>
      <c r="AC1074" s="160"/>
      <c r="AD1074" s="168"/>
      <c r="AE1074" s="160"/>
      <c r="AF1074" s="160"/>
      <c r="AG1074" s="161"/>
      <c r="AH1074" s="115"/>
      <c r="AI1074" s="115"/>
      <c r="AJ1074" s="115"/>
      <c r="AK1074" s="115"/>
      <c r="AL1074" s="115"/>
      <c r="AM1074" s="115"/>
      <c r="AO1074" s="115"/>
      <c r="AQ1074" s="4"/>
    </row>
    <row r="1075" spans="3:43">
      <c r="C1075" s="159"/>
      <c r="D1075" s="162"/>
      <c r="E1075" s="161"/>
      <c r="F1075" s="700"/>
      <c r="G1075" s="160"/>
      <c r="H1075" s="160"/>
      <c r="I1075" s="160"/>
      <c r="J1075" s="160"/>
      <c r="K1075" s="160"/>
      <c r="L1075" s="160"/>
      <c r="M1075" s="160"/>
      <c r="N1075" s="160"/>
      <c r="O1075" s="160"/>
      <c r="P1075" s="160"/>
      <c r="Q1075" s="160"/>
      <c r="R1075" s="160"/>
      <c r="S1075" s="160"/>
      <c r="T1075" s="160"/>
      <c r="U1075" s="160"/>
      <c r="V1075" s="160"/>
      <c r="W1075" s="160"/>
      <c r="X1075" s="160"/>
      <c r="Y1075" s="160"/>
      <c r="Z1075" s="160"/>
      <c r="AA1075" s="160"/>
      <c r="AB1075" s="167"/>
      <c r="AC1075" s="160"/>
      <c r="AD1075" s="168"/>
      <c r="AE1075" s="160"/>
      <c r="AF1075" s="160"/>
      <c r="AG1075" s="161"/>
      <c r="AH1075" s="115"/>
      <c r="AI1075" s="115"/>
      <c r="AJ1075" s="115"/>
      <c r="AK1075" s="115"/>
      <c r="AL1075" s="115"/>
      <c r="AM1075" s="115"/>
      <c r="AO1075" s="115"/>
      <c r="AQ1075" s="4"/>
    </row>
    <row r="1076" spans="3:43">
      <c r="C1076" s="159"/>
      <c r="D1076" s="162"/>
      <c r="E1076" s="161"/>
      <c r="F1076" s="700"/>
      <c r="G1076" s="160"/>
      <c r="H1076" s="160"/>
      <c r="I1076" s="160"/>
      <c r="J1076" s="160"/>
      <c r="K1076" s="160"/>
      <c r="L1076" s="160"/>
      <c r="M1076" s="160"/>
      <c r="N1076" s="160"/>
      <c r="O1076" s="160"/>
      <c r="P1076" s="160"/>
      <c r="Q1076" s="160"/>
      <c r="R1076" s="160"/>
      <c r="S1076" s="160"/>
      <c r="T1076" s="160"/>
      <c r="U1076" s="160"/>
      <c r="V1076" s="160"/>
      <c r="W1076" s="160"/>
      <c r="X1076" s="160"/>
      <c r="Y1076" s="160"/>
      <c r="Z1076" s="160"/>
      <c r="AA1076" s="160"/>
      <c r="AB1076" s="167"/>
      <c r="AC1076" s="160"/>
      <c r="AD1076" s="168"/>
      <c r="AE1076" s="160"/>
      <c r="AF1076" s="160"/>
      <c r="AG1076" s="161"/>
      <c r="AH1076" s="115"/>
      <c r="AI1076" s="115"/>
      <c r="AJ1076" s="115"/>
      <c r="AK1076" s="115"/>
      <c r="AL1076" s="115"/>
      <c r="AM1076" s="115"/>
      <c r="AO1076" s="115"/>
      <c r="AQ1076" s="4"/>
    </row>
    <row r="1077" spans="3:43">
      <c r="C1077" s="159"/>
      <c r="D1077" s="162"/>
      <c r="E1077" s="161"/>
      <c r="F1077" s="700"/>
      <c r="G1077" s="160"/>
      <c r="H1077" s="160"/>
      <c r="I1077" s="160"/>
      <c r="J1077" s="160"/>
      <c r="K1077" s="160"/>
      <c r="L1077" s="160"/>
      <c r="M1077" s="160"/>
      <c r="N1077" s="160"/>
      <c r="O1077" s="160"/>
      <c r="P1077" s="160"/>
      <c r="Q1077" s="160"/>
      <c r="R1077" s="160"/>
      <c r="S1077" s="160"/>
      <c r="T1077" s="160"/>
      <c r="U1077" s="160"/>
      <c r="V1077" s="160"/>
      <c r="W1077" s="160"/>
      <c r="X1077" s="160"/>
      <c r="Y1077" s="160"/>
      <c r="Z1077" s="160"/>
      <c r="AA1077" s="160"/>
      <c r="AB1077" s="167"/>
      <c r="AC1077" s="160"/>
      <c r="AD1077" s="168"/>
      <c r="AE1077" s="160"/>
      <c r="AF1077" s="160"/>
      <c r="AG1077" s="161"/>
      <c r="AH1077" s="115"/>
      <c r="AI1077" s="115"/>
      <c r="AJ1077" s="115"/>
      <c r="AK1077" s="115"/>
      <c r="AL1077" s="115"/>
      <c r="AM1077" s="115"/>
      <c r="AO1077" s="115"/>
      <c r="AQ1077" s="4"/>
    </row>
    <row r="1078" spans="3:43">
      <c r="C1078" s="159"/>
      <c r="D1078" s="162"/>
      <c r="E1078" s="161"/>
      <c r="F1078" s="700"/>
      <c r="G1078" s="160"/>
      <c r="H1078" s="160"/>
      <c r="I1078" s="160"/>
      <c r="J1078" s="160"/>
      <c r="K1078" s="160"/>
      <c r="L1078" s="160"/>
      <c r="M1078" s="160"/>
      <c r="N1078" s="160"/>
      <c r="O1078" s="160"/>
      <c r="P1078" s="160"/>
      <c r="Q1078" s="160"/>
      <c r="R1078" s="160"/>
      <c r="S1078" s="160"/>
      <c r="T1078" s="160"/>
      <c r="U1078" s="160"/>
      <c r="V1078" s="160"/>
      <c r="W1078" s="160"/>
      <c r="X1078" s="160"/>
      <c r="Y1078" s="160"/>
      <c r="Z1078" s="160"/>
      <c r="AA1078" s="160"/>
      <c r="AB1078" s="167"/>
      <c r="AC1078" s="160"/>
      <c r="AD1078" s="168"/>
      <c r="AE1078" s="160"/>
      <c r="AF1078" s="160"/>
      <c r="AG1078" s="161"/>
      <c r="AH1078" s="115"/>
      <c r="AI1078" s="115"/>
      <c r="AJ1078" s="115"/>
      <c r="AK1078" s="115"/>
      <c r="AL1078" s="115"/>
      <c r="AM1078" s="115"/>
      <c r="AO1078" s="115"/>
      <c r="AQ1078" s="4"/>
    </row>
    <row r="1079" spans="3:43">
      <c r="C1079" s="159"/>
      <c r="D1079" s="162"/>
      <c r="E1079" s="161"/>
      <c r="F1079" s="700"/>
      <c r="G1079" s="160"/>
      <c r="H1079" s="160"/>
      <c r="I1079" s="160"/>
      <c r="J1079" s="160"/>
      <c r="K1079" s="160"/>
      <c r="L1079" s="160"/>
      <c r="M1079" s="160"/>
      <c r="N1079" s="160"/>
      <c r="O1079" s="160"/>
      <c r="P1079" s="160"/>
      <c r="Q1079" s="160"/>
      <c r="R1079" s="160"/>
      <c r="S1079" s="160"/>
      <c r="T1079" s="160"/>
      <c r="U1079" s="160"/>
      <c r="V1079" s="160"/>
      <c r="W1079" s="160"/>
      <c r="X1079" s="160"/>
      <c r="Y1079" s="160"/>
      <c r="Z1079" s="160"/>
      <c r="AA1079" s="160"/>
      <c r="AB1079" s="167"/>
      <c r="AC1079" s="160"/>
      <c r="AD1079" s="168"/>
      <c r="AE1079" s="160"/>
      <c r="AF1079" s="160"/>
      <c r="AG1079" s="161"/>
      <c r="AH1079" s="115"/>
      <c r="AI1079" s="115"/>
      <c r="AJ1079" s="115"/>
      <c r="AK1079" s="115"/>
      <c r="AL1079" s="115"/>
      <c r="AM1079" s="115"/>
      <c r="AO1079" s="115"/>
      <c r="AQ1079" s="4"/>
    </row>
    <row r="1080" spans="3:43">
      <c r="C1080" s="159"/>
      <c r="D1080" s="162"/>
      <c r="E1080" s="161"/>
      <c r="F1080" s="700"/>
      <c r="G1080" s="160"/>
      <c r="H1080" s="160"/>
      <c r="I1080" s="160"/>
      <c r="J1080" s="160"/>
      <c r="K1080" s="160"/>
      <c r="L1080" s="160"/>
      <c r="M1080" s="160"/>
      <c r="N1080" s="160"/>
      <c r="O1080" s="160"/>
      <c r="P1080" s="160"/>
      <c r="Q1080" s="160"/>
      <c r="R1080" s="160"/>
      <c r="S1080" s="160"/>
      <c r="T1080" s="160"/>
      <c r="U1080" s="160"/>
      <c r="V1080" s="160"/>
      <c r="W1080" s="160"/>
      <c r="X1080" s="160"/>
      <c r="Y1080" s="160"/>
      <c r="Z1080" s="160"/>
      <c r="AA1080" s="160"/>
      <c r="AB1080" s="167"/>
      <c r="AC1080" s="160"/>
      <c r="AD1080" s="168"/>
      <c r="AE1080" s="160"/>
      <c r="AF1080" s="160"/>
      <c r="AG1080" s="161"/>
      <c r="AH1080" s="115"/>
      <c r="AI1080" s="115"/>
      <c r="AJ1080" s="115"/>
      <c r="AK1080" s="115"/>
      <c r="AL1080" s="115"/>
      <c r="AM1080" s="115"/>
      <c r="AO1080" s="115"/>
      <c r="AQ1080" s="4"/>
    </row>
    <row r="1081" spans="3:43">
      <c r="C1081" s="159"/>
      <c r="D1081" s="162"/>
      <c r="E1081" s="161"/>
      <c r="F1081" s="700"/>
      <c r="G1081" s="160"/>
      <c r="H1081" s="160"/>
      <c r="I1081" s="160"/>
      <c r="J1081" s="160"/>
      <c r="K1081" s="160"/>
      <c r="L1081" s="160"/>
      <c r="M1081" s="160"/>
      <c r="N1081" s="160"/>
      <c r="O1081" s="160"/>
      <c r="P1081" s="160"/>
      <c r="Q1081" s="160"/>
      <c r="R1081" s="160"/>
      <c r="S1081" s="160"/>
      <c r="T1081" s="160"/>
      <c r="U1081" s="160"/>
      <c r="V1081" s="160"/>
      <c r="W1081" s="160"/>
      <c r="X1081" s="160"/>
      <c r="Y1081" s="160"/>
      <c r="Z1081" s="160"/>
      <c r="AA1081" s="160"/>
      <c r="AB1081" s="167"/>
      <c r="AC1081" s="160"/>
      <c r="AD1081" s="168"/>
      <c r="AE1081" s="160"/>
      <c r="AF1081" s="160"/>
      <c r="AG1081" s="161"/>
      <c r="AH1081" s="115"/>
      <c r="AI1081" s="115"/>
      <c r="AJ1081" s="115"/>
      <c r="AK1081" s="115"/>
      <c r="AL1081" s="115"/>
      <c r="AM1081" s="115"/>
      <c r="AO1081" s="115"/>
      <c r="AQ1081" s="4"/>
    </row>
    <row r="1082" spans="3:43">
      <c r="C1082" s="159"/>
      <c r="D1082" s="162"/>
      <c r="E1082" s="161"/>
      <c r="F1082" s="700"/>
      <c r="G1082" s="160"/>
      <c r="H1082" s="160"/>
      <c r="I1082" s="160"/>
      <c r="J1082" s="160"/>
      <c r="K1082" s="160"/>
      <c r="L1082" s="160"/>
      <c r="M1082" s="160"/>
      <c r="N1082" s="160"/>
      <c r="O1082" s="160"/>
      <c r="P1082" s="160"/>
      <c r="Q1082" s="160"/>
      <c r="R1082" s="160"/>
      <c r="S1082" s="160"/>
      <c r="T1082" s="160"/>
      <c r="U1082" s="160"/>
      <c r="V1082" s="160"/>
      <c r="W1082" s="160"/>
      <c r="X1082" s="160"/>
      <c r="Y1082" s="160"/>
      <c r="Z1082" s="160"/>
      <c r="AA1082" s="160"/>
      <c r="AB1082" s="167"/>
      <c r="AC1082" s="160"/>
      <c r="AD1082" s="168"/>
      <c r="AE1082" s="160"/>
      <c r="AF1082" s="160"/>
      <c r="AG1082" s="161"/>
      <c r="AH1082" s="115"/>
      <c r="AI1082" s="115"/>
      <c r="AJ1082" s="115"/>
      <c r="AK1082" s="115"/>
      <c r="AL1082" s="115"/>
      <c r="AM1082" s="115"/>
      <c r="AO1082" s="115"/>
      <c r="AQ1082" s="4"/>
    </row>
    <row r="1083" spans="3:43">
      <c r="C1083" s="159"/>
      <c r="D1083" s="162"/>
      <c r="E1083" s="161"/>
      <c r="F1083" s="700"/>
      <c r="G1083" s="160"/>
      <c r="H1083" s="160"/>
      <c r="I1083" s="160"/>
      <c r="J1083" s="160"/>
      <c r="K1083" s="160"/>
      <c r="L1083" s="160"/>
      <c r="M1083" s="160"/>
      <c r="N1083" s="160"/>
      <c r="O1083" s="160"/>
      <c r="P1083" s="160"/>
      <c r="Q1083" s="160"/>
      <c r="R1083" s="160"/>
      <c r="S1083" s="160"/>
      <c r="T1083" s="160"/>
      <c r="U1083" s="160"/>
      <c r="V1083" s="160"/>
      <c r="W1083" s="160"/>
      <c r="X1083" s="160"/>
      <c r="Y1083" s="160"/>
      <c r="Z1083" s="160"/>
      <c r="AA1083" s="160"/>
      <c r="AB1083" s="167"/>
      <c r="AC1083" s="160"/>
      <c r="AD1083" s="168"/>
      <c r="AE1083" s="160"/>
      <c r="AF1083" s="160"/>
      <c r="AG1083" s="161"/>
      <c r="AH1083" s="115"/>
      <c r="AI1083" s="115"/>
      <c r="AJ1083" s="115"/>
      <c r="AK1083" s="115"/>
      <c r="AL1083" s="115"/>
      <c r="AM1083" s="115"/>
      <c r="AO1083" s="115"/>
      <c r="AQ1083" s="4"/>
    </row>
    <row r="1084" spans="3:43">
      <c r="C1084" s="159"/>
      <c r="D1084" s="162"/>
      <c r="E1084" s="161"/>
      <c r="F1084" s="700"/>
      <c r="G1084" s="160"/>
      <c r="H1084" s="160"/>
      <c r="I1084" s="160"/>
      <c r="J1084" s="160"/>
      <c r="K1084" s="160"/>
      <c r="L1084" s="160"/>
      <c r="M1084" s="160"/>
      <c r="N1084" s="160"/>
      <c r="O1084" s="160"/>
      <c r="P1084" s="160"/>
      <c r="Q1084" s="160"/>
      <c r="R1084" s="160"/>
      <c r="S1084" s="160"/>
      <c r="T1084" s="160"/>
      <c r="U1084" s="160"/>
      <c r="V1084" s="160"/>
      <c r="W1084" s="160"/>
      <c r="X1084" s="160"/>
      <c r="Y1084" s="160"/>
      <c r="Z1084" s="160"/>
      <c r="AA1084" s="160"/>
      <c r="AB1084" s="167"/>
      <c r="AC1084" s="160"/>
      <c r="AD1084" s="168"/>
      <c r="AE1084" s="160"/>
      <c r="AF1084" s="160"/>
      <c r="AG1084" s="161"/>
      <c r="AH1084" s="115"/>
      <c r="AI1084" s="115"/>
      <c r="AJ1084" s="115"/>
      <c r="AK1084" s="115"/>
      <c r="AL1084" s="115"/>
      <c r="AM1084" s="115"/>
      <c r="AO1084" s="115"/>
      <c r="AQ1084" s="4"/>
    </row>
    <row r="1085" spans="3:43">
      <c r="C1085" s="159"/>
      <c r="D1085" s="162"/>
      <c r="E1085" s="161"/>
      <c r="F1085" s="700"/>
      <c r="G1085" s="160"/>
      <c r="H1085" s="160"/>
      <c r="I1085" s="160"/>
      <c r="J1085" s="160"/>
      <c r="K1085" s="160"/>
      <c r="L1085" s="160"/>
      <c r="M1085" s="160"/>
      <c r="N1085" s="160"/>
      <c r="O1085" s="160"/>
      <c r="P1085" s="160"/>
      <c r="Q1085" s="160"/>
      <c r="R1085" s="160"/>
      <c r="S1085" s="160"/>
      <c r="T1085" s="160"/>
      <c r="U1085" s="160"/>
      <c r="V1085" s="160"/>
      <c r="W1085" s="160"/>
      <c r="X1085" s="160"/>
      <c r="Y1085" s="160"/>
      <c r="Z1085" s="160"/>
      <c r="AA1085" s="160"/>
      <c r="AB1085" s="167"/>
      <c r="AC1085" s="160"/>
      <c r="AD1085" s="168"/>
      <c r="AE1085" s="160"/>
      <c r="AF1085" s="160"/>
      <c r="AG1085" s="161"/>
      <c r="AH1085" s="115"/>
      <c r="AI1085" s="115"/>
      <c r="AJ1085" s="115"/>
      <c r="AK1085" s="115"/>
      <c r="AL1085" s="115"/>
      <c r="AM1085" s="115"/>
      <c r="AO1085" s="115"/>
      <c r="AQ1085" s="4"/>
    </row>
    <row r="1086" spans="3:43">
      <c r="C1086" s="159"/>
      <c r="D1086" s="162"/>
      <c r="E1086" s="161"/>
      <c r="F1086" s="700"/>
      <c r="G1086" s="160"/>
      <c r="H1086" s="160"/>
      <c r="I1086" s="160"/>
      <c r="J1086" s="160"/>
      <c r="K1086" s="160"/>
      <c r="L1086" s="160"/>
      <c r="M1086" s="160"/>
      <c r="N1086" s="160"/>
      <c r="O1086" s="160"/>
      <c r="P1086" s="160"/>
      <c r="Q1086" s="160"/>
      <c r="R1086" s="160"/>
      <c r="S1086" s="160"/>
      <c r="T1086" s="160"/>
      <c r="U1086" s="160"/>
      <c r="V1086" s="160"/>
      <c r="W1086" s="160"/>
      <c r="X1086" s="160"/>
      <c r="Y1086" s="160"/>
      <c r="Z1086" s="160"/>
      <c r="AA1086" s="160"/>
      <c r="AB1086" s="167"/>
      <c r="AC1086" s="160"/>
      <c r="AD1086" s="168"/>
      <c r="AE1086" s="160"/>
      <c r="AF1086" s="160"/>
      <c r="AG1086" s="161"/>
      <c r="AH1086" s="115"/>
      <c r="AI1086" s="115"/>
      <c r="AJ1086" s="115"/>
      <c r="AK1086" s="115"/>
      <c r="AL1086" s="115"/>
      <c r="AM1086" s="115"/>
      <c r="AO1086" s="115"/>
      <c r="AQ1086" s="4"/>
    </row>
    <row r="1087" spans="3:43">
      <c r="C1087" s="159"/>
      <c r="D1087" s="162"/>
      <c r="E1087" s="161"/>
      <c r="F1087" s="700"/>
      <c r="G1087" s="160"/>
      <c r="H1087" s="160"/>
      <c r="I1087" s="160"/>
      <c r="J1087" s="160"/>
      <c r="K1087" s="160"/>
      <c r="L1087" s="160"/>
      <c r="M1087" s="160"/>
      <c r="N1087" s="160"/>
      <c r="O1087" s="160"/>
      <c r="P1087" s="160"/>
      <c r="Q1087" s="160"/>
      <c r="R1087" s="160"/>
      <c r="S1087" s="160"/>
      <c r="T1087" s="160"/>
      <c r="U1087" s="160"/>
      <c r="V1087" s="160"/>
      <c r="W1087" s="160"/>
      <c r="X1087" s="160"/>
      <c r="Y1087" s="160"/>
      <c r="Z1087" s="160"/>
      <c r="AA1087" s="160"/>
      <c r="AB1087" s="167"/>
      <c r="AC1087" s="160"/>
      <c r="AD1087" s="168"/>
      <c r="AE1087" s="160"/>
      <c r="AF1087" s="160"/>
      <c r="AG1087" s="161"/>
      <c r="AH1087" s="115"/>
      <c r="AI1087" s="115"/>
      <c r="AJ1087" s="115"/>
      <c r="AK1087" s="115"/>
      <c r="AL1087" s="115"/>
      <c r="AM1087" s="115"/>
      <c r="AO1087" s="115"/>
      <c r="AQ1087" s="4"/>
    </row>
    <row r="1088" spans="3:43">
      <c r="C1088" s="159"/>
      <c r="D1088" s="162"/>
      <c r="E1088" s="161"/>
      <c r="F1088" s="700"/>
      <c r="G1088" s="160"/>
      <c r="H1088" s="160"/>
      <c r="I1088" s="160"/>
      <c r="J1088" s="160"/>
      <c r="K1088" s="160"/>
      <c r="L1088" s="160"/>
      <c r="M1088" s="160"/>
      <c r="N1088" s="160"/>
      <c r="O1088" s="160"/>
      <c r="P1088" s="160"/>
      <c r="Q1088" s="160"/>
      <c r="R1088" s="160"/>
      <c r="S1088" s="160"/>
      <c r="T1088" s="160"/>
      <c r="U1088" s="160"/>
      <c r="V1088" s="160"/>
      <c r="W1088" s="160"/>
      <c r="X1088" s="160"/>
      <c r="Y1088" s="160"/>
      <c r="Z1088" s="160"/>
      <c r="AA1088" s="160"/>
      <c r="AB1088" s="167"/>
      <c r="AC1088" s="160"/>
      <c r="AD1088" s="168"/>
      <c r="AE1088" s="160"/>
      <c r="AF1088" s="160"/>
      <c r="AG1088" s="161"/>
      <c r="AH1088" s="115"/>
      <c r="AI1088" s="115"/>
      <c r="AJ1088" s="115"/>
      <c r="AK1088" s="115"/>
      <c r="AL1088" s="115"/>
      <c r="AM1088" s="115"/>
      <c r="AO1088" s="115"/>
      <c r="AQ1088" s="4"/>
    </row>
    <row r="1089" spans="3:43">
      <c r="C1089" s="159"/>
      <c r="D1089" s="162"/>
      <c r="E1089" s="161"/>
      <c r="F1089" s="700"/>
      <c r="G1089" s="160"/>
      <c r="H1089" s="160"/>
      <c r="I1089" s="160"/>
      <c r="J1089" s="160"/>
      <c r="K1089" s="160"/>
      <c r="L1089" s="160"/>
      <c r="M1089" s="160"/>
      <c r="N1089" s="160"/>
      <c r="O1089" s="160"/>
      <c r="P1089" s="160"/>
      <c r="Q1089" s="160"/>
      <c r="R1089" s="160"/>
      <c r="S1089" s="160"/>
      <c r="T1089" s="160"/>
      <c r="U1089" s="160"/>
      <c r="V1089" s="160"/>
      <c r="W1089" s="160"/>
      <c r="X1089" s="160"/>
      <c r="Y1089" s="160"/>
      <c r="Z1089" s="160"/>
      <c r="AA1089" s="160"/>
      <c r="AB1089" s="167"/>
      <c r="AC1089" s="160"/>
      <c r="AD1089" s="168"/>
      <c r="AE1089" s="160"/>
      <c r="AF1089" s="160"/>
      <c r="AG1089" s="161"/>
      <c r="AH1089" s="115"/>
      <c r="AI1089" s="115"/>
      <c r="AJ1089" s="115"/>
      <c r="AK1089" s="115"/>
      <c r="AL1089" s="115"/>
      <c r="AM1089" s="115"/>
      <c r="AO1089" s="115"/>
      <c r="AQ1089" s="4"/>
    </row>
    <row r="1090" spans="3:43">
      <c r="C1090" s="159"/>
      <c r="D1090" s="162"/>
      <c r="E1090" s="161"/>
      <c r="F1090" s="700"/>
      <c r="G1090" s="160"/>
      <c r="H1090" s="160"/>
      <c r="I1090" s="160"/>
      <c r="J1090" s="160"/>
      <c r="K1090" s="160"/>
      <c r="L1090" s="160"/>
      <c r="M1090" s="160"/>
      <c r="N1090" s="160"/>
      <c r="O1090" s="160"/>
      <c r="P1090" s="160"/>
      <c r="Q1090" s="160"/>
      <c r="R1090" s="160"/>
      <c r="S1090" s="160"/>
      <c r="T1090" s="160"/>
      <c r="U1090" s="160"/>
      <c r="V1090" s="160"/>
      <c r="W1090" s="160"/>
      <c r="X1090" s="160"/>
      <c r="Y1090" s="160"/>
      <c r="Z1090" s="160"/>
      <c r="AA1090" s="160"/>
      <c r="AB1090" s="167"/>
      <c r="AC1090" s="160"/>
      <c r="AD1090" s="168"/>
      <c r="AE1090" s="160"/>
      <c r="AF1090" s="160"/>
      <c r="AG1090" s="161"/>
      <c r="AH1090" s="115"/>
      <c r="AI1090" s="115"/>
      <c r="AJ1090" s="115"/>
      <c r="AK1090" s="115"/>
      <c r="AL1090" s="115"/>
      <c r="AM1090" s="115"/>
      <c r="AO1090" s="115"/>
      <c r="AQ1090" s="4"/>
    </row>
    <row r="1091" spans="3:43">
      <c r="C1091" s="159"/>
      <c r="D1091" s="162"/>
      <c r="E1091" s="161"/>
      <c r="F1091" s="700"/>
      <c r="G1091" s="160"/>
      <c r="H1091" s="160"/>
      <c r="I1091" s="160"/>
      <c r="J1091" s="160"/>
      <c r="K1091" s="160"/>
      <c r="L1091" s="160"/>
      <c r="M1091" s="160"/>
      <c r="N1091" s="160"/>
      <c r="O1091" s="160"/>
      <c r="P1091" s="160"/>
      <c r="Q1091" s="160"/>
      <c r="R1091" s="160"/>
      <c r="S1091" s="160"/>
      <c r="T1091" s="160"/>
      <c r="U1091" s="160"/>
      <c r="V1091" s="160"/>
      <c r="W1091" s="160"/>
      <c r="X1091" s="160"/>
      <c r="Y1091" s="160"/>
      <c r="Z1091" s="160"/>
      <c r="AA1091" s="160"/>
      <c r="AB1091" s="167"/>
      <c r="AC1091" s="160"/>
      <c r="AD1091" s="168"/>
      <c r="AE1091" s="160"/>
      <c r="AF1091" s="160"/>
      <c r="AG1091" s="161"/>
      <c r="AH1091" s="115"/>
      <c r="AI1091" s="115"/>
      <c r="AJ1091" s="115"/>
      <c r="AK1091" s="115"/>
      <c r="AL1091" s="115"/>
      <c r="AM1091" s="115"/>
      <c r="AO1091" s="115"/>
      <c r="AQ1091" s="4"/>
    </row>
    <row r="1092" spans="3:43">
      <c r="C1092" s="159"/>
      <c r="D1092" s="162"/>
      <c r="E1092" s="161"/>
      <c r="F1092" s="700"/>
      <c r="G1092" s="160"/>
      <c r="H1092" s="160"/>
      <c r="I1092" s="160"/>
      <c r="J1092" s="160"/>
      <c r="K1092" s="160"/>
      <c r="L1092" s="160"/>
      <c r="M1092" s="160"/>
      <c r="N1092" s="160"/>
      <c r="O1092" s="160"/>
      <c r="P1092" s="160"/>
      <c r="Q1092" s="160"/>
      <c r="R1092" s="160"/>
      <c r="S1092" s="160"/>
      <c r="T1092" s="160"/>
      <c r="U1092" s="160"/>
      <c r="V1092" s="160"/>
      <c r="W1092" s="160"/>
      <c r="X1092" s="160"/>
      <c r="Y1092" s="160"/>
      <c r="Z1092" s="160"/>
      <c r="AA1092" s="160"/>
      <c r="AB1092" s="167"/>
      <c r="AC1092" s="160"/>
      <c r="AD1092" s="168"/>
      <c r="AE1092" s="160"/>
      <c r="AF1092" s="160"/>
      <c r="AG1092" s="161"/>
      <c r="AH1092" s="115"/>
      <c r="AI1092" s="115"/>
      <c r="AJ1092" s="115"/>
      <c r="AK1092" s="115"/>
      <c r="AL1092" s="115"/>
      <c r="AM1092" s="115"/>
      <c r="AO1092" s="115"/>
      <c r="AQ1092" s="4"/>
    </row>
    <row r="1093" spans="3:43">
      <c r="C1093" s="159"/>
      <c r="D1093" s="162"/>
      <c r="E1093" s="161"/>
      <c r="F1093" s="700"/>
      <c r="G1093" s="160"/>
      <c r="H1093" s="160"/>
      <c r="I1093" s="160"/>
      <c r="J1093" s="160"/>
      <c r="K1093" s="160"/>
      <c r="L1093" s="160"/>
      <c r="M1093" s="160"/>
      <c r="N1093" s="160"/>
      <c r="O1093" s="160"/>
      <c r="P1093" s="160"/>
      <c r="Q1093" s="160"/>
      <c r="R1093" s="160"/>
      <c r="S1093" s="160"/>
      <c r="T1093" s="160"/>
      <c r="U1093" s="160"/>
      <c r="V1093" s="160"/>
      <c r="W1093" s="160"/>
      <c r="X1093" s="160"/>
      <c r="Y1093" s="160"/>
      <c r="Z1093" s="160"/>
      <c r="AA1093" s="160"/>
      <c r="AB1093" s="167"/>
      <c r="AC1093" s="160"/>
      <c r="AD1093" s="168"/>
      <c r="AE1093" s="160"/>
      <c r="AF1093" s="160"/>
      <c r="AG1093" s="161"/>
      <c r="AH1093" s="115"/>
      <c r="AI1093" s="115"/>
      <c r="AJ1093" s="115"/>
      <c r="AK1093" s="115"/>
      <c r="AL1093" s="115"/>
      <c r="AM1093" s="115"/>
      <c r="AO1093" s="115"/>
      <c r="AQ1093" s="4"/>
    </row>
    <row r="1094" spans="3:43">
      <c r="C1094" s="159"/>
      <c r="D1094" s="162"/>
      <c r="E1094" s="161"/>
      <c r="F1094" s="700"/>
      <c r="G1094" s="160"/>
      <c r="H1094" s="160"/>
      <c r="I1094" s="160"/>
      <c r="J1094" s="160"/>
      <c r="K1094" s="160"/>
      <c r="L1094" s="160"/>
      <c r="M1094" s="160"/>
      <c r="N1094" s="160"/>
      <c r="O1094" s="160"/>
      <c r="P1094" s="160"/>
      <c r="Q1094" s="160"/>
      <c r="R1094" s="160"/>
      <c r="S1094" s="160"/>
      <c r="T1094" s="160"/>
      <c r="U1094" s="160"/>
      <c r="V1094" s="160"/>
      <c r="W1094" s="160"/>
      <c r="X1094" s="160"/>
      <c r="Y1094" s="160"/>
      <c r="Z1094" s="160"/>
      <c r="AA1094" s="160"/>
      <c r="AB1094" s="167"/>
      <c r="AC1094" s="160"/>
      <c r="AD1094" s="168"/>
      <c r="AE1094" s="160"/>
      <c r="AF1094" s="160"/>
      <c r="AG1094" s="161"/>
      <c r="AH1094" s="115"/>
      <c r="AI1094" s="115"/>
      <c r="AJ1094" s="115"/>
      <c r="AK1094" s="115"/>
      <c r="AL1094" s="115"/>
      <c r="AM1094" s="115"/>
      <c r="AO1094" s="115"/>
      <c r="AQ1094" s="4"/>
    </row>
    <row r="1095" spans="3:43">
      <c r="C1095" s="159"/>
      <c r="D1095" s="162"/>
      <c r="E1095" s="161"/>
      <c r="F1095" s="700"/>
      <c r="G1095" s="160"/>
      <c r="H1095" s="160"/>
      <c r="I1095" s="160"/>
      <c r="J1095" s="160"/>
      <c r="K1095" s="160"/>
      <c r="L1095" s="160"/>
      <c r="M1095" s="160"/>
      <c r="N1095" s="160"/>
      <c r="O1095" s="160"/>
      <c r="P1095" s="160"/>
      <c r="Q1095" s="160"/>
      <c r="R1095" s="160"/>
      <c r="S1095" s="160"/>
      <c r="T1095" s="160"/>
      <c r="U1095" s="160"/>
      <c r="V1095" s="160"/>
      <c r="W1095" s="160"/>
      <c r="X1095" s="160"/>
      <c r="Y1095" s="160"/>
      <c r="Z1095" s="160"/>
      <c r="AA1095" s="160"/>
      <c r="AB1095" s="167"/>
      <c r="AC1095" s="160"/>
      <c r="AD1095" s="168"/>
      <c r="AE1095" s="160"/>
      <c r="AF1095" s="160"/>
      <c r="AG1095" s="161"/>
      <c r="AH1095" s="115"/>
      <c r="AI1095" s="115"/>
      <c r="AJ1095" s="115"/>
      <c r="AK1095" s="115"/>
      <c r="AL1095" s="115"/>
      <c r="AM1095" s="115"/>
      <c r="AO1095" s="115"/>
      <c r="AQ1095" s="4"/>
    </row>
    <row r="1096" spans="3:43">
      <c r="C1096" s="159"/>
      <c r="D1096" s="162"/>
      <c r="E1096" s="161"/>
      <c r="F1096" s="700"/>
      <c r="G1096" s="160"/>
      <c r="H1096" s="160"/>
      <c r="I1096" s="160"/>
      <c r="J1096" s="160"/>
      <c r="K1096" s="160"/>
      <c r="L1096" s="160"/>
      <c r="M1096" s="160"/>
      <c r="N1096" s="160"/>
      <c r="O1096" s="160"/>
      <c r="P1096" s="160"/>
      <c r="Q1096" s="160"/>
      <c r="R1096" s="160"/>
      <c r="S1096" s="160"/>
      <c r="T1096" s="160"/>
      <c r="U1096" s="160"/>
      <c r="V1096" s="160"/>
      <c r="W1096" s="160"/>
      <c r="X1096" s="160"/>
      <c r="Y1096" s="160"/>
      <c r="Z1096" s="160"/>
      <c r="AA1096" s="160"/>
      <c r="AB1096" s="167"/>
      <c r="AC1096" s="160"/>
      <c r="AD1096" s="168"/>
      <c r="AE1096" s="160"/>
      <c r="AF1096" s="160"/>
      <c r="AG1096" s="161"/>
      <c r="AH1096" s="115"/>
      <c r="AI1096" s="115"/>
      <c r="AJ1096" s="115"/>
      <c r="AK1096" s="115"/>
      <c r="AL1096" s="115"/>
      <c r="AM1096" s="115"/>
      <c r="AO1096" s="115"/>
      <c r="AQ1096" s="4"/>
    </row>
    <row r="1097" spans="3:43">
      <c r="C1097" s="159"/>
      <c r="D1097" s="162"/>
      <c r="E1097" s="161"/>
      <c r="F1097" s="700"/>
      <c r="G1097" s="160"/>
      <c r="H1097" s="160"/>
      <c r="I1097" s="160"/>
      <c r="J1097" s="160"/>
      <c r="K1097" s="160"/>
      <c r="L1097" s="160"/>
      <c r="M1097" s="160"/>
      <c r="N1097" s="160"/>
      <c r="O1097" s="160"/>
      <c r="P1097" s="160"/>
      <c r="Q1097" s="160"/>
      <c r="R1097" s="160"/>
      <c r="S1097" s="160"/>
      <c r="T1097" s="160"/>
      <c r="U1097" s="160"/>
      <c r="V1097" s="160"/>
      <c r="W1097" s="160"/>
      <c r="X1097" s="160"/>
      <c r="Y1097" s="160"/>
      <c r="Z1097" s="160"/>
      <c r="AA1097" s="160"/>
      <c r="AB1097" s="167"/>
      <c r="AC1097" s="160"/>
      <c r="AD1097" s="168"/>
      <c r="AE1097" s="160"/>
      <c r="AF1097" s="160"/>
      <c r="AG1097" s="161"/>
      <c r="AH1097" s="115"/>
      <c r="AI1097" s="115"/>
      <c r="AJ1097" s="115"/>
      <c r="AK1097" s="115"/>
      <c r="AL1097" s="115"/>
      <c r="AM1097" s="115"/>
      <c r="AO1097" s="115"/>
      <c r="AQ1097" s="4"/>
    </row>
    <row r="1098" spans="3:43">
      <c r="C1098" s="159"/>
      <c r="D1098" s="162"/>
      <c r="E1098" s="161"/>
      <c r="F1098" s="700"/>
      <c r="G1098" s="160"/>
      <c r="H1098" s="160"/>
      <c r="I1098" s="160"/>
      <c r="J1098" s="160"/>
      <c r="K1098" s="160"/>
      <c r="L1098" s="160"/>
      <c r="M1098" s="160"/>
      <c r="N1098" s="160"/>
      <c r="O1098" s="160"/>
      <c r="P1098" s="160"/>
      <c r="Q1098" s="160"/>
      <c r="R1098" s="160"/>
      <c r="S1098" s="160"/>
      <c r="T1098" s="160"/>
      <c r="U1098" s="160"/>
      <c r="V1098" s="160"/>
      <c r="W1098" s="160"/>
      <c r="X1098" s="160"/>
      <c r="Y1098" s="160"/>
      <c r="Z1098" s="160"/>
      <c r="AA1098" s="160"/>
      <c r="AB1098" s="167"/>
      <c r="AC1098" s="160"/>
      <c r="AD1098" s="168"/>
      <c r="AE1098" s="160"/>
      <c r="AF1098" s="160"/>
      <c r="AG1098" s="161"/>
      <c r="AH1098" s="115"/>
      <c r="AI1098" s="115"/>
      <c r="AJ1098" s="115"/>
      <c r="AK1098" s="115"/>
      <c r="AL1098" s="115"/>
      <c r="AM1098" s="115"/>
      <c r="AO1098" s="115"/>
      <c r="AQ1098" s="4"/>
    </row>
    <row r="1099" spans="3:43">
      <c r="C1099" s="159"/>
      <c r="D1099" s="162"/>
      <c r="E1099" s="161"/>
      <c r="F1099" s="700"/>
      <c r="G1099" s="160"/>
      <c r="H1099" s="160"/>
      <c r="I1099" s="160"/>
      <c r="J1099" s="160"/>
      <c r="K1099" s="160"/>
      <c r="L1099" s="160"/>
      <c r="M1099" s="160"/>
      <c r="N1099" s="160"/>
      <c r="O1099" s="160"/>
      <c r="P1099" s="160"/>
      <c r="Q1099" s="160"/>
      <c r="R1099" s="160"/>
      <c r="S1099" s="160"/>
      <c r="T1099" s="160"/>
      <c r="U1099" s="160"/>
      <c r="V1099" s="160"/>
      <c r="W1099" s="160"/>
      <c r="X1099" s="160"/>
      <c r="Y1099" s="160"/>
      <c r="Z1099" s="160"/>
      <c r="AA1099" s="160"/>
      <c r="AB1099" s="167"/>
      <c r="AC1099" s="160"/>
      <c r="AD1099" s="168"/>
      <c r="AE1099" s="160"/>
      <c r="AF1099" s="160"/>
      <c r="AG1099" s="161"/>
      <c r="AH1099" s="115"/>
      <c r="AI1099" s="115"/>
      <c r="AJ1099" s="115"/>
      <c r="AK1099" s="115"/>
      <c r="AL1099" s="115"/>
      <c r="AM1099" s="115"/>
      <c r="AO1099" s="115"/>
      <c r="AQ1099" s="4"/>
    </row>
    <row r="1100" spans="3:43">
      <c r="C1100" s="159"/>
      <c r="D1100" s="162"/>
      <c r="E1100" s="161"/>
      <c r="F1100" s="700"/>
      <c r="G1100" s="160"/>
      <c r="H1100" s="160"/>
      <c r="I1100" s="160"/>
      <c r="J1100" s="160"/>
      <c r="K1100" s="160"/>
      <c r="L1100" s="160"/>
      <c r="M1100" s="160"/>
      <c r="N1100" s="160"/>
      <c r="O1100" s="160"/>
      <c r="P1100" s="160"/>
      <c r="Q1100" s="160"/>
      <c r="R1100" s="160"/>
      <c r="S1100" s="160"/>
      <c r="T1100" s="160"/>
      <c r="U1100" s="160"/>
      <c r="V1100" s="160"/>
      <c r="W1100" s="160"/>
      <c r="X1100" s="160"/>
      <c r="Y1100" s="160"/>
      <c r="Z1100" s="160"/>
      <c r="AA1100" s="160"/>
      <c r="AB1100" s="167"/>
      <c r="AC1100" s="160"/>
      <c r="AD1100" s="168"/>
      <c r="AE1100" s="160"/>
      <c r="AF1100" s="160"/>
      <c r="AG1100" s="161"/>
      <c r="AH1100" s="115"/>
      <c r="AI1100" s="115"/>
      <c r="AJ1100" s="115"/>
      <c r="AK1100" s="115"/>
      <c r="AL1100" s="115"/>
      <c r="AM1100" s="115"/>
      <c r="AO1100" s="115"/>
      <c r="AQ1100" s="4"/>
    </row>
    <row r="1101" spans="3:43">
      <c r="C1101" s="159"/>
      <c r="D1101" s="162"/>
      <c r="E1101" s="161"/>
      <c r="F1101" s="700"/>
      <c r="G1101" s="160"/>
      <c r="H1101" s="160"/>
      <c r="I1101" s="160"/>
      <c r="J1101" s="160"/>
      <c r="K1101" s="160"/>
      <c r="L1101" s="160"/>
      <c r="M1101" s="160"/>
      <c r="N1101" s="160"/>
      <c r="O1101" s="160"/>
      <c r="P1101" s="160"/>
      <c r="Q1101" s="160"/>
      <c r="R1101" s="160"/>
      <c r="S1101" s="160"/>
      <c r="T1101" s="160"/>
      <c r="U1101" s="160"/>
      <c r="V1101" s="160"/>
      <c r="W1101" s="160"/>
      <c r="X1101" s="160"/>
      <c r="Y1101" s="160"/>
      <c r="Z1101" s="160"/>
      <c r="AA1101" s="160"/>
      <c r="AB1101" s="167"/>
      <c r="AC1101" s="160"/>
      <c r="AD1101" s="168"/>
      <c r="AE1101" s="160"/>
      <c r="AF1101" s="160"/>
      <c r="AG1101" s="161"/>
      <c r="AH1101" s="115"/>
      <c r="AI1101" s="115"/>
      <c r="AJ1101" s="115"/>
      <c r="AK1101" s="115"/>
      <c r="AL1101" s="115"/>
      <c r="AM1101" s="115"/>
      <c r="AO1101" s="115"/>
      <c r="AQ1101" s="4"/>
    </row>
    <row r="1102" spans="3:43">
      <c r="C1102" s="159"/>
      <c r="D1102" s="162"/>
      <c r="E1102" s="161"/>
      <c r="F1102" s="700"/>
      <c r="G1102" s="160"/>
      <c r="H1102" s="160"/>
      <c r="I1102" s="160"/>
      <c r="J1102" s="160"/>
      <c r="K1102" s="160"/>
      <c r="L1102" s="160"/>
      <c r="M1102" s="160"/>
      <c r="N1102" s="160"/>
      <c r="O1102" s="160"/>
      <c r="P1102" s="160"/>
      <c r="Q1102" s="160"/>
      <c r="R1102" s="160"/>
      <c r="S1102" s="160"/>
      <c r="T1102" s="160"/>
      <c r="U1102" s="160"/>
      <c r="V1102" s="160"/>
      <c r="W1102" s="160"/>
      <c r="X1102" s="160"/>
      <c r="Y1102" s="160"/>
      <c r="Z1102" s="160"/>
      <c r="AA1102" s="160"/>
      <c r="AB1102" s="167"/>
      <c r="AC1102" s="160"/>
      <c r="AD1102" s="168"/>
      <c r="AE1102" s="160"/>
      <c r="AF1102" s="160"/>
      <c r="AG1102" s="161"/>
      <c r="AH1102" s="115"/>
      <c r="AI1102" s="115"/>
      <c r="AJ1102" s="115"/>
      <c r="AK1102" s="115"/>
      <c r="AL1102" s="115"/>
      <c r="AM1102" s="115"/>
      <c r="AO1102" s="115"/>
      <c r="AQ1102" s="4"/>
    </row>
    <row r="1103" spans="3:43">
      <c r="C1103" s="159"/>
      <c r="D1103" s="162"/>
      <c r="E1103" s="161"/>
      <c r="F1103" s="700"/>
      <c r="G1103" s="160"/>
      <c r="H1103" s="160"/>
      <c r="I1103" s="160"/>
      <c r="J1103" s="160"/>
      <c r="K1103" s="160"/>
      <c r="L1103" s="160"/>
      <c r="M1103" s="160"/>
      <c r="N1103" s="160"/>
      <c r="O1103" s="160"/>
      <c r="P1103" s="160"/>
      <c r="Q1103" s="160"/>
      <c r="R1103" s="160"/>
      <c r="S1103" s="160"/>
      <c r="T1103" s="160"/>
      <c r="U1103" s="160"/>
      <c r="V1103" s="160"/>
      <c r="W1103" s="160"/>
      <c r="X1103" s="160"/>
      <c r="Y1103" s="160"/>
      <c r="Z1103" s="160"/>
      <c r="AA1103" s="160"/>
      <c r="AB1103" s="167"/>
      <c r="AC1103" s="160"/>
      <c r="AD1103" s="168"/>
      <c r="AE1103" s="160"/>
      <c r="AF1103" s="160"/>
      <c r="AG1103" s="161"/>
      <c r="AH1103" s="115"/>
      <c r="AI1103" s="115"/>
      <c r="AJ1103" s="115"/>
      <c r="AK1103" s="115"/>
      <c r="AL1103" s="115"/>
      <c r="AM1103" s="115"/>
      <c r="AO1103" s="115"/>
      <c r="AQ1103" s="4"/>
    </row>
    <row r="1104" spans="3:43">
      <c r="C1104" s="159"/>
      <c r="D1104" s="162"/>
      <c r="E1104" s="161"/>
      <c r="F1104" s="700"/>
      <c r="G1104" s="160"/>
      <c r="H1104" s="160"/>
      <c r="I1104" s="160"/>
      <c r="J1104" s="160"/>
      <c r="K1104" s="160"/>
      <c r="L1104" s="160"/>
      <c r="M1104" s="160"/>
      <c r="N1104" s="160"/>
      <c r="O1104" s="160"/>
      <c r="P1104" s="160"/>
      <c r="Q1104" s="160"/>
      <c r="R1104" s="160"/>
      <c r="S1104" s="160"/>
      <c r="T1104" s="160"/>
      <c r="U1104" s="160"/>
      <c r="V1104" s="160"/>
      <c r="W1104" s="160"/>
      <c r="X1104" s="160"/>
      <c r="Y1104" s="160"/>
      <c r="Z1104" s="160"/>
      <c r="AA1104" s="160"/>
      <c r="AB1104" s="167"/>
      <c r="AC1104" s="160"/>
      <c r="AD1104" s="168"/>
      <c r="AE1104" s="160"/>
      <c r="AF1104" s="160"/>
      <c r="AG1104" s="161"/>
      <c r="AH1104" s="115"/>
      <c r="AI1104" s="115"/>
      <c r="AJ1104" s="115"/>
      <c r="AK1104" s="115"/>
      <c r="AL1104" s="115"/>
      <c r="AM1104" s="115"/>
      <c r="AO1104" s="115"/>
      <c r="AQ1104" s="4"/>
    </row>
    <row r="1105" spans="3:43">
      <c r="C1105" s="159"/>
      <c r="D1105" s="162"/>
      <c r="E1105" s="161"/>
      <c r="F1105" s="700"/>
      <c r="G1105" s="160"/>
      <c r="H1105" s="160"/>
      <c r="I1105" s="160"/>
      <c r="J1105" s="160"/>
      <c r="K1105" s="160"/>
      <c r="L1105" s="160"/>
      <c r="M1105" s="160"/>
      <c r="N1105" s="160"/>
      <c r="O1105" s="160"/>
      <c r="P1105" s="160"/>
      <c r="Q1105" s="160"/>
      <c r="R1105" s="160"/>
      <c r="S1105" s="160"/>
      <c r="T1105" s="160"/>
      <c r="U1105" s="160"/>
      <c r="V1105" s="160"/>
      <c r="W1105" s="160"/>
      <c r="X1105" s="160"/>
      <c r="Y1105" s="160"/>
      <c r="Z1105" s="160"/>
      <c r="AA1105" s="160"/>
      <c r="AB1105" s="167"/>
      <c r="AC1105" s="160"/>
      <c r="AD1105" s="168"/>
      <c r="AE1105" s="160"/>
      <c r="AF1105" s="160"/>
      <c r="AG1105" s="161"/>
      <c r="AH1105" s="115"/>
      <c r="AI1105" s="115"/>
      <c r="AJ1105" s="115"/>
      <c r="AK1105" s="115"/>
      <c r="AL1105" s="115"/>
      <c r="AM1105" s="115"/>
      <c r="AO1105" s="115"/>
      <c r="AQ1105" s="4"/>
    </row>
    <row r="1106" spans="3:43">
      <c r="C1106" s="159"/>
      <c r="D1106" s="162"/>
      <c r="E1106" s="161"/>
      <c r="F1106" s="700"/>
      <c r="G1106" s="160"/>
      <c r="H1106" s="160"/>
      <c r="I1106" s="160"/>
      <c r="J1106" s="160"/>
      <c r="K1106" s="160"/>
      <c r="L1106" s="160"/>
      <c r="M1106" s="160"/>
      <c r="N1106" s="160"/>
      <c r="O1106" s="160"/>
      <c r="P1106" s="160"/>
      <c r="Q1106" s="160"/>
      <c r="R1106" s="160"/>
      <c r="S1106" s="160"/>
      <c r="T1106" s="160"/>
      <c r="U1106" s="160"/>
      <c r="V1106" s="160"/>
      <c r="W1106" s="160"/>
      <c r="X1106" s="160"/>
      <c r="Y1106" s="160"/>
      <c r="Z1106" s="160"/>
      <c r="AA1106" s="160"/>
      <c r="AB1106" s="167"/>
      <c r="AC1106" s="160"/>
      <c r="AD1106" s="168"/>
      <c r="AE1106" s="160"/>
      <c r="AF1106" s="160"/>
      <c r="AG1106" s="161"/>
      <c r="AH1106" s="115"/>
      <c r="AI1106" s="115"/>
      <c r="AJ1106" s="115"/>
      <c r="AK1106" s="115"/>
      <c r="AL1106" s="115"/>
      <c r="AM1106" s="115"/>
      <c r="AO1106" s="115"/>
      <c r="AQ1106" s="4"/>
    </row>
    <row r="1107" spans="3:43">
      <c r="C1107" s="159"/>
      <c r="D1107" s="162"/>
      <c r="E1107" s="161"/>
      <c r="F1107" s="700"/>
      <c r="G1107" s="160"/>
      <c r="H1107" s="160"/>
      <c r="I1107" s="160"/>
      <c r="J1107" s="160"/>
      <c r="K1107" s="160"/>
      <c r="L1107" s="160"/>
      <c r="M1107" s="160"/>
      <c r="N1107" s="160"/>
      <c r="O1107" s="160"/>
      <c r="P1107" s="160"/>
      <c r="Q1107" s="160"/>
      <c r="R1107" s="160"/>
      <c r="S1107" s="160"/>
      <c r="T1107" s="160"/>
      <c r="U1107" s="160"/>
      <c r="V1107" s="160"/>
      <c r="W1107" s="160"/>
      <c r="X1107" s="160"/>
      <c r="Y1107" s="160"/>
      <c r="Z1107" s="160"/>
      <c r="AA1107" s="160"/>
      <c r="AB1107" s="167"/>
      <c r="AC1107" s="160"/>
      <c r="AD1107" s="168"/>
      <c r="AE1107" s="160"/>
      <c r="AF1107" s="160"/>
      <c r="AG1107" s="161"/>
      <c r="AH1107" s="115"/>
      <c r="AI1107" s="115"/>
      <c r="AJ1107" s="115"/>
      <c r="AK1107" s="115"/>
      <c r="AL1107" s="115"/>
      <c r="AM1107" s="115"/>
      <c r="AO1107" s="115"/>
      <c r="AQ1107" s="4"/>
    </row>
    <row r="1108" spans="3:43">
      <c r="C1108" s="159"/>
      <c r="D1108" s="162"/>
      <c r="E1108" s="161"/>
      <c r="F1108" s="700"/>
      <c r="G1108" s="160"/>
      <c r="H1108" s="160"/>
      <c r="I1108" s="160"/>
      <c r="J1108" s="160"/>
      <c r="K1108" s="160"/>
      <c r="L1108" s="160"/>
      <c r="M1108" s="160"/>
      <c r="N1108" s="160"/>
      <c r="O1108" s="160"/>
      <c r="P1108" s="160"/>
      <c r="Q1108" s="160"/>
      <c r="R1108" s="160"/>
      <c r="S1108" s="160"/>
      <c r="T1108" s="160"/>
      <c r="U1108" s="160"/>
      <c r="V1108" s="160"/>
      <c r="W1108" s="160"/>
      <c r="X1108" s="160"/>
      <c r="Y1108" s="160"/>
      <c r="Z1108" s="160"/>
      <c r="AA1108" s="160"/>
      <c r="AB1108" s="167"/>
      <c r="AC1108" s="160"/>
      <c r="AD1108" s="168"/>
      <c r="AE1108" s="160"/>
      <c r="AF1108" s="160"/>
      <c r="AG1108" s="161"/>
      <c r="AH1108" s="115"/>
      <c r="AI1108" s="115"/>
      <c r="AJ1108" s="115"/>
      <c r="AK1108" s="115"/>
      <c r="AL1108" s="115"/>
      <c r="AM1108" s="115"/>
      <c r="AO1108" s="115"/>
      <c r="AQ1108" s="4"/>
    </row>
    <row r="1109" spans="3:43">
      <c r="C1109" s="159"/>
      <c r="D1109" s="162"/>
      <c r="E1109" s="161"/>
      <c r="F1109" s="700"/>
      <c r="G1109" s="160"/>
      <c r="H1109" s="160"/>
      <c r="I1109" s="160"/>
      <c r="J1109" s="160"/>
      <c r="K1109" s="160"/>
      <c r="L1109" s="160"/>
      <c r="M1109" s="160"/>
      <c r="N1109" s="160"/>
      <c r="O1109" s="160"/>
      <c r="P1109" s="160"/>
      <c r="Q1109" s="160"/>
      <c r="R1109" s="160"/>
      <c r="S1109" s="160"/>
      <c r="T1109" s="160"/>
      <c r="U1109" s="160"/>
      <c r="V1109" s="160"/>
      <c r="W1109" s="160"/>
      <c r="X1109" s="160"/>
      <c r="Y1109" s="160"/>
      <c r="Z1109" s="160"/>
      <c r="AA1109" s="160"/>
      <c r="AB1109" s="167"/>
      <c r="AC1109" s="160"/>
      <c r="AD1109" s="168"/>
      <c r="AE1109" s="160"/>
      <c r="AF1109" s="160"/>
      <c r="AG1109" s="161"/>
      <c r="AH1109" s="115"/>
      <c r="AI1109" s="115"/>
      <c r="AJ1109" s="115"/>
      <c r="AK1109" s="115"/>
      <c r="AL1109" s="115"/>
      <c r="AM1109" s="115"/>
      <c r="AO1109" s="115"/>
      <c r="AQ1109" s="4"/>
    </row>
    <row r="1110" spans="3:43">
      <c r="C1110" s="159"/>
      <c r="D1110" s="162"/>
      <c r="E1110" s="161"/>
      <c r="F1110" s="700"/>
      <c r="G1110" s="160"/>
      <c r="H1110" s="160"/>
      <c r="I1110" s="160"/>
      <c r="J1110" s="160"/>
      <c r="K1110" s="160"/>
      <c r="L1110" s="160"/>
      <c r="M1110" s="160"/>
      <c r="N1110" s="160"/>
      <c r="O1110" s="160"/>
      <c r="P1110" s="160"/>
      <c r="Q1110" s="160"/>
      <c r="R1110" s="160"/>
      <c r="S1110" s="160"/>
      <c r="T1110" s="160"/>
      <c r="U1110" s="160"/>
      <c r="V1110" s="160"/>
      <c r="W1110" s="160"/>
      <c r="X1110" s="160"/>
      <c r="Y1110" s="160"/>
      <c r="Z1110" s="160"/>
      <c r="AA1110" s="160"/>
      <c r="AB1110" s="167"/>
      <c r="AC1110" s="160"/>
      <c r="AD1110" s="168"/>
      <c r="AE1110" s="160"/>
      <c r="AF1110" s="160"/>
      <c r="AG1110" s="161"/>
      <c r="AH1110" s="115"/>
      <c r="AI1110" s="115"/>
      <c r="AJ1110" s="115"/>
      <c r="AK1110" s="115"/>
      <c r="AL1110" s="115"/>
      <c r="AM1110" s="115"/>
      <c r="AO1110" s="115"/>
      <c r="AQ1110" s="4"/>
    </row>
    <row r="1111" spans="3:43">
      <c r="C1111" s="159"/>
      <c r="D1111" s="162"/>
      <c r="E1111" s="161"/>
      <c r="F1111" s="700"/>
      <c r="G1111" s="160"/>
      <c r="H1111" s="160"/>
      <c r="I1111" s="160"/>
      <c r="J1111" s="160"/>
      <c r="K1111" s="160"/>
      <c r="L1111" s="160"/>
      <c r="M1111" s="160"/>
      <c r="N1111" s="160"/>
      <c r="O1111" s="160"/>
      <c r="P1111" s="160"/>
      <c r="Q1111" s="160"/>
      <c r="R1111" s="160"/>
      <c r="S1111" s="160"/>
      <c r="T1111" s="160"/>
      <c r="U1111" s="160"/>
      <c r="V1111" s="160"/>
      <c r="W1111" s="160"/>
      <c r="X1111" s="160"/>
      <c r="Y1111" s="160"/>
      <c r="Z1111" s="160"/>
      <c r="AA1111" s="160"/>
      <c r="AB1111" s="167"/>
      <c r="AC1111" s="160"/>
      <c r="AD1111" s="168"/>
      <c r="AE1111" s="160"/>
      <c r="AF1111" s="160"/>
      <c r="AG1111" s="161"/>
      <c r="AH1111" s="115"/>
      <c r="AI1111" s="115"/>
      <c r="AJ1111" s="115"/>
      <c r="AK1111" s="115"/>
      <c r="AL1111" s="115"/>
      <c r="AM1111" s="115"/>
      <c r="AO1111" s="115"/>
      <c r="AQ1111" s="4"/>
    </row>
    <row r="1112" spans="3:43">
      <c r="C1112" s="159"/>
      <c r="D1112" s="162"/>
      <c r="E1112" s="161"/>
      <c r="F1112" s="700"/>
      <c r="G1112" s="160"/>
      <c r="H1112" s="160"/>
      <c r="I1112" s="160"/>
      <c r="J1112" s="160"/>
      <c r="K1112" s="160"/>
      <c r="L1112" s="160"/>
      <c r="M1112" s="160"/>
      <c r="N1112" s="160"/>
      <c r="O1112" s="160"/>
      <c r="P1112" s="160"/>
      <c r="Q1112" s="160"/>
      <c r="R1112" s="160"/>
      <c r="S1112" s="160"/>
      <c r="T1112" s="160"/>
      <c r="U1112" s="160"/>
      <c r="V1112" s="160"/>
      <c r="W1112" s="160"/>
      <c r="X1112" s="160"/>
      <c r="Y1112" s="160"/>
      <c r="Z1112" s="160"/>
      <c r="AA1112" s="160"/>
      <c r="AB1112" s="167"/>
      <c r="AC1112" s="160"/>
      <c r="AD1112" s="168"/>
      <c r="AE1112" s="160"/>
      <c r="AF1112" s="160"/>
      <c r="AG1112" s="161"/>
      <c r="AH1112" s="115"/>
      <c r="AI1112" s="115"/>
      <c r="AJ1112" s="115"/>
      <c r="AK1112" s="115"/>
      <c r="AL1112" s="115"/>
      <c r="AM1112" s="115"/>
      <c r="AO1112" s="115"/>
      <c r="AQ1112" s="4"/>
    </row>
    <row r="1113" spans="3:43">
      <c r="C1113" s="159"/>
      <c r="D1113" s="162"/>
      <c r="E1113" s="161"/>
      <c r="F1113" s="700"/>
      <c r="G1113" s="160"/>
      <c r="H1113" s="160"/>
      <c r="I1113" s="160"/>
      <c r="J1113" s="160"/>
      <c r="K1113" s="160"/>
      <c r="L1113" s="160"/>
      <c r="M1113" s="160"/>
      <c r="N1113" s="160"/>
      <c r="O1113" s="160"/>
      <c r="P1113" s="160"/>
      <c r="Q1113" s="160"/>
      <c r="R1113" s="160"/>
      <c r="S1113" s="160"/>
      <c r="T1113" s="160"/>
      <c r="U1113" s="160"/>
      <c r="V1113" s="160"/>
      <c r="W1113" s="160"/>
      <c r="X1113" s="160"/>
      <c r="Y1113" s="160"/>
      <c r="Z1113" s="160"/>
      <c r="AA1113" s="160"/>
      <c r="AB1113" s="167"/>
      <c r="AC1113" s="160"/>
      <c r="AD1113" s="168"/>
      <c r="AE1113" s="160"/>
      <c r="AF1113" s="160"/>
      <c r="AG1113" s="161"/>
      <c r="AH1113" s="115"/>
      <c r="AI1113" s="115"/>
      <c r="AJ1113" s="115"/>
      <c r="AK1113" s="115"/>
      <c r="AL1113" s="115"/>
      <c r="AM1113" s="115"/>
      <c r="AO1113" s="115"/>
      <c r="AQ1113" s="4"/>
    </row>
    <row r="1114" spans="3:43">
      <c r="C1114" s="159"/>
      <c r="D1114" s="162"/>
      <c r="E1114" s="161"/>
      <c r="F1114" s="700"/>
      <c r="G1114" s="160"/>
      <c r="H1114" s="160"/>
      <c r="I1114" s="160"/>
      <c r="J1114" s="160"/>
      <c r="K1114" s="160"/>
      <c r="L1114" s="160"/>
      <c r="M1114" s="160"/>
      <c r="N1114" s="160"/>
      <c r="O1114" s="160"/>
      <c r="P1114" s="160"/>
      <c r="Q1114" s="160"/>
      <c r="R1114" s="160"/>
      <c r="S1114" s="160"/>
      <c r="T1114" s="160"/>
      <c r="U1114" s="160"/>
      <c r="V1114" s="160"/>
      <c r="W1114" s="160"/>
      <c r="X1114" s="160"/>
      <c r="Y1114" s="160"/>
      <c r="Z1114" s="160"/>
      <c r="AA1114" s="160"/>
      <c r="AB1114" s="167"/>
      <c r="AC1114" s="160"/>
      <c r="AD1114" s="168"/>
      <c r="AE1114" s="160"/>
      <c r="AF1114" s="160"/>
      <c r="AG1114" s="161"/>
      <c r="AH1114" s="115"/>
      <c r="AI1114" s="115"/>
      <c r="AJ1114" s="115"/>
      <c r="AK1114" s="115"/>
      <c r="AL1114" s="115"/>
      <c r="AM1114" s="115"/>
      <c r="AO1114" s="115"/>
      <c r="AQ1114" s="4"/>
    </row>
    <row r="1115" spans="3:43">
      <c r="C1115" s="159"/>
      <c r="D1115" s="162"/>
      <c r="E1115" s="161"/>
      <c r="F1115" s="700"/>
      <c r="G1115" s="160"/>
      <c r="H1115" s="160"/>
      <c r="I1115" s="160"/>
      <c r="J1115" s="160"/>
      <c r="K1115" s="160"/>
      <c r="L1115" s="160"/>
      <c r="M1115" s="160"/>
      <c r="N1115" s="160"/>
      <c r="O1115" s="160"/>
      <c r="P1115" s="160"/>
      <c r="Q1115" s="160"/>
      <c r="R1115" s="160"/>
      <c r="S1115" s="160"/>
      <c r="T1115" s="160"/>
      <c r="U1115" s="160"/>
      <c r="V1115" s="160"/>
      <c r="W1115" s="160"/>
      <c r="X1115" s="160"/>
      <c r="Y1115" s="160"/>
      <c r="Z1115" s="160"/>
      <c r="AA1115" s="160"/>
      <c r="AB1115" s="167"/>
      <c r="AC1115" s="160"/>
      <c r="AD1115" s="168"/>
      <c r="AE1115" s="160"/>
      <c r="AF1115" s="160"/>
      <c r="AG1115" s="161"/>
      <c r="AH1115" s="115"/>
      <c r="AI1115" s="115"/>
      <c r="AJ1115" s="115"/>
      <c r="AK1115" s="115"/>
      <c r="AL1115" s="115"/>
      <c r="AM1115" s="115"/>
      <c r="AO1115" s="115"/>
      <c r="AQ1115" s="4"/>
    </row>
    <row r="1116" spans="3:43">
      <c r="C1116" s="159"/>
      <c r="D1116" s="162"/>
      <c r="E1116" s="161"/>
      <c r="F1116" s="700"/>
      <c r="G1116" s="160"/>
      <c r="H1116" s="160"/>
      <c r="I1116" s="160"/>
      <c r="J1116" s="160"/>
      <c r="K1116" s="160"/>
      <c r="L1116" s="160"/>
      <c r="M1116" s="160"/>
      <c r="N1116" s="160"/>
      <c r="O1116" s="160"/>
      <c r="P1116" s="160"/>
      <c r="Q1116" s="160"/>
      <c r="R1116" s="160"/>
      <c r="S1116" s="160"/>
      <c r="T1116" s="160"/>
      <c r="U1116" s="160"/>
      <c r="V1116" s="160"/>
      <c r="W1116" s="160"/>
      <c r="X1116" s="160"/>
      <c r="Y1116" s="160"/>
      <c r="Z1116" s="160"/>
      <c r="AA1116" s="160"/>
      <c r="AB1116" s="167"/>
      <c r="AC1116" s="160"/>
      <c r="AD1116" s="168"/>
      <c r="AE1116" s="160"/>
      <c r="AF1116" s="160"/>
      <c r="AG1116" s="161"/>
      <c r="AH1116" s="115"/>
      <c r="AI1116" s="115"/>
      <c r="AJ1116" s="115"/>
      <c r="AK1116" s="115"/>
      <c r="AL1116" s="115"/>
      <c r="AM1116" s="115"/>
      <c r="AO1116" s="115"/>
      <c r="AQ1116" s="4"/>
    </row>
    <row r="1117" spans="3:43">
      <c r="C1117" s="159"/>
      <c r="D1117" s="162"/>
      <c r="E1117" s="161"/>
      <c r="F1117" s="700"/>
      <c r="G1117" s="160"/>
      <c r="H1117" s="160"/>
      <c r="I1117" s="160"/>
      <c r="J1117" s="160"/>
      <c r="K1117" s="160"/>
      <c r="L1117" s="160"/>
      <c r="M1117" s="160"/>
      <c r="N1117" s="160"/>
      <c r="O1117" s="160"/>
      <c r="P1117" s="160"/>
      <c r="Q1117" s="160"/>
      <c r="R1117" s="160"/>
      <c r="S1117" s="160"/>
      <c r="T1117" s="160"/>
      <c r="U1117" s="160"/>
      <c r="V1117" s="160"/>
      <c r="W1117" s="160"/>
      <c r="X1117" s="160"/>
      <c r="Y1117" s="160"/>
      <c r="Z1117" s="160"/>
      <c r="AA1117" s="160"/>
      <c r="AB1117" s="167"/>
      <c r="AC1117" s="160"/>
      <c r="AD1117" s="168"/>
      <c r="AE1117" s="160"/>
      <c r="AF1117" s="160"/>
      <c r="AG1117" s="161"/>
      <c r="AH1117" s="115"/>
      <c r="AI1117" s="115"/>
      <c r="AJ1117" s="115"/>
      <c r="AK1117" s="115"/>
      <c r="AL1117" s="115"/>
      <c r="AM1117" s="115"/>
      <c r="AO1117" s="115"/>
      <c r="AQ1117" s="4"/>
    </row>
    <row r="1118" spans="3:43">
      <c r="C1118" s="159"/>
      <c r="D1118" s="162"/>
      <c r="E1118" s="161"/>
      <c r="F1118" s="700"/>
      <c r="G1118" s="160"/>
      <c r="H1118" s="160"/>
      <c r="I1118" s="160"/>
      <c r="J1118" s="160"/>
      <c r="K1118" s="160"/>
      <c r="L1118" s="160"/>
      <c r="M1118" s="160"/>
      <c r="N1118" s="160"/>
      <c r="O1118" s="160"/>
      <c r="P1118" s="160"/>
      <c r="Q1118" s="160"/>
      <c r="R1118" s="160"/>
      <c r="S1118" s="160"/>
      <c r="T1118" s="160"/>
      <c r="U1118" s="160"/>
      <c r="V1118" s="160"/>
      <c r="W1118" s="160"/>
      <c r="X1118" s="160"/>
      <c r="Y1118" s="160"/>
      <c r="Z1118" s="160"/>
      <c r="AA1118" s="160"/>
      <c r="AB1118" s="167"/>
      <c r="AC1118" s="160"/>
      <c r="AD1118" s="168"/>
      <c r="AE1118" s="160"/>
      <c r="AF1118" s="160"/>
      <c r="AG1118" s="161"/>
      <c r="AH1118" s="115"/>
      <c r="AI1118" s="115"/>
      <c r="AJ1118" s="115"/>
      <c r="AK1118" s="115"/>
      <c r="AL1118" s="115"/>
      <c r="AM1118" s="115"/>
      <c r="AO1118" s="115"/>
      <c r="AQ1118" s="4"/>
    </row>
    <row r="1119" spans="3:43">
      <c r="C1119" s="159"/>
      <c r="D1119" s="162"/>
      <c r="E1119" s="161"/>
      <c r="F1119" s="700"/>
      <c r="G1119" s="160"/>
      <c r="H1119" s="160"/>
      <c r="I1119" s="160"/>
      <c r="J1119" s="160"/>
      <c r="K1119" s="160"/>
      <c r="L1119" s="160"/>
      <c r="M1119" s="160"/>
      <c r="N1119" s="160"/>
      <c r="O1119" s="160"/>
      <c r="P1119" s="160"/>
      <c r="Q1119" s="160"/>
      <c r="R1119" s="160"/>
      <c r="S1119" s="160"/>
      <c r="T1119" s="160"/>
      <c r="U1119" s="160"/>
      <c r="V1119" s="160"/>
      <c r="W1119" s="160"/>
      <c r="X1119" s="160"/>
      <c r="Y1119" s="160"/>
      <c r="Z1119" s="160"/>
      <c r="AA1119" s="160"/>
      <c r="AB1119" s="167"/>
      <c r="AC1119" s="160"/>
      <c r="AD1119" s="168"/>
      <c r="AE1119" s="160"/>
      <c r="AF1119" s="160"/>
      <c r="AG1119" s="161"/>
      <c r="AH1119" s="115"/>
      <c r="AI1119" s="115"/>
      <c r="AJ1119" s="115"/>
      <c r="AK1119" s="115"/>
      <c r="AL1119" s="115"/>
      <c r="AM1119" s="115"/>
      <c r="AO1119" s="115"/>
      <c r="AQ1119" s="4"/>
    </row>
    <row r="1120" spans="3:43">
      <c r="C1120" s="159"/>
      <c r="D1120" s="162"/>
      <c r="E1120" s="161"/>
      <c r="F1120" s="700"/>
      <c r="G1120" s="160"/>
      <c r="H1120" s="160"/>
      <c r="I1120" s="160"/>
      <c r="J1120" s="160"/>
      <c r="K1120" s="160"/>
      <c r="L1120" s="160"/>
      <c r="M1120" s="160"/>
      <c r="N1120" s="160"/>
      <c r="O1120" s="160"/>
      <c r="P1120" s="160"/>
      <c r="Q1120" s="160"/>
      <c r="R1120" s="160"/>
      <c r="S1120" s="160"/>
      <c r="T1120" s="160"/>
      <c r="U1120" s="160"/>
      <c r="V1120" s="160"/>
      <c r="W1120" s="160"/>
      <c r="X1120" s="160"/>
      <c r="Y1120" s="160"/>
      <c r="Z1120" s="160"/>
      <c r="AA1120" s="160"/>
      <c r="AB1120" s="167"/>
      <c r="AC1120" s="160"/>
      <c r="AD1120" s="168"/>
      <c r="AE1120" s="160"/>
      <c r="AF1120" s="160"/>
      <c r="AG1120" s="161"/>
      <c r="AH1120" s="115"/>
      <c r="AI1120" s="115"/>
      <c r="AJ1120" s="115"/>
      <c r="AK1120" s="115"/>
      <c r="AL1120" s="115"/>
      <c r="AM1120" s="115"/>
      <c r="AO1120" s="115"/>
      <c r="AQ1120" s="4"/>
    </row>
    <row r="1121" spans="3:43">
      <c r="C1121" s="159"/>
      <c r="D1121" s="162"/>
      <c r="E1121" s="161"/>
      <c r="F1121" s="700"/>
      <c r="G1121" s="160"/>
      <c r="H1121" s="160"/>
      <c r="I1121" s="160"/>
      <c r="J1121" s="160"/>
      <c r="K1121" s="160"/>
      <c r="L1121" s="160"/>
      <c r="M1121" s="160"/>
      <c r="N1121" s="160"/>
      <c r="O1121" s="160"/>
      <c r="P1121" s="160"/>
      <c r="Q1121" s="160"/>
      <c r="R1121" s="160"/>
      <c r="S1121" s="160"/>
      <c r="T1121" s="160"/>
      <c r="U1121" s="160"/>
      <c r="V1121" s="160"/>
      <c r="W1121" s="160"/>
      <c r="X1121" s="160"/>
      <c r="Y1121" s="160"/>
      <c r="Z1121" s="160"/>
      <c r="AA1121" s="160"/>
      <c r="AB1121" s="167"/>
      <c r="AC1121" s="160"/>
      <c r="AD1121" s="168"/>
      <c r="AE1121" s="160"/>
      <c r="AF1121" s="160"/>
      <c r="AG1121" s="161"/>
      <c r="AH1121" s="115"/>
      <c r="AI1121" s="115"/>
      <c r="AJ1121" s="115"/>
      <c r="AK1121" s="115"/>
      <c r="AL1121" s="115"/>
      <c r="AM1121" s="115"/>
      <c r="AO1121" s="115"/>
      <c r="AQ1121" s="4"/>
    </row>
    <row r="1122" spans="3:43">
      <c r="C1122" s="159"/>
      <c r="D1122" s="162"/>
      <c r="E1122" s="161"/>
      <c r="F1122" s="700"/>
      <c r="G1122" s="160"/>
      <c r="H1122" s="160"/>
      <c r="I1122" s="160"/>
      <c r="J1122" s="160"/>
      <c r="K1122" s="160"/>
      <c r="L1122" s="160"/>
      <c r="M1122" s="160"/>
      <c r="N1122" s="160"/>
      <c r="O1122" s="160"/>
      <c r="P1122" s="160"/>
      <c r="Q1122" s="160"/>
      <c r="R1122" s="160"/>
      <c r="S1122" s="160"/>
      <c r="T1122" s="160"/>
      <c r="U1122" s="160"/>
      <c r="V1122" s="160"/>
      <c r="W1122" s="160"/>
      <c r="X1122" s="160"/>
      <c r="Y1122" s="160"/>
      <c r="Z1122" s="160"/>
      <c r="AA1122" s="160"/>
      <c r="AB1122" s="167"/>
      <c r="AC1122" s="160"/>
      <c r="AD1122" s="168"/>
      <c r="AE1122" s="160"/>
      <c r="AF1122" s="160"/>
      <c r="AG1122" s="161"/>
      <c r="AH1122" s="115"/>
      <c r="AI1122" s="115"/>
      <c r="AJ1122" s="115"/>
      <c r="AK1122" s="115"/>
      <c r="AL1122" s="115"/>
      <c r="AM1122" s="115"/>
      <c r="AO1122" s="115"/>
      <c r="AQ1122" s="4"/>
    </row>
    <row r="1123" spans="3:43">
      <c r="C1123" s="159"/>
      <c r="D1123" s="162"/>
      <c r="E1123" s="161"/>
      <c r="F1123" s="700"/>
      <c r="G1123" s="160"/>
      <c r="H1123" s="160"/>
      <c r="I1123" s="160"/>
      <c r="J1123" s="160"/>
      <c r="K1123" s="160"/>
      <c r="L1123" s="160"/>
      <c r="M1123" s="160"/>
      <c r="N1123" s="160"/>
      <c r="O1123" s="160"/>
      <c r="P1123" s="160"/>
      <c r="Q1123" s="160"/>
      <c r="R1123" s="160"/>
      <c r="S1123" s="160"/>
      <c r="T1123" s="160"/>
      <c r="U1123" s="160"/>
      <c r="V1123" s="160"/>
      <c r="W1123" s="160"/>
      <c r="X1123" s="160"/>
      <c r="Y1123" s="160"/>
      <c r="Z1123" s="160"/>
      <c r="AA1123" s="160"/>
      <c r="AB1123" s="167"/>
      <c r="AC1123" s="160"/>
      <c r="AD1123" s="168"/>
      <c r="AE1123" s="160"/>
      <c r="AF1123" s="160"/>
      <c r="AG1123" s="161"/>
      <c r="AH1123" s="115"/>
      <c r="AI1123" s="115"/>
      <c r="AJ1123" s="115"/>
      <c r="AK1123" s="115"/>
      <c r="AL1123" s="115"/>
      <c r="AM1123" s="115"/>
      <c r="AO1123" s="115"/>
      <c r="AQ1123" s="4"/>
    </row>
    <row r="1124" spans="3:43">
      <c r="C1124" s="159"/>
      <c r="D1124" s="162"/>
      <c r="E1124" s="161"/>
      <c r="F1124" s="700"/>
      <c r="G1124" s="160"/>
      <c r="H1124" s="160"/>
      <c r="I1124" s="160"/>
      <c r="J1124" s="160"/>
      <c r="K1124" s="160"/>
      <c r="L1124" s="160"/>
      <c r="M1124" s="160"/>
      <c r="N1124" s="160"/>
      <c r="O1124" s="160"/>
      <c r="P1124" s="160"/>
      <c r="Q1124" s="160"/>
      <c r="R1124" s="160"/>
      <c r="S1124" s="160"/>
      <c r="T1124" s="160"/>
      <c r="U1124" s="160"/>
      <c r="V1124" s="160"/>
      <c r="W1124" s="160"/>
      <c r="X1124" s="160"/>
      <c r="Y1124" s="160"/>
      <c r="Z1124" s="160"/>
      <c r="AA1124" s="160"/>
      <c r="AB1124" s="167"/>
      <c r="AC1124" s="160"/>
      <c r="AD1124" s="168"/>
      <c r="AE1124" s="160"/>
      <c r="AF1124" s="160"/>
      <c r="AG1124" s="161"/>
      <c r="AH1124" s="115"/>
      <c r="AI1124" s="115"/>
      <c r="AJ1124" s="115"/>
      <c r="AK1124" s="115"/>
      <c r="AL1124" s="115"/>
      <c r="AM1124" s="115"/>
      <c r="AO1124" s="115"/>
      <c r="AQ1124" s="4"/>
    </row>
    <row r="1125" spans="3:43">
      <c r="C1125" s="159"/>
      <c r="D1125" s="162"/>
      <c r="E1125" s="161"/>
      <c r="F1125" s="700"/>
      <c r="G1125" s="160"/>
      <c r="H1125" s="160"/>
      <c r="I1125" s="160"/>
      <c r="J1125" s="160"/>
      <c r="K1125" s="160"/>
      <c r="L1125" s="160"/>
      <c r="M1125" s="160"/>
      <c r="N1125" s="160"/>
      <c r="O1125" s="160"/>
      <c r="P1125" s="160"/>
      <c r="Q1125" s="160"/>
      <c r="R1125" s="160"/>
      <c r="S1125" s="160"/>
      <c r="T1125" s="160"/>
      <c r="U1125" s="160"/>
      <c r="V1125" s="160"/>
      <c r="W1125" s="160"/>
      <c r="X1125" s="160"/>
      <c r="Y1125" s="160"/>
      <c r="Z1125" s="160"/>
      <c r="AA1125" s="160"/>
      <c r="AB1125" s="167"/>
      <c r="AC1125" s="160"/>
      <c r="AD1125" s="168"/>
      <c r="AE1125" s="160"/>
      <c r="AF1125" s="160"/>
      <c r="AG1125" s="161"/>
      <c r="AH1125" s="115"/>
      <c r="AI1125" s="115"/>
      <c r="AJ1125" s="115"/>
      <c r="AK1125" s="115"/>
      <c r="AL1125" s="115"/>
      <c r="AM1125" s="115"/>
      <c r="AO1125" s="115"/>
      <c r="AQ1125" s="4"/>
    </row>
    <row r="1126" spans="3:43">
      <c r="C1126" s="159"/>
      <c r="D1126" s="162"/>
      <c r="E1126" s="161"/>
      <c r="F1126" s="700"/>
      <c r="G1126" s="160"/>
      <c r="H1126" s="160"/>
      <c r="I1126" s="160"/>
      <c r="J1126" s="160"/>
      <c r="K1126" s="160"/>
      <c r="L1126" s="160"/>
      <c r="M1126" s="160"/>
      <c r="N1126" s="160"/>
      <c r="O1126" s="160"/>
      <c r="P1126" s="160"/>
      <c r="Q1126" s="160"/>
      <c r="R1126" s="160"/>
      <c r="S1126" s="160"/>
      <c r="T1126" s="160"/>
      <c r="U1126" s="160"/>
      <c r="V1126" s="160"/>
      <c r="W1126" s="160"/>
      <c r="X1126" s="160"/>
      <c r="Y1126" s="160"/>
      <c r="Z1126" s="160"/>
      <c r="AA1126" s="160"/>
      <c r="AB1126" s="167"/>
      <c r="AC1126" s="160"/>
      <c r="AD1126" s="168"/>
      <c r="AE1126" s="160"/>
      <c r="AF1126" s="160"/>
      <c r="AG1126" s="161"/>
      <c r="AH1126" s="115"/>
      <c r="AI1126" s="115"/>
      <c r="AJ1126" s="115"/>
      <c r="AK1126" s="115"/>
      <c r="AL1126" s="115"/>
      <c r="AM1126" s="115"/>
      <c r="AO1126" s="115"/>
      <c r="AQ1126" s="4"/>
    </row>
    <row r="1127" spans="3:43">
      <c r="C1127" s="159"/>
      <c r="D1127" s="162"/>
      <c r="E1127" s="161"/>
      <c r="F1127" s="700"/>
      <c r="G1127" s="160"/>
      <c r="H1127" s="160"/>
      <c r="I1127" s="160"/>
      <c r="J1127" s="160"/>
      <c r="K1127" s="160"/>
      <c r="L1127" s="160"/>
      <c r="M1127" s="160"/>
      <c r="N1127" s="160"/>
      <c r="O1127" s="160"/>
      <c r="P1127" s="160"/>
      <c r="Q1127" s="160"/>
      <c r="R1127" s="160"/>
      <c r="S1127" s="160"/>
      <c r="T1127" s="160"/>
      <c r="U1127" s="160"/>
      <c r="V1127" s="160"/>
      <c r="W1127" s="160"/>
      <c r="X1127" s="160"/>
      <c r="Y1127" s="160"/>
      <c r="Z1127" s="160"/>
      <c r="AA1127" s="160"/>
      <c r="AB1127" s="167"/>
      <c r="AC1127" s="160"/>
      <c r="AD1127" s="168"/>
      <c r="AE1127" s="160"/>
      <c r="AF1127" s="160"/>
      <c r="AG1127" s="161"/>
      <c r="AH1127" s="115"/>
      <c r="AI1127" s="115"/>
      <c r="AJ1127" s="115"/>
      <c r="AK1127" s="115"/>
      <c r="AL1127" s="115"/>
      <c r="AM1127" s="115"/>
      <c r="AO1127" s="115"/>
      <c r="AQ1127" s="4"/>
    </row>
    <row r="1128" spans="3:43">
      <c r="C1128" s="159"/>
      <c r="D1128" s="162"/>
      <c r="E1128" s="161"/>
      <c r="F1128" s="700"/>
      <c r="G1128" s="160"/>
      <c r="H1128" s="160"/>
      <c r="I1128" s="160"/>
      <c r="J1128" s="160"/>
      <c r="K1128" s="160"/>
      <c r="L1128" s="160"/>
      <c r="M1128" s="160"/>
      <c r="N1128" s="160"/>
      <c r="O1128" s="160"/>
      <c r="P1128" s="160"/>
      <c r="Q1128" s="160"/>
      <c r="R1128" s="160"/>
      <c r="S1128" s="160"/>
      <c r="T1128" s="160"/>
      <c r="U1128" s="160"/>
      <c r="V1128" s="160"/>
      <c r="W1128" s="160"/>
      <c r="X1128" s="160"/>
      <c r="Y1128" s="160"/>
      <c r="Z1128" s="160"/>
      <c r="AA1128" s="160"/>
      <c r="AB1128" s="167"/>
      <c r="AC1128" s="160"/>
      <c r="AD1128" s="168"/>
      <c r="AE1128" s="160"/>
      <c r="AF1128" s="160"/>
      <c r="AG1128" s="161"/>
      <c r="AH1128" s="115"/>
      <c r="AI1128" s="115"/>
      <c r="AJ1128" s="115"/>
      <c r="AK1128" s="115"/>
      <c r="AL1128" s="115"/>
      <c r="AM1128" s="115"/>
      <c r="AO1128" s="115"/>
      <c r="AQ1128" s="4"/>
    </row>
    <row r="1129" spans="3:43">
      <c r="C1129" s="159"/>
      <c r="D1129" s="162"/>
      <c r="E1129" s="161"/>
      <c r="F1129" s="700"/>
      <c r="G1129" s="160"/>
      <c r="H1129" s="160"/>
      <c r="I1129" s="160"/>
      <c r="J1129" s="160"/>
      <c r="K1129" s="160"/>
      <c r="L1129" s="160"/>
      <c r="M1129" s="160"/>
      <c r="N1129" s="160"/>
      <c r="O1129" s="160"/>
      <c r="P1129" s="160"/>
      <c r="Q1129" s="160"/>
      <c r="R1129" s="160"/>
      <c r="S1129" s="160"/>
      <c r="T1129" s="160"/>
      <c r="U1129" s="160"/>
      <c r="V1129" s="160"/>
      <c r="W1129" s="160"/>
      <c r="X1129" s="160"/>
      <c r="Y1129" s="160"/>
      <c r="Z1129" s="160"/>
      <c r="AA1129" s="160"/>
      <c r="AB1129" s="167"/>
      <c r="AC1129" s="160"/>
      <c r="AD1129" s="168"/>
      <c r="AE1129" s="160"/>
      <c r="AF1129" s="160"/>
      <c r="AG1129" s="161"/>
      <c r="AH1129" s="115"/>
      <c r="AI1129" s="115"/>
      <c r="AJ1129" s="115"/>
      <c r="AK1129" s="115"/>
      <c r="AL1129" s="115"/>
      <c r="AM1129" s="115"/>
      <c r="AO1129" s="115"/>
      <c r="AQ1129" s="4"/>
    </row>
    <row r="1130" spans="3:43">
      <c r="C1130" s="159"/>
      <c r="D1130" s="162"/>
      <c r="E1130" s="161"/>
      <c r="F1130" s="700"/>
      <c r="G1130" s="160"/>
      <c r="H1130" s="160"/>
      <c r="I1130" s="160"/>
      <c r="J1130" s="160"/>
      <c r="K1130" s="160"/>
      <c r="L1130" s="160"/>
      <c r="M1130" s="160"/>
      <c r="N1130" s="160"/>
      <c r="O1130" s="160"/>
      <c r="P1130" s="160"/>
      <c r="Q1130" s="160"/>
      <c r="R1130" s="160"/>
      <c r="S1130" s="160"/>
      <c r="T1130" s="160"/>
      <c r="U1130" s="160"/>
      <c r="V1130" s="160"/>
      <c r="W1130" s="160"/>
      <c r="X1130" s="160"/>
      <c r="Y1130" s="160"/>
      <c r="Z1130" s="160"/>
      <c r="AA1130" s="160"/>
      <c r="AB1130" s="167"/>
      <c r="AC1130" s="160"/>
      <c r="AD1130" s="168"/>
      <c r="AE1130" s="160"/>
      <c r="AF1130" s="160"/>
      <c r="AG1130" s="161"/>
      <c r="AH1130" s="115"/>
      <c r="AI1130" s="115"/>
      <c r="AJ1130" s="115"/>
      <c r="AK1130" s="115"/>
      <c r="AL1130" s="115"/>
      <c r="AM1130" s="115"/>
      <c r="AO1130" s="115"/>
      <c r="AQ1130" s="4"/>
    </row>
    <row r="1131" spans="3:43">
      <c r="C1131" s="159"/>
      <c r="D1131" s="162"/>
      <c r="E1131" s="161"/>
      <c r="F1131" s="700"/>
      <c r="G1131" s="160"/>
      <c r="H1131" s="160"/>
      <c r="I1131" s="160"/>
      <c r="J1131" s="160"/>
      <c r="K1131" s="160"/>
      <c r="L1131" s="160"/>
      <c r="M1131" s="160"/>
      <c r="N1131" s="160"/>
      <c r="O1131" s="160"/>
      <c r="P1131" s="160"/>
      <c r="Q1131" s="160"/>
      <c r="R1131" s="160"/>
      <c r="S1131" s="160"/>
      <c r="T1131" s="160"/>
      <c r="U1131" s="160"/>
      <c r="V1131" s="160"/>
      <c r="W1131" s="160"/>
      <c r="X1131" s="160"/>
      <c r="Y1131" s="160"/>
      <c r="Z1131" s="160"/>
      <c r="AA1131" s="160"/>
      <c r="AB1131" s="167"/>
      <c r="AC1131" s="160"/>
      <c r="AD1131" s="168"/>
      <c r="AE1131" s="160"/>
      <c r="AF1131" s="160"/>
      <c r="AG1131" s="161"/>
      <c r="AH1131" s="115"/>
      <c r="AI1131" s="115"/>
      <c r="AJ1131" s="115"/>
      <c r="AK1131" s="115"/>
      <c r="AL1131" s="115"/>
      <c r="AM1131" s="115"/>
      <c r="AO1131" s="115"/>
      <c r="AQ1131" s="4"/>
    </row>
    <row r="1132" spans="3:43">
      <c r="C1132" s="159"/>
      <c r="D1132" s="162"/>
      <c r="E1132" s="161"/>
      <c r="F1132" s="700"/>
      <c r="G1132" s="160"/>
      <c r="H1132" s="160"/>
      <c r="I1132" s="160"/>
      <c r="J1132" s="160"/>
      <c r="K1132" s="160"/>
      <c r="L1132" s="160"/>
      <c r="M1132" s="160"/>
      <c r="N1132" s="160"/>
      <c r="O1132" s="160"/>
      <c r="P1132" s="160"/>
      <c r="Q1132" s="160"/>
      <c r="R1132" s="160"/>
      <c r="S1132" s="160"/>
      <c r="T1132" s="160"/>
      <c r="U1132" s="160"/>
      <c r="V1132" s="160"/>
      <c r="W1132" s="160"/>
      <c r="X1132" s="160"/>
      <c r="Y1132" s="160"/>
      <c r="Z1132" s="160"/>
      <c r="AA1132" s="160"/>
      <c r="AB1132" s="167"/>
      <c r="AC1132" s="160"/>
      <c r="AD1132" s="168"/>
      <c r="AE1132" s="160"/>
      <c r="AF1132" s="160"/>
      <c r="AG1132" s="161"/>
      <c r="AH1132" s="115"/>
      <c r="AI1132" s="115"/>
      <c r="AJ1132" s="115"/>
      <c r="AK1132" s="115"/>
      <c r="AL1132" s="115"/>
      <c r="AM1132" s="115"/>
      <c r="AO1132" s="115"/>
      <c r="AQ1132" s="4"/>
    </row>
    <row r="1133" spans="3:43">
      <c r="C1133" s="159"/>
      <c r="D1133" s="162"/>
      <c r="E1133" s="161"/>
      <c r="F1133" s="700"/>
      <c r="G1133" s="160"/>
      <c r="H1133" s="160"/>
      <c r="I1133" s="160"/>
      <c r="J1133" s="160"/>
      <c r="K1133" s="160"/>
      <c r="L1133" s="160"/>
      <c r="M1133" s="160"/>
      <c r="N1133" s="160"/>
      <c r="O1133" s="160"/>
      <c r="P1133" s="160"/>
      <c r="Q1133" s="160"/>
      <c r="R1133" s="160"/>
      <c r="S1133" s="160"/>
      <c r="T1133" s="160"/>
      <c r="U1133" s="160"/>
      <c r="V1133" s="160"/>
      <c r="W1133" s="160"/>
      <c r="X1133" s="160"/>
      <c r="Y1133" s="160"/>
      <c r="Z1133" s="160"/>
      <c r="AA1133" s="160"/>
      <c r="AB1133" s="167"/>
      <c r="AC1133" s="160"/>
      <c r="AD1133" s="168"/>
      <c r="AE1133" s="160"/>
      <c r="AF1133" s="160"/>
      <c r="AG1133" s="161"/>
      <c r="AH1133" s="115"/>
      <c r="AI1133" s="115"/>
      <c r="AJ1133" s="115"/>
      <c r="AK1133" s="115"/>
      <c r="AL1133" s="115"/>
      <c r="AM1133" s="115"/>
      <c r="AO1133" s="115"/>
      <c r="AQ1133" s="4"/>
    </row>
    <row r="1134" spans="3:43">
      <c r="C1134" s="159"/>
      <c r="D1134" s="162"/>
      <c r="E1134" s="161"/>
      <c r="F1134" s="700"/>
      <c r="G1134" s="160"/>
      <c r="H1134" s="160"/>
      <c r="I1134" s="160"/>
      <c r="J1134" s="160"/>
      <c r="K1134" s="160"/>
      <c r="L1134" s="160"/>
      <c r="M1134" s="160"/>
      <c r="N1134" s="160"/>
      <c r="O1134" s="160"/>
      <c r="P1134" s="160"/>
      <c r="Q1134" s="160"/>
      <c r="R1134" s="160"/>
      <c r="S1134" s="160"/>
      <c r="T1134" s="160"/>
      <c r="U1134" s="160"/>
      <c r="V1134" s="160"/>
      <c r="W1134" s="160"/>
      <c r="X1134" s="160"/>
      <c r="Y1134" s="160"/>
      <c r="Z1134" s="160"/>
      <c r="AA1134" s="160"/>
      <c r="AB1134" s="167"/>
      <c r="AC1134" s="160"/>
      <c r="AD1134" s="168"/>
      <c r="AE1134" s="160"/>
      <c r="AF1134" s="160"/>
      <c r="AG1134" s="161"/>
      <c r="AH1134" s="115"/>
      <c r="AI1134" s="115"/>
      <c r="AJ1134" s="115"/>
      <c r="AK1134" s="115"/>
      <c r="AL1134" s="115"/>
      <c r="AM1134" s="115"/>
      <c r="AO1134" s="115"/>
      <c r="AQ1134" s="4"/>
    </row>
    <row r="1135" spans="3:43">
      <c r="C1135" s="159"/>
      <c r="D1135" s="162"/>
      <c r="E1135" s="161"/>
      <c r="F1135" s="700"/>
      <c r="G1135" s="160"/>
      <c r="H1135" s="160"/>
      <c r="I1135" s="160"/>
      <c r="J1135" s="160"/>
      <c r="K1135" s="160"/>
      <c r="L1135" s="160"/>
      <c r="M1135" s="160"/>
      <c r="N1135" s="160"/>
      <c r="O1135" s="160"/>
      <c r="P1135" s="160"/>
      <c r="Q1135" s="160"/>
      <c r="R1135" s="160"/>
      <c r="S1135" s="160"/>
      <c r="T1135" s="160"/>
      <c r="U1135" s="160"/>
      <c r="V1135" s="160"/>
      <c r="W1135" s="160"/>
      <c r="X1135" s="160"/>
      <c r="Y1135" s="160"/>
      <c r="Z1135" s="160"/>
      <c r="AA1135" s="160"/>
      <c r="AB1135" s="167"/>
      <c r="AC1135" s="160"/>
      <c r="AD1135" s="168"/>
      <c r="AE1135" s="160"/>
      <c r="AF1135" s="160"/>
      <c r="AG1135" s="161"/>
      <c r="AH1135" s="115"/>
      <c r="AI1135" s="115"/>
      <c r="AJ1135" s="115"/>
      <c r="AK1135" s="115"/>
      <c r="AL1135" s="115"/>
      <c r="AM1135" s="115"/>
      <c r="AO1135" s="115"/>
      <c r="AQ1135" s="4"/>
    </row>
    <row r="1136" spans="3:43">
      <c r="C1136" s="159"/>
      <c r="D1136" s="162"/>
      <c r="E1136" s="161"/>
      <c r="F1136" s="700"/>
      <c r="G1136" s="160"/>
      <c r="H1136" s="160"/>
      <c r="I1136" s="160"/>
      <c r="J1136" s="160"/>
      <c r="K1136" s="160"/>
      <c r="L1136" s="160"/>
      <c r="M1136" s="160"/>
      <c r="N1136" s="160"/>
      <c r="O1136" s="160"/>
      <c r="P1136" s="160"/>
      <c r="Q1136" s="160"/>
      <c r="R1136" s="160"/>
      <c r="S1136" s="160"/>
      <c r="T1136" s="160"/>
      <c r="U1136" s="160"/>
      <c r="V1136" s="160"/>
      <c r="W1136" s="160"/>
      <c r="X1136" s="160"/>
      <c r="Y1136" s="160"/>
      <c r="Z1136" s="160"/>
      <c r="AA1136" s="160"/>
      <c r="AB1136" s="167"/>
      <c r="AC1136" s="160"/>
      <c r="AD1136" s="168"/>
      <c r="AE1136" s="160"/>
      <c r="AF1136" s="160"/>
      <c r="AG1136" s="161"/>
      <c r="AH1136" s="115"/>
      <c r="AI1136" s="115"/>
      <c r="AJ1136" s="115"/>
      <c r="AK1136" s="115"/>
      <c r="AL1136" s="115"/>
      <c r="AM1136" s="115"/>
      <c r="AO1136" s="115"/>
      <c r="AQ1136" s="4"/>
    </row>
    <row r="1137" spans="3:43">
      <c r="C1137" s="159"/>
      <c r="D1137" s="162"/>
      <c r="E1137" s="161"/>
      <c r="F1137" s="700"/>
      <c r="G1137" s="160"/>
      <c r="H1137" s="160"/>
      <c r="I1137" s="160"/>
      <c r="J1137" s="160"/>
      <c r="K1137" s="160"/>
      <c r="L1137" s="160"/>
      <c r="M1137" s="160"/>
      <c r="N1137" s="160"/>
      <c r="O1137" s="160"/>
      <c r="P1137" s="160"/>
      <c r="Q1137" s="160"/>
      <c r="R1137" s="160"/>
      <c r="S1137" s="160"/>
      <c r="T1137" s="160"/>
      <c r="U1137" s="160"/>
      <c r="V1137" s="160"/>
      <c r="W1137" s="160"/>
      <c r="X1137" s="160"/>
      <c r="Y1137" s="160"/>
      <c r="Z1137" s="160"/>
      <c r="AA1137" s="160"/>
      <c r="AB1137" s="167"/>
      <c r="AC1137" s="160"/>
      <c r="AD1137" s="168"/>
      <c r="AE1137" s="160"/>
      <c r="AF1137" s="160"/>
      <c r="AG1137" s="161"/>
      <c r="AH1137" s="115"/>
      <c r="AI1137" s="115"/>
      <c r="AJ1137" s="115"/>
      <c r="AK1137" s="115"/>
      <c r="AL1137" s="115"/>
      <c r="AM1137" s="115"/>
      <c r="AO1137" s="115"/>
      <c r="AQ1137" s="4"/>
    </row>
    <row r="1138" spans="3:43">
      <c r="C1138" s="159"/>
      <c r="D1138" s="162"/>
      <c r="E1138" s="161"/>
      <c r="F1138" s="700"/>
      <c r="G1138" s="160"/>
      <c r="H1138" s="160"/>
      <c r="I1138" s="160"/>
      <c r="J1138" s="160"/>
      <c r="K1138" s="160"/>
      <c r="L1138" s="160"/>
      <c r="M1138" s="160"/>
      <c r="N1138" s="160"/>
      <c r="O1138" s="160"/>
      <c r="P1138" s="160"/>
      <c r="Q1138" s="160"/>
      <c r="R1138" s="160"/>
      <c r="S1138" s="160"/>
      <c r="T1138" s="160"/>
      <c r="U1138" s="160"/>
      <c r="V1138" s="160"/>
      <c r="W1138" s="160"/>
      <c r="X1138" s="160"/>
      <c r="Y1138" s="160"/>
      <c r="Z1138" s="160"/>
      <c r="AA1138" s="160"/>
      <c r="AB1138" s="167"/>
      <c r="AC1138" s="160"/>
      <c r="AD1138" s="168"/>
      <c r="AE1138" s="160"/>
      <c r="AF1138" s="160"/>
      <c r="AG1138" s="161"/>
      <c r="AH1138" s="115"/>
      <c r="AI1138" s="115"/>
      <c r="AJ1138" s="115"/>
      <c r="AK1138" s="115"/>
      <c r="AL1138" s="115"/>
      <c r="AM1138" s="115"/>
      <c r="AO1138" s="115"/>
      <c r="AQ1138" s="4"/>
    </row>
    <row r="1139" spans="3:43">
      <c r="C1139" s="159"/>
      <c r="D1139" s="162"/>
      <c r="E1139" s="161"/>
      <c r="F1139" s="700"/>
      <c r="G1139" s="160"/>
      <c r="H1139" s="160"/>
      <c r="I1139" s="160"/>
      <c r="J1139" s="160"/>
      <c r="K1139" s="160"/>
      <c r="L1139" s="160"/>
      <c r="M1139" s="160"/>
      <c r="N1139" s="160"/>
      <c r="O1139" s="160"/>
      <c r="P1139" s="160"/>
      <c r="Q1139" s="160"/>
      <c r="R1139" s="160"/>
      <c r="S1139" s="160"/>
      <c r="T1139" s="160"/>
      <c r="U1139" s="160"/>
      <c r="V1139" s="160"/>
      <c r="W1139" s="160"/>
      <c r="X1139" s="160"/>
      <c r="Y1139" s="160"/>
      <c r="Z1139" s="160"/>
      <c r="AA1139" s="160"/>
      <c r="AB1139" s="167"/>
      <c r="AC1139" s="160"/>
      <c r="AD1139" s="168"/>
      <c r="AE1139" s="160"/>
      <c r="AF1139" s="160"/>
      <c r="AG1139" s="161"/>
      <c r="AH1139" s="115"/>
      <c r="AI1139" s="115"/>
      <c r="AJ1139" s="115"/>
      <c r="AK1139" s="115"/>
      <c r="AL1139" s="115"/>
      <c r="AM1139" s="115"/>
      <c r="AO1139" s="115"/>
      <c r="AQ1139" s="4"/>
    </row>
    <row r="1140" spans="3:43">
      <c r="C1140" s="159"/>
      <c r="D1140" s="162"/>
      <c r="E1140" s="161"/>
      <c r="F1140" s="700"/>
      <c r="G1140" s="160"/>
      <c r="H1140" s="160"/>
      <c r="I1140" s="160"/>
      <c r="J1140" s="160"/>
      <c r="K1140" s="160"/>
      <c r="L1140" s="160"/>
      <c r="M1140" s="160"/>
      <c r="N1140" s="160"/>
      <c r="O1140" s="160"/>
      <c r="P1140" s="160"/>
      <c r="Q1140" s="160"/>
      <c r="R1140" s="160"/>
      <c r="S1140" s="160"/>
      <c r="T1140" s="160"/>
      <c r="U1140" s="160"/>
      <c r="V1140" s="160"/>
      <c r="W1140" s="160"/>
      <c r="X1140" s="160"/>
      <c r="Y1140" s="160"/>
      <c r="Z1140" s="160"/>
      <c r="AA1140" s="160"/>
      <c r="AB1140" s="167"/>
      <c r="AC1140" s="160"/>
      <c r="AD1140" s="168"/>
      <c r="AE1140" s="160"/>
      <c r="AF1140" s="160"/>
      <c r="AG1140" s="161"/>
      <c r="AH1140" s="115"/>
      <c r="AI1140" s="115"/>
      <c r="AJ1140" s="115"/>
      <c r="AK1140" s="115"/>
      <c r="AL1140" s="115"/>
      <c r="AM1140" s="115"/>
      <c r="AO1140" s="115"/>
      <c r="AQ1140" s="4"/>
    </row>
    <row r="1141" spans="3:43">
      <c r="C1141" s="159"/>
      <c r="D1141" s="162"/>
      <c r="E1141" s="161"/>
      <c r="F1141" s="700"/>
      <c r="G1141" s="160"/>
      <c r="H1141" s="160"/>
      <c r="I1141" s="160"/>
      <c r="J1141" s="160"/>
      <c r="K1141" s="160"/>
      <c r="L1141" s="160"/>
      <c r="M1141" s="160"/>
      <c r="N1141" s="160"/>
      <c r="O1141" s="160"/>
      <c r="P1141" s="160"/>
      <c r="Q1141" s="160"/>
      <c r="R1141" s="160"/>
      <c r="S1141" s="160"/>
      <c r="T1141" s="160"/>
      <c r="U1141" s="160"/>
      <c r="V1141" s="160"/>
      <c r="W1141" s="160"/>
      <c r="X1141" s="160"/>
      <c r="Y1141" s="160"/>
      <c r="Z1141" s="160"/>
      <c r="AA1141" s="160"/>
      <c r="AB1141" s="167"/>
      <c r="AC1141" s="160"/>
      <c r="AD1141" s="168"/>
      <c r="AE1141" s="160"/>
      <c r="AF1141" s="160"/>
      <c r="AG1141" s="161"/>
      <c r="AH1141" s="115"/>
      <c r="AI1141" s="115"/>
      <c r="AJ1141" s="115"/>
      <c r="AK1141" s="115"/>
      <c r="AL1141" s="115"/>
      <c r="AM1141" s="115"/>
      <c r="AO1141" s="115"/>
      <c r="AQ1141" s="4"/>
    </row>
    <row r="1142" spans="3:43">
      <c r="C1142" s="159"/>
      <c r="D1142" s="162"/>
      <c r="E1142" s="161"/>
      <c r="F1142" s="700"/>
      <c r="G1142" s="160"/>
      <c r="H1142" s="160"/>
      <c r="I1142" s="160"/>
      <c r="J1142" s="160"/>
      <c r="K1142" s="160"/>
      <c r="L1142" s="160"/>
      <c r="M1142" s="160"/>
      <c r="N1142" s="160"/>
      <c r="O1142" s="160"/>
      <c r="P1142" s="160"/>
      <c r="Q1142" s="160"/>
      <c r="R1142" s="160"/>
      <c r="S1142" s="160"/>
      <c r="T1142" s="160"/>
      <c r="U1142" s="160"/>
      <c r="V1142" s="160"/>
      <c r="W1142" s="160"/>
      <c r="X1142" s="160"/>
      <c r="Y1142" s="160"/>
      <c r="Z1142" s="160"/>
      <c r="AA1142" s="160"/>
      <c r="AB1142" s="167"/>
      <c r="AC1142" s="160"/>
      <c r="AD1142" s="168"/>
      <c r="AE1142" s="160"/>
      <c r="AF1142" s="160"/>
      <c r="AG1142" s="161"/>
      <c r="AH1142" s="115"/>
      <c r="AI1142" s="115"/>
      <c r="AJ1142" s="115"/>
      <c r="AK1142" s="115"/>
      <c r="AL1142" s="115"/>
      <c r="AM1142" s="115"/>
      <c r="AO1142" s="115"/>
      <c r="AQ1142" s="4"/>
    </row>
    <row r="1143" spans="3:43">
      <c r="C1143" s="159"/>
      <c r="D1143" s="162"/>
      <c r="E1143" s="161"/>
      <c r="F1143" s="700"/>
      <c r="G1143" s="160"/>
      <c r="H1143" s="160"/>
      <c r="I1143" s="160"/>
      <c r="J1143" s="160"/>
      <c r="K1143" s="160"/>
      <c r="L1143" s="160"/>
      <c r="M1143" s="160"/>
      <c r="N1143" s="160"/>
      <c r="O1143" s="160"/>
      <c r="P1143" s="160"/>
      <c r="Q1143" s="160"/>
      <c r="R1143" s="160"/>
      <c r="S1143" s="160"/>
      <c r="T1143" s="160"/>
      <c r="U1143" s="160"/>
      <c r="V1143" s="160"/>
      <c r="W1143" s="160"/>
      <c r="X1143" s="160"/>
      <c r="Y1143" s="160"/>
      <c r="Z1143" s="160"/>
      <c r="AA1143" s="160"/>
      <c r="AB1143" s="167"/>
      <c r="AC1143" s="160"/>
      <c r="AD1143" s="168"/>
      <c r="AE1143" s="160"/>
      <c r="AF1143" s="160"/>
      <c r="AG1143" s="161"/>
      <c r="AH1143" s="115"/>
      <c r="AI1143" s="115"/>
      <c r="AJ1143" s="115"/>
      <c r="AK1143" s="115"/>
      <c r="AL1143" s="115"/>
      <c r="AM1143" s="115"/>
      <c r="AO1143" s="115"/>
      <c r="AQ1143" s="4"/>
    </row>
    <row r="1144" spans="3:43">
      <c r="C1144" s="159"/>
      <c r="D1144" s="162"/>
      <c r="E1144" s="161"/>
      <c r="F1144" s="700"/>
      <c r="G1144" s="160"/>
      <c r="H1144" s="160"/>
      <c r="I1144" s="160"/>
      <c r="J1144" s="160"/>
      <c r="K1144" s="160"/>
      <c r="L1144" s="160"/>
      <c r="M1144" s="160"/>
      <c r="N1144" s="160"/>
      <c r="O1144" s="160"/>
      <c r="P1144" s="160"/>
      <c r="Q1144" s="160"/>
      <c r="R1144" s="160"/>
      <c r="S1144" s="160"/>
      <c r="T1144" s="160"/>
      <c r="U1144" s="160"/>
      <c r="V1144" s="160"/>
      <c r="W1144" s="160"/>
      <c r="X1144" s="160"/>
      <c r="Y1144" s="160"/>
      <c r="Z1144" s="160"/>
      <c r="AA1144" s="160"/>
      <c r="AB1144" s="167"/>
      <c r="AC1144" s="160"/>
      <c r="AD1144" s="168"/>
      <c r="AE1144" s="160"/>
      <c r="AF1144" s="160"/>
      <c r="AG1144" s="161"/>
      <c r="AH1144" s="115"/>
      <c r="AI1144" s="115"/>
      <c r="AJ1144" s="115"/>
      <c r="AK1144" s="115"/>
      <c r="AL1144" s="115"/>
      <c r="AM1144" s="115"/>
      <c r="AO1144" s="115"/>
      <c r="AQ1144" s="4"/>
    </row>
    <row r="1145" spans="3:43">
      <c r="C1145" s="159"/>
      <c r="D1145" s="162"/>
      <c r="E1145" s="161"/>
      <c r="F1145" s="700"/>
      <c r="G1145" s="160"/>
      <c r="H1145" s="160"/>
      <c r="I1145" s="160"/>
      <c r="J1145" s="160"/>
      <c r="K1145" s="160"/>
      <c r="L1145" s="160"/>
      <c r="M1145" s="160"/>
      <c r="N1145" s="160"/>
      <c r="O1145" s="160"/>
      <c r="P1145" s="160"/>
      <c r="Q1145" s="160"/>
      <c r="R1145" s="160"/>
      <c r="S1145" s="160"/>
      <c r="T1145" s="160"/>
      <c r="U1145" s="160"/>
      <c r="V1145" s="160"/>
      <c r="W1145" s="160"/>
      <c r="X1145" s="160"/>
      <c r="Y1145" s="160"/>
      <c r="Z1145" s="160"/>
      <c r="AA1145" s="160"/>
      <c r="AB1145" s="167"/>
      <c r="AC1145" s="160"/>
      <c r="AD1145" s="168"/>
      <c r="AE1145" s="160"/>
      <c r="AF1145" s="160"/>
      <c r="AG1145" s="161"/>
      <c r="AH1145" s="115"/>
      <c r="AI1145" s="115"/>
      <c r="AJ1145" s="115"/>
      <c r="AK1145" s="115"/>
      <c r="AL1145" s="115"/>
      <c r="AM1145" s="115"/>
      <c r="AO1145" s="115"/>
      <c r="AQ1145" s="4"/>
    </row>
    <row r="1146" spans="3:43">
      <c r="C1146" s="159"/>
      <c r="D1146" s="162"/>
      <c r="E1146" s="161"/>
      <c r="F1146" s="700"/>
      <c r="G1146" s="160"/>
      <c r="H1146" s="160"/>
      <c r="I1146" s="160"/>
      <c r="J1146" s="160"/>
      <c r="K1146" s="160"/>
      <c r="L1146" s="160"/>
      <c r="M1146" s="160"/>
      <c r="N1146" s="160"/>
      <c r="O1146" s="160"/>
      <c r="P1146" s="160"/>
      <c r="Q1146" s="160"/>
      <c r="R1146" s="160"/>
      <c r="S1146" s="160"/>
      <c r="T1146" s="160"/>
      <c r="U1146" s="160"/>
      <c r="V1146" s="160"/>
      <c r="W1146" s="160"/>
      <c r="X1146" s="160"/>
      <c r="Y1146" s="160"/>
      <c r="Z1146" s="160"/>
      <c r="AA1146" s="160"/>
      <c r="AB1146" s="167"/>
      <c r="AC1146" s="160"/>
      <c r="AD1146" s="168"/>
      <c r="AE1146" s="160"/>
      <c r="AF1146" s="160"/>
      <c r="AG1146" s="161"/>
      <c r="AH1146" s="115"/>
      <c r="AI1146" s="115"/>
      <c r="AJ1146" s="115"/>
      <c r="AK1146" s="115"/>
      <c r="AL1146" s="115"/>
      <c r="AM1146" s="115"/>
      <c r="AO1146" s="115"/>
      <c r="AQ1146" s="4"/>
    </row>
    <row r="1147" spans="3:43">
      <c r="C1147" s="159"/>
      <c r="D1147" s="162"/>
      <c r="E1147" s="161"/>
      <c r="F1147" s="700"/>
      <c r="G1147" s="160"/>
      <c r="H1147" s="160"/>
      <c r="I1147" s="160"/>
      <c r="J1147" s="160"/>
      <c r="K1147" s="160"/>
      <c r="L1147" s="160"/>
      <c r="M1147" s="160"/>
      <c r="N1147" s="160"/>
      <c r="O1147" s="160"/>
      <c r="P1147" s="160"/>
      <c r="Q1147" s="160"/>
      <c r="R1147" s="160"/>
      <c r="S1147" s="160"/>
      <c r="T1147" s="160"/>
      <c r="U1147" s="160"/>
      <c r="V1147" s="160"/>
      <c r="W1147" s="160"/>
      <c r="X1147" s="160"/>
      <c r="Y1147" s="160"/>
      <c r="Z1147" s="160"/>
      <c r="AA1147" s="160"/>
      <c r="AB1147" s="167"/>
      <c r="AC1147" s="160"/>
      <c r="AD1147" s="168"/>
      <c r="AE1147" s="160"/>
      <c r="AF1147" s="160"/>
      <c r="AG1147" s="161"/>
      <c r="AH1147" s="115"/>
      <c r="AI1147" s="115"/>
      <c r="AJ1147" s="115"/>
      <c r="AK1147" s="115"/>
      <c r="AL1147" s="115"/>
      <c r="AM1147" s="115"/>
      <c r="AO1147" s="115"/>
      <c r="AQ1147" s="4"/>
    </row>
    <row r="1148" spans="3:43">
      <c r="C1148" s="159"/>
      <c r="D1148" s="162"/>
      <c r="E1148" s="161"/>
      <c r="F1148" s="700"/>
      <c r="G1148" s="160"/>
      <c r="H1148" s="160"/>
      <c r="I1148" s="160"/>
      <c r="J1148" s="160"/>
      <c r="K1148" s="160"/>
      <c r="L1148" s="160"/>
      <c r="M1148" s="160"/>
      <c r="N1148" s="160"/>
      <c r="O1148" s="160"/>
      <c r="P1148" s="160"/>
      <c r="Q1148" s="160"/>
      <c r="R1148" s="160"/>
      <c r="S1148" s="160"/>
      <c r="T1148" s="160"/>
      <c r="U1148" s="160"/>
      <c r="V1148" s="160"/>
      <c r="W1148" s="160"/>
      <c r="X1148" s="160"/>
      <c r="Y1148" s="160"/>
      <c r="Z1148" s="160"/>
      <c r="AA1148" s="160"/>
      <c r="AB1148" s="167"/>
      <c r="AC1148" s="160"/>
      <c r="AD1148" s="168"/>
      <c r="AE1148" s="160"/>
      <c r="AF1148" s="160"/>
      <c r="AG1148" s="161"/>
      <c r="AH1148" s="115"/>
      <c r="AI1148" s="115"/>
      <c r="AJ1148" s="115"/>
      <c r="AK1148" s="115"/>
      <c r="AL1148" s="115"/>
      <c r="AM1148" s="115"/>
      <c r="AO1148" s="115"/>
      <c r="AQ1148" s="4"/>
    </row>
    <row r="1149" spans="3:43">
      <c r="C1149" s="159"/>
      <c r="D1149" s="162"/>
      <c r="E1149" s="161"/>
      <c r="F1149" s="700"/>
      <c r="G1149" s="160"/>
      <c r="H1149" s="160"/>
      <c r="I1149" s="160"/>
      <c r="J1149" s="160"/>
      <c r="K1149" s="160"/>
      <c r="L1149" s="160"/>
      <c r="M1149" s="160"/>
      <c r="N1149" s="160"/>
      <c r="O1149" s="160"/>
      <c r="P1149" s="160"/>
      <c r="Q1149" s="160"/>
      <c r="R1149" s="160"/>
      <c r="S1149" s="160"/>
      <c r="T1149" s="160"/>
      <c r="U1149" s="160"/>
      <c r="V1149" s="160"/>
      <c r="W1149" s="160"/>
      <c r="X1149" s="160"/>
      <c r="Y1149" s="160"/>
      <c r="Z1149" s="160"/>
      <c r="AA1149" s="160"/>
      <c r="AB1149" s="167"/>
      <c r="AC1149" s="160"/>
      <c r="AD1149" s="168"/>
      <c r="AE1149" s="160"/>
      <c r="AF1149" s="160"/>
      <c r="AG1149" s="161"/>
      <c r="AH1149" s="115"/>
      <c r="AI1149" s="115"/>
      <c r="AJ1149" s="115"/>
      <c r="AK1149" s="115"/>
      <c r="AL1149" s="115"/>
      <c r="AM1149" s="115"/>
      <c r="AO1149" s="115"/>
      <c r="AQ1149" s="4"/>
    </row>
    <row r="1150" spans="3:43">
      <c r="C1150" s="159"/>
      <c r="D1150" s="162"/>
      <c r="E1150" s="161"/>
      <c r="F1150" s="700"/>
      <c r="G1150" s="160"/>
      <c r="H1150" s="160"/>
      <c r="I1150" s="160"/>
      <c r="J1150" s="160"/>
      <c r="K1150" s="160"/>
      <c r="L1150" s="160"/>
      <c r="M1150" s="160"/>
      <c r="N1150" s="160"/>
      <c r="O1150" s="160"/>
      <c r="P1150" s="160"/>
      <c r="Q1150" s="160"/>
      <c r="R1150" s="160"/>
      <c r="S1150" s="160"/>
      <c r="T1150" s="160"/>
      <c r="U1150" s="160"/>
      <c r="V1150" s="160"/>
      <c r="W1150" s="160"/>
      <c r="X1150" s="160"/>
      <c r="Y1150" s="160"/>
      <c r="Z1150" s="160"/>
      <c r="AA1150" s="160"/>
      <c r="AB1150" s="167"/>
      <c r="AC1150" s="160"/>
      <c r="AD1150" s="168"/>
      <c r="AE1150" s="160"/>
      <c r="AF1150" s="160"/>
      <c r="AG1150" s="161"/>
      <c r="AH1150" s="115"/>
      <c r="AI1150" s="115"/>
      <c r="AJ1150" s="115"/>
      <c r="AK1150" s="115"/>
      <c r="AL1150" s="115"/>
      <c r="AM1150" s="115"/>
      <c r="AO1150" s="115"/>
      <c r="AQ1150" s="4"/>
    </row>
    <row r="1151" spans="3:43">
      <c r="C1151" s="159"/>
      <c r="D1151" s="162"/>
      <c r="E1151" s="161"/>
      <c r="F1151" s="700"/>
      <c r="G1151" s="160"/>
      <c r="H1151" s="160"/>
      <c r="I1151" s="160"/>
      <c r="J1151" s="160"/>
      <c r="K1151" s="160"/>
      <c r="L1151" s="160"/>
      <c r="M1151" s="160"/>
      <c r="N1151" s="160"/>
      <c r="O1151" s="160"/>
      <c r="P1151" s="160"/>
      <c r="Q1151" s="160"/>
      <c r="R1151" s="160"/>
      <c r="S1151" s="160"/>
      <c r="T1151" s="160"/>
      <c r="U1151" s="160"/>
      <c r="V1151" s="160"/>
      <c r="W1151" s="160"/>
      <c r="X1151" s="160"/>
      <c r="Y1151" s="160"/>
      <c r="Z1151" s="160"/>
      <c r="AA1151" s="160"/>
      <c r="AB1151" s="167"/>
      <c r="AC1151" s="160"/>
      <c r="AD1151" s="168"/>
      <c r="AE1151" s="160"/>
      <c r="AF1151" s="160"/>
      <c r="AG1151" s="161"/>
      <c r="AH1151" s="115"/>
      <c r="AI1151" s="115"/>
      <c r="AJ1151" s="115"/>
      <c r="AK1151" s="115"/>
      <c r="AL1151" s="115"/>
      <c r="AM1151" s="115"/>
      <c r="AO1151" s="115"/>
      <c r="AQ1151" s="4"/>
    </row>
    <row r="1152" spans="3:43">
      <c r="C1152" s="159"/>
      <c r="D1152" s="162"/>
      <c r="E1152" s="161"/>
      <c r="F1152" s="700"/>
      <c r="G1152" s="160"/>
      <c r="H1152" s="160"/>
      <c r="I1152" s="160"/>
      <c r="J1152" s="160"/>
      <c r="K1152" s="160"/>
      <c r="L1152" s="160"/>
      <c r="M1152" s="160"/>
      <c r="N1152" s="160"/>
      <c r="O1152" s="160"/>
      <c r="P1152" s="160"/>
      <c r="Q1152" s="160"/>
      <c r="R1152" s="160"/>
      <c r="S1152" s="160"/>
      <c r="T1152" s="160"/>
      <c r="U1152" s="160"/>
      <c r="V1152" s="160"/>
      <c r="W1152" s="160"/>
      <c r="X1152" s="160"/>
      <c r="Y1152" s="160"/>
      <c r="Z1152" s="160"/>
      <c r="AA1152" s="160"/>
      <c r="AB1152" s="167"/>
      <c r="AC1152" s="160"/>
      <c r="AD1152" s="168"/>
      <c r="AE1152" s="160"/>
      <c r="AF1152" s="160"/>
      <c r="AG1152" s="161"/>
      <c r="AH1152" s="115"/>
      <c r="AI1152" s="115"/>
      <c r="AJ1152" s="115"/>
      <c r="AK1152" s="115"/>
      <c r="AL1152" s="115"/>
      <c r="AM1152" s="115"/>
      <c r="AO1152" s="115"/>
      <c r="AQ1152" s="4"/>
    </row>
    <row r="1153" spans="3:43">
      <c r="C1153" s="159"/>
      <c r="D1153" s="162"/>
      <c r="E1153" s="161"/>
      <c r="F1153" s="700"/>
      <c r="G1153" s="160"/>
      <c r="H1153" s="160"/>
      <c r="I1153" s="160"/>
      <c r="J1153" s="160"/>
      <c r="K1153" s="160"/>
      <c r="L1153" s="160"/>
      <c r="M1153" s="160"/>
      <c r="N1153" s="160"/>
      <c r="O1153" s="160"/>
      <c r="P1153" s="160"/>
      <c r="Q1153" s="160"/>
      <c r="R1153" s="160"/>
      <c r="S1153" s="160"/>
      <c r="T1153" s="160"/>
      <c r="U1153" s="160"/>
      <c r="V1153" s="160"/>
      <c r="W1153" s="160"/>
      <c r="X1153" s="160"/>
      <c r="Y1153" s="160"/>
      <c r="Z1153" s="160"/>
      <c r="AA1153" s="160"/>
      <c r="AB1153" s="167"/>
      <c r="AC1153" s="160"/>
      <c r="AD1153" s="168"/>
      <c r="AE1153" s="160"/>
      <c r="AF1153" s="160"/>
      <c r="AG1153" s="161"/>
      <c r="AH1153" s="115"/>
      <c r="AI1153" s="115"/>
      <c r="AJ1153" s="115"/>
      <c r="AK1153" s="115"/>
      <c r="AL1153" s="115"/>
      <c r="AM1153" s="115"/>
      <c r="AO1153" s="115"/>
      <c r="AQ1153" s="4"/>
    </row>
    <row r="1154" spans="3:43">
      <c r="C1154" s="159"/>
      <c r="D1154" s="162"/>
      <c r="E1154" s="161"/>
      <c r="F1154" s="700"/>
      <c r="G1154" s="160"/>
      <c r="H1154" s="160"/>
      <c r="I1154" s="160"/>
      <c r="J1154" s="160"/>
      <c r="K1154" s="160"/>
      <c r="L1154" s="160"/>
      <c r="M1154" s="160"/>
      <c r="N1154" s="160"/>
      <c r="O1154" s="160"/>
      <c r="P1154" s="160"/>
      <c r="Q1154" s="160"/>
      <c r="R1154" s="160"/>
      <c r="S1154" s="160"/>
      <c r="T1154" s="160"/>
      <c r="U1154" s="160"/>
      <c r="V1154" s="160"/>
      <c r="W1154" s="160"/>
      <c r="X1154" s="160"/>
      <c r="Y1154" s="160"/>
      <c r="Z1154" s="160"/>
      <c r="AA1154" s="160"/>
      <c r="AB1154" s="167"/>
      <c r="AC1154" s="160"/>
      <c r="AD1154" s="168"/>
      <c r="AE1154" s="160"/>
      <c r="AF1154" s="160"/>
      <c r="AG1154" s="161"/>
      <c r="AH1154" s="115"/>
      <c r="AI1154" s="115"/>
      <c r="AJ1154" s="115"/>
      <c r="AK1154" s="115"/>
      <c r="AL1154" s="115"/>
      <c r="AM1154" s="115"/>
      <c r="AO1154" s="115"/>
      <c r="AQ1154" s="4"/>
    </row>
    <row r="1155" spans="3:43">
      <c r="C1155" s="159"/>
      <c r="D1155" s="162"/>
      <c r="E1155" s="161"/>
      <c r="F1155" s="700"/>
      <c r="G1155" s="160"/>
      <c r="H1155" s="160"/>
      <c r="I1155" s="160"/>
      <c r="J1155" s="160"/>
      <c r="K1155" s="160"/>
      <c r="L1155" s="160"/>
      <c r="M1155" s="160"/>
      <c r="N1155" s="160"/>
      <c r="O1155" s="160"/>
      <c r="P1155" s="160"/>
      <c r="Q1155" s="160"/>
      <c r="R1155" s="160"/>
      <c r="S1155" s="160"/>
      <c r="T1155" s="160"/>
      <c r="U1155" s="160"/>
      <c r="V1155" s="160"/>
      <c r="W1155" s="160"/>
      <c r="X1155" s="160"/>
      <c r="Y1155" s="160"/>
      <c r="Z1155" s="160"/>
      <c r="AA1155" s="160"/>
      <c r="AB1155" s="167"/>
      <c r="AC1155" s="160"/>
      <c r="AD1155" s="168"/>
      <c r="AE1155" s="160"/>
      <c r="AF1155" s="160"/>
      <c r="AG1155" s="161"/>
      <c r="AH1155" s="115"/>
      <c r="AI1155" s="115"/>
      <c r="AJ1155" s="115"/>
      <c r="AK1155" s="115"/>
      <c r="AL1155" s="115"/>
      <c r="AM1155" s="115"/>
      <c r="AO1155" s="115"/>
      <c r="AQ1155" s="4"/>
    </row>
    <row r="1156" spans="3:43">
      <c r="C1156" s="159"/>
      <c r="D1156" s="162"/>
      <c r="E1156" s="161"/>
      <c r="F1156" s="700"/>
      <c r="G1156" s="160"/>
      <c r="H1156" s="160"/>
      <c r="I1156" s="160"/>
      <c r="J1156" s="160"/>
      <c r="K1156" s="160"/>
      <c r="L1156" s="160"/>
      <c r="M1156" s="160"/>
      <c r="N1156" s="160"/>
      <c r="O1156" s="160"/>
      <c r="P1156" s="160"/>
      <c r="Q1156" s="160"/>
      <c r="R1156" s="160"/>
      <c r="S1156" s="160"/>
      <c r="T1156" s="160"/>
      <c r="U1156" s="160"/>
      <c r="V1156" s="160"/>
      <c r="W1156" s="160"/>
      <c r="X1156" s="160"/>
      <c r="Y1156" s="160"/>
      <c r="Z1156" s="160"/>
      <c r="AA1156" s="160"/>
      <c r="AB1156" s="167"/>
      <c r="AC1156" s="160"/>
      <c r="AD1156" s="168"/>
      <c r="AE1156" s="160"/>
      <c r="AF1156" s="160"/>
      <c r="AG1156" s="161"/>
      <c r="AH1156" s="115"/>
      <c r="AI1156" s="115"/>
      <c r="AJ1156" s="115"/>
      <c r="AK1156" s="115"/>
      <c r="AL1156" s="115"/>
      <c r="AM1156" s="115"/>
      <c r="AO1156" s="115"/>
      <c r="AQ1156" s="4"/>
    </row>
    <row r="1157" spans="3:43">
      <c r="C1157" s="159"/>
      <c r="D1157" s="162"/>
      <c r="E1157" s="161"/>
      <c r="F1157" s="700"/>
      <c r="G1157" s="160"/>
      <c r="H1157" s="160"/>
      <c r="I1157" s="160"/>
      <c r="J1157" s="160"/>
      <c r="K1157" s="160"/>
      <c r="L1157" s="160"/>
      <c r="M1157" s="160"/>
      <c r="N1157" s="160"/>
      <c r="O1157" s="160"/>
      <c r="P1157" s="160"/>
      <c r="Q1157" s="160"/>
      <c r="R1157" s="160"/>
      <c r="S1157" s="160"/>
      <c r="T1157" s="160"/>
      <c r="U1157" s="160"/>
      <c r="V1157" s="160"/>
      <c r="W1157" s="160"/>
      <c r="X1157" s="160"/>
      <c r="Y1157" s="160"/>
      <c r="Z1157" s="160"/>
      <c r="AA1157" s="160"/>
      <c r="AB1157" s="167"/>
      <c r="AC1157" s="160"/>
      <c r="AD1157" s="168"/>
      <c r="AE1157" s="160"/>
      <c r="AF1157" s="160"/>
      <c r="AG1157" s="161"/>
      <c r="AH1157" s="115"/>
      <c r="AI1157" s="115"/>
      <c r="AJ1157" s="115"/>
      <c r="AK1157" s="115"/>
      <c r="AL1157" s="115"/>
      <c r="AM1157" s="115"/>
      <c r="AO1157" s="115"/>
      <c r="AQ1157" s="4"/>
    </row>
    <row r="1158" spans="3:43">
      <c r="C1158" s="159"/>
      <c r="D1158" s="162"/>
      <c r="E1158" s="161"/>
      <c r="F1158" s="700"/>
      <c r="G1158" s="160"/>
      <c r="H1158" s="160"/>
      <c r="I1158" s="160"/>
      <c r="J1158" s="160"/>
      <c r="K1158" s="160"/>
      <c r="L1158" s="160"/>
      <c r="M1158" s="160"/>
      <c r="N1158" s="160"/>
      <c r="O1158" s="160"/>
      <c r="P1158" s="160"/>
      <c r="Q1158" s="160"/>
      <c r="R1158" s="160"/>
      <c r="S1158" s="160"/>
      <c r="T1158" s="160"/>
      <c r="U1158" s="160"/>
      <c r="V1158" s="160"/>
      <c r="W1158" s="160"/>
      <c r="X1158" s="160"/>
      <c r="Y1158" s="160"/>
      <c r="Z1158" s="160"/>
      <c r="AA1158" s="160"/>
      <c r="AB1158" s="167"/>
      <c r="AC1158" s="160"/>
      <c r="AD1158" s="168"/>
      <c r="AE1158" s="160"/>
      <c r="AF1158" s="160"/>
      <c r="AG1158" s="161"/>
      <c r="AH1158" s="115"/>
      <c r="AI1158" s="115"/>
      <c r="AJ1158" s="115"/>
      <c r="AK1158" s="115"/>
      <c r="AL1158" s="115"/>
      <c r="AM1158" s="115"/>
      <c r="AO1158" s="115"/>
      <c r="AQ1158" s="4"/>
    </row>
    <row r="1159" spans="3:43">
      <c r="C1159" s="159"/>
      <c r="D1159" s="162"/>
      <c r="E1159" s="161"/>
      <c r="F1159" s="700"/>
      <c r="G1159" s="160"/>
      <c r="H1159" s="160"/>
      <c r="I1159" s="160"/>
      <c r="J1159" s="160"/>
      <c r="K1159" s="160"/>
      <c r="L1159" s="160"/>
      <c r="M1159" s="160"/>
      <c r="N1159" s="160"/>
      <c r="O1159" s="160"/>
      <c r="P1159" s="160"/>
      <c r="Q1159" s="160"/>
      <c r="R1159" s="160"/>
      <c r="S1159" s="160"/>
      <c r="T1159" s="160"/>
      <c r="U1159" s="160"/>
      <c r="V1159" s="160"/>
      <c r="W1159" s="160"/>
      <c r="X1159" s="160"/>
      <c r="Y1159" s="160"/>
      <c r="Z1159" s="160"/>
      <c r="AA1159" s="160"/>
      <c r="AB1159" s="167"/>
      <c r="AC1159" s="160"/>
      <c r="AD1159" s="168"/>
      <c r="AE1159" s="160"/>
      <c r="AF1159" s="160"/>
      <c r="AG1159" s="161"/>
      <c r="AH1159" s="115"/>
      <c r="AI1159" s="115"/>
      <c r="AJ1159" s="115"/>
      <c r="AK1159" s="115"/>
      <c r="AL1159" s="115"/>
      <c r="AM1159" s="115"/>
      <c r="AO1159" s="115"/>
      <c r="AQ1159" s="4"/>
    </row>
    <row r="1160" spans="3:43">
      <c r="C1160" s="159"/>
      <c r="D1160" s="162"/>
      <c r="E1160" s="161"/>
      <c r="F1160" s="700"/>
      <c r="G1160" s="160"/>
      <c r="H1160" s="160"/>
      <c r="I1160" s="160"/>
      <c r="J1160" s="160"/>
      <c r="K1160" s="160"/>
      <c r="L1160" s="160"/>
      <c r="M1160" s="160"/>
      <c r="N1160" s="160"/>
      <c r="O1160" s="160"/>
      <c r="P1160" s="160"/>
      <c r="Q1160" s="160"/>
      <c r="R1160" s="160"/>
      <c r="S1160" s="160"/>
      <c r="T1160" s="160"/>
      <c r="U1160" s="160"/>
      <c r="V1160" s="160"/>
      <c r="W1160" s="160"/>
      <c r="X1160" s="160"/>
      <c r="Y1160" s="160"/>
      <c r="Z1160" s="160"/>
      <c r="AA1160" s="160"/>
      <c r="AB1160" s="167"/>
      <c r="AC1160" s="160"/>
      <c r="AD1160" s="168"/>
      <c r="AE1160" s="160"/>
      <c r="AF1160" s="160"/>
      <c r="AG1160" s="161"/>
      <c r="AH1160" s="115"/>
      <c r="AI1160" s="115"/>
      <c r="AJ1160" s="115"/>
      <c r="AK1160" s="115"/>
      <c r="AL1160" s="115"/>
      <c r="AM1160" s="115"/>
      <c r="AO1160" s="115"/>
      <c r="AQ1160" s="4"/>
    </row>
    <row r="1161" spans="3:43">
      <c r="C1161" s="159"/>
      <c r="D1161" s="162"/>
      <c r="E1161" s="161"/>
      <c r="F1161" s="700"/>
      <c r="G1161" s="160"/>
      <c r="H1161" s="160"/>
      <c r="I1161" s="160"/>
      <c r="J1161" s="160"/>
      <c r="K1161" s="160"/>
      <c r="L1161" s="160"/>
      <c r="M1161" s="160"/>
      <c r="N1161" s="160"/>
      <c r="O1161" s="160"/>
      <c r="P1161" s="160"/>
      <c r="Q1161" s="160"/>
      <c r="R1161" s="160"/>
      <c r="S1161" s="160"/>
      <c r="T1161" s="160"/>
      <c r="U1161" s="160"/>
      <c r="V1161" s="160"/>
      <c r="W1161" s="160"/>
      <c r="X1161" s="160"/>
      <c r="Y1161" s="160"/>
      <c r="Z1161" s="160"/>
      <c r="AA1161" s="160"/>
      <c r="AB1161" s="167"/>
      <c r="AC1161" s="160"/>
      <c r="AD1161" s="168"/>
      <c r="AE1161" s="160"/>
      <c r="AF1161" s="160"/>
      <c r="AG1161" s="161"/>
      <c r="AH1161" s="115"/>
      <c r="AI1161" s="115"/>
      <c r="AJ1161" s="115"/>
      <c r="AK1161" s="115"/>
      <c r="AL1161" s="115"/>
      <c r="AM1161" s="115"/>
      <c r="AO1161" s="115"/>
      <c r="AQ1161" s="4"/>
    </row>
    <row r="1162" spans="3:43">
      <c r="C1162" s="159"/>
      <c r="D1162" s="162"/>
      <c r="E1162" s="161"/>
      <c r="F1162" s="700"/>
      <c r="G1162" s="160"/>
      <c r="H1162" s="160"/>
      <c r="I1162" s="160"/>
      <c r="J1162" s="160"/>
      <c r="K1162" s="160"/>
      <c r="L1162" s="160"/>
      <c r="M1162" s="160"/>
      <c r="N1162" s="160"/>
      <c r="O1162" s="160"/>
      <c r="P1162" s="160"/>
      <c r="Q1162" s="160"/>
      <c r="R1162" s="160"/>
      <c r="S1162" s="160"/>
      <c r="T1162" s="160"/>
      <c r="U1162" s="160"/>
      <c r="V1162" s="160"/>
      <c r="W1162" s="160"/>
      <c r="X1162" s="160"/>
      <c r="Y1162" s="160"/>
      <c r="Z1162" s="160"/>
      <c r="AA1162" s="160"/>
      <c r="AB1162" s="167"/>
      <c r="AC1162" s="160"/>
      <c r="AD1162" s="168"/>
      <c r="AE1162" s="160"/>
      <c r="AF1162" s="160"/>
      <c r="AG1162" s="161"/>
      <c r="AH1162" s="115"/>
      <c r="AI1162" s="115"/>
      <c r="AJ1162" s="115"/>
      <c r="AK1162" s="115"/>
      <c r="AL1162" s="115"/>
      <c r="AM1162" s="115"/>
      <c r="AO1162" s="115"/>
      <c r="AQ1162" s="4"/>
    </row>
    <row r="1163" spans="3:43">
      <c r="C1163" s="159"/>
      <c r="D1163" s="162"/>
      <c r="E1163" s="161"/>
      <c r="F1163" s="700"/>
      <c r="G1163" s="160"/>
      <c r="H1163" s="160"/>
      <c r="I1163" s="160"/>
      <c r="J1163" s="160"/>
      <c r="K1163" s="160"/>
      <c r="L1163" s="160"/>
      <c r="M1163" s="160"/>
      <c r="N1163" s="160"/>
      <c r="O1163" s="160"/>
      <c r="P1163" s="160"/>
      <c r="Q1163" s="160"/>
      <c r="R1163" s="160"/>
      <c r="S1163" s="160"/>
      <c r="T1163" s="160"/>
      <c r="U1163" s="160"/>
      <c r="V1163" s="160"/>
      <c r="W1163" s="160"/>
      <c r="X1163" s="160"/>
      <c r="Y1163" s="160"/>
      <c r="Z1163" s="160"/>
      <c r="AA1163" s="160"/>
      <c r="AB1163" s="167"/>
      <c r="AC1163" s="160"/>
      <c r="AD1163" s="168"/>
      <c r="AE1163" s="160"/>
      <c r="AF1163" s="160"/>
      <c r="AG1163" s="161"/>
      <c r="AH1163" s="115"/>
      <c r="AI1163" s="115"/>
      <c r="AJ1163" s="115"/>
      <c r="AK1163" s="115"/>
      <c r="AL1163" s="115"/>
      <c r="AM1163" s="115"/>
      <c r="AO1163" s="115"/>
      <c r="AQ1163" s="4"/>
    </row>
    <row r="1164" spans="3:43">
      <c r="C1164" s="159"/>
      <c r="D1164" s="162"/>
      <c r="E1164" s="161"/>
      <c r="F1164" s="700"/>
      <c r="G1164" s="160"/>
      <c r="H1164" s="160"/>
      <c r="I1164" s="160"/>
      <c r="J1164" s="160"/>
      <c r="K1164" s="160"/>
      <c r="L1164" s="160"/>
      <c r="M1164" s="160"/>
      <c r="N1164" s="160"/>
      <c r="O1164" s="160"/>
      <c r="P1164" s="160"/>
      <c r="Q1164" s="160"/>
      <c r="R1164" s="160"/>
      <c r="S1164" s="160"/>
      <c r="T1164" s="160"/>
      <c r="U1164" s="160"/>
      <c r="V1164" s="160"/>
      <c r="W1164" s="160"/>
      <c r="X1164" s="160"/>
      <c r="Y1164" s="160"/>
      <c r="Z1164" s="160"/>
      <c r="AA1164" s="160"/>
      <c r="AB1164" s="167"/>
      <c r="AC1164" s="160"/>
      <c r="AD1164" s="168"/>
      <c r="AE1164" s="160"/>
      <c r="AF1164" s="160"/>
      <c r="AG1164" s="161"/>
      <c r="AH1164" s="115"/>
      <c r="AI1164" s="115"/>
      <c r="AJ1164" s="115"/>
      <c r="AK1164" s="115"/>
      <c r="AL1164" s="115"/>
      <c r="AM1164" s="115"/>
      <c r="AO1164" s="115"/>
      <c r="AQ1164" s="4"/>
    </row>
    <row r="1165" spans="3:43">
      <c r="C1165" s="159"/>
      <c r="D1165" s="162"/>
      <c r="E1165" s="161"/>
      <c r="F1165" s="700"/>
      <c r="G1165" s="160"/>
      <c r="H1165" s="160"/>
      <c r="I1165" s="160"/>
      <c r="J1165" s="160"/>
      <c r="K1165" s="160"/>
      <c r="L1165" s="160"/>
      <c r="M1165" s="160"/>
      <c r="N1165" s="160"/>
      <c r="O1165" s="160"/>
      <c r="P1165" s="160"/>
      <c r="Q1165" s="160"/>
      <c r="R1165" s="160"/>
      <c r="S1165" s="160"/>
      <c r="T1165" s="160"/>
      <c r="U1165" s="160"/>
      <c r="V1165" s="160"/>
      <c r="W1165" s="160"/>
      <c r="X1165" s="160"/>
      <c r="Y1165" s="160"/>
      <c r="Z1165" s="160"/>
      <c r="AA1165" s="160"/>
      <c r="AB1165" s="167"/>
      <c r="AC1165" s="160"/>
      <c r="AD1165" s="168"/>
      <c r="AE1165" s="160"/>
      <c r="AF1165" s="160"/>
      <c r="AG1165" s="161"/>
      <c r="AH1165" s="115"/>
      <c r="AI1165" s="115"/>
      <c r="AJ1165" s="115"/>
      <c r="AK1165" s="115"/>
      <c r="AL1165" s="115"/>
      <c r="AM1165" s="115"/>
      <c r="AO1165" s="115"/>
      <c r="AQ1165" s="4"/>
    </row>
    <row r="1166" spans="3:43">
      <c r="C1166" s="159"/>
      <c r="D1166" s="162"/>
      <c r="E1166" s="161"/>
      <c r="F1166" s="700"/>
      <c r="G1166" s="160"/>
      <c r="H1166" s="160"/>
      <c r="I1166" s="160"/>
      <c r="J1166" s="160"/>
      <c r="K1166" s="160"/>
      <c r="L1166" s="160"/>
      <c r="M1166" s="160"/>
      <c r="N1166" s="160"/>
      <c r="O1166" s="160"/>
      <c r="P1166" s="160"/>
      <c r="Q1166" s="160"/>
      <c r="R1166" s="160"/>
      <c r="S1166" s="160"/>
      <c r="T1166" s="160"/>
      <c r="U1166" s="160"/>
      <c r="V1166" s="160"/>
      <c r="W1166" s="160"/>
      <c r="X1166" s="160"/>
      <c r="Y1166" s="160"/>
      <c r="Z1166" s="160"/>
      <c r="AA1166" s="160"/>
      <c r="AB1166" s="167"/>
      <c r="AC1166" s="160"/>
      <c r="AD1166" s="168"/>
      <c r="AE1166" s="160"/>
      <c r="AF1166" s="160"/>
      <c r="AG1166" s="161"/>
      <c r="AH1166" s="115"/>
      <c r="AI1166" s="115"/>
      <c r="AJ1166" s="115"/>
      <c r="AK1166" s="115"/>
      <c r="AL1166" s="115"/>
      <c r="AM1166" s="115"/>
      <c r="AO1166" s="115"/>
      <c r="AQ1166" s="4"/>
    </row>
    <row r="1167" spans="3:43">
      <c r="C1167" s="159"/>
      <c r="D1167" s="162"/>
      <c r="E1167" s="161"/>
      <c r="F1167" s="700"/>
      <c r="G1167" s="160"/>
      <c r="H1167" s="160"/>
      <c r="I1167" s="160"/>
      <c r="J1167" s="160"/>
      <c r="K1167" s="160"/>
      <c r="L1167" s="160"/>
      <c r="M1167" s="160"/>
      <c r="N1167" s="160"/>
      <c r="O1167" s="160"/>
      <c r="P1167" s="160"/>
      <c r="Q1167" s="160"/>
      <c r="R1167" s="160"/>
      <c r="S1167" s="160"/>
      <c r="T1167" s="160"/>
      <c r="U1167" s="160"/>
      <c r="V1167" s="160"/>
      <c r="W1167" s="160"/>
      <c r="X1167" s="160"/>
      <c r="Y1167" s="160"/>
      <c r="Z1167" s="160"/>
      <c r="AA1167" s="160"/>
      <c r="AB1167" s="167"/>
      <c r="AC1167" s="160"/>
      <c r="AD1167" s="168"/>
      <c r="AE1167" s="160"/>
      <c r="AF1167" s="160"/>
      <c r="AG1167" s="161"/>
      <c r="AH1167" s="115"/>
      <c r="AI1167" s="115"/>
      <c r="AJ1167" s="115"/>
      <c r="AK1167" s="115"/>
      <c r="AL1167" s="115"/>
      <c r="AM1167" s="115"/>
      <c r="AO1167" s="115"/>
      <c r="AQ1167" s="4"/>
    </row>
    <row r="1168" spans="3:43">
      <c r="C1168" s="159"/>
      <c r="D1168" s="162"/>
      <c r="E1168" s="161"/>
      <c r="F1168" s="700"/>
      <c r="G1168" s="160"/>
      <c r="H1168" s="160"/>
      <c r="I1168" s="160"/>
      <c r="J1168" s="160"/>
      <c r="K1168" s="160"/>
      <c r="L1168" s="160"/>
      <c r="M1168" s="160"/>
      <c r="N1168" s="160"/>
      <c r="O1168" s="160"/>
      <c r="P1168" s="160"/>
      <c r="Q1168" s="160"/>
      <c r="R1168" s="160"/>
      <c r="S1168" s="160"/>
      <c r="T1168" s="160"/>
      <c r="U1168" s="160"/>
      <c r="V1168" s="160"/>
      <c r="W1168" s="160"/>
      <c r="X1168" s="160"/>
      <c r="Y1168" s="160"/>
      <c r="Z1168" s="160"/>
      <c r="AA1168" s="160"/>
      <c r="AB1168" s="167"/>
      <c r="AC1168" s="160"/>
      <c r="AD1168" s="168"/>
      <c r="AE1168" s="160"/>
      <c r="AF1168" s="160"/>
      <c r="AG1168" s="161"/>
      <c r="AH1168" s="115"/>
      <c r="AI1168" s="115"/>
      <c r="AJ1168" s="115"/>
      <c r="AK1168" s="115"/>
      <c r="AL1168" s="115"/>
      <c r="AM1168" s="115"/>
      <c r="AO1168" s="115"/>
      <c r="AQ1168" s="4"/>
    </row>
    <row r="1169" spans="3:43">
      <c r="C1169" s="159"/>
      <c r="D1169" s="162"/>
      <c r="E1169" s="161"/>
      <c r="F1169" s="700"/>
      <c r="G1169" s="160"/>
      <c r="H1169" s="160"/>
      <c r="I1169" s="160"/>
      <c r="J1169" s="160"/>
      <c r="K1169" s="160"/>
      <c r="L1169" s="160"/>
      <c r="M1169" s="160"/>
      <c r="N1169" s="160"/>
      <c r="O1169" s="160"/>
      <c r="P1169" s="160"/>
      <c r="Q1169" s="160"/>
      <c r="R1169" s="160"/>
      <c r="S1169" s="160"/>
      <c r="T1169" s="160"/>
      <c r="U1169" s="160"/>
      <c r="V1169" s="160"/>
      <c r="W1169" s="160"/>
      <c r="X1169" s="160"/>
      <c r="Y1169" s="160"/>
      <c r="Z1169" s="160"/>
      <c r="AA1169" s="160"/>
      <c r="AB1169" s="167"/>
      <c r="AC1169" s="160"/>
      <c r="AD1169" s="168"/>
      <c r="AE1169" s="160"/>
      <c r="AF1169" s="160"/>
      <c r="AG1169" s="161"/>
      <c r="AH1169" s="115"/>
      <c r="AI1169" s="115"/>
      <c r="AJ1169" s="115"/>
      <c r="AK1169" s="115"/>
      <c r="AL1169" s="115"/>
      <c r="AM1169" s="115"/>
      <c r="AO1169" s="115"/>
      <c r="AQ1169" s="4"/>
    </row>
    <row r="1170" spans="3:43">
      <c r="C1170" s="159"/>
      <c r="D1170" s="162"/>
      <c r="E1170" s="161"/>
      <c r="F1170" s="700"/>
      <c r="G1170" s="160"/>
      <c r="H1170" s="160"/>
      <c r="I1170" s="160"/>
      <c r="J1170" s="160"/>
      <c r="K1170" s="160"/>
      <c r="L1170" s="160"/>
      <c r="M1170" s="160"/>
      <c r="N1170" s="160"/>
      <c r="O1170" s="160"/>
      <c r="P1170" s="160"/>
      <c r="Q1170" s="160"/>
      <c r="R1170" s="160"/>
      <c r="S1170" s="160"/>
      <c r="T1170" s="160"/>
      <c r="U1170" s="160"/>
      <c r="V1170" s="160"/>
      <c r="W1170" s="160"/>
      <c r="X1170" s="160"/>
      <c r="Y1170" s="160"/>
      <c r="Z1170" s="160"/>
      <c r="AA1170" s="160"/>
      <c r="AB1170" s="167"/>
      <c r="AC1170" s="160"/>
      <c r="AD1170" s="168"/>
      <c r="AE1170" s="160"/>
      <c r="AF1170" s="160"/>
      <c r="AG1170" s="161"/>
      <c r="AH1170" s="115"/>
      <c r="AI1170" s="115"/>
      <c r="AJ1170" s="115"/>
      <c r="AK1170" s="115"/>
      <c r="AL1170" s="115"/>
      <c r="AM1170" s="115"/>
      <c r="AO1170" s="115"/>
      <c r="AQ1170" s="4"/>
    </row>
    <row r="1171" spans="3:43">
      <c r="C1171" s="159"/>
      <c r="D1171" s="162"/>
      <c r="E1171" s="161"/>
      <c r="F1171" s="700"/>
      <c r="G1171" s="160"/>
      <c r="H1171" s="160"/>
      <c r="I1171" s="160"/>
      <c r="J1171" s="160"/>
      <c r="K1171" s="160"/>
      <c r="L1171" s="160"/>
      <c r="M1171" s="160"/>
      <c r="N1171" s="160"/>
      <c r="O1171" s="160"/>
      <c r="P1171" s="160"/>
      <c r="Q1171" s="160"/>
      <c r="R1171" s="160"/>
      <c r="S1171" s="160"/>
      <c r="T1171" s="160"/>
      <c r="U1171" s="160"/>
      <c r="V1171" s="160"/>
      <c r="W1171" s="160"/>
      <c r="X1171" s="160"/>
      <c r="Y1171" s="160"/>
      <c r="Z1171" s="160"/>
      <c r="AA1171" s="160"/>
      <c r="AB1171" s="167"/>
      <c r="AC1171" s="160"/>
      <c r="AD1171" s="168"/>
      <c r="AE1171" s="160"/>
      <c r="AF1171" s="160"/>
      <c r="AG1171" s="161"/>
      <c r="AH1171" s="115"/>
      <c r="AI1171" s="115"/>
      <c r="AJ1171" s="115"/>
      <c r="AK1171" s="115"/>
      <c r="AL1171" s="115"/>
      <c r="AM1171" s="115"/>
      <c r="AO1171" s="115"/>
      <c r="AQ1171" s="4"/>
    </row>
    <row r="1172" spans="3:43">
      <c r="C1172" s="159"/>
      <c r="D1172" s="162"/>
      <c r="E1172" s="161"/>
      <c r="F1172" s="700"/>
      <c r="G1172" s="160"/>
      <c r="H1172" s="160"/>
      <c r="I1172" s="160"/>
      <c r="J1172" s="160"/>
      <c r="K1172" s="160"/>
      <c r="L1172" s="160"/>
      <c r="M1172" s="160"/>
      <c r="N1172" s="160"/>
      <c r="O1172" s="160"/>
      <c r="P1172" s="160"/>
      <c r="Q1172" s="160"/>
      <c r="R1172" s="160"/>
      <c r="S1172" s="160"/>
      <c r="T1172" s="160"/>
      <c r="U1172" s="160"/>
      <c r="V1172" s="160"/>
      <c r="W1172" s="160"/>
      <c r="X1172" s="160"/>
      <c r="Y1172" s="160"/>
      <c r="Z1172" s="160"/>
      <c r="AA1172" s="160"/>
      <c r="AB1172" s="167"/>
      <c r="AC1172" s="160"/>
      <c r="AD1172" s="168"/>
      <c r="AE1172" s="160"/>
      <c r="AF1172" s="160"/>
      <c r="AG1172" s="161"/>
      <c r="AH1172" s="115"/>
      <c r="AI1172" s="115"/>
      <c r="AJ1172" s="115"/>
      <c r="AK1172" s="115"/>
      <c r="AL1172" s="115"/>
      <c r="AM1172" s="115"/>
      <c r="AO1172" s="115"/>
      <c r="AQ1172" s="4"/>
    </row>
    <row r="1173" spans="3:43">
      <c r="C1173" s="159"/>
      <c r="D1173" s="162"/>
      <c r="E1173" s="161"/>
      <c r="F1173" s="700"/>
      <c r="G1173" s="160"/>
      <c r="H1173" s="160"/>
      <c r="I1173" s="160"/>
      <c r="J1173" s="160"/>
      <c r="K1173" s="160"/>
      <c r="L1173" s="160"/>
      <c r="M1173" s="160"/>
      <c r="N1173" s="160"/>
      <c r="O1173" s="160"/>
      <c r="P1173" s="160"/>
      <c r="Q1173" s="160"/>
      <c r="R1173" s="160"/>
      <c r="S1173" s="160"/>
      <c r="T1173" s="160"/>
      <c r="U1173" s="160"/>
      <c r="V1173" s="160"/>
      <c r="W1173" s="160"/>
      <c r="X1173" s="160"/>
      <c r="Y1173" s="160"/>
      <c r="Z1173" s="160"/>
      <c r="AA1173" s="160"/>
      <c r="AB1173" s="167"/>
      <c r="AC1173" s="160"/>
      <c r="AD1173" s="168"/>
      <c r="AE1173" s="160"/>
      <c r="AF1173" s="160"/>
      <c r="AG1173" s="161"/>
      <c r="AH1173" s="115"/>
      <c r="AI1173" s="115"/>
      <c r="AJ1173" s="115"/>
      <c r="AK1173" s="115"/>
      <c r="AL1173" s="115"/>
      <c r="AM1173" s="115"/>
      <c r="AO1173" s="115"/>
      <c r="AQ1173" s="4"/>
    </row>
    <row r="1174" spans="3:43">
      <c r="C1174" s="159"/>
      <c r="D1174" s="162"/>
      <c r="E1174" s="161"/>
      <c r="F1174" s="700"/>
      <c r="G1174" s="160"/>
      <c r="H1174" s="160"/>
      <c r="I1174" s="160"/>
      <c r="J1174" s="160"/>
      <c r="K1174" s="160"/>
      <c r="L1174" s="160"/>
      <c r="M1174" s="160"/>
      <c r="N1174" s="160"/>
      <c r="O1174" s="160"/>
      <c r="P1174" s="160"/>
      <c r="Q1174" s="160"/>
      <c r="R1174" s="160"/>
      <c r="S1174" s="160"/>
      <c r="T1174" s="160"/>
      <c r="U1174" s="160"/>
      <c r="V1174" s="160"/>
      <c r="W1174" s="160"/>
      <c r="X1174" s="160"/>
      <c r="Y1174" s="160"/>
      <c r="Z1174" s="160"/>
      <c r="AA1174" s="160"/>
      <c r="AB1174" s="167"/>
      <c r="AC1174" s="160"/>
      <c r="AD1174" s="168"/>
      <c r="AE1174" s="160"/>
      <c r="AF1174" s="160"/>
      <c r="AG1174" s="161"/>
      <c r="AH1174" s="115"/>
      <c r="AI1174" s="115"/>
      <c r="AJ1174" s="115"/>
      <c r="AK1174" s="115"/>
      <c r="AL1174" s="115"/>
      <c r="AM1174" s="115"/>
      <c r="AO1174" s="115"/>
      <c r="AQ1174" s="4"/>
    </row>
    <row r="1175" spans="3:43">
      <c r="C1175" s="159"/>
      <c r="D1175" s="162"/>
      <c r="E1175" s="161"/>
      <c r="F1175" s="700"/>
      <c r="G1175" s="160"/>
      <c r="H1175" s="160"/>
      <c r="I1175" s="160"/>
      <c r="J1175" s="160"/>
      <c r="K1175" s="160"/>
      <c r="L1175" s="160"/>
      <c r="M1175" s="160"/>
      <c r="N1175" s="160"/>
      <c r="O1175" s="160"/>
      <c r="P1175" s="160"/>
      <c r="Q1175" s="160"/>
      <c r="R1175" s="160"/>
      <c r="S1175" s="160"/>
      <c r="T1175" s="160"/>
      <c r="U1175" s="160"/>
      <c r="V1175" s="160"/>
      <c r="W1175" s="160"/>
      <c r="X1175" s="160"/>
      <c r="Y1175" s="160"/>
      <c r="Z1175" s="160"/>
      <c r="AA1175" s="160"/>
      <c r="AB1175" s="167"/>
      <c r="AC1175" s="160"/>
      <c r="AD1175" s="168"/>
      <c r="AE1175" s="160"/>
      <c r="AF1175" s="160"/>
      <c r="AG1175" s="161"/>
      <c r="AH1175" s="115"/>
      <c r="AI1175" s="115"/>
      <c r="AJ1175" s="115"/>
      <c r="AK1175" s="115"/>
      <c r="AL1175" s="115"/>
      <c r="AM1175" s="115"/>
      <c r="AO1175" s="115"/>
      <c r="AQ1175" s="4"/>
    </row>
    <row r="1176" spans="3:43">
      <c r="C1176" s="159"/>
      <c r="D1176" s="162"/>
      <c r="E1176" s="161"/>
      <c r="F1176" s="700"/>
      <c r="G1176" s="160"/>
      <c r="H1176" s="160"/>
      <c r="I1176" s="160"/>
      <c r="J1176" s="160"/>
      <c r="K1176" s="160"/>
      <c r="L1176" s="160"/>
      <c r="M1176" s="160"/>
      <c r="N1176" s="160"/>
      <c r="O1176" s="160"/>
      <c r="P1176" s="160"/>
      <c r="Q1176" s="160"/>
      <c r="R1176" s="160"/>
      <c r="S1176" s="160"/>
      <c r="T1176" s="160"/>
      <c r="U1176" s="160"/>
      <c r="V1176" s="160"/>
      <c r="W1176" s="160"/>
      <c r="X1176" s="160"/>
      <c r="Y1176" s="160"/>
      <c r="Z1176" s="160"/>
      <c r="AA1176" s="160"/>
      <c r="AB1176" s="167"/>
      <c r="AC1176" s="160"/>
      <c r="AD1176" s="168"/>
      <c r="AE1176" s="160"/>
      <c r="AF1176" s="160"/>
      <c r="AG1176" s="161"/>
      <c r="AH1176" s="115"/>
      <c r="AI1176" s="115"/>
      <c r="AJ1176" s="115"/>
      <c r="AK1176" s="115"/>
      <c r="AL1176" s="115"/>
      <c r="AM1176" s="115"/>
      <c r="AO1176" s="115"/>
      <c r="AQ1176" s="4"/>
    </row>
    <row r="1177" spans="3:43">
      <c r="C1177" s="159"/>
      <c r="D1177" s="162"/>
      <c r="E1177" s="161"/>
      <c r="F1177" s="700"/>
      <c r="G1177" s="160"/>
      <c r="H1177" s="160"/>
      <c r="I1177" s="160"/>
      <c r="J1177" s="160"/>
      <c r="K1177" s="160"/>
      <c r="L1177" s="160"/>
      <c r="M1177" s="160"/>
      <c r="N1177" s="160"/>
      <c r="O1177" s="160"/>
      <c r="P1177" s="160"/>
      <c r="Q1177" s="160"/>
      <c r="R1177" s="160"/>
      <c r="S1177" s="160"/>
      <c r="T1177" s="160"/>
      <c r="U1177" s="160"/>
      <c r="V1177" s="160"/>
      <c r="W1177" s="160"/>
      <c r="X1177" s="160"/>
      <c r="Y1177" s="160"/>
      <c r="Z1177" s="160"/>
      <c r="AA1177" s="160"/>
      <c r="AB1177" s="167"/>
      <c r="AC1177" s="160"/>
      <c r="AD1177" s="168"/>
      <c r="AE1177" s="160"/>
      <c r="AF1177" s="160"/>
      <c r="AG1177" s="161"/>
      <c r="AH1177" s="115"/>
      <c r="AI1177" s="115"/>
      <c r="AJ1177" s="115"/>
      <c r="AK1177" s="115"/>
      <c r="AL1177" s="115"/>
      <c r="AM1177" s="115"/>
      <c r="AO1177" s="115"/>
      <c r="AQ1177" s="4"/>
    </row>
    <row r="1178" spans="3:43">
      <c r="C1178" s="159"/>
      <c r="D1178" s="162"/>
      <c r="E1178" s="161"/>
      <c r="F1178" s="700"/>
      <c r="G1178" s="160"/>
      <c r="H1178" s="160"/>
      <c r="I1178" s="160"/>
      <c r="J1178" s="160"/>
      <c r="K1178" s="160"/>
      <c r="L1178" s="160"/>
      <c r="M1178" s="160"/>
      <c r="N1178" s="160"/>
      <c r="O1178" s="160"/>
      <c r="P1178" s="160"/>
      <c r="Q1178" s="160"/>
      <c r="R1178" s="160"/>
      <c r="S1178" s="160"/>
      <c r="T1178" s="160"/>
      <c r="U1178" s="160"/>
      <c r="V1178" s="160"/>
      <c r="W1178" s="160"/>
      <c r="X1178" s="160"/>
      <c r="Y1178" s="160"/>
      <c r="Z1178" s="160"/>
      <c r="AA1178" s="160"/>
      <c r="AB1178" s="167"/>
      <c r="AC1178" s="160"/>
      <c r="AD1178" s="168"/>
      <c r="AE1178" s="160"/>
      <c r="AF1178" s="160"/>
      <c r="AG1178" s="161"/>
      <c r="AH1178" s="115"/>
      <c r="AI1178" s="115"/>
      <c r="AJ1178" s="115"/>
      <c r="AK1178" s="115"/>
      <c r="AL1178" s="115"/>
      <c r="AM1178" s="115"/>
      <c r="AO1178" s="115"/>
      <c r="AQ1178" s="4"/>
    </row>
    <row r="1179" spans="3:43">
      <c r="C1179" s="159"/>
      <c r="D1179" s="162"/>
      <c r="E1179" s="161"/>
      <c r="F1179" s="700"/>
      <c r="G1179" s="160"/>
      <c r="H1179" s="160"/>
      <c r="I1179" s="160"/>
      <c r="J1179" s="160"/>
      <c r="K1179" s="160"/>
      <c r="L1179" s="160"/>
      <c r="M1179" s="160"/>
      <c r="N1179" s="160"/>
      <c r="O1179" s="160"/>
      <c r="P1179" s="160"/>
      <c r="Q1179" s="160"/>
      <c r="R1179" s="160"/>
      <c r="S1179" s="160"/>
      <c r="T1179" s="160"/>
      <c r="U1179" s="160"/>
      <c r="V1179" s="160"/>
      <c r="W1179" s="160"/>
      <c r="X1179" s="160"/>
      <c r="Y1179" s="160"/>
      <c r="Z1179" s="160"/>
      <c r="AA1179" s="160"/>
      <c r="AB1179" s="167"/>
      <c r="AC1179" s="160"/>
      <c r="AD1179" s="168"/>
      <c r="AE1179" s="160"/>
      <c r="AF1179" s="160"/>
      <c r="AG1179" s="161"/>
      <c r="AH1179" s="115"/>
      <c r="AI1179" s="115"/>
      <c r="AJ1179" s="115"/>
      <c r="AK1179" s="115"/>
      <c r="AL1179" s="115"/>
      <c r="AM1179" s="115"/>
      <c r="AO1179" s="115"/>
      <c r="AQ1179" s="4"/>
    </row>
    <row r="1180" spans="3:43">
      <c r="C1180" s="159"/>
      <c r="D1180" s="162"/>
      <c r="E1180" s="161"/>
      <c r="F1180" s="700"/>
      <c r="G1180" s="160"/>
      <c r="H1180" s="160"/>
      <c r="I1180" s="160"/>
      <c r="J1180" s="160"/>
      <c r="K1180" s="160"/>
      <c r="L1180" s="160"/>
      <c r="M1180" s="160"/>
      <c r="N1180" s="160"/>
      <c r="O1180" s="160"/>
      <c r="P1180" s="160"/>
      <c r="Q1180" s="160"/>
      <c r="R1180" s="160"/>
      <c r="S1180" s="160"/>
      <c r="T1180" s="160"/>
      <c r="U1180" s="160"/>
      <c r="V1180" s="160"/>
      <c r="W1180" s="160"/>
      <c r="X1180" s="160"/>
      <c r="Y1180" s="160"/>
      <c r="Z1180" s="160"/>
      <c r="AA1180" s="160"/>
      <c r="AB1180" s="167"/>
      <c r="AC1180" s="160"/>
      <c r="AD1180" s="168"/>
      <c r="AE1180" s="160"/>
      <c r="AF1180" s="160"/>
      <c r="AG1180" s="161"/>
      <c r="AH1180" s="115"/>
      <c r="AI1180" s="115"/>
      <c r="AJ1180" s="115"/>
      <c r="AK1180" s="115"/>
      <c r="AL1180" s="115"/>
      <c r="AM1180" s="115"/>
      <c r="AO1180" s="115"/>
      <c r="AQ1180" s="4"/>
    </row>
    <row r="1181" spans="3:43">
      <c r="C1181" s="159"/>
      <c r="D1181" s="162"/>
      <c r="E1181" s="161"/>
      <c r="F1181" s="700"/>
      <c r="G1181" s="160"/>
      <c r="H1181" s="160"/>
      <c r="I1181" s="160"/>
      <c r="J1181" s="160"/>
      <c r="K1181" s="160"/>
      <c r="L1181" s="160"/>
      <c r="M1181" s="160"/>
      <c r="N1181" s="160"/>
      <c r="O1181" s="160"/>
      <c r="P1181" s="160"/>
      <c r="Q1181" s="160"/>
      <c r="R1181" s="160"/>
      <c r="S1181" s="160"/>
      <c r="T1181" s="160"/>
      <c r="U1181" s="160"/>
      <c r="V1181" s="160"/>
      <c r="W1181" s="160"/>
      <c r="X1181" s="160"/>
      <c r="Y1181" s="160"/>
      <c r="Z1181" s="160"/>
      <c r="AA1181" s="160"/>
      <c r="AB1181" s="167"/>
      <c r="AC1181" s="160"/>
      <c r="AD1181" s="168"/>
      <c r="AE1181" s="160"/>
      <c r="AF1181" s="160"/>
      <c r="AG1181" s="161"/>
      <c r="AH1181" s="115"/>
      <c r="AI1181" s="115"/>
      <c r="AJ1181" s="115"/>
      <c r="AK1181" s="115"/>
      <c r="AL1181" s="115"/>
      <c r="AM1181" s="115"/>
      <c r="AO1181" s="115"/>
      <c r="AQ1181" s="4"/>
    </row>
    <row r="1182" spans="3:43">
      <c r="C1182" s="159"/>
      <c r="D1182" s="162"/>
      <c r="E1182" s="161"/>
      <c r="F1182" s="700"/>
      <c r="G1182" s="160"/>
      <c r="H1182" s="160"/>
      <c r="I1182" s="160"/>
      <c r="J1182" s="160"/>
      <c r="K1182" s="160"/>
      <c r="L1182" s="160"/>
      <c r="M1182" s="160"/>
      <c r="N1182" s="160"/>
      <c r="O1182" s="160"/>
      <c r="P1182" s="160"/>
      <c r="Q1182" s="160"/>
      <c r="R1182" s="160"/>
      <c r="S1182" s="160"/>
      <c r="T1182" s="160"/>
      <c r="U1182" s="160"/>
      <c r="V1182" s="160"/>
      <c r="W1182" s="160"/>
      <c r="X1182" s="160"/>
      <c r="Y1182" s="160"/>
      <c r="Z1182" s="160"/>
      <c r="AA1182" s="160"/>
      <c r="AB1182" s="167"/>
      <c r="AC1182" s="160"/>
      <c r="AD1182" s="168"/>
      <c r="AE1182" s="160"/>
      <c r="AF1182" s="160"/>
      <c r="AG1182" s="161"/>
      <c r="AH1182" s="115"/>
      <c r="AI1182" s="115"/>
      <c r="AJ1182" s="115"/>
      <c r="AK1182" s="115"/>
      <c r="AL1182" s="115"/>
      <c r="AM1182" s="115"/>
      <c r="AO1182" s="115"/>
      <c r="AQ1182" s="4"/>
    </row>
    <row r="1183" spans="3:43">
      <c r="C1183" s="159"/>
      <c r="D1183" s="162"/>
      <c r="E1183" s="161"/>
      <c r="F1183" s="700"/>
      <c r="G1183" s="160"/>
      <c r="H1183" s="160"/>
      <c r="I1183" s="160"/>
      <c r="J1183" s="160"/>
      <c r="K1183" s="160"/>
      <c r="L1183" s="160"/>
      <c r="M1183" s="160"/>
      <c r="N1183" s="160"/>
      <c r="O1183" s="160"/>
      <c r="P1183" s="160"/>
      <c r="Q1183" s="160"/>
      <c r="R1183" s="160"/>
      <c r="S1183" s="160"/>
      <c r="T1183" s="160"/>
      <c r="U1183" s="160"/>
      <c r="V1183" s="160"/>
      <c r="W1183" s="160"/>
      <c r="X1183" s="160"/>
      <c r="Y1183" s="160"/>
      <c r="Z1183" s="160"/>
      <c r="AA1183" s="160"/>
      <c r="AB1183" s="167"/>
      <c r="AC1183" s="160"/>
      <c r="AD1183" s="168"/>
      <c r="AE1183" s="160"/>
      <c r="AF1183" s="160"/>
      <c r="AG1183" s="161"/>
      <c r="AH1183" s="115"/>
      <c r="AI1183" s="115"/>
      <c r="AJ1183" s="115"/>
      <c r="AK1183" s="115"/>
      <c r="AL1183" s="115"/>
      <c r="AM1183" s="115"/>
      <c r="AO1183" s="115"/>
      <c r="AQ1183" s="4"/>
    </row>
    <row r="1184" spans="3:43">
      <c r="C1184" s="159"/>
      <c r="D1184" s="162"/>
      <c r="E1184" s="161"/>
      <c r="F1184" s="700"/>
      <c r="G1184" s="160"/>
      <c r="H1184" s="160"/>
      <c r="I1184" s="160"/>
      <c r="J1184" s="160"/>
      <c r="K1184" s="160"/>
      <c r="L1184" s="160"/>
      <c r="M1184" s="160"/>
      <c r="N1184" s="160"/>
      <c r="O1184" s="160"/>
      <c r="P1184" s="160"/>
      <c r="Q1184" s="160"/>
      <c r="R1184" s="160"/>
      <c r="S1184" s="160"/>
      <c r="T1184" s="160"/>
      <c r="U1184" s="160"/>
      <c r="V1184" s="160"/>
      <c r="W1184" s="160"/>
      <c r="X1184" s="160"/>
      <c r="Y1184" s="160"/>
      <c r="Z1184" s="160"/>
      <c r="AA1184" s="160"/>
      <c r="AB1184" s="167"/>
      <c r="AC1184" s="160"/>
      <c r="AD1184" s="168"/>
      <c r="AE1184" s="160"/>
      <c r="AF1184" s="160"/>
      <c r="AG1184" s="161"/>
      <c r="AH1184" s="115"/>
      <c r="AI1184" s="115"/>
      <c r="AJ1184" s="115"/>
      <c r="AK1184" s="115"/>
      <c r="AL1184" s="115"/>
      <c r="AM1184" s="115"/>
      <c r="AO1184" s="115"/>
      <c r="AQ1184" s="4"/>
    </row>
    <row r="1185" spans="3:43">
      <c r="C1185" s="159"/>
      <c r="D1185" s="162"/>
      <c r="E1185" s="161"/>
      <c r="F1185" s="700"/>
      <c r="G1185" s="160"/>
      <c r="H1185" s="160"/>
      <c r="I1185" s="160"/>
      <c r="J1185" s="160"/>
      <c r="K1185" s="160"/>
      <c r="L1185" s="160"/>
      <c r="M1185" s="160"/>
      <c r="N1185" s="160"/>
      <c r="O1185" s="160"/>
      <c r="P1185" s="160"/>
      <c r="Q1185" s="160"/>
      <c r="R1185" s="160"/>
      <c r="S1185" s="160"/>
      <c r="T1185" s="160"/>
      <c r="U1185" s="160"/>
      <c r="V1185" s="160"/>
      <c r="W1185" s="160"/>
      <c r="X1185" s="160"/>
      <c r="Y1185" s="160"/>
      <c r="Z1185" s="160"/>
      <c r="AA1185" s="160"/>
      <c r="AB1185" s="167"/>
      <c r="AC1185" s="160"/>
      <c r="AD1185" s="168"/>
      <c r="AE1185" s="160"/>
      <c r="AF1185" s="160"/>
      <c r="AG1185" s="161"/>
      <c r="AH1185" s="115"/>
      <c r="AI1185" s="115"/>
      <c r="AJ1185" s="115"/>
      <c r="AK1185" s="115"/>
      <c r="AL1185" s="115"/>
      <c r="AM1185" s="115"/>
      <c r="AO1185" s="115"/>
      <c r="AQ1185" s="4"/>
    </row>
    <row r="1186" spans="3:43">
      <c r="C1186" s="159"/>
      <c r="D1186" s="162"/>
      <c r="E1186" s="161"/>
      <c r="F1186" s="700"/>
      <c r="G1186" s="160"/>
      <c r="H1186" s="160"/>
      <c r="I1186" s="160"/>
      <c r="J1186" s="160"/>
      <c r="K1186" s="160"/>
      <c r="L1186" s="160"/>
      <c r="M1186" s="160"/>
      <c r="N1186" s="160"/>
      <c r="O1186" s="160"/>
      <c r="P1186" s="160"/>
      <c r="Q1186" s="160"/>
      <c r="R1186" s="160"/>
      <c r="S1186" s="160"/>
      <c r="T1186" s="160"/>
      <c r="U1186" s="160"/>
      <c r="V1186" s="160"/>
      <c r="W1186" s="160"/>
      <c r="X1186" s="160"/>
      <c r="Y1186" s="160"/>
      <c r="Z1186" s="160"/>
      <c r="AA1186" s="160"/>
      <c r="AB1186" s="167"/>
      <c r="AC1186" s="160"/>
      <c r="AD1186" s="168"/>
      <c r="AE1186" s="160"/>
      <c r="AF1186" s="160"/>
      <c r="AG1186" s="161"/>
      <c r="AH1186" s="115"/>
      <c r="AI1186" s="115"/>
      <c r="AJ1186" s="115"/>
      <c r="AK1186" s="115"/>
      <c r="AL1186" s="115"/>
      <c r="AM1186" s="115"/>
      <c r="AO1186" s="115"/>
      <c r="AQ1186" s="4"/>
    </row>
    <row r="1187" spans="3:43">
      <c r="C1187" s="159"/>
      <c r="D1187" s="162"/>
      <c r="E1187" s="161"/>
      <c r="F1187" s="700"/>
      <c r="G1187" s="160"/>
      <c r="H1187" s="160"/>
      <c r="I1187" s="160"/>
      <c r="J1187" s="160"/>
      <c r="K1187" s="160"/>
      <c r="L1187" s="160"/>
      <c r="M1187" s="160"/>
      <c r="N1187" s="160"/>
      <c r="O1187" s="160"/>
      <c r="P1187" s="160"/>
      <c r="Q1187" s="160"/>
      <c r="R1187" s="160"/>
      <c r="S1187" s="160"/>
      <c r="T1187" s="160"/>
      <c r="U1187" s="160"/>
      <c r="V1187" s="160"/>
      <c r="W1187" s="160"/>
      <c r="X1187" s="160"/>
      <c r="Y1187" s="160"/>
      <c r="Z1187" s="160"/>
      <c r="AA1187" s="160"/>
      <c r="AB1187" s="167"/>
      <c r="AC1187" s="160"/>
      <c r="AD1187" s="168"/>
      <c r="AE1187" s="160"/>
      <c r="AF1187" s="160"/>
      <c r="AG1187" s="161"/>
      <c r="AH1187" s="115"/>
      <c r="AI1187" s="115"/>
      <c r="AJ1187" s="115"/>
      <c r="AK1187" s="115"/>
      <c r="AL1187" s="115"/>
      <c r="AM1187" s="115"/>
      <c r="AO1187" s="115"/>
      <c r="AQ1187" s="4"/>
    </row>
    <row r="1188" spans="3:43">
      <c r="C1188" s="159"/>
      <c r="D1188" s="162"/>
      <c r="E1188" s="161"/>
      <c r="F1188" s="700"/>
      <c r="G1188" s="160"/>
      <c r="H1188" s="160"/>
      <c r="I1188" s="160"/>
      <c r="J1188" s="160"/>
      <c r="K1188" s="160"/>
      <c r="L1188" s="160"/>
      <c r="M1188" s="160"/>
      <c r="N1188" s="160"/>
      <c r="O1188" s="160"/>
      <c r="P1188" s="160"/>
      <c r="Q1188" s="160"/>
      <c r="R1188" s="160"/>
      <c r="S1188" s="160"/>
      <c r="T1188" s="160"/>
      <c r="U1188" s="160"/>
      <c r="V1188" s="160"/>
      <c r="W1188" s="160"/>
      <c r="X1188" s="160"/>
      <c r="Y1188" s="160"/>
      <c r="Z1188" s="160"/>
      <c r="AA1188" s="160"/>
      <c r="AB1188" s="167"/>
      <c r="AC1188" s="160"/>
      <c r="AD1188" s="168"/>
      <c r="AE1188" s="160"/>
      <c r="AF1188" s="160"/>
      <c r="AG1188" s="161"/>
      <c r="AH1188" s="115"/>
      <c r="AI1188" s="115"/>
      <c r="AJ1188" s="115"/>
      <c r="AK1188" s="115"/>
      <c r="AL1188" s="115"/>
      <c r="AM1188" s="115"/>
      <c r="AO1188" s="115"/>
      <c r="AQ1188" s="4"/>
    </row>
    <row r="1189" spans="3:43">
      <c r="C1189" s="159"/>
      <c r="D1189" s="162"/>
      <c r="E1189" s="161"/>
      <c r="F1189" s="700"/>
      <c r="G1189" s="160"/>
      <c r="H1189" s="160"/>
      <c r="I1189" s="160"/>
      <c r="J1189" s="160"/>
      <c r="K1189" s="160"/>
      <c r="L1189" s="160"/>
      <c r="M1189" s="160"/>
      <c r="N1189" s="160"/>
      <c r="O1189" s="160"/>
      <c r="P1189" s="160"/>
      <c r="Q1189" s="160"/>
      <c r="R1189" s="160"/>
      <c r="S1189" s="160"/>
      <c r="T1189" s="160"/>
      <c r="U1189" s="160"/>
      <c r="V1189" s="160"/>
      <c r="W1189" s="160"/>
      <c r="X1189" s="160"/>
      <c r="Y1189" s="160"/>
      <c r="Z1189" s="160"/>
      <c r="AA1189" s="160"/>
      <c r="AB1189" s="167"/>
      <c r="AC1189" s="160"/>
      <c r="AD1189" s="168"/>
      <c r="AE1189" s="160"/>
      <c r="AF1189" s="160"/>
      <c r="AG1189" s="161"/>
      <c r="AH1189" s="115"/>
      <c r="AI1189" s="115"/>
      <c r="AJ1189" s="115"/>
      <c r="AK1189" s="115"/>
      <c r="AL1189" s="115"/>
      <c r="AM1189" s="115"/>
      <c r="AO1189" s="115"/>
      <c r="AQ1189" s="4"/>
    </row>
    <row r="1190" spans="3:43">
      <c r="C1190" s="159"/>
      <c r="D1190" s="162"/>
      <c r="E1190" s="161"/>
      <c r="F1190" s="700"/>
      <c r="G1190" s="160"/>
      <c r="H1190" s="160"/>
      <c r="I1190" s="160"/>
      <c r="J1190" s="160"/>
      <c r="K1190" s="160"/>
      <c r="L1190" s="160"/>
      <c r="M1190" s="160"/>
      <c r="N1190" s="160"/>
      <c r="O1190" s="160"/>
      <c r="P1190" s="160"/>
      <c r="Q1190" s="160"/>
      <c r="R1190" s="160"/>
      <c r="S1190" s="160"/>
      <c r="T1190" s="160"/>
      <c r="U1190" s="160"/>
      <c r="V1190" s="160"/>
      <c r="W1190" s="160"/>
      <c r="X1190" s="160"/>
      <c r="Y1190" s="160"/>
      <c r="Z1190" s="160"/>
      <c r="AA1190" s="160"/>
      <c r="AB1190" s="167"/>
      <c r="AC1190" s="160"/>
      <c r="AD1190" s="168"/>
      <c r="AE1190" s="160"/>
      <c r="AF1190" s="160"/>
      <c r="AG1190" s="161"/>
      <c r="AH1190" s="115"/>
      <c r="AI1190" s="115"/>
      <c r="AJ1190" s="115"/>
      <c r="AK1190" s="115"/>
      <c r="AL1190" s="115"/>
      <c r="AM1190" s="115"/>
      <c r="AO1190" s="115"/>
      <c r="AQ1190" s="4"/>
    </row>
    <row r="1191" spans="3:43">
      <c r="C1191" s="159"/>
      <c r="D1191" s="162"/>
      <c r="E1191" s="161"/>
      <c r="F1191" s="700"/>
      <c r="G1191" s="160"/>
      <c r="H1191" s="160"/>
      <c r="I1191" s="160"/>
      <c r="J1191" s="160"/>
      <c r="K1191" s="160"/>
      <c r="L1191" s="160"/>
      <c r="M1191" s="160"/>
      <c r="N1191" s="160"/>
      <c r="O1191" s="160"/>
      <c r="P1191" s="160"/>
      <c r="Q1191" s="160"/>
      <c r="R1191" s="160"/>
      <c r="S1191" s="160"/>
      <c r="T1191" s="160"/>
      <c r="U1191" s="160"/>
      <c r="V1191" s="160"/>
      <c r="W1191" s="160"/>
      <c r="X1191" s="160"/>
      <c r="Y1191" s="160"/>
      <c r="Z1191" s="160"/>
      <c r="AA1191" s="160"/>
      <c r="AB1191" s="167"/>
      <c r="AC1191" s="160"/>
      <c r="AD1191" s="168"/>
      <c r="AE1191" s="160"/>
      <c r="AF1191" s="160"/>
      <c r="AG1191" s="161"/>
      <c r="AH1191" s="115"/>
      <c r="AI1191" s="115"/>
      <c r="AJ1191" s="115"/>
      <c r="AK1191" s="115"/>
      <c r="AL1191" s="115"/>
      <c r="AM1191" s="115"/>
      <c r="AO1191" s="115"/>
      <c r="AQ1191" s="4"/>
    </row>
    <row r="1192" spans="3:43">
      <c r="C1192" s="159"/>
      <c r="D1192" s="162"/>
      <c r="E1192" s="161"/>
      <c r="F1192" s="700"/>
      <c r="G1192" s="160"/>
      <c r="H1192" s="160"/>
      <c r="I1192" s="160"/>
      <c r="J1192" s="160"/>
      <c r="K1192" s="160"/>
      <c r="L1192" s="160"/>
      <c r="M1192" s="160"/>
      <c r="N1192" s="160"/>
      <c r="O1192" s="160"/>
      <c r="P1192" s="160"/>
      <c r="Q1192" s="160"/>
      <c r="R1192" s="160"/>
      <c r="S1192" s="160"/>
      <c r="T1192" s="160"/>
      <c r="U1192" s="160"/>
      <c r="V1192" s="160"/>
      <c r="W1192" s="160"/>
      <c r="X1192" s="160"/>
      <c r="Y1192" s="160"/>
      <c r="Z1192" s="160"/>
      <c r="AA1192" s="160"/>
      <c r="AB1192" s="167"/>
      <c r="AC1192" s="160"/>
      <c r="AD1192" s="168"/>
      <c r="AE1192" s="160"/>
      <c r="AF1192" s="160"/>
      <c r="AG1192" s="161"/>
      <c r="AH1192" s="115"/>
      <c r="AI1192" s="115"/>
      <c r="AJ1192" s="115"/>
      <c r="AK1192" s="115"/>
      <c r="AL1192" s="115"/>
      <c r="AM1192" s="115"/>
      <c r="AO1192" s="115"/>
      <c r="AQ1192" s="4"/>
    </row>
    <row r="1193" spans="3:43">
      <c r="C1193" s="159"/>
      <c r="D1193" s="162"/>
      <c r="E1193" s="161"/>
      <c r="F1193" s="700"/>
      <c r="G1193" s="160"/>
      <c r="H1193" s="160"/>
      <c r="I1193" s="160"/>
      <c r="J1193" s="160"/>
      <c r="K1193" s="160"/>
      <c r="L1193" s="160"/>
      <c r="M1193" s="160"/>
      <c r="N1193" s="160"/>
      <c r="O1193" s="160"/>
      <c r="P1193" s="160"/>
      <c r="Q1193" s="160"/>
      <c r="R1193" s="160"/>
      <c r="S1193" s="160"/>
      <c r="T1193" s="160"/>
      <c r="U1193" s="160"/>
      <c r="V1193" s="160"/>
      <c r="W1193" s="160"/>
      <c r="X1193" s="160"/>
      <c r="Y1193" s="160"/>
      <c r="Z1193" s="160"/>
      <c r="AA1193" s="160"/>
      <c r="AB1193" s="167"/>
      <c r="AC1193" s="160"/>
      <c r="AD1193" s="168"/>
      <c r="AE1193" s="160"/>
      <c r="AF1193" s="160"/>
      <c r="AG1193" s="161"/>
      <c r="AH1193" s="115"/>
      <c r="AI1193" s="115"/>
      <c r="AJ1193" s="115"/>
      <c r="AK1193" s="115"/>
      <c r="AL1193" s="115"/>
      <c r="AM1193" s="115"/>
      <c r="AO1193" s="115"/>
      <c r="AQ1193" s="4"/>
    </row>
    <row r="1194" spans="3:43">
      <c r="C1194" s="159"/>
      <c r="D1194" s="162"/>
      <c r="E1194" s="161"/>
      <c r="F1194" s="700"/>
      <c r="G1194" s="160"/>
      <c r="H1194" s="160"/>
      <c r="I1194" s="160"/>
      <c r="J1194" s="160"/>
      <c r="K1194" s="160"/>
      <c r="L1194" s="160"/>
      <c r="M1194" s="160"/>
      <c r="N1194" s="160"/>
      <c r="O1194" s="160"/>
      <c r="P1194" s="160"/>
      <c r="Q1194" s="160"/>
      <c r="R1194" s="160"/>
      <c r="S1194" s="160"/>
      <c r="T1194" s="160"/>
      <c r="U1194" s="160"/>
      <c r="V1194" s="160"/>
      <c r="W1194" s="160"/>
      <c r="X1194" s="160"/>
      <c r="Y1194" s="160"/>
      <c r="Z1194" s="160"/>
      <c r="AA1194" s="160"/>
      <c r="AB1194" s="167"/>
      <c r="AC1194" s="160"/>
      <c r="AD1194" s="168"/>
      <c r="AE1194" s="160"/>
      <c r="AF1194" s="160"/>
      <c r="AG1194" s="161"/>
      <c r="AH1194" s="115"/>
      <c r="AI1194" s="115"/>
      <c r="AJ1194" s="115"/>
      <c r="AK1194" s="115"/>
      <c r="AL1194" s="115"/>
      <c r="AM1194" s="115"/>
      <c r="AO1194" s="115"/>
      <c r="AQ1194" s="4"/>
    </row>
    <row r="1195" spans="3:43">
      <c r="C1195" s="159"/>
      <c r="D1195" s="162"/>
      <c r="E1195" s="161"/>
      <c r="F1195" s="700"/>
      <c r="G1195" s="160"/>
      <c r="H1195" s="160"/>
      <c r="I1195" s="160"/>
      <c r="J1195" s="160"/>
      <c r="K1195" s="160"/>
      <c r="L1195" s="160"/>
      <c r="M1195" s="160"/>
      <c r="N1195" s="160"/>
      <c r="O1195" s="160"/>
      <c r="P1195" s="160"/>
      <c r="Q1195" s="160"/>
      <c r="R1195" s="160"/>
      <c r="S1195" s="160"/>
      <c r="T1195" s="160"/>
      <c r="U1195" s="160"/>
      <c r="V1195" s="160"/>
      <c r="W1195" s="160"/>
      <c r="X1195" s="160"/>
      <c r="Y1195" s="160"/>
      <c r="Z1195" s="160"/>
      <c r="AA1195" s="160"/>
      <c r="AB1195" s="167"/>
      <c r="AC1195" s="160"/>
      <c r="AD1195" s="168"/>
      <c r="AE1195" s="160"/>
      <c r="AF1195" s="160"/>
      <c r="AG1195" s="161"/>
      <c r="AH1195" s="115"/>
      <c r="AI1195" s="115"/>
      <c r="AJ1195" s="115"/>
      <c r="AK1195" s="115"/>
      <c r="AL1195" s="115"/>
      <c r="AM1195" s="115"/>
      <c r="AO1195" s="115"/>
      <c r="AQ1195" s="4"/>
    </row>
    <row r="1196" spans="3:43">
      <c r="C1196" s="159"/>
      <c r="D1196" s="162"/>
      <c r="E1196" s="161"/>
      <c r="F1196" s="700"/>
      <c r="G1196" s="160"/>
      <c r="H1196" s="160"/>
      <c r="I1196" s="160"/>
      <c r="J1196" s="160"/>
      <c r="K1196" s="160"/>
      <c r="L1196" s="160"/>
      <c r="M1196" s="160"/>
      <c r="N1196" s="160"/>
      <c r="O1196" s="160"/>
      <c r="P1196" s="160"/>
      <c r="Q1196" s="160"/>
      <c r="R1196" s="160"/>
      <c r="S1196" s="160"/>
      <c r="T1196" s="160"/>
      <c r="U1196" s="160"/>
      <c r="V1196" s="160"/>
      <c r="W1196" s="160"/>
      <c r="X1196" s="160"/>
      <c r="Y1196" s="160"/>
      <c r="Z1196" s="160"/>
      <c r="AA1196" s="160"/>
      <c r="AB1196" s="167"/>
      <c r="AC1196" s="160"/>
      <c r="AD1196" s="168"/>
      <c r="AE1196" s="160"/>
      <c r="AF1196" s="160"/>
      <c r="AG1196" s="161"/>
      <c r="AH1196" s="115"/>
      <c r="AI1196" s="115"/>
      <c r="AJ1196" s="115"/>
      <c r="AK1196" s="115"/>
      <c r="AL1196" s="115"/>
      <c r="AM1196" s="115"/>
      <c r="AO1196" s="115"/>
      <c r="AQ1196" s="4"/>
    </row>
    <row r="1197" spans="3:43">
      <c r="C1197" s="159"/>
      <c r="D1197" s="162"/>
      <c r="E1197" s="161"/>
      <c r="F1197" s="700"/>
      <c r="G1197" s="160"/>
      <c r="H1197" s="160"/>
      <c r="I1197" s="160"/>
      <c r="J1197" s="160"/>
      <c r="K1197" s="160"/>
      <c r="L1197" s="160"/>
      <c r="M1197" s="160"/>
      <c r="N1197" s="160"/>
      <c r="O1197" s="160"/>
      <c r="P1197" s="160"/>
      <c r="Q1197" s="160"/>
      <c r="R1197" s="160"/>
      <c r="S1197" s="160"/>
      <c r="T1197" s="160"/>
      <c r="U1197" s="160"/>
      <c r="V1197" s="160"/>
      <c r="W1197" s="160"/>
      <c r="X1197" s="160"/>
      <c r="Y1197" s="160"/>
      <c r="Z1197" s="160"/>
      <c r="AA1197" s="160"/>
      <c r="AB1197" s="167"/>
      <c r="AC1197" s="160"/>
      <c r="AD1197" s="168"/>
      <c r="AE1197" s="160"/>
      <c r="AF1197" s="160"/>
      <c r="AG1197" s="161"/>
      <c r="AH1197" s="115"/>
      <c r="AI1197" s="115"/>
      <c r="AJ1197" s="115"/>
      <c r="AK1197" s="115"/>
      <c r="AL1197" s="115"/>
      <c r="AM1197" s="115"/>
      <c r="AO1197" s="115"/>
      <c r="AQ1197" s="4"/>
    </row>
    <row r="1198" spans="3:43">
      <c r="C1198" s="159"/>
      <c r="D1198" s="162"/>
      <c r="E1198" s="161"/>
      <c r="F1198" s="700"/>
      <c r="G1198" s="160"/>
      <c r="H1198" s="160"/>
      <c r="I1198" s="160"/>
      <c r="J1198" s="160"/>
      <c r="K1198" s="160"/>
      <c r="L1198" s="160"/>
      <c r="M1198" s="160"/>
      <c r="N1198" s="160"/>
      <c r="O1198" s="160"/>
      <c r="P1198" s="160"/>
      <c r="Q1198" s="160"/>
      <c r="R1198" s="160"/>
      <c r="S1198" s="160"/>
      <c r="T1198" s="160"/>
      <c r="U1198" s="160"/>
      <c r="V1198" s="160"/>
      <c r="W1198" s="160"/>
      <c r="X1198" s="160"/>
      <c r="Y1198" s="160"/>
      <c r="Z1198" s="160"/>
      <c r="AA1198" s="160"/>
      <c r="AB1198" s="167"/>
      <c r="AC1198" s="160"/>
      <c r="AD1198" s="168"/>
      <c r="AE1198" s="160"/>
      <c r="AF1198" s="160"/>
      <c r="AG1198" s="161"/>
      <c r="AH1198" s="115"/>
      <c r="AI1198" s="115"/>
      <c r="AJ1198" s="115"/>
      <c r="AK1198" s="115"/>
      <c r="AL1198" s="115"/>
      <c r="AM1198" s="115"/>
      <c r="AO1198" s="115"/>
      <c r="AQ1198" s="4"/>
    </row>
    <row r="1199" spans="3:43">
      <c r="C1199" s="159"/>
      <c r="D1199" s="162"/>
      <c r="E1199" s="161"/>
      <c r="F1199" s="700"/>
      <c r="G1199" s="160"/>
      <c r="H1199" s="160"/>
      <c r="I1199" s="160"/>
      <c r="J1199" s="160"/>
      <c r="K1199" s="160"/>
      <c r="L1199" s="160"/>
      <c r="M1199" s="160"/>
      <c r="N1199" s="160"/>
      <c r="O1199" s="160"/>
      <c r="P1199" s="160"/>
      <c r="Q1199" s="160"/>
      <c r="R1199" s="160"/>
      <c r="S1199" s="160"/>
      <c r="T1199" s="160"/>
      <c r="U1199" s="160"/>
      <c r="V1199" s="160"/>
      <c r="W1199" s="160"/>
      <c r="X1199" s="160"/>
      <c r="Y1199" s="160"/>
      <c r="Z1199" s="160"/>
      <c r="AA1199" s="160"/>
      <c r="AB1199" s="167"/>
      <c r="AC1199" s="160"/>
      <c r="AD1199" s="168"/>
      <c r="AE1199" s="160"/>
      <c r="AF1199" s="160"/>
      <c r="AG1199" s="161"/>
      <c r="AH1199" s="115"/>
      <c r="AI1199" s="115"/>
      <c r="AJ1199" s="115"/>
      <c r="AK1199" s="115"/>
      <c r="AL1199" s="115"/>
      <c r="AM1199" s="115"/>
      <c r="AO1199" s="115"/>
      <c r="AQ1199" s="4"/>
    </row>
    <row r="1200" spans="3:43">
      <c r="C1200" s="159"/>
      <c r="D1200" s="162"/>
      <c r="E1200" s="161"/>
      <c r="F1200" s="700"/>
      <c r="G1200" s="160"/>
      <c r="H1200" s="160"/>
      <c r="I1200" s="160"/>
      <c r="J1200" s="160"/>
      <c r="K1200" s="160"/>
      <c r="L1200" s="160"/>
      <c r="M1200" s="160"/>
      <c r="N1200" s="160"/>
      <c r="O1200" s="160"/>
      <c r="P1200" s="160"/>
      <c r="Q1200" s="160"/>
      <c r="R1200" s="160"/>
      <c r="S1200" s="160"/>
      <c r="T1200" s="160"/>
      <c r="U1200" s="160"/>
      <c r="V1200" s="160"/>
      <c r="W1200" s="160"/>
      <c r="X1200" s="160"/>
      <c r="Y1200" s="160"/>
      <c r="Z1200" s="160"/>
      <c r="AA1200" s="160"/>
      <c r="AB1200" s="167"/>
      <c r="AC1200" s="160"/>
      <c r="AD1200" s="168"/>
      <c r="AE1200" s="160"/>
      <c r="AF1200" s="160"/>
      <c r="AG1200" s="161"/>
      <c r="AH1200" s="115"/>
      <c r="AI1200" s="115"/>
      <c r="AJ1200" s="115"/>
      <c r="AK1200" s="115"/>
      <c r="AL1200" s="115"/>
      <c r="AM1200" s="115"/>
      <c r="AO1200" s="115"/>
      <c r="AQ1200" s="4"/>
    </row>
    <row r="1201" spans="3:43">
      <c r="C1201" s="159"/>
      <c r="D1201" s="162"/>
      <c r="E1201" s="161"/>
      <c r="F1201" s="700"/>
      <c r="G1201" s="160"/>
      <c r="H1201" s="160"/>
      <c r="I1201" s="160"/>
      <c r="J1201" s="160"/>
      <c r="K1201" s="160"/>
      <c r="L1201" s="160"/>
      <c r="M1201" s="160"/>
      <c r="N1201" s="160"/>
      <c r="O1201" s="160"/>
      <c r="P1201" s="160"/>
      <c r="Q1201" s="160"/>
      <c r="R1201" s="160"/>
      <c r="S1201" s="160"/>
      <c r="T1201" s="160"/>
      <c r="U1201" s="160"/>
      <c r="V1201" s="160"/>
      <c r="W1201" s="160"/>
      <c r="X1201" s="160"/>
      <c r="Y1201" s="160"/>
      <c r="Z1201" s="160"/>
      <c r="AA1201" s="160"/>
      <c r="AB1201" s="167"/>
      <c r="AC1201" s="160"/>
      <c r="AD1201" s="168"/>
      <c r="AE1201" s="160"/>
      <c r="AF1201" s="160"/>
      <c r="AG1201" s="161"/>
      <c r="AH1201" s="115"/>
      <c r="AI1201" s="115"/>
      <c r="AJ1201" s="115"/>
      <c r="AK1201" s="115"/>
      <c r="AL1201" s="115"/>
      <c r="AM1201" s="115"/>
      <c r="AO1201" s="115"/>
      <c r="AQ1201" s="4"/>
    </row>
    <row r="1202" spans="3:43">
      <c r="C1202" s="159"/>
      <c r="D1202" s="162"/>
      <c r="E1202" s="161"/>
      <c r="F1202" s="700"/>
      <c r="G1202" s="160"/>
      <c r="H1202" s="160"/>
      <c r="I1202" s="160"/>
      <c r="J1202" s="160"/>
      <c r="K1202" s="160"/>
      <c r="L1202" s="160"/>
      <c r="M1202" s="160"/>
      <c r="N1202" s="160"/>
      <c r="O1202" s="160"/>
      <c r="P1202" s="160"/>
      <c r="Q1202" s="160"/>
      <c r="R1202" s="160"/>
      <c r="S1202" s="160"/>
      <c r="T1202" s="160"/>
      <c r="U1202" s="160"/>
      <c r="V1202" s="160"/>
      <c r="W1202" s="160"/>
      <c r="X1202" s="160"/>
      <c r="Y1202" s="160"/>
      <c r="Z1202" s="160"/>
      <c r="AA1202" s="160"/>
      <c r="AB1202" s="167"/>
      <c r="AC1202" s="160"/>
      <c r="AD1202" s="168"/>
      <c r="AE1202" s="160"/>
      <c r="AF1202" s="160"/>
      <c r="AG1202" s="161"/>
      <c r="AH1202" s="115"/>
      <c r="AI1202" s="115"/>
      <c r="AJ1202" s="115"/>
      <c r="AK1202" s="115"/>
      <c r="AL1202" s="115"/>
      <c r="AM1202" s="115"/>
      <c r="AO1202" s="115"/>
      <c r="AQ1202" s="4"/>
    </row>
    <row r="1203" spans="3:43">
      <c r="C1203" s="159"/>
      <c r="D1203" s="162"/>
      <c r="E1203" s="161"/>
      <c r="F1203" s="700"/>
      <c r="G1203" s="160"/>
      <c r="H1203" s="160"/>
      <c r="I1203" s="160"/>
      <c r="J1203" s="160"/>
      <c r="K1203" s="160"/>
      <c r="L1203" s="160"/>
      <c r="M1203" s="160"/>
      <c r="N1203" s="160"/>
      <c r="O1203" s="160"/>
      <c r="P1203" s="160"/>
      <c r="Q1203" s="160"/>
      <c r="R1203" s="160"/>
      <c r="S1203" s="160"/>
      <c r="T1203" s="160"/>
      <c r="U1203" s="160"/>
      <c r="V1203" s="160"/>
      <c r="W1203" s="160"/>
      <c r="X1203" s="160"/>
      <c r="Y1203" s="160"/>
      <c r="Z1203" s="160"/>
      <c r="AA1203" s="160"/>
      <c r="AB1203" s="167"/>
      <c r="AC1203" s="160"/>
      <c r="AD1203" s="168"/>
      <c r="AE1203" s="160"/>
      <c r="AF1203" s="160"/>
      <c r="AG1203" s="161"/>
      <c r="AH1203" s="115"/>
      <c r="AI1203" s="115"/>
      <c r="AJ1203" s="115"/>
      <c r="AK1203" s="115"/>
      <c r="AL1203" s="115"/>
      <c r="AM1203" s="115"/>
      <c r="AO1203" s="115"/>
      <c r="AQ1203" s="4"/>
    </row>
    <row r="1204" spans="3:43">
      <c r="C1204" s="159"/>
      <c r="D1204" s="162"/>
      <c r="E1204" s="161"/>
      <c r="F1204" s="700"/>
      <c r="G1204" s="160"/>
      <c r="H1204" s="160"/>
      <c r="I1204" s="160"/>
      <c r="J1204" s="160"/>
      <c r="K1204" s="160"/>
      <c r="L1204" s="160"/>
      <c r="M1204" s="160"/>
      <c r="N1204" s="160"/>
      <c r="O1204" s="160"/>
      <c r="P1204" s="160"/>
      <c r="Q1204" s="160"/>
      <c r="R1204" s="160"/>
      <c r="S1204" s="160"/>
      <c r="T1204" s="160"/>
      <c r="U1204" s="160"/>
      <c r="V1204" s="160"/>
      <c r="W1204" s="160"/>
      <c r="X1204" s="160"/>
      <c r="Y1204" s="160"/>
      <c r="Z1204" s="160"/>
      <c r="AA1204" s="160"/>
      <c r="AB1204" s="167"/>
      <c r="AC1204" s="160"/>
      <c r="AD1204" s="168"/>
      <c r="AE1204" s="160"/>
      <c r="AF1204" s="160"/>
      <c r="AG1204" s="161"/>
      <c r="AH1204" s="115"/>
      <c r="AI1204" s="115"/>
      <c r="AJ1204" s="115"/>
      <c r="AK1204" s="115"/>
      <c r="AL1204" s="115"/>
      <c r="AM1204" s="115"/>
      <c r="AO1204" s="115"/>
      <c r="AQ1204" s="4"/>
    </row>
    <row r="1205" spans="3:43">
      <c r="C1205" s="159"/>
      <c r="D1205" s="162"/>
      <c r="E1205" s="161"/>
      <c r="F1205" s="700"/>
      <c r="G1205" s="160"/>
      <c r="H1205" s="160"/>
      <c r="I1205" s="160"/>
      <c r="J1205" s="160"/>
      <c r="K1205" s="160"/>
      <c r="L1205" s="160"/>
      <c r="M1205" s="160"/>
      <c r="N1205" s="160"/>
      <c r="O1205" s="160"/>
      <c r="P1205" s="160"/>
      <c r="Q1205" s="160"/>
      <c r="R1205" s="160"/>
      <c r="S1205" s="160"/>
      <c r="T1205" s="160"/>
      <c r="U1205" s="160"/>
      <c r="V1205" s="160"/>
      <c r="W1205" s="160"/>
      <c r="X1205" s="160"/>
      <c r="Y1205" s="160"/>
      <c r="Z1205" s="160"/>
      <c r="AA1205" s="160"/>
      <c r="AB1205" s="167"/>
      <c r="AC1205" s="160"/>
      <c r="AD1205" s="168"/>
      <c r="AE1205" s="160"/>
      <c r="AF1205" s="160"/>
      <c r="AG1205" s="161"/>
      <c r="AH1205" s="115"/>
      <c r="AI1205" s="115"/>
      <c r="AJ1205" s="115"/>
      <c r="AK1205" s="115"/>
      <c r="AL1205" s="115"/>
      <c r="AM1205" s="115"/>
      <c r="AO1205" s="115"/>
      <c r="AQ1205" s="4"/>
    </row>
    <row r="1206" spans="3:43">
      <c r="C1206" s="159"/>
      <c r="D1206" s="162"/>
      <c r="E1206" s="161"/>
      <c r="F1206" s="700"/>
      <c r="G1206" s="160"/>
      <c r="H1206" s="160"/>
      <c r="I1206" s="160"/>
      <c r="J1206" s="160"/>
      <c r="K1206" s="160"/>
      <c r="L1206" s="160"/>
      <c r="M1206" s="160"/>
      <c r="N1206" s="160"/>
      <c r="O1206" s="160"/>
      <c r="P1206" s="160"/>
      <c r="Q1206" s="160"/>
      <c r="R1206" s="160"/>
      <c r="S1206" s="160"/>
      <c r="T1206" s="160"/>
      <c r="U1206" s="160"/>
      <c r="V1206" s="160"/>
      <c r="W1206" s="160"/>
      <c r="X1206" s="160"/>
      <c r="Y1206" s="160"/>
      <c r="Z1206" s="160"/>
      <c r="AA1206" s="160"/>
      <c r="AB1206" s="167"/>
      <c r="AC1206" s="160"/>
      <c r="AD1206" s="168"/>
      <c r="AE1206" s="160"/>
      <c r="AF1206" s="160"/>
      <c r="AG1206" s="161"/>
      <c r="AH1206" s="115"/>
      <c r="AI1206" s="115"/>
      <c r="AJ1206" s="115"/>
      <c r="AK1206" s="115"/>
      <c r="AL1206" s="115"/>
      <c r="AM1206" s="115"/>
      <c r="AO1206" s="115"/>
      <c r="AQ1206" s="4"/>
    </row>
    <row r="1207" spans="3:43">
      <c r="C1207" s="159"/>
      <c r="D1207" s="162"/>
      <c r="E1207" s="161"/>
      <c r="F1207" s="700"/>
      <c r="G1207" s="160"/>
      <c r="H1207" s="160"/>
      <c r="I1207" s="160"/>
      <c r="J1207" s="160"/>
      <c r="K1207" s="160"/>
      <c r="L1207" s="160"/>
      <c r="M1207" s="160"/>
      <c r="N1207" s="160"/>
      <c r="O1207" s="160"/>
      <c r="P1207" s="160"/>
      <c r="Q1207" s="160"/>
      <c r="R1207" s="160"/>
      <c r="S1207" s="160"/>
      <c r="T1207" s="160"/>
      <c r="U1207" s="160"/>
      <c r="V1207" s="160"/>
      <c r="W1207" s="160"/>
      <c r="X1207" s="160"/>
      <c r="Y1207" s="160"/>
      <c r="Z1207" s="160"/>
      <c r="AA1207" s="160"/>
      <c r="AB1207" s="167"/>
      <c r="AC1207" s="160"/>
      <c r="AD1207" s="168"/>
      <c r="AE1207" s="160"/>
      <c r="AF1207" s="160"/>
      <c r="AG1207" s="161"/>
      <c r="AH1207" s="115"/>
      <c r="AI1207" s="115"/>
      <c r="AJ1207" s="115"/>
      <c r="AK1207" s="115"/>
      <c r="AL1207" s="115"/>
      <c r="AM1207" s="115"/>
      <c r="AO1207" s="115"/>
      <c r="AQ1207" s="4"/>
    </row>
    <row r="1208" spans="3:43">
      <c r="C1208" s="159"/>
      <c r="D1208" s="162"/>
      <c r="E1208" s="161"/>
      <c r="F1208" s="700"/>
      <c r="G1208" s="160"/>
      <c r="H1208" s="160"/>
      <c r="I1208" s="160"/>
      <c r="J1208" s="160"/>
      <c r="K1208" s="160"/>
      <c r="L1208" s="160"/>
      <c r="M1208" s="160"/>
      <c r="N1208" s="160"/>
      <c r="O1208" s="160"/>
      <c r="P1208" s="160"/>
      <c r="Q1208" s="160"/>
      <c r="R1208" s="160"/>
      <c r="S1208" s="160"/>
      <c r="T1208" s="160"/>
      <c r="U1208" s="160"/>
      <c r="V1208" s="160"/>
      <c r="W1208" s="160"/>
      <c r="X1208" s="160"/>
      <c r="Y1208" s="160"/>
      <c r="Z1208" s="160"/>
      <c r="AA1208" s="160"/>
      <c r="AB1208" s="167"/>
      <c r="AC1208" s="160"/>
      <c r="AD1208" s="168"/>
      <c r="AE1208" s="160"/>
      <c r="AF1208" s="160"/>
      <c r="AG1208" s="161"/>
      <c r="AH1208" s="115"/>
      <c r="AI1208" s="115"/>
      <c r="AJ1208" s="115"/>
      <c r="AK1208" s="115"/>
      <c r="AL1208" s="115"/>
      <c r="AM1208" s="115"/>
      <c r="AO1208" s="115"/>
      <c r="AQ1208" s="4"/>
    </row>
    <row r="1209" spans="3:43">
      <c r="C1209" s="159"/>
      <c r="D1209" s="162"/>
      <c r="E1209" s="161"/>
      <c r="F1209" s="700"/>
      <c r="G1209" s="160"/>
      <c r="H1209" s="160"/>
      <c r="I1209" s="160"/>
      <c r="J1209" s="160"/>
      <c r="K1209" s="160"/>
      <c r="L1209" s="160"/>
      <c r="M1209" s="160"/>
      <c r="N1209" s="160"/>
      <c r="O1209" s="160"/>
      <c r="P1209" s="160"/>
      <c r="Q1209" s="160"/>
      <c r="R1209" s="160"/>
      <c r="S1209" s="160"/>
      <c r="T1209" s="160"/>
      <c r="U1209" s="160"/>
      <c r="V1209" s="160"/>
      <c r="W1209" s="160"/>
      <c r="X1209" s="160"/>
      <c r="Y1209" s="160"/>
      <c r="Z1209" s="160"/>
      <c r="AA1209" s="160"/>
      <c r="AB1209" s="167"/>
      <c r="AC1209" s="160"/>
      <c r="AD1209" s="168"/>
      <c r="AE1209" s="160"/>
      <c r="AF1209" s="160"/>
      <c r="AG1209" s="161"/>
      <c r="AH1209" s="115"/>
      <c r="AI1209" s="115"/>
      <c r="AJ1209" s="115"/>
      <c r="AK1209" s="115"/>
      <c r="AL1209" s="115"/>
      <c r="AM1209" s="115"/>
      <c r="AO1209" s="115"/>
      <c r="AQ1209" s="4"/>
    </row>
    <row r="1210" spans="3:43">
      <c r="C1210" s="159"/>
      <c r="D1210" s="162"/>
      <c r="E1210" s="161"/>
      <c r="F1210" s="700"/>
      <c r="G1210" s="160"/>
      <c r="H1210" s="160"/>
      <c r="I1210" s="160"/>
      <c r="J1210" s="160"/>
      <c r="K1210" s="160"/>
      <c r="L1210" s="160"/>
      <c r="M1210" s="160"/>
      <c r="N1210" s="160"/>
      <c r="O1210" s="160"/>
      <c r="P1210" s="160"/>
      <c r="Q1210" s="160"/>
      <c r="R1210" s="160"/>
      <c r="S1210" s="160"/>
      <c r="T1210" s="160"/>
      <c r="U1210" s="160"/>
      <c r="V1210" s="160"/>
      <c r="W1210" s="160"/>
      <c r="X1210" s="160"/>
      <c r="Y1210" s="160"/>
      <c r="Z1210" s="160"/>
      <c r="AA1210" s="160"/>
      <c r="AB1210" s="167"/>
      <c r="AC1210" s="160"/>
      <c r="AD1210" s="168"/>
      <c r="AE1210" s="160"/>
      <c r="AF1210" s="160"/>
      <c r="AG1210" s="161"/>
      <c r="AH1210" s="115"/>
      <c r="AI1210" s="115"/>
      <c r="AJ1210" s="115"/>
      <c r="AK1210" s="115"/>
      <c r="AL1210" s="115"/>
      <c r="AM1210" s="115"/>
      <c r="AO1210" s="115"/>
      <c r="AQ1210" s="4"/>
    </row>
    <row r="1211" spans="3:43">
      <c r="C1211" s="159"/>
      <c r="D1211" s="162"/>
      <c r="E1211" s="161"/>
      <c r="F1211" s="700"/>
      <c r="G1211" s="160"/>
      <c r="H1211" s="160"/>
      <c r="I1211" s="160"/>
      <c r="J1211" s="160"/>
      <c r="K1211" s="160"/>
      <c r="L1211" s="160"/>
      <c r="M1211" s="160"/>
      <c r="N1211" s="160"/>
      <c r="O1211" s="160"/>
      <c r="P1211" s="160"/>
      <c r="Q1211" s="160"/>
      <c r="R1211" s="160"/>
      <c r="S1211" s="160"/>
      <c r="T1211" s="160"/>
      <c r="U1211" s="160"/>
      <c r="V1211" s="160"/>
      <c r="W1211" s="160"/>
      <c r="X1211" s="160"/>
      <c r="Y1211" s="160"/>
      <c r="Z1211" s="160"/>
      <c r="AA1211" s="160"/>
      <c r="AB1211" s="167"/>
      <c r="AC1211" s="160"/>
      <c r="AD1211" s="168"/>
      <c r="AE1211" s="160"/>
      <c r="AF1211" s="160"/>
      <c r="AG1211" s="161"/>
      <c r="AH1211" s="115"/>
      <c r="AI1211" s="115"/>
      <c r="AJ1211" s="115"/>
      <c r="AK1211" s="115"/>
      <c r="AL1211" s="115"/>
      <c r="AM1211" s="115"/>
      <c r="AO1211" s="115"/>
      <c r="AQ1211" s="4"/>
    </row>
    <row r="1212" spans="3:43">
      <c r="C1212" s="159"/>
      <c r="D1212" s="162"/>
      <c r="E1212" s="161"/>
      <c r="F1212" s="700"/>
      <c r="G1212" s="160"/>
      <c r="H1212" s="160"/>
      <c r="I1212" s="160"/>
      <c r="J1212" s="160"/>
      <c r="K1212" s="160"/>
      <c r="L1212" s="160"/>
      <c r="M1212" s="160"/>
      <c r="N1212" s="160"/>
      <c r="O1212" s="160"/>
      <c r="P1212" s="160"/>
      <c r="Q1212" s="160"/>
      <c r="R1212" s="160"/>
      <c r="S1212" s="160"/>
      <c r="T1212" s="160"/>
      <c r="U1212" s="160"/>
      <c r="V1212" s="160"/>
      <c r="W1212" s="160"/>
      <c r="X1212" s="160"/>
      <c r="Y1212" s="160"/>
      <c r="Z1212" s="160"/>
      <c r="AA1212" s="160"/>
      <c r="AB1212" s="167"/>
      <c r="AC1212" s="160"/>
      <c r="AD1212" s="168"/>
      <c r="AE1212" s="160"/>
      <c r="AF1212" s="160"/>
      <c r="AG1212" s="161"/>
      <c r="AH1212" s="115"/>
      <c r="AI1212" s="115"/>
      <c r="AJ1212" s="115"/>
      <c r="AK1212" s="115"/>
      <c r="AL1212" s="115"/>
      <c r="AM1212" s="115"/>
      <c r="AO1212" s="115"/>
      <c r="AQ1212" s="4"/>
    </row>
    <row r="1213" spans="3:43">
      <c r="C1213" s="159"/>
      <c r="D1213" s="162"/>
      <c r="E1213" s="161"/>
      <c r="F1213" s="700"/>
      <c r="G1213" s="160"/>
      <c r="H1213" s="160"/>
      <c r="I1213" s="160"/>
      <c r="J1213" s="160"/>
      <c r="K1213" s="160"/>
      <c r="L1213" s="160"/>
      <c r="M1213" s="160"/>
      <c r="N1213" s="160"/>
      <c r="O1213" s="160"/>
      <c r="P1213" s="160"/>
      <c r="Q1213" s="160"/>
      <c r="R1213" s="160"/>
      <c r="S1213" s="160"/>
      <c r="T1213" s="160"/>
      <c r="U1213" s="160"/>
      <c r="V1213" s="160"/>
      <c r="W1213" s="160"/>
      <c r="X1213" s="160"/>
      <c r="Y1213" s="160"/>
      <c r="Z1213" s="160"/>
      <c r="AA1213" s="160"/>
      <c r="AB1213" s="167"/>
      <c r="AC1213" s="160"/>
      <c r="AD1213" s="168"/>
      <c r="AE1213" s="160"/>
      <c r="AF1213" s="160"/>
      <c r="AG1213" s="161"/>
      <c r="AH1213" s="115"/>
      <c r="AI1213" s="115"/>
      <c r="AJ1213" s="115"/>
      <c r="AK1213" s="115"/>
      <c r="AL1213" s="115"/>
      <c r="AM1213" s="115"/>
      <c r="AO1213" s="115"/>
      <c r="AQ1213" s="4"/>
    </row>
    <row r="1214" spans="3:43">
      <c r="C1214" s="159"/>
      <c r="D1214" s="162"/>
      <c r="E1214" s="161"/>
      <c r="F1214" s="700"/>
      <c r="G1214" s="160"/>
      <c r="H1214" s="160"/>
      <c r="I1214" s="160"/>
      <c r="J1214" s="160"/>
      <c r="K1214" s="160"/>
      <c r="L1214" s="160"/>
      <c r="M1214" s="160"/>
      <c r="N1214" s="160"/>
      <c r="O1214" s="160"/>
      <c r="P1214" s="160"/>
      <c r="Q1214" s="160"/>
      <c r="R1214" s="160"/>
      <c r="S1214" s="160"/>
      <c r="T1214" s="160"/>
      <c r="U1214" s="160"/>
      <c r="V1214" s="160"/>
      <c r="W1214" s="160"/>
      <c r="X1214" s="160"/>
      <c r="Y1214" s="160"/>
      <c r="Z1214" s="160"/>
      <c r="AA1214" s="160"/>
      <c r="AB1214" s="167"/>
      <c r="AC1214" s="160"/>
      <c r="AD1214" s="168"/>
      <c r="AE1214" s="160"/>
      <c r="AF1214" s="160"/>
      <c r="AG1214" s="161"/>
      <c r="AH1214" s="115"/>
      <c r="AI1214" s="115"/>
      <c r="AJ1214" s="115"/>
      <c r="AK1214" s="115"/>
      <c r="AL1214" s="115"/>
      <c r="AM1214" s="115"/>
      <c r="AO1214" s="115"/>
      <c r="AQ1214" s="4"/>
    </row>
    <row r="1215" spans="3:43">
      <c r="C1215" s="159"/>
      <c r="D1215" s="162"/>
      <c r="E1215" s="161"/>
      <c r="F1215" s="700"/>
      <c r="G1215" s="160"/>
      <c r="H1215" s="160"/>
      <c r="I1215" s="160"/>
      <c r="J1215" s="160"/>
      <c r="K1215" s="160"/>
      <c r="L1215" s="160"/>
      <c r="M1215" s="160"/>
      <c r="N1215" s="160"/>
      <c r="O1215" s="160"/>
      <c r="P1215" s="160"/>
      <c r="Q1215" s="160"/>
      <c r="R1215" s="160"/>
      <c r="S1215" s="160"/>
      <c r="T1215" s="160"/>
      <c r="U1215" s="160"/>
      <c r="V1215" s="160"/>
      <c r="W1215" s="160"/>
      <c r="X1215" s="160"/>
      <c r="Y1215" s="160"/>
      <c r="Z1215" s="160"/>
      <c r="AA1215" s="160"/>
      <c r="AB1215" s="167"/>
      <c r="AC1215" s="160"/>
      <c r="AD1215" s="168"/>
      <c r="AE1215" s="160"/>
      <c r="AF1215" s="160"/>
      <c r="AG1215" s="161"/>
      <c r="AH1215" s="115"/>
      <c r="AI1215" s="115"/>
      <c r="AJ1215" s="115"/>
      <c r="AK1215" s="115"/>
      <c r="AL1215" s="115"/>
      <c r="AM1215" s="115"/>
      <c r="AO1215" s="115"/>
      <c r="AQ1215" s="4"/>
    </row>
    <row r="1216" spans="3:43">
      <c r="C1216" s="159"/>
      <c r="D1216" s="162"/>
      <c r="E1216" s="161"/>
      <c r="F1216" s="700"/>
      <c r="G1216" s="160"/>
      <c r="H1216" s="160"/>
      <c r="I1216" s="160"/>
      <c r="J1216" s="160"/>
      <c r="K1216" s="160"/>
      <c r="L1216" s="160"/>
      <c r="M1216" s="160"/>
      <c r="N1216" s="160"/>
      <c r="O1216" s="160"/>
      <c r="P1216" s="160"/>
      <c r="Q1216" s="160"/>
      <c r="R1216" s="160"/>
      <c r="S1216" s="160"/>
      <c r="T1216" s="160"/>
      <c r="U1216" s="160"/>
      <c r="V1216" s="160"/>
      <c r="W1216" s="160"/>
      <c r="X1216" s="160"/>
      <c r="Y1216" s="160"/>
      <c r="Z1216" s="160"/>
      <c r="AA1216" s="160"/>
      <c r="AB1216" s="167"/>
      <c r="AC1216" s="160"/>
      <c r="AD1216" s="168"/>
      <c r="AE1216" s="160"/>
      <c r="AF1216" s="160"/>
      <c r="AG1216" s="161"/>
      <c r="AH1216" s="115"/>
      <c r="AI1216" s="115"/>
      <c r="AJ1216" s="115"/>
      <c r="AK1216" s="115"/>
      <c r="AL1216" s="115"/>
      <c r="AM1216" s="115"/>
      <c r="AO1216" s="115"/>
      <c r="AQ1216" s="4"/>
    </row>
    <row r="1217" spans="3:43">
      <c r="C1217" s="159"/>
      <c r="D1217" s="162"/>
      <c r="E1217" s="161"/>
      <c r="F1217" s="700"/>
      <c r="G1217" s="160"/>
      <c r="H1217" s="160"/>
      <c r="I1217" s="160"/>
      <c r="J1217" s="160"/>
      <c r="K1217" s="160"/>
      <c r="L1217" s="160"/>
      <c r="M1217" s="160"/>
      <c r="N1217" s="160"/>
      <c r="O1217" s="160"/>
      <c r="P1217" s="160"/>
      <c r="Q1217" s="160"/>
      <c r="R1217" s="160"/>
      <c r="S1217" s="160"/>
      <c r="T1217" s="160"/>
      <c r="U1217" s="160"/>
      <c r="V1217" s="160"/>
      <c r="W1217" s="160"/>
      <c r="X1217" s="160"/>
      <c r="Y1217" s="160"/>
      <c r="Z1217" s="160"/>
      <c r="AA1217" s="160"/>
      <c r="AB1217" s="167"/>
      <c r="AC1217" s="160"/>
      <c r="AD1217" s="168"/>
      <c r="AE1217" s="160"/>
      <c r="AF1217" s="160"/>
      <c r="AG1217" s="161"/>
      <c r="AH1217" s="115"/>
      <c r="AI1217" s="115"/>
      <c r="AJ1217" s="115"/>
      <c r="AK1217" s="115"/>
      <c r="AL1217" s="115"/>
      <c r="AM1217" s="115"/>
      <c r="AO1217" s="115"/>
      <c r="AQ1217" s="4"/>
    </row>
    <row r="1218" spans="3:43">
      <c r="C1218" s="159"/>
      <c r="D1218" s="162"/>
      <c r="E1218" s="161"/>
      <c r="F1218" s="700"/>
      <c r="G1218" s="160"/>
      <c r="H1218" s="160"/>
      <c r="I1218" s="160"/>
      <c r="J1218" s="160"/>
      <c r="K1218" s="160"/>
      <c r="L1218" s="160"/>
      <c r="M1218" s="160"/>
      <c r="N1218" s="160"/>
      <c r="O1218" s="160"/>
      <c r="P1218" s="160"/>
      <c r="Q1218" s="160"/>
      <c r="R1218" s="160"/>
      <c r="S1218" s="160"/>
      <c r="T1218" s="160"/>
      <c r="U1218" s="160"/>
      <c r="V1218" s="160"/>
      <c r="W1218" s="160"/>
      <c r="X1218" s="160"/>
      <c r="Y1218" s="160"/>
      <c r="Z1218" s="160"/>
      <c r="AA1218" s="160"/>
      <c r="AB1218" s="167"/>
      <c r="AC1218" s="160"/>
      <c r="AD1218" s="168"/>
      <c r="AE1218" s="160"/>
      <c r="AF1218" s="160"/>
      <c r="AG1218" s="161"/>
      <c r="AH1218" s="115"/>
      <c r="AI1218" s="115"/>
      <c r="AJ1218" s="115"/>
      <c r="AK1218" s="115"/>
      <c r="AL1218" s="115"/>
      <c r="AM1218" s="115"/>
      <c r="AO1218" s="115"/>
      <c r="AQ1218" s="4"/>
    </row>
    <row r="1219" spans="3:43">
      <c r="C1219" s="159"/>
      <c r="D1219" s="162"/>
      <c r="E1219" s="161"/>
      <c r="F1219" s="700"/>
      <c r="G1219" s="160"/>
      <c r="H1219" s="160"/>
      <c r="I1219" s="160"/>
      <c r="J1219" s="160"/>
      <c r="K1219" s="160"/>
      <c r="L1219" s="160"/>
      <c r="M1219" s="160"/>
      <c r="N1219" s="160"/>
      <c r="O1219" s="160"/>
      <c r="P1219" s="160"/>
      <c r="Q1219" s="160"/>
      <c r="R1219" s="160"/>
      <c r="S1219" s="160"/>
      <c r="T1219" s="160"/>
      <c r="U1219" s="160"/>
      <c r="V1219" s="160"/>
      <c r="W1219" s="160"/>
      <c r="X1219" s="160"/>
      <c r="Y1219" s="160"/>
      <c r="Z1219" s="160"/>
      <c r="AA1219" s="160"/>
      <c r="AB1219" s="167"/>
      <c r="AC1219" s="160"/>
      <c r="AD1219" s="168"/>
      <c r="AE1219" s="160"/>
      <c r="AF1219" s="160"/>
      <c r="AG1219" s="161"/>
      <c r="AH1219" s="115"/>
      <c r="AI1219" s="115"/>
      <c r="AJ1219" s="115"/>
      <c r="AK1219" s="115"/>
      <c r="AL1219" s="115"/>
      <c r="AM1219" s="115"/>
      <c r="AO1219" s="115"/>
      <c r="AQ1219" s="4"/>
    </row>
    <row r="1220" spans="3:43">
      <c r="C1220" s="159"/>
      <c r="D1220" s="162"/>
      <c r="E1220" s="161"/>
      <c r="F1220" s="700"/>
      <c r="G1220" s="160"/>
      <c r="H1220" s="160"/>
      <c r="I1220" s="160"/>
      <c r="J1220" s="160"/>
      <c r="K1220" s="160"/>
      <c r="L1220" s="160"/>
      <c r="M1220" s="160"/>
      <c r="N1220" s="160"/>
      <c r="O1220" s="160"/>
      <c r="P1220" s="160"/>
      <c r="Q1220" s="160"/>
      <c r="R1220" s="160"/>
      <c r="S1220" s="160"/>
      <c r="T1220" s="160"/>
      <c r="U1220" s="160"/>
      <c r="V1220" s="160"/>
      <c r="W1220" s="160"/>
      <c r="X1220" s="160"/>
      <c r="Y1220" s="160"/>
      <c r="Z1220" s="160"/>
      <c r="AA1220" s="160"/>
      <c r="AB1220" s="167"/>
      <c r="AC1220" s="160"/>
      <c r="AD1220" s="168"/>
      <c r="AE1220" s="160"/>
      <c r="AF1220" s="160"/>
      <c r="AG1220" s="161"/>
      <c r="AH1220" s="115"/>
      <c r="AI1220" s="115"/>
      <c r="AJ1220" s="115"/>
      <c r="AK1220" s="115"/>
      <c r="AL1220" s="115"/>
      <c r="AM1220" s="115"/>
      <c r="AO1220" s="115"/>
      <c r="AQ1220" s="4"/>
    </row>
    <row r="1221" spans="3:43">
      <c r="C1221" s="159"/>
      <c r="D1221" s="162"/>
      <c r="E1221" s="161"/>
      <c r="F1221" s="700"/>
      <c r="G1221" s="160"/>
      <c r="H1221" s="160"/>
      <c r="I1221" s="160"/>
      <c r="J1221" s="160"/>
      <c r="K1221" s="160"/>
      <c r="L1221" s="160"/>
      <c r="M1221" s="160"/>
      <c r="N1221" s="160"/>
      <c r="O1221" s="160"/>
      <c r="P1221" s="160"/>
      <c r="Q1221" s="160"/>
      <c r="R1221" s="160"/>
      <c r="S1221" s="160"/>
      <c r="T1221" s="160"/>
      <c r="U1221" s="160"/>
      <c r="V1221" s="160"/>
      <c r="W1221" s="160"/>
      <c r="X1221" s="160"/>
      <c r="Y1221" s="160"/>
      <c r="Z1221" s="160"/>
      <c r="AA1221" s="160"/>
      <c r="AB1221" s="167"/>
      <c r="AC1221" s="160"/>
      <c r="AD1221" s="168"/>
      <c r="AE1221" s="160"/>
      <c r="AF1221" s="160"/>
      <c r="AG1221" s="161"/>
      <c r="AH1221" s="115"/>
      <c r="AI1221" s="115"/>
      <c r="AJ1221" s="115"/>
      <c r="AK1221" s="115"/>
      <c r="AL1221" s="115"/>
      <c r="AM1221" s="115"/>
      <c r="AO1221" s="115"/>
      <c r="AQ1221" s="4"/>
    </row>
    <row r="1222" spans="3:43">
      <c r="C1222" s="159"/>
      <c r="D1222" s="162"/>
      <c r="E1222" s="161"/>
      <c r="F1222" s="700"/>
      <c r="G1222" s="160"/>
      <c r="H1222" s="160"/>
      <c r="I1222" s="160"/>
      <c r="J1222" s="160"/>
      <c r="K1222" s="160"/>
      <c r="L1222" s="160"/>
      <c r="M1222" s="160"/>
      <c r="N1222" s="160"/>
      <c r="O1222" s="160"/>
      <c r="P1222" s="160"/>
      <c r="Q1222" s="160"/>
      <c r="R1222" s="160"/>
      <c r="S1222" s="160"/>
      <c r="T1222" s="160"/>
      <c r="U1222" s="160"/>
      <c r="V1222" s="160"/>
      <c r="W1222" s="160"/>
      <c r="X1222" s="160"/>
      <c r="Y1222" s="160"/>
      <c r="Z1222" s="160"/>
      <c r="AA1222" s="160"/>
      <c r="AB1222" s="167"/>
      <c r="AC1222" s="160"/>
      <c r="AD1222" s="168"/>
      <c r="AE1222" s="160"/>
      <c r="AF1222" s="160"/>
      <c r="AG1222" s="161"/>
      <c r="AH1222" s="115"/>
      <c r="AI1222" s="115"/>
      <c r="AJ1222" s="115"/>
      <c r="AK1222" s="115"/>
      <c r="AL1222" s="115"/>
      <c r="AM1222" s="115"/>
      <c r="AO1222" s="115"/>
      <c r="AQ1222" s="4"/>
    </row>
    <row r="1223" spans="3:43">
      <c r="C1223" s="159"/>
      <c r="D1223" s="162"/>
      <c r="E1223" s="161"/>
      <c r="F1223" s="700"/>
      <c r="G1223" s="160"/>
      <c r="H1223" s="160"/>
      <c r="I1223" s="160"/>
      <c r="J1223" s="160"/>
      <c r="K1223" s="160"/>
      <c r="L1223" s="160"/>
      <c r="M1223" s="160"/>
      <c r="N1223" s="160"/>
      <c r="O1223" s="160"/>
      <c r="P1223" s="160"/>
      <c r="Q1223" s="160"/>
      <c r="R1223" s="160"/>
      <c r="S1223" s="160"/>
      <c r="T1223" s="160"/>
      <c r="U1223" s="160"/>
      <c r="V1223" s="160"/>
      <c r="W1223" s="160"/>
      <c r="X1223" s="160"/>
      <c r="Y1223" s="160"/>
      <c r="Z1223" s="160"/>
      <c r="AA1223" s="160"/>
      <c r="AB1223" s="167"/>
      <c r="AC1223" s="160"/>
      <c r="AD1223" s="168"/>
      <c r="AE1223" s="160"/>
      <c r="AF1223" s="160"/>
      <c r="AG1223" s="161"/>
      <c r="AH1223" s="115"/>
      <c r="AI1223" s="115"/>
      <c r="AJ1223" s="115"/>
      <c r="AK1223" s="115"/>
      <c r="AL1223" s="115"/>
      <c r="AM1223" s="115"/>
      <c r="AO1223" s="115"/>
      <c r="AQ1223" s="4"/>
    </row>
    <row r="1224" spans="3:43">
      <c r="C1224" s="159"/>
      <c r="D1224" s="162"/>
      <c r="E1224" s="161"/>
      <c r="F1224" s="700"/>
      <c r="G1224" s="160"/>
      <c r="H1224" s="160"/>
      <c r="I1224" s="160"/>
      <c r="J1224" s="160"/>
      <c r="K1224" s="160"/>
      <c r="L1224" s="160"/>
      <c r="M1224" s="160"/>
      <c r="N1224" s="160"/>
      <c r="O1224" s="160"/>
      <c r="P1224" s="160"/>
      <c r="Q1224" s="160"/>
      <c r="R1224" s="160"/>
      <c r="S1224" s="160"/>
      <c r="T1224" s="160"/>
      <c r="U1224" s="160"/>
      <c r="V1224" s="160"/>
      <c r="W1224" s="160"/>
      <c r="X1224" s="160"/>
      <c r="Y1224" s="160"/>
      <c r="Z1224" s="160"/>
      <c r="AA1224" s="160"/>
      <c r="AB1224" s="167"/>
      <c r="AC1224" s="160"/>
      <c r="AD1224" s="168"/>
      <c r="AE1224" s="160"/>
      <c r="AF1224" s="160"/>
      <c r="AG1224" s="161"/>
      <c r="AH1224" s="115"/>
      <c r="AI1224" s="115"/>
      <c r="AJ1224" s="115"/>
      <c r="AK1224" s="115"/>
      <c r="AL1224" s="115"/>
      <c r="AM1224" s="115"/>
      <c r="AO1224" s="115"/>
      <c r="AQ1224" s="4"/>
    </row>
    <row r="1225" spans="3:43">
      <c r="C1225" s="159"/>
      <c r="D1225" s="162"/>
      <c r="E1225" s="161"/>
      <c r="F1225" s="700"/>
      <c r="G1225" s="160"/>
      <c r="H1225" s="160"/>
      <c r="I1225" s="160"/>
      <c r="J1225" s="160"/>
      <c r="K1225" s="160"/>
      <c r="L1225" s="160"/>
      <c r="M1225" s="160"/>
      <c r="N1225" s="160"/>
      <c r="O1225" s="160"/>
      <c r="P1225" s="160"/>
      <c r="Q1225" s="160"/>
      <c r="R1225" s="160"/>
      <c r="S1225" s="160"/>
      <c r="T1225" s="160"/>
      <c r="U1225" s="160"/>
      <c r="V1225" s="160"/>
      <c r="W1225" s="160"/>
      <c r="X1225" s="160"/>
      <c r="Y1225" s="160"/>
      <c r="Z1225" s="160"/>
      <c r="AA1225" s="160"/>
      <c r="AB1225" s="167"/>
      <c r="AC1225" s="160"/>
      <c r="AD1225" s="168"/>
      <c r="AE1225" s="160"/>
      <c r="AF1225" s="160"/>
      <c r="AG1225" s="161"/>
      <c r="AH1225" s="115"/>
      <c r="AI1225" s="115"/>
      <c r="AJ1225" s="115"/>
      <c r="AK1225" s="115"/>
      <c r="AL1225" s="115"/>
      <c r="AM1225" s="115"/>
      <c r="AO1225" s="115"/>
      <c r="AQ1225" s="4"/>
    </row>
    <row r="1226" spans="3:43">
      <c r="C1226" s="159"/>
      <c r="D1226" s="162"/>
      <c r="E1226" s="161"/>
      <c r="F1226" s="700"/>
      <c r="G1226" s="160"/>
      <c r="H1226" s="160"/>
      <c r="I1226" s="160"/>
      <c r="J1226" s="160"/>
      <c r="K1226" s="160"/>
      <c r="L1226" s="160"/>
      <c r="M1226" s="160"/>
      <c r="N1226" s="160"/>
      <c r="O1226" s="160"/>
      <c r="P1226" s="160"/>
      <c r="Q1226" s="160"/>
      <c r="R1226" s="160"/>
      <c r="S1226" s="160"/>
      <c r="T1226" s="160"/>
      <c r="U1226" s="160"/>
      <c r="V1226" s="160"/>
      <c r="W1226" s="160"/>
      <c r="X1226" s="160"/>
      <c r="Y1226" s="160"/>
      <c r="Z1226" s="160"/>
      <c r="AA1226" s="160"/>
      <c r="AB1226" s="167"/>
      <c r="AC1226" s="160"/>
      <c r="AD1226" s="168"/>
      <c r="AE1226" s="160"/>
      <c r="AF1226" s="160"/>
      <c r="AG1226" s="161"/>
      <c r="AH1226" s="115"/>
      <c r="AI1226" s="115"/>
      <c r="AJ1226" s="115"/>
      <c r="AK1226" s="115"/>
      <c r="AL1226" s="115"/>
      <c r="AM1226" s="115"/>
      <c r="AO1226" s="115"/>
      <c r="AQ1226" s="4"/>
    </row>
    <row r="1227" spans="3:43">
      <c r="C1227" s="159"/>
      <c r="D1227" s="162"/>
      <c r="E1227" s="161"/>
      <c r="F1227" s="700"/>
      <c r="G1227" s="160"/>
      <c r="H1227" s="160"/>
      <c r="I1227" s="160"/>
      <c r="J1227" s="160"/>
      <c r="K1227" s="160"/>
      <c r="L1227" s="160"/>
      <c r="M1227" s="160"/>
      <c r="N1227" s="160"/>
      <c r="O1227" s="160"/>
      <c r="P1227" s="160"/>
      <c r="Q1227" s="160"/>
      <c r="R1227" s="160"/>
      <c r="S1227" s="160"/>
      <c r="T1227" s="160"/>
      <c r="U1227" s="160"/>
      <c r="V1227" s="160"/>
      <c r="W1227" s="160"/>
      <c r="X1227" s="160"/>
      <c r="Y1227" s="160"/>
      <c r="Z1227" s="160"/>
      <c r="AA1227" s="160"/>
      <c r="AB1227" s="167"/>
      <c r="AC1227" s="160"/>
      <c r="AD1227" s="168"/>
      <c r="AE1227" s="160"/>
      <c r="AF1227" s="160"/>
      <c r="AG1227" s="161"/>
      <c r="AH1227" s="115"/>
      <c r="AI1227" s="115"/>
      <c r="AJ1227" s="115"/>
      <c r="AK1227" s="115"/>
      <c r="AL1227" s="115"/>
      <c r="AM1227" s="115"/>
      <c r="AO1227" s="115"/>
      <c r="AQ1227" s="4"/>
    </row>
    <row r="1228" spans="3:43">
      <c r="C1228" s="159"/>
      <c r="D1228" s="162"/>
      <c r="E1228" s="161"/>
      <c r="F1228" s="700"/>
      <c r="G1228" s="160"/>
      <c r="H1228" s="160"/>
      <c r="I1228" s="160"/>
      <c r="J1228" s="160"/>
      <c r="K1228" s="160"/>
      <c r="L1228" s="160"/>
      <c r="M1228" s="160"/>
      <c r="N1228" s="160"/>
      <c r="O1228" s="160"/>
      <c r="P1228" s="160"/>
      <c r="Q1228" s="160"/>
      <c r="R1228" s="160"/>
      <c r="S1228" s="160"/>
      <c r="T1228" s="160"/>
      <c r="U1228" s="160"/>
      <c r="V1228" s="160"/>
      <c r="W1228" s="160"/>
      <c r="X1228" s="160"/>
      <c r="Y1228" s="160"/>
      <c r="Z1228" s="160"/>
      <c r="AA1228" s="160"/>
      <c r="AB1228" s="167"/>
      <c r="AC1228" s="160"/>
      <c r="AD1228" s="168"/>
      <c r="AE1228" s="160"/>
      <c r="AF1228" s="160"/>
      <c r="AG1228" s="161"/>
      <c r="AH1228" s="115"/>
      <c r="AI1228" s="115"/>
      <c r="AJ1228" s="115"/>
      <c r="AK1228" s="115"/>
      <c r="AL1228" s="115"/>
      <c r="AM1228" s="115"/>
      <c r="AO1228" s="115"/>
      <c r="AQ1228" s="4"/>
    </row>
    <row r="1229" spans="3:43">
      <c r="C1229" s="159"/>
      <c r="D1229" s="162"/>
      <c r="E1229" s="161"/>
      <c r="F1229" s="700"/>
      <c r="G1229" s="160"/>
      <c r="H1229" s="160"/>
      <c r="I1229" s="160"/>
      <c r="J1229" s="160"/>
      <c r="K1229" s="160"/>
      <c r="L1229" s="160"/>
      <c r="M1229" s="160"/>
      <c r="N1229" s="160"/>
      <c r="O1229" s="160"/>
      <c r="P1229" s="160"/>
      <c r="Q1229" s="160"/>
      <c r="R1229" s="160"/>
      <c r="S1229" s="160"/>
      <c r="T1229" s="160"/>
      <c r="U1229" s="160"/>
      <c r="V1229" s="160"/>
      <c r="W1229" s="160"/>
      <c r="X1229" s="160"/>
      <c r="Y1229" s="160"/>
      <c r="Z1229" s="160"/>
      <c r="AA1229" s="160"/>
      <c r="AB1229" s="167"/>
      <c r="AC1229" s="160"/>
      <c r="AD1229" s="168"/>
      <c r="AE1229" s="160"/>
      <c r="AF1229" s="160"/>
      <c r="AG1229" s="161"/>
      <c r="AH1229" s="115"/>
      <c r="AI1229" s="115"/>
      <c r="AJ1229" s="115"/>
      <c r="AK1229" s="115"/>
      <c r="AL1229" s="115"/>
      <c r="AM1229" s="115"/>
      <c r="AO1229" s="115"/>
      <c r="AQ1229" s="4"/>
    </row>
    <row r="1230" spans="3:43">
      <c r="C1230" s="159"/>
      <c r="D1230" s="162"/>
      <c r="E1230" s="161"/>
      <c r="F1230" s="700"/>
      <c r="G1230" s="160"/>
      <c r="H1230" s="160"/>
      <c r="I1230" s="160"/>
      <c r="J1230" s="160"/>
      <c r="K1230" s="160"/>
      <c r="L1230" s="160"/>
      <c r="M1230" s="160"/>
      <c r="N1230" s="160"/>
      <c r="O1230" s="160"/>
      <c r="P1230" s="160"/>
      <c r="Q1230" s="160"/>
      <c r="R1230" s="160"/>
      <c r="S1230" s="160"/>
      <c r="T1230" s="160"/>
      <c r="U1230" s="160"/>
      <c r="V1230" s="160"/>
      <c r="W1230" s="160"/>
      <c r="X1230" s="160"/>
      <c r="Y1230" s="160"/>
      <c r="Z1230" s="160"/>
      <c r="AA1230" s="160"/>
      <c r="AB1230" s="167"/>
      <c r="AC1230" s="160"/>
      <c r="AD1230" s="168"/>
      <c r="AE1230" s="160"/>
      <c r="AF1230" s="160"/>
      <c r="AG1230" s="161"/>
      <c r="AH1230" s="115"/>
      <c r="AI1230" s="115"/>
      <c r="AJ1230" s="115"/>
      <c r="AK1230" s="115"/>
      <c r="AL1230" s="115"/>
      <c r="AM1230" s="115"/>
      <c r="AO1230" s="115"/>
      <c r="AQ1230" s="4"/>
    </row>
    <row r="1231" spans="3:43">
      <c r="C1231" s="159"/>
      <c r="D1231" s="162"/>
      <c r="E1231" s="161"/>
      <c r="F1231" s="700"/>
      <c r="G1231" s="160"/>
      <c r="H1231" s="160"/>
      <c r="I1231" s="160"/>
      <c r="J1231" s="160"/>
      <c r="K1231" s="160"/>
      <c r="L1231" s="160"/>
      <c r="M1231" s="160"/>
      <c r="N1231" s="160"/>
      <c r="O1231" s="160"/>
      <c r="P1231" s="160"/>
      <c r="Q1231" s="160"/>
      <c r="R1231" s="160"/>
      <c r="S1231" s="160"/>
      <c r="T1231" s="160"/>
      <c r="U1231" s="160"/>
      <c r="V1231" s="160"/>
      <c r="W1231" s="160"/>
      <c r="X1231" s="160"/>
      <c r="Y1231" s="160"/>
      <c r="Z1231" s="160"/>
      <c r="AA1231" s="160"/>
      <c r="AB1231" s="167"/>
      <c r="AC1231" s="160"/>
      <c r="AD1231" s="168"/>
      <c r="AE1231" s="160"/>
      <c r="AF1231" s="160"/>
      <c r="AG1231" s="161"/>
      <c r="AH1231" s="115"/>
      <c r="AI1231" s="115"/>
      <c r="AJ1231" s="115"/>
      <c r="AK1231" s="115"/>
      <c r="AL1231" s="115"/>
      <c r="AM1231" s="115"/>
      <c r="AO1231" s="115"/>
      <c r="AQ1231" s="4"/>
    </row>
    <row r="1232" spans="3:43">
      <c r="C1232" s="159"/>
      <c r="D1232" s="162"/>
      <c r="E1232" s="161"/>
      <c r="F1232" s="700"/>
      <c r="G1232" s="160"/>
      <c r="H1232" s="160"/>
      <c r="I1232" s="160"/>
      <c r="J1232" s="160"/>
      <c r="K1232" s="160"/>
      <c r="L1232" s="160"/>
      <c r="M1232" s="160"/>
      <c r="N1232" s="160"/>
      <c r="O1232" s="160"/>
      <c r="P1232" s="160"/>
      <c r="Q1232" s="160"/>
      <c r="R1232" s="160"/>
      <c r="S1232" s="160"/>
      <c r="T1232" s="160"/>
      <c r="U1232" s="160"/>
      <c r="V1232" s="160"/>
      <c r="W1232" s="160"/>
      <c r="X1232" s="160"/>
      <c r="Y1232" s="160"/>
      <c r="Z1232" s="160"/>
      <c r="AA1232" s="160"/>
      <c r="AB1232" s="167"/>
      <c r="AC1232" s="160"/>
      <c r="AD1232" s="168"/>
      <c r="AE1232" s="160"/>
      <c r="AF1232" s="160"/>
      <c r="AG1232" s="161"/>
      <c r="AH1232" s="115"/>
      <c r="AI1232" s="115"/>
      <c r="AJ1232" s="115"/>
      <c r="AK1232" s="115"/>
      <c r="AL1232" s="115"/>
      <c r="AM1232" s="115"/>
      <c r="AO1232" s="115"/>
      <c r="AQ1232" s="4"/>
    </row>
    <row r="1233" spans="3:43">
      <c r="C1233" s="159"/>
      <c r="D1233" s="162"/>
      <c r="E1233" s="161"/>
      <c r="F1233" s="700"/>
      <c r="G1233" s="160"/>
      <c r="H1233" s="160"/>
      <c r="I1233" s="160"/>
      <c r="J1233" s="160"/>
      <c r="K1233" s="160"/>
      <c r="L1233" s="160"/>
      <c r="M1233" s="160"/>
      <c r="N1233" s="160"/>
      <c r="O1233" s="160"/>
      <c r="P1233" s="160"/>
      <c r="Q1233" s="160"/>
      <c r="R1233" s="160"/>
      <c r="S1233" s="160"/>
      <c r="T1233" s="160"/>
      <c r="U1233" s="160"/>
      <c r="V1233" s="160"/>
      <c r="W1233" s="160"/>
      <c r="X1233" s="160"/>
      <c r="Y1233" s="160"/>
      <c r="Z1233" s="160"/>
      <c r="AA1233" s="160"/>
      <c r="AB1233" s="167"/>
      <c r="AC1233" s="160"/>
      <c r="AD1233" s="168"/>
      <c r="AE1233" s="160"/>
      <c r="AF1233" s="160"/>
      <c r="AG1233" s="161"/>
      <c r="AH1233" s="115"/>
      <c r="AI1233" s="115"/>
      <c r="AJ1233" s="115"/>
      <c r="AK1233" s="115"/>
      <c r="AL1233" s="115"/>
      <c r="AM1233" s="115"/>
      <c r="AO1233" s="115"/>
      <c r="AQ1233" s="4"/>
    </row>
    <row r="1234" spans="3:43">
      <c r="C1234" s="159"/>
      <c r="D1234" s="162"/>
      <c r="E1234" s="161"/>
      <c r="F1234" s="700"/>
      <c r="G1234" s="160"/>
      <c r="H1234" s="160"/>
      <c r="I1234" s="160"/>
      <c r="J1234" s="160"/>
      <c r="K1234" s="160"/>
      <c r="L1234" s="160"/>
      <c r="M1234" s="160"/>
      <c r="N1234" s="160"/>
      <c r="O1234" s="160"/>
      <c r="P1234" s="160"/>
      <c r="Q1234" s="160"/>
      <c r="R1234" s="160"/>
      <c r="S1234" s="160"/>
      <c r="T1234" s="160"/>
      <c r="U1234" s="160"/>
      <c r="V1234" s="160"/>
      <c r="W1234" s="160"/>
      <c r="X1234" s="160"/>
      <c r="Y1234" s="160"/>
      <c r="Z1234" s="160"/>
      <c r="AA1234" s="160"/>
      <c r="AB1234" s="167"/>
      <c r="AC1234" s="160"/>
      <c r="AD1234" s="168"/>
      <c r="AE1234" s="160"/>
      <c r="AF1234" s="160"/>
      <c r="AG1234" s="161"/>
      <c r="AH1234" s="115"/>
      <c r="AI1234" s="115"/>
      <c r="AJ1234" s="115"/>
      <c r="AK1234" s="115"/>
      <c r="AL1234" s="115"/>
      <c r="AM1234" s="115"/>
      <c r="AO1234" s="115"/>
      <c r="AQ1234" s="4"/>
    </row>
    <row r="1235" spans="3:43">
      <c r="C1235" s="159"/>
      <c r="D1235" s="162"/>
      <c r="E1235" s="161"/>
      <c r="F1235" s="700"/>
      <c r="G1235" s="160"/>
      <c r="H1235" s="160"/>
      <c r="I1235" s="160"/>
      <c r="J1235" s="160"/>
      <c r="K1235" s="160"/>
      <c r="L1235" s="160"/>
      <c r="M1235" s="160"/>
      <c r="N1235" s="160"/>
      <c r="O1235" s="160"/>
      <c r="P1235" s="160"/>
      <c r="Q1235" s="160"/>
      <c r="R1235" s="160"/>
      <c r="S1235" s="160"/>
      <c r="T1235" s="160"/>
      <c r="U1235" s="160"/>
      <c r="V1235" s="160"/>
      <c r="W1235" s="160"/>
      <c r="X1235" s="160"/>
      <c r="Y1235" s="160"/>
      <c r="Z1235" s="160"/>
      <c r="AA1235" s="160"/>
      <c r="AB1235" s="167"/>
      <c r="AC1235" s="160"/>
      <c r="AD1235" s="168"/>
      <c r="AE1235" s="160"/>
      <c r="AF1235" s="160"/>
      <c r="AG1235" s="161"/>
      <c r="AH1235" s="115"/>
      <c r="AI1235" s="115"/>
      <c r="AJ1235" s="115"/>
      <c r="AK1235" s="115"/>
      <c r="AL1235" s="115"/>
      <c r="AM1235" s="115"/>
      <c r="AO1235" s="115"/>
      <c r="AQ1235" s="4"/>
    </row>
    <row r="1236" spans="3:43">
      <c r="C1236" s="159"/>
      <c r="D1236" s="162"/>
      <c r="E1236" s="161"/>
      <c r="F1236" s="700"/>
      <c r="G1236" s="160"/>
      <c r="H1236" s="160"/>
      <c r="I1236" s="160"/>
      <c r="J1236" s="160"/>
      <c r="K1236" s="160"/>
      <c r="L1236" s="160"/>
      <c r="M1236" s="160"/>
      <c r="N1236" s="160"/>
      <c r="O1236" s="160"/>
      <c r="P1236" s="160"/>
      <c r="Q1236" s="160"/>
      <c r="R1236" s="160"/>
      <c r="S1236" s="160"/>
      <c r="T1236" s="160"/>
      <c r="U1236" s="160"/>
      <c r="V1236" s="160"/>
      <c r="W1236" s="160"/>
      <c r="X1236" s="160"/>
      <c r="Y1236" s="160"/>
      <c r="Z1236" s="160"/>
      <c r="AA1236" s="160"/>
      <c r="AB1236" s="167"/>
      <c r="AC1236" s="160"/>
      <c r="AD1236" s="168"/>
      <c r="AE1236" s="160"/>
      <c r="AF1236" s="160"/>
      <c r="AG1236" s="161"/>
      <c r="AH1236" s="115"/>
      <c r="AI1236" s="115"/>
      <c r="AJ1236" s="115"/>
      <c r="AK1236" s="115"/>
      <c r="AL1236" s="115"/>
      <c r="AM1236" s="115"/>
      <c r="AO1236" s="115"/>
      <c r="AQ1236" s="4"/>
    </row>
    <row r="1237" spans="3:43">
      <c r="C1237" s="159"/>
      <c r="D1237" s="162"/>
      <c r="E1237" s="161"/>
      <c r="F1237" s="700"/>
      <c r="G1237" s="160"/>
      <c r="H1237" s="160"/>
      <c r="I1237" s="160"/>
      <c r="J1237" s="160"/>
      <c r="K1237" s="160"/>
      <c r="L1237" s="160"/>
      <c r="M1237" s="160"/>
      <c r="N1237" s="160"/>
      <c r="O1237" s="160"/>
      <c r="P1237" s="160"/>
      <c r="Q1237" s="160"/>
      <c r="R1237" s="160"/>
      <c r="S1237" s="160"/>
      <c r="T1237" s="160"/>
      <c r="U1237" s="160"/>
      <c r="V1237" s="160"/>
      <c r="W1237" s="160"/>
      <c r="X1237" s="160"/>
      <c r="Y1237" s="160"/>
      <c r="Z1237" s="160"/>
      <c r="AA1237" s="160"/>
      <c r="AB1237" s="167"/>
      <c r="AC1237" s="160"/>
      <c r="AD1237" s="168"/>
      <c r="AE1237" s="160"/>
      <c r="AF1237" s="160"/>
      <c r="AG1237" s="161"/>
      <c r="AH1237" s="115"/>
      <c r="AI1237" s="115"/>
      <c r="AJ1237" s="115"/>
      <c r="AK1237" s="115"/>
      <c r="AL1237" s="115"/>
      <c r="AM1237" s="115"/>
      <c r="AO1237" s="115"/>
      <c r="AQ1237" s="4"/>
    </row>
    <row r="1238" spans="3:43">
      <c r="C1238" s="159"/>
      <c r="D1238" s="162"/>
      <c r="E1238" s="161"/>
      <c r="F1238" s="700"/>
      <c r="G1238" s="160"/>
      <c r="H1238" s="160"/>
      <c r="I1238" s="160"/>
      <c r="J1238" s="160"/>
      <c r="K1238" s="160"/>
      <c r="L1238" s="160"/>
      <c r="M1238" s="160"/>
      <c r="N1238" s="160"/>
      <c r="O1238" s="160"/>
      <c r="P1238" s="160"/>
      <c r="Q1238" s="160"/>
      <c r="R1238" s="160"/>
      <c r="S1238" s="160"/>
      <c r="T1238" s="160"/>
      <c r="U1238" s="160"/>
      <c r="V1238" s="160"/>
      <c r="W1238" s="160"/>
      <c r="X1238" s="160"/>
      <c r="Y1238" s="160"/>
      <c r="Z1238" s="160"/>
      <c r="AA1238" s="160"/>
      <c r="AB1238" s="167"/>
      <c r="AC1238" s="160"/>
      <c r="AD1238" s="168"/>
      <c r="AE1238" s="160"/>
      <c r="AF1238" s="160"/>
      <c r="AG1238" s="161"/>
      <c r="AH1238" s="115"/>
      <c r="AI1238" s="115"/>
      <c r="AJ1238" s="115"/>
      <c r="AK1238" s="115"/>
      <c r="AL1238" s="115"/>
      <c r="AM1238" s="115"/>
      <c r="AO1238" s="115"/>
      <c r="AQ1238" s="4"/>
    </row>
    <row r="1239" spans="3:43">
      <c r="C1239" s="159"/>
      <c r="D1239" s="162"/>
      <c r="E1239" s="161"/>
      <c r="F1239" s="700"/>
      <c r="G1239" s="160"/>
      <c r="H1239" s="160"/>
      <c r="I1239" s="160"/>
      <c r="J1239" s="160"/>
      <c r="K1239" s="160"/>
      <c r="L1239" s="160"/>
      <c r="M1239" s="160"/>
      <c r="N1239" s="160"/>
      <c r="O1239" s="160"/>
      <c r="P1239" s="160"/>
      <c r="Q1239" s="160"/>
      <c r="R1239" s="160"/>
      <c r="S1239" s="160"/>
      <c r="T1239" s="160"/>
      <c r="U1239" s="160"/>
      <c r="V1239" s="160"/>
      <c r="W1239" s="160"/>
      <c r="X1239" s="160"/>
      <c r="Y1239" s="160"/>
      <c r="Z1239" s="160"/>
      <c r="AA1239" s="160"/>
      <c r="AB1239" s="167"/>
      <c r="AC1239" s="160"/>
      <c r="AD1239" s="168"/>
      <c r="AE1239" s="160"/>
      <c r="AF1239" s="160"/>
      <c r="AG1239" s="161"/>
      <c r="AH1239" s="115"/>
      <c r="AI1239" s="115"/>
      <c r="AJ1239" s="115"/>
      <c r="AK1239" s="115"/>
      <c r="AL1239" s="115"/>
      <c r="AM1239" s="115"/>
      <c r="AO1239" s="115"/>
      <c r="AQ1239" s="4"/>
    </row>
    <row r="1240" spans="3:43">
      <c r="C1240" s="159"/>
      <c r="D1240" s="162"/>
      <c r="E1240" s="161"/>
      <c r="F1240" s="700"/>
      <c r="G1240" s="160"/>
      <c r="H1240" s="160"/>
      <c r="I1240" s="160"/>
      <c r="J1240" s="160"/>
      <c r="K1240" s="160"/>
      <c r="L1240" s="160"/>
      <c r="M1240" s="160"/>
      <c r="N1240" s="160"/>
      <c r="O1240" s="160"/>
      <c r="P1240" s="160"/>
      <c r="Q1240" s="160"/>
      <c r="R1240" s="160"/>
      <c r="S1240" s="160"/>
      <c r="T1240" s="160"/>
      <c r="U1240" s="160"/>
      <c r="V1240" s="160"/>
      <c r="W1240" s="160"/>
      <c r="X1240" s="160"/>
      <c r="Y1240" s="160"/>
      <c r="Z1240" s="160"/>
      <c r="AA1240" s="160"/>
      <c r="AB1240" s="167"/>
      <c r="AC1240" s="160"/>
      <c r="AD1240" s="168"/>
      <c r="AE1240" s="160"/>
      <c r="AF1240" s="160"/>
      <c r="AG1240" s="161"/>
      <c r="AH1240" s="115"/>
      <c r="AI1240" s="115"/>
      <c r="AJ1240" s="115"/>
      <c r="AK1240" s="115"/>
      <c r="AL1240" s="115"/>
      <c r="AM1240" s="115"/>
      <c r="AO1240" s="115"/>
      <c r="AQ1240" s="4"/>
    </row>
    <row r="1241" spans="3:43">
      <c r="C1241" s="159"/>
      <c r="D1241" s="162"/>
      <c r="E1241" s="161"/>
      <c r="F1241" s="700"/>
      <c r="G1241" s="160"/>
      <c r="H1241" s="160"/>
      <c r="I1241" s="160"/>
      <c r="J1241" s="160"/>
      <c r="K1241" s="160"/>
      <c r="L1241" s="160"/>
      <c r="M1241" s="160"/>
      <c r="N1241" s="160"/>
      <c r="O1241" s="160"/>
      <c r="P1241" s="160"/>
      <c r="Q1241" s="160"/>
      <c r="R1241" s="160"/>
      <c r="S1241" s="160"/>
      <c r="T1241" s="160"/>
      <c r="U1241" s="160"/>
      <c r="V1241" s="160"/>
      <c r="W1241" s="160"/>
      <c r="X1241" s="160"/>
      <c r="Y1241" s="160"/>
      <c r="Z1241" s="160"/>
      <c r="AA1241" s="160"/>
      <c r="AB1241" s="167"/>
      <c r="AC1241" s="160"/>
      <c r="AD1241" s="168"/>
      <c r="AE1241" s="160"/>
      <c r="AF1241" s="160"/>
      <c r="AG1241" s="161"/>
      <c r="AH1241" s="115"/>
      <c r="AI1241" s="115"/>
      <c r="AJ1241" s="115"/>
      <c r="AK1241" s="115"/>
      <c r="AL1241" s="115"/>
      <c r="AM1241" s="115"/>
      <c r="AO1241" s="115"/>
      <c r="AQ1241" s="4"/>
    </row>
    <row r="1242" spans="3:43">
      <c r="C1242" s="159"/>
      <c r="D1242" s="162"/>
      <c r="E1242" s="161"/>
      <c r="F1242" s="700"/>
      <c r="G1242" s="160"/>
      <c r="H1242" s="160"/>
      <c r="I1242" s="160"/>
      <c r="J1242" s="160"/>
      <c r="K1242" s="160"/>
      <c r="L1242" s="160"/>
      <c r="M1242" s="160"/>
      <c r="N1242" s="160"/>
      <c r="O1242" s="160"/>
      <c r="P1242" s="160"/>
      <c r="Q1242" s="160"/>
      <c r="R1242" s="160"/>
      <c r="S1242" s="160"/>
      <c r="T1242" s="160"/>
      <c r="U1242" s="160"/>
      <c r="V1242" s="160"/>
      <c r="W1242" s="160"/>
      <c r="X1242" s="160"/>
      <c r="Y1242" s="160"/>
      <c r="Z1242" s="160"/>
      <c r="AA1242" s="160"/>
      <c r="AB1242" s="167"/>
      <c r="AC1242" s="160"/>
      <c r="AD1242" s="168"/>
      <c r="AE1242" s="160"/>
      <c r="AF1242" s="160"/>
      <c r="AG1242" s="161"/>
      <c r="AH1242" s="115"/>
      <c r="AI1242" s="115"/>
      <c r="AJ1242" s="115"/>
      <c r="AK1242" s="115"/>
      <c r="AL1242" s="115"/>
      <c r="AM1242" s="115"/>
      <c r="AO1242" s="115"/>
      <c r="AQ1242" s="4"/>
    </row>
    <row r="1243" spans="3:43">
      <c r="C1243" s="159"/>
      <c r="D1243" s="162"/>
      <c r="E1243" s="161"/>
      <c r="F1243" s="700"/>
      <c r="G1243" s="160"/>
      <c r="H1243" s="160"/>
      <c r="I1243" s="160"/>
      <c r="J1243" s="160"/>
      <c r="K1243" s="160"/>
      <c r="L1243" s="160"/>
      <c r="M1243" s="160"/>
      <c r="N1243" s="160"/>
      <c r="O1243" s="160"/>
      <c r="P1243" s="160"/>
      <c r="Q1243" s="160"/>
      <c r="R1243" s="160"/>
      <c r="S1243" s="160"/>
      <c r="T1243" s="160"/>
      <c r="U1243" s="160"/>
      <c r="V1243" s="160"/>
      <c r="W1243" s="160"/>
      <c r="X1243" s="160"/>
      <c r="Y1243" s="160"/>
      <c r="Z1243" s="160"/>
      <c r="AA1243" s="160"/>
      <c r="AB1243" s="167"/>
      <c r="AC1243" s="160"/>
      <c r="AD1243" s="168"/>
      <c r="AE1243" s="160"/>
      <c r="AF1243" s="160"/>
      <c r="AG1243" s="161"/>
      <c r="AH1243" s="115"/>
      <c r="AI1243" s="115"/>
      <c r="AJ1243" s="115"/>
      <c r="AK1243" s="115"/>
      <c r="AL1243" s="115"/>
      <c r="AM1243" s="115"/>
      <c r="AO1243" s="115"/>
      <c r="AQ1243" s="4"/>
    </row>
    <row r="1244" spans="3:43">
      <c r="C1244" s="159"/>
      <c r="D1244" s="162"/>
      <c r="E1244" s="161"/>
      <c r="F1244" s="700"/>
      <c r="G1244" s="160"/>
      <c r="H1244" s="160"/>
      <c r="I1244" s="160"/>
      <c r="J1244" s="160"/>
      <c r="K1244" s="160"/>
      <c r="L1244" s="160"/>
      <c r="M1244" s="160"/>
      <c r="N1244" s="160"/>
      <c r="O1244" s="160"/>
      <c r="P1244" s="160"/>
      <c r="Q1244" s="160"/>
      <c r="R1244" s="160"/>
      <c r="S1244" s="160"/>
      <c r="T1244" s="160"/>
      <c r="U1244" s="160"/>
      <c r="V1244" s="160"/>
      <c r="W1244" s="160"/>
      <c r="X1244" s="160"/>
      <c r="Y1244" s="160"/>
      <c r="Z1244" s="160"/>
      <c r="AA1244" s="160"/>
      <c r="AB1244" s="167"/>
      <c r="AC1244" s="160"/>
      <c r="AD1244" s="168"/>
      <c r="AE1244" s="160"/>
      <c r="AF1244" s="160"/>
      <c r="AG1244" s="161"/>
      <c r="AH1244" s="115"/>
      <c r="AI1244" s="115"/>
      <c r="AJ1244" s="115"/>
      <c r="AK1244" s="115"/>
      <c r="AL1244" s="115"/>
      <c r="AM1244" s="115"/>
      <c r="AO1244" s="115"/>
      <c r="AQ1244" s="4"/>
    </row>
    <row r="1245" spans="3:43">
      <c r="C1245" s="159"/>
      <c r="D1245" s="162"/>
      <c r="E1245" s="161"/>
      <c r="F1245" s="700"/>
      <c r="G1245" s="160"/>
      <c r="H1245" s="160"/>
      <c r="I1245" s="160"/>
      <c r="J1245" s="160"/>
      <c r="K1245" s="160"/>
      <c r="L1245" s="160"/>
      <c r="M1245" s="160"/>
      <c r="N1245" s="160"/>
      <c r="O1245" s="160"/>
      <c r="P1245" s="160"/>
      <c r="Q1245" s="160"/>
      <c r="R1245" s="160"/>
      <c r="S1245" s="160"/>
      <c r="T1245" s="160"/>
      <c r="U1245" s="160"/>
      <c r="V1245" s="160"/>
      <c r="W1245" s="160"/>
      <c r="X1245" s="160"/>
      <c r="Y1245" s="160"/>
      <c r="Z1245" s="160"/>
      <c r="AA1245" s="160"/>
      <c r="AB1245" s="167"/>
      <c r="AC1245" s="160"/>
      <c r="AD1245" s="168"/>
      <c r="AE1245" s="160"/>
      <c r="AF1245" s="160"/>
      <c r="AG1245" s="161"/>
      <c r="AH1245" s="115"/>
      <c r="AI1245" s="115"/>
      <c r="AJ1245" s="115"/>
      <c r="AK1245" s="115"/>
      <c r="AL1245" s="115"/>
      <c r="AM1245" s="115"/>
      <c r="AO1245" s="115"/>
      <c r="AQ1245" s="4"/>
    </row>
    <row r="1246" spans="3:43">
      <c r="C1246" s="159"/>
      <c r="D1246" s="162"/>
      <c r="E1246" s="161"/>
      <c r="F1246" s="700"/>
      <c r="G1246" s="160"/>
      <c r="H1246" s="160"/>
      <c r="I1246" s="160"/>
      <c r="J1246" s="160"/>
      <c r="K1246" s="160"/>
      <c r="L1246" s="160"/>
      <c r="M1246" s="160"/>
      <c r="N1246" s="160"/>
      <c r="O1246" s="160"/>
      <c r="P1246" s="160"/>
      <c r="Q1246" s="160"/>
      <c r="R1246" s="160"/>
      <c r="S1246" s="160"/>
      <c r="T1246" s="160"/>
      <c r="U1246" s="160"/>
      <c r="V1246" s="160"/>
      <c r="W1246" s="160"/>
      <c r="X1246" s="160"/>
      <c r="Y1246" s="160"/>
      <c r="Z1246" s="160"/>
      <c r="AA1246" s="160"/>
      <c r="AB1246" s="167"/>
      <c r="AC1246" s="160"/>
      <c r="AD1246" s="168"/>
      <c r="AE1246" s="160"/>
      <c r="AF1246" s="160"/>
      <c r="AG1246" s="161"/>
      <c r="AH1246" s="115"/>
      <c r="AI1246" s="115"/>
      <c r="AJ1246" s="115"/>
      <c r="AK1246" s="115"/>
      <c r="AL1246" s="115"/>
      <c r="AM1246" s="115"/>
      <c r="AO1246" s="115"/>
      <c r="AQ1246" s="4"/>
    </row>
    <row r="1247" spans="3:43">
      <c r="C1247" s="159"/>
      <c r="D1247" s="162"/>
      <c r="E1247" s="161"/>
      <c r="F1247" s="700"/>
      <c r="G1247" s="160"/>
      <c r="H1247" s="160"/>
      <c r="I1247" s="160"/>
      <c r="J1247" s="160"/>
      <c r="K1247" s="160"/>
      <c r="L1247" s="160"/>
      <c r="M1247" s="160"/>
      <c r="N1247" s="160"/>
      <c r="O1247" s="160"/>
      <c r="P1247" s="160"/>
      <c r="Q1247" s="160"/>
      <c r="R1247" s="160"/>
      <c r="S1247" s="160"/>
      <c r="T1247" s="160"/>
      <c r="U1247" s="160"/>
      <c r="V1247" s="160"/>
      <c r="W1247" s="160"/>
      <c r="X1247" s="160"/>
      <c r="Y1247" s="160"/>
      <c r="Z1247" s="160"/>
      <c r="AA1247" s="160"/>
      <c r="AB1247" s="167"/>
      <c r="AC1247" s="160"/>
      <c r="AD1247" s="168"/>
      <c r="AE1247" s="160"/>
      <c r="AF1247" s="160"/>
      <c r="AG1247" s="161"/>
      <c r="AH1247" s="115"/>
      <c r="AI1247" s="115"/>
      <c r="AJ1247" s="115"/>
      <c r="AK1247" s="115"/>
      <c r="AL1247" s="115"/>
      <c r="AM1247" s="115"/>
      <c r="AO1247" s="115"/>
      <c r="AQ1247" s="4"/>
    </row>
    <row r="1248" spans="3:43">
      <c r="C1248" s="159"/>
      <c r="D1248" s="162"/>
      <c r="E1248" s="161"/>
      <c r="F1248" s="700"/>
      <c r="G1248" s="160"/>
      <c r="H1248" s="160"/>
      <c r="I1248" s="160"/>
      <c r="J1248" s="160"/>
      <c r="K1248" s="160"/>
      <c r="L1248" s="160"/>
      <c r="M1248" s="160"/>
      <c r="N1248" s="160"/>
      <c r="O1248" s="160"/>
      <c r="P1248" s="160"/>
      <c r="Q1248" s="160"/>
      <c r="R1248" s="160"/>
      <c r="S1248" s="160"/>
      <c r="T1248" s="160"/>
      <c r="U1248" s="160"/>
      <c r="V1248" s="160"/>
      <c r="W1248" s="160"/>
      <c r="X1248" s="160"/>
      <c r="Y1248" s="160"/>
      <c r="Z1248" s="160"/>
      <c r="AA1248" s="160"/>
      <c r="AB1248" s="167"/>
      <c r="AC1248" s="160"/>
      <c r="AD1248" s="168"/>
      <c r="AE1248" s="160"/>
      <c r="AF1248" s="160"/>
      <c r="AG1248" s="161"/>
      <c r="AH1248" s="115"/>
      <c r="AI1248" s="115"/>
      <c r="AJ1248" s="115"/>
      <c r="AK1248" s="115"/>
      <c r="AL1248" s="115"/>
      <c r="AM1248" s="115"/>
      <c r="AO1248" s="115"/>
      <c r="AQ1248" s="4"/>
    </row>
    <row r="1249" spans="3:43">
      <c r="C1249" s="159"/>
      <c r="D1249" s="162"/>
      <c r="E1249" s="161"/>
      <c r="F1249" s="700"/>
      <c r="G1249" s="160"/>
      <c r="H1249" s="160"/>
      <c r="I1249" s="160"/>
      <c r="J1249" s="160"/>
      <c r="K1249" s="160"/>
      <c r="L1249" s="160"/>
      <c r="M1249" s="160"/>
      <c r="N1249" s="160"/>
      <c r="O1249" s="160"/>
      <c r="P1249" s="160"/>
      <c r="Q1249" s="160"/>
      <c r="R1249" s="160"/>
      <c r="S1249" s="160"/>
      <c r="T1249" s="160"/>
      <c r="U1249" s="160"/>
      <c r="V1249" s="160"/>
      <c r="W1249" s="160"/>
      <c r="X1249" s="160"/>
      <c r="Y1249" s="160"/>
      <c r="Z1249" s="160"/>
      <c r="AA1249" s="160"/>
      <c r="AB1249" s="167"/>
      <c r="AC1249" s="160"/>
      <c r="AD1249" s="168"/>
      <c r="AE1249" s="160"/>
      <c r="AF1249" s="160"/>
      <c r="AG1249" s="161"/>
      <c r="AH1249" s="115"/>
      <c r="AI1249" s="115"/>
      <c r="AJ1249" s="115"/>
      <c r="AK1249" s="115"/>
      <c r="AL1249" s="115"/>
      <c r="AM1249" s="115"/>
      <c r="AO1249" s="115"/>
      <c r="AQ1249" s="4"/>
    </row>
    <row r="1250" spans="3:43">
      <c r="C1250" s="159"/>
      <c r="D1250" s="162"/>
      <c r="E1250" s="161"/>
      <c r="F1250" s="700"/>
      <c r="G1250" s="160"/>
      <c r="H1250" s="160"/>
      <c r="I1250" s="160"/>
      <c r="J1250" s="160"/>
      <c r="K1250" s="160"/>
      <c r="L1250" s="160"/>
      <c r="M1250" s="160"/>
      <c r="N1250" s="160"/>
      <c r="O1250" s="160"/>
      <c r="P1250" s="160"/>
      <c r="Q1250" s="160"/>
      <c r="R1250" s="160"/>
      <c r="S1250" s="160"/>
      <c r="T1250" s="160"/>
      <c r="U1250" s="160"/>
      <c r="V1250" s="160"/>
      <c r="W1250" s="160"/>
      <c r="X1250" s="160"/>
      <c r="Y1250" s="160"/>
      <c r="Z1250" s="160"/>
      <c r="AA1250" s="160"/>
      <c r="AB1250" s="167"/>
      <c r="AC1250" s="160"/>
      <c r="AD1250" s="168"/>
      <c r="AE1250" s="160"/>
      <c r="AF1250" s="160"/>
      <c r="AG1250" s="161"/>
      <c r="AH1250" s="115"/>
      <c r="AI1250" s="115"/>
      <c r="AJ1250" s="115"/>
      <c r="AK1250" s="115"/>
      <c r="AL1250" s="115"/>
      <c r="AM1250" s="115"/>
      <c r="AO1250" s="115"/>
      <c r="AQ1250" s="4"/>
    </row>
    <row r="1251" spans="3:43">
      <c r="C1251" s="159"/>
      <c r="D1251" s="162"/>
      <c r="E1251" s="161"/>
      <c r="F1251" s="700"/>
      <c r="G1251" s="160"/>
      <c r="H1251" s="160"/>
      <c r="I1251" s="160"/>
      <c r="J1251" s="160"/>
      <c r="K1251" s="160"/>
      <c r="L1251" s="160"/>
      <c r="M1251" s="160"/>
      <c r="N1251" s="160"/>
      <c r="O1251" s="160"/>
      <c r="P1251" s="160"/>
      <c r="Q1251" s="160"/>
      <c r="R1251" s="160"/>
      <c r="S1251" s="160"/>
      <c r="T1251" s="160"/>
      <c r="U1251" s="160"/>
      <c r="V1251" s="160"/>
      <c r="W1251" s="160"/>
      <c r="X1251" s="160"/>
      <c r="Y1251" s="160"/>
      <c r="Z1251" s="160"/>
      <c r="AA1251" s="160"/>
      <c r="AB1251" s="167"/>
      <c r="AC1251" s="160"/>
      <c r="AD1251" s="168"/>
      <c r="AE1251" s="160"/>
      <c r="AF1251" s="160"/>
      <c r="AG1251" s="161"/>
      <c r="AH1251" s="115"/>
      <c r="AI1251" s="115"/>
      <c r="AJ1251" s="115"/>
      <c r="AK1251" s="115"/>
      <c r="AL1251" s="115"/>
      <c r="AM1251" s="115"/>
      <c r="AO1251" s="115"/>
      <c r="AQ1251" s="4"/>
    </row>
    <row r="1252" spans="3:43">
      <c r="C1252" s="159"/>
      <c r="D1252" s="162"/>
      <c r="E1252" s="161"/>
      <c r="F1252" s="700"/>
      <c r="G1252" s="160"/>
      <c r="H1252" s="160"/>
      <c r="I1252" s="160"/>
      <c r="J1252" s="160"/>
      <c r="K1252" s="160"/>
      <c r="L1252" s="160"/>
      <c r="M1252" s="160"/>
      <c r="N1252" s="160"/>
      <c r="O1252" s="160"/>
      <c r="P1252" s="160"/>
      <c r="Q1252" s="160"/>
      <c r="R1252" s="160"/>
      <c r="S1252" s="160"/>
      <c r="T1252" s="160"/>
      <c r="U1252" s="160"/>
      <c r="V1252" s="160"/>
      <c r="W1252" s="160"/>
      <c r="X1252" s="160"/>
      <c r="Y1252" s="160"/>
      <c r="Z1252" s="160"/>
      <c r="AA1252" s="160"/>
      <c r="AB1252" s="167"/>
      <c r="AC1252" s="160"/>
      <c r="AD1252" s="168"/>
      <c r="AE1252" s="160"/>
      <c r="AF1252" s="160"/>
      <c r="AG1252" s="161"/>
      <c r="AH1252" s="115"/>
      <c r="AI1252" s="115"/>
      <c r="AJ1252" s="115"/>
      <c r="AK1252" s="115"/>
      <c r="AL1252" s="115"/>
      <c r="AM1252" s="115"/>
      <c r="AO1252" s="115"/>
      <c r="AQ1252" s="4"/>
    </row>
    <row r="1253" spans="3:43">
      <c r="C1253" s="159"/>
      <c r="D1253" s="162"/>
      <c r="E1253" s="161"/>
      <c r="F1253" s="700"/>
      <c r="G1253" s="160"/>
      <c r="H1253" s="160"/>
      <c r="I1253" s="160"/>
      <c r="J1253" s="160"/>
      <c r="K1253" s="160"/>
      <c r="L1253" s="160"/>
      <c r="M1253" s="160"/>
      <c r="N1253" s="160"/>
      <c r="O1253" s="160"/>
      <c r="P1253" s="160"/>
      <c r="Q1253" s="160"/>
      <c r="R1253" s="160"/>
      <c r="S1253" s="160"/>
      <c r="T1253" s="160"/>
      <c r="U1253" s="160"/>
      <c r="V1253" s="160"/>
      <c r="W1253" s="160"/>
      <c r="X1253" s="160"/>
      <c r="Y1253" s="160"/>
      <c r="Z1253" s="160"/>
      <c r="AA1253" s="160"/>
      <c r="AB1253" s="167"/>
      <c r="AC1253" s="160"/>
      <c r="AD1253" s="168"/>
      <c r="AE1253" s="160"/>
      <c r="AF1253" s="160"/>
      <c r="AG1253" s="161"/>
      <c r="AH1253" s="115"/>
      <c r="AI1253" s="115"/>
      <c r="AJ1253" s="115"/>
      <c r="AK1253" s="115"/>
      <c r="AL1253" s="115"/>
      <c r="AM1253" s="115"/>
      <c r="AO1253" s="115"/>
      <c r="AQ1253" s="4"/>
    </row>
    <row r="1254" spans="3:43">
      <c r="C1254" s="159"/>
      <c r="D1254" s="162"/>
      <c r="E1254" s="161"/>
      <c r="F1254" s="700"/>
      <c r="G1254" s="160"/>
      <c r="H1254" s="160"/>
      <c r="I1254" s="160"/>
      <c r="J1254" s="160"/>
      <c r="K1254" s="160"/>
      <c r="L1254" s="160"/>
      <c r="M1254" s="160"/>
      <c r="N1254" s="160"/>
      <c r="O1254" s="160"/>
      <c r="P1254" s="160"/>
      <c r="Q1254" s="160"/>
      <c r="R1254" s="160"/>
      <c r="S1254" s="160"/>
      <c r="T1254" s="160"/>
      <c r="U1254" s="160"/>
      <c r="V1254" s="160"/>
      <c r="W1254" s="160"/>
      <c r="X1254" s="160"/>
      <c r="Y1254" s="160"/>
      <c r="Z1254" s="160"/>
      <c r="AA1254" s="160"/>
      <c r="AB1254" s="167"/>
      <c r="AC1254" s="160"/>
      <c r="AD1254" s="168"/>
      <c r="AE1254" s="160"/>
      <c r="AF1254" s="160"/>
      <c r="AG1254" s="161"/>
      <c r="AH1254" s="115"/>
      <c r="AI1254" s="115"/>
      <c r="AJ1254" s="115"/>
      <c r="AK1254" s="115"/>
      <c r="AL1254" s="115"/>
      <c r="AM1254" s="115"/>
      <c r="AO1254" s="115"/>
      <c r="AQ1254" s="4"/>
    </row>
    <row r="1255" spans="3:43">
      <c r="C1255" s="159"/>
      <c r="D1255" s="162"/>
      <c r="E1255" s="161"/>
      <c r="F1255" s="700"/>
      <c r="G1255" s="160"/>
      <c r="H1255" s="160"/>
      <c r="I1255" s="160"/>
      <c r="J1255" s="160"/>
      <c r="K1255" s="160"/>
      <c r="L1255" s="160"/>
      <c r="M1255" s="160"/>
      <c r="N1255" s="160"/>
      <c r="O1255" s="160"/>
      <c r="P1255" s="160"/>
      <c r="Q1255" s="160"/>
      <c r="R1255" s="160"/>
      <c r="S1255" s="160"/>
      <c r="T1255" s="160"/>
      <c r="U1255" s="160"/>
      <c r="V1255" s="160"/>
      <c r="W1255" s="160"/>
      <c r="X1255" s="160"/>
      <c r="Y1255" s="160"/>
      <c r="Z1255" s="160"/>
      <c r="AA1255" s="160"/>
      <c r="AB1255" s="167"/>
      <c r="AC1255" s="160"/>
      <c r="AD1255" s="168"/>
      <c r="AE1255" s="160"/>
      <c r="AF1255" s="160"/>
      <c r="AG1255" s="161"/>
      <c r="AH1255" s="115"/>
      <c r="AI1255" s="115"/>
      <c r="AJ1255" s="115"/>
      <c r="AK1255" s="115"/>
      <c r="AL1255" s="115"/>
      <c r="AM1255" s="115"/>
      <c r="AO1255" s="115"/>
      <c r="AQ1255" s="4"/>
    </row>
    <row r="1256" spans="3:43">
      <c r="C1256" s="159"/>
      <c r="D1256" s="162"/>
      <c r="E1256" s="161"/>
      <c r="F1256" s="700"/>
      <c r="G1256" s="160"/>
      <c r="H1256" s="160"/>
      <c r="I1256" s="160"/>
      <c r="J1256" s="160"/>
      <c r="K1256" s="160"/>
      <c r="L1256" s="160"/>
      <c r="M1256" s="160"/>
      <c r="N1256" s="160"/>
      <c r="O1256" s="160"/>
      <c r="P1256" s="160"/>
      <c r="Q1256" s="160"/>
      <c r="R1256" s="160"/>
      <c r="S1256" s="160"/>
      <c r="T1256" s="160"/>
      <c r="U1256" s="160"/>
      <c r="V1256" s="160"/>
      <c r="W1256" s="160"/>
      <c r="X1256" s="160"/>
      <c r="Y1256" s="160"/>
      <c r="Z1256" s="160"/>
      <c r="AA1256" s="160"/>
      <c r="AB1256" s="167"/>
      <c r="AC1256" s="160"/>
      <c r="AD1256" s="168"/>
      <c r="AE1256" s="160"/>
      <c r="AF1256" s="160"/>
      <c r="AG1256" s="161"/>
      <c r="AH1256" s="115"/>
      <c r="AI1256" s="115"/>
      <c r="AJ1256" s="115"/>
      <c r="AK1256" s="115"/>
      <c r="AL1256" s="115"/>
      <c r="AM1256" s="115"/>
      <c r="AO1256" s="115"/>
      <c r="AQ1256" s="4"/>
    </row>
    <row r="1257" spans="3:43">
      <c r="C1257" s="159"/>
      <c r="D1257" s="162"/>
      <c r="E1257" s="161"/>
      <c r="F1257" s="700"/>
      <c r="G1257" s="160"/>
      <c r="H1257" s="160"/>
      <c r="I1257" s="160"/>
      <c r="J1257" s="160"/>
      <c r="K1257" s="160"/>
      <c r="L1257" s="160"/>
      <c r="M1257" s="160"/>
      <c r="N1257" s="160"/>
      <c r="O1257" s="160"/>
      <c r="P1257" s="160"/>
      <c r="Q1257" s="160"/>
      <c r="R1257" s="160"/>
      <c r="S1257" s="160"/>
      <c r="T1257" s="160"/>
      <c r="U1257" s="160"/>
      <c r="V1257" s="160"/>
      <c r="W1257" s="160"/>
      <c r="X1257" s="160"/>
      <c r="Y1257" s="160"/>
      <c r="Z1257" s="160"/>
      <c r="AA1257" s="160"/>
      <c r="AB1257" s="167"/>
      <c r="AC1257" s="160"/>
      <c r="AD1257" s="168"/>
      <c r="AE1257" s="160"/>
      <c r="AF1257" s="160"/>
      <c r="AG1257" s="161"/>
      <c r="AH1257" s="115"/>
      <c r="AI1257" s="115"/>
      <c r="AJ1257" s="115"/>
      <c r="AK1257" s="115"/>
      <c r="AL1257" s="115"/>
      <c r="AM1257" s="115"/>
      <c r="AO1257" s="115"/>
      <c r="AQ1257" s="4"/>
    </row>
    <row r="1258" spans="3:43">
      <c r="C1258" s="159"/>
      <c r="D1258" s="162"/>
      <c r="E1258" s="161"/>
      <c r="F1258" s="700"/>
      <c r="G1258" s="160"/>
      <c r="H1258" s="160"/>
      <c r="I1258" s="160"/>
      <c r="J1258" s="160"/>
      <c r="K1258" s="160"/>
      <c r="L1258" s="160"/>
      <c r="M1258" s="160"/>
      <c r="N1258" s="160"/>
      <c r="O1258" s="160"/>
      <c r="P1258" s="160"/>
      <c r="Q1258" s="160"/>
      <c r="R1258" s="160"/>
      <c r="S1258" s="160"/>
      <c r="T1258" s="160"/>
      <c r="U1258" s="160"/>
      <c r="V1258" s="160"/>
      <c r="W1258" s="160"/>
      <c r="X1258" s="160"/>
      <c r="Y1258" s="160"/>
      <c r="Z1258" s="160"/>
      <c r="AA1258" s="160"/>
      <c r="AB1258" s="167"/>
      <c r="AC1258" s="160"/>
      <c r="AD1258" s="168"/>
      <c r="AE1258" s="160"/>
      <c r="AF1258" s="160"/>
      <c r="AG1258" s="161"/>
      <c r="AH1258" s="115"/>
      <c r="AI1258" s="115"/>
      <c r="AJ1258" s="115"/>
      <c r="AK1258" s="115"/>
      <c r="AL1258" s="115"/>
      <c r="AM1258" s="115"/>
      <c r="AO1258" s="115"/>
      <c r="AQ1258" s="4"/>
    </row>
    <row r="1259" spans="3:43">
      <c r="C1259" s="159"/>
      <c r="D1259" s="162"/>
      <c r="E1259" s="161"/>
      <c r="F1259" s="700"/>
      <c r="G1259" s="160"/>
      <c r="H1259" s="160"/>
      <c r="I1259" s="160"/>
      <c r="J1259" s="160"/>
      <c r="K1259" s="160"/>
      <c r="L1259" s="160"/>
      <c r="M1259" s="160"/>
      <c r="N1259" s="160"/>
      <c r="O1259" s="160"/>
      <c r="P1259" s="160"/>
      <c r="Q1259" s="160"/>
      <c r="R1259" s="160"/>
      <c r="S1259" s="160"/>
      <c r="T1259" s="160"/>
      <c r="U1259" s="160"/>
      <c r="V1259" s="160"/>
      <c r="W1259" s="160"/>
      <c r="X1259" s="160"/>
      <c r="Y1259" s="160"/>
      <c r="Z1259" s="160"/>
      <c r="AA1259" s="160"/>
      <c r="AB1259" s="167"/>
      <c r="AC1259" s="160"/>
      <c r="AD1259" s="168"/>
      <c r="AE1259" s="160"/>
      <c r="AF1259" s="160"/>
      <c r="AG1259" s="161"/>
      <c r="AH1259" s="115"/>
      <c r="AI1259" s="115"/>
      <c r="AJ1259" s="115"/>
      <c r="AK1259" s="115"/>
      <c r="AL1259" s="115"/>
      <c r="AM1259" s="115"/>
      <c r="AO1259" s="115"/>
      <c r="AQ1259" s="4"/>
    </row>
    <row r="1260" spans="3:43">
      <c r="C1260" s="159"/>
      <c r="D1260" s="162"/>
      <c r="E1260" s="161"/>
      <c r="F1260" s="700"/>
      <c r="G1260" s="160"/>
      <c r="H1260" s="160"/>
      <c r="I1260" s="160"/>
      <c r="J1260" s="160"/>
      <c r="K1260" s="160"/>
      <c r="L1260" s="160"/>
      <c r="M1260" s="160"/>
      <c r="N1260" s="160"/>
      <c r="O1260" s="160"/>
      <c r="P1260" s="160"/>
      <c r="Q1260" s="160"/>
      <c r="R1260" s="160"/>
      <c r="S1260" s="160"/>
      <c r="T1260" s="160"/>
      <c r="U1260" s="160"/>
      <c r="V1260" s="160"/>
      <c r="W1260" s="160"/>
      <c r="X1260" s="160"/>
      <c r="Y1260" s="160"/>
      <c r="Z1260" s="160"/>
      <c r="AA1260" s="160"/>
      <c r="AB1260" s="167"/>
      <c r="AC1260" s="160"/>
      <c r="AD1260" s="168"/>
      <c r="AE1260" s="160"/>
      <c r="AF1260" s="160"/>
      <c r="AG1260" s="161"/>
      <c r="AH1260" s="115"/>
      <c r="AI1260" s="115"/>
      <c r="AJ1260" s="115"/>
      <c r="AK1260" s="115"/>
      <c r="AL1260" s="115"/>
      <c r="AM1260" s="115"/>
      <c r="AO1260" s="115"/>
      <c r="AQ1260" s="4"/>
    </row>
    <row r="1261" spans="3:43">
      <c r="C1261" s="159"/>
      <c r="D1261" s="162"/>
      <c r="E1261" s="161"/>
      <c r="F1261" s="700"/>
      <c r="G1261" s="160"/>
      <c r="H1261" s="160"/>
      <c r="I1261" s="160"/>
      <c r="J1261" s="160"/>
      <c r="K1261" s="160"/>
      <c r="L1261" s="160"/>
      <c r="M1261" s="160"/>
      <c r="N1261" s="160"/>
      <c r="O1261" s="160"/>
      <c r="P1261" s="160"/>
      <c r="Q1261" s="160"/>
      <c r="R1261" s="160"/>
      <c r="S1261" s="160"/>
      <c r="T1261" s="160"/>
      <c r="U1261" s="160"/>
      <c r="V1261" s="160"/>
      <c r="W1261" s="160"/>
      <c r="X1261" s="160"/>
      <c r="Y1261" s="160"/>
      <c r="Z1261" s="160"/>
      <c r="AA1261" s="160"/>
      <c r="AB1261" s="167"/>
      <c r="AC1261" s="160"/>
      <c r="AD1261" s="168"/>
      <c r="AE1261" s="160"/>
      <c r="AF1261" s="160"/>
      <c r="AG1261" s="161"/>
      <c r="AH1261" s="115"/>
      <c r="AI1261" s="115"/>
      <c r="AJ1261" s="115"/>
      <c r="AK1261" s="115"/>
      <c r="AL1261" s="115"/>
      <c r="AM1261" s="115"/>
      <c r="AO1261" s="115"/>
      <c r="AQ1261" s="4"/>
    </row>
    <row r="1262" spans="3:43">
      <c r="C1262" s="159"/>
      <c r="D1262" s="162"/>
      <c r="E1262" s="161"/>
      <c r="F1262" s="700"/>
      <c r="G1262" s="160"/>
      <c r="H1262" s="160"/>
      <c r="I1262" s="160"/>
      <c r="J1262" s="160"/>
      <c r="K1262" s="160"/>
      <c r="L1262" s="160"/>
      <c r="M1262" s="160"/>
      <c r="N1262" s="160"/>
      <c r="O1262" s="160"/>
      <c r="P1262" s="160"/>
      <c r="Q1262" s="160"/>
      <c r="R1262" s="160"/>
      <c r="S1262" s="160"/>
      <c r="T1262" s="160"/>
      <c r="U1262" s="160"/>
      <c r="V1262" s="160"/>
      <c r="W1262" s="160"/>
      <c r="X1262" s="160"/>
      <c r="Y1262" s="160"/>
      <c r="Z1262" s="160"/>
      <c r="AA1262" s="160"/>
      <c r="AB1262" s="167"/>
      <c r="AC1262" s="160"/>
      <c r="AD1262" s="168"/>
      <c r="AE1262" s="160"/>
      <c r="AF1262" s="160"/>
      <c r="AG1262" s="161"/>
      <c r="AH1262" s="115"/>
      <c r="AI1262" s="115"/>
      <c r="AJ1262" s="115"/>
      <c r="AK1262" s="115"/>
      <c r="AL1262" s="115"/>
      <c r="AM1262" s="115"/>
      <c r="AO1262" s="115"/>
      <c r="AQ1262" s="4"/>
    </row>
    <row r="1263" spans="3:43">
      <c r="C1263" s="159"/>
      <c r="D1263" s="162"/>
      <c r="E1263" s="161"/>
      <c r="F1263" s="700"/>
      <c r="G1263" s="160"/>
      <c r="H1263" s="160"/>
      <c r="I1263" s="160"/>
      <c r="J1263" s="160"/>
      <c r="K1263" s="160"/>
      <c r="L1263" s="160"/>
      <c r="M1263" s="160"/>
      <c r="N1263" s="160"/>
      <c r="O1263" s="160"/>
      <c r="P1263" s="160"/>
      <c r="Q1263" s="160"/>
      <c r="R1263" s="160"/>
      <c r="S1263" s="160"/>
      <c r="T1263" s="160"/>
      <c r="U1263" s="160"/>
      <c r="V1263" s="160"/>
      <c r="W1263" s="160"/>
      <c r="X1263" s="160"/>
      <c r="Y1263" s="160"/>
      <c r="Z1263" s="160"/>
      <c r="AA1263" s="160"/>
      <c r="AB1263" s="167"/>
      <c r="AC1263" s="160"/>
      <c r="AD1263" s="168"/>
      <c r="AE1263" s="160"/>
      <c r="AF1263" s="160"/>
      <c r="AG1263" s="161"/>
      <c r="AH1263" s="115"/>
      <c r="AI1263" s="115"/>
      <c r="AJ1263" s="115"/>
      <c r="AK1263" s="115"/>
      <c r="AL1263" s="115"/>
      <c r="AM1263" s="115"/>
      <c r="AO1263" s="115"/>
      <c r="AQ1263" s="4"/>
    </row>
    <row r="1264" spans="3:43">
      <c r="C1264" s="159"/>
      <c r="D1264" s="162"/>
      <c r="E1264" s="161"/>
      <c r="F1264" s="700"/>
      <c r="G1264" s="160"/>
      <c r="H1264" s="160"/>
      <c r="I1264" s="160"/>
      <c r="J1264" s="160"/>
      <c r="K1264" s="160"/>
      <c r="L1264" s="160"/>
      <c r="M1264" s="160"/>
      <c r="N1264" s="160"/>
      <c r="O1264" s="160"/>
      <c r="P1264" s="160"/>
      <c r="Q1264" s="160"/>
      <c r="R1264" s="160"/>
      <c r="S1264" s="160"/>
      <c r="T1264" s="160"/>
      <c r="U1264" s="160"/>
      <c r="V1264" s="160"/>
      <c r="W1264" s="160"/>
      <c r="X1264" s="160"/>
      <c r="Y1264" s="160"/>
      <c r="Z1264" s="160"/>
      <c r="AA1264" s="160"/>
      <c r="AB1264" s="167"/>
      <c r="AC1264" s="160"/>
      <c r="AD1264" s="168"/>
      <c r="AE1264" s="160"/>
      <c r="AF1264" s="160"/>
      <c r="AG1264" s="161"/>
      <c r="AH1264" s="115"/>
      <c r="AI1264" s="115"/>
      <c r="AJ1264" s="115"/>
      <c r="AK1264" s="115"/>
      <c r="AL1264" s="115"/>
      <c r="AM1264" s="115"/>
      <c r="AO1264" s="115"/>
      <c r="AQ1264" s="4"/>
    </row>
    <row r="1265" spans="3:43">
      <c r="C1265" s="159"/>
      <c r="D1265" s="162"/>
      <c r="E1265" s="161"/>
      <c r="F1265" s="700"/>
      <c r="G1265" s="160"/>
      <c r="H1265" s="160"/>
      <c r="I1265" s="160"/>
      <c r="J1265" s="160"/>
      <c r="K1265" s="160"/>
      <c r="L1265" s="160"/>
      <c r="M1265" s="160"/>
      <c r="N1265" s="160"/>
      <c r="O1265" s="160"/>
      <c r="P1265" s="160"/>
      <c r="Q1265" s="160"/>
      <c r="R1265" s="160"/>
      <c r="S1265" s="160"/>
      <c r="T1265" s="160"/>
      <c r="U1265" s="160"/>
      <c r="V1265" s="160"/>
      <c r="W1265" s="160"/>
      <c r="X1265" s="160"/>
      <c r="Y1265" s="160"/>
      <c r="Z1265" s="160"/>
      <c r="AA1265" s="160"/>
      <c r="AB1265" s="167"/>
      <c r="AC1265" s="160"/>
      <c r="AD1265" s="168"/>
      <c r="AE1265" s="160"/>
      <c r="AF1265" s="160"/>
      <c r="AG1265" s="161"/>
      <c r="AH1265" s="115"/>
      <c r="AI1265" s="115"/>
      <c r="AJ1265" s="115"/>
      <c r="AK1265" s="115"/>
      <c r="AL1265" s="115"/>
      <c r="AM1265" s="115"/>
      <c r="AO1265" s="115"/>
      <c r="AQ1265" s="4"/>
    </row>
    <row r="1266" spans="3:43">
      <c r="C1266" s="159"/>
      <c r="D1266" s="162"/>
      <c r="E1266" s="161"/>
      <c r="F1266" s="700"/>
      <c r="G1266" s="160"/>
      <c r="H1266" s="160"/>
      <c r="I1266" s="160"/>
      <c r="J1266" s="160"/>
      <c r="K1266" s="160"/>
      <c r="L1266" s="160"/>
      <c r="M1266" s="160"/>
      <c r="N1266" s="160"/>
      <c r="O1266" s="160"/>
      <c r="P1266" s="160"/>
      <c r="Q1266" s="160"/>
      <c r="R1266" s="160"/>
      <c r="S1266" s="160"/>
      <c r="T1266" s="160"/>
      <c r="U1266" s="160"/>
      <c r="V1266" s="160"/>
      <c r="W1266" s="160"/>
      <c r="X1266" s="160"/>
      <c r="Y1266" s="160"/>
      <c r="Z1266" s="160"/>
      <c r="AA1266" s="160"/>
      <c r="AB1266" s="167"/>
      <c r="AC1266" s="160"/>
      <c r="AD1266" s="168"/>
      <c r="AE1266" s="160"/>
      <c r="AF1266" s="160"/>
      <c r="AG1266" s="161"/>
      <c r="AH1266" s="115"/>
      <c r="AI1266" s="115"/>
      <c r="AJ1266" s="115"/>
      <c r="AK1266" s="115"/>
      <c r="AL1266" s="115"/>
      <c r="AM1266" s="115"/>
      <c r="AO1266" s="115"/>
      <c r="AQ1266" s="4"/>
    </row>
    <row r="1267" spans="3:43">
      <c r="C1267" s="159"/>
      <c r="D1267" s="162"/>
      <c r="E1267" s="161"/>
      <c r="F1267" s="700"/>
      <c r="G1267" s="160"/>
      <c r="H1267" s="160"/>
      <c r="I1267" s="160"/>
      <c r="J1267" s="160"/>
      <c r="K1267" s="160"/>
      <c r="L1267" s="160"/>
      <c r="M1267" s="160"/>
      <c r="N1267" s="160"/>
      <c r="O1267" s="160"/>
      <c r="P1267" s="160"/>
      <c r="Q1267" s="160"/>
      <c r="R1267" s="160"/>
      <c r="S1267" s="160"/>
      <c r="T1267" s="160"/>
      <c r="U1267" s="160"/>
      <c r="V1267" s="160"/>
      <c r="W1267" s="160"/>
      <c r="X1267" s="160"/>
      <c r="Y1267" s="160"/>
      <c r="Z1267" s="160"/>
      <c r="AA1267" s="160"/>
      <c r="AB1267" s="167"/>
      <c r="AC1267" s="160"/>
      <c r="AD1267" s="168"/>
      <c r="AE1267" s="160"/>
      <c r="AF1267" s="160"/>
      <c r="AG1267" s="161"/>
      <c r="AH1267" s="115"/>
      <c r="AI1267" s="115"/>
      <c r="AJ1267" s="115"/>
      <c r="AK1267" s="115"/>
      <c r="AL1267" s="115"/>
      <c r="AM1267" s="115"/>
      <c r="AO1267" s="115"/>
      <c r="AQ1267" s="4"/>
    </row>
    <row r="1268" spans="3:43">
      <c r="C1268" s="159"/>
      <c r="D1268" s="162"/>
      <c r="E1268" s="161"/>
      <c r="F1268" s="700"/>
      <c r="G1268" s="160"/>
      <c r="H1268" s="160"/>
      <c r="I1268" s="160"/>
      <c r="J1268" s="160"/>
      <c r="K1268" s="160"/>
      <c r="L1268" s="160"/>
      <c r="M1268" s="160"/>
      <c r="N1268" s="160"/>
      <c r="O1268" s="160"/>
      <c r="P1268" s="160"/>
      <c r="Q1268" s="160"/>
      <c r="R1268" s="160"/>
      <c r="S1268" s="160"/>
      <c r="T1268" s="160"/>
      <c r="U1268" s="160"/>
      <c r="V1268" s="160"/>
      <c r="W1268" s="160"/>
      <c r="X1268" s="160"/>
      <c r="Y1268" s="160"/>
      <c r="Z1268" s="160"/>
      <c r="AA1268" s="160"/>
      <c r="AB1268" s="167"/>
      <c r="AC1268" s="160"/>
      <c r="AD1268" s="168"/>
      <c r="AE1268" s="160"/>
      <c r="AF1268" s="160"/>
      <c r="AG1268" s="161"/>
      <c r="AH1268" s="115"/>
      <c r="AI1268" s="115"/>
      <c r="AJ1268" s="115"/>
      <c r="AK1268" s="115"/>
      <c r="AL1268" s="115"/>
      <c r="AM1268" s="115"/>
      <c r="AO1268" s="115"/>
      <c r="AQ1268" s="4"/>
    </row>
    <row r="1269" spans="3:43">
      <c r="C1269" s="159"/>
      <c r="D1269" s="162"/>
      <c r="E1269" s="161"/>
      <c r="F1269" s="700"/>
      <c r="G1269" s="160"/>
      <c r="H1269" s="160"/>
      <c r="I1269" s="160"/>
      <c r="J1269" s="160"/>
      <c r="K1269" s="160"/>
      <c r="L1269" s="160"/>
      <c r="M1269" s="160"/>
      <c r="N1269" s="160"/>
      <c r="O1269" s="160"/>
      <c r="P1269" s="160"/>
      <c r="Q1269" s="160"/>
      <c r="R1269" s="160"/>
      <c r="S1269" s="160"/>
      <c r="T1269" s="160"/>
      <c r="U1269" s="160"/>
      <c r="V1269" s="160"/>
      <c r="W1269" s="160"/>
      <c r="X1269" s="160"/>
      <c r="Y1269" s="160"/>
      <c r="Z1269" s="160"/>
      <c r="AA1269" s="160"/>
      <c r="AB1269" s="167"/>
      <c r="AC1269" s="160"/>
      <c r="AD1269" s="168"/>
      <c r="AE1269" s="160"/>
      <c r="AF1269" s="160"/>
      <c r="AG1269" s="161"/>
      <c r="AH1269" s="115"/>
      <c r="AI1269" s="115"/>
      <c r="AJ1269" s="115"/>
      <c r="AK1269" s="115"/>
      <c r="AL1269" s="115"/>
      <c r="AM1269" s="115"/>
      <c r="AO1269" s="115"/>
      <c r="AQ1269" s="4"/>
    </row>
    <row r="1270" spans="3:43">
      <c r="C1270" s="159"/>
      <c r="D1270" s="162"/>
      <c r="E1270" s="161"/>
      <c r="F1270" s="700"/>
      <c r="G1270" s="160"/>
      <c r="H1270" s="160"/>
      <c r="I1270" s="160"/>
      <c r="J1270" s="160"/>
      <c r="K1270" s="160"/>
      <c r="L1270" s="160"/>
      <c r="M1270" s="160"/>
      <c r="N1270" s="160"/>
      <c r="O1270" s="160"/>
      <c r="P1270" s="160"/>
      <c r="Q1270" s="160"/>
      <c r="R1270" s="160"/>
      <c r="S1270" s="160"/>
      <c r="T1270" s="160"/>
      <c r="U1270" s="160"/>
      <c r="V1270" s="160"/>
      <c r="W1270" s="160"/>
      <c r="X1270" s="160"/>
      <c r="Y1270" s="160"/>
      <c r="Z1270" s="160"/>
      <c r="AA1270" s="160"/>
      <c r="AB1270" s="167"/>
      <c r="AC1270" s="160"/>
      <c r="AD1270" s="168"/>
      <c r="AE1270" s="160"/>
      <c r="AF1270" s="160"/>
      <c r="AG1270" s="161"/>
      <c r="AH1270" s="115"/>
      <c r="AI1270" s="115"/>
      <c r="AJ1270" s="115"/>
      <c r="AK1270" s="115"/>
      <c r="AL1270" s="115"/>
      <c r="AM1270" s="115"/>
      <c r="AO1270" s="115"/>
      <c r="AQ1270" s="4"/>
    </row>
    <row r="1271" spans="3:43">
      <c r="C1271" s="159"/>
      <c r="D1271" s="162"/>
      <c r="E1271" s="161"/>
      <c r="F1271" s="700"/>
      <c r="G1271" s="160"/>
      <c r="H1271" s="160"/>
      <c r="I1271" s="160"/>
      <c r="J1271" s="160"/>
      <c r="K1271" s="160"/>
      <c r="L1271" s="160"/>
      <c r="M1271" s="160"/>
      <c r="N1271" s="160"/>
      <c r="O1271" s="160"/>
      <c r="P1271" s="160"/>
      <c r="Q1271" s="160"/>
      <c r="R1271" s="160"/>
      <c r="S1271" s="160"/>
      <c r="T1271" s="160"/>
      <c r="U1271" s="160"/>
      <c r="V1271" s="160"/>
      <c r="W1271" s="160"/>
      <c r="X1271" s="160"/>
      <c r="Y1271" s="160"/>
      <c r="Z1271" s="160"/>
      <c r="AA1271" s="160"/>
      <c r="AB1271" s="167"/>
      <c r="AC1271" s="160"/>
      <c r="AD1271" s="168"/>
      <c r="AE1271" s="160"/>
      <c r="AF1271" s="160"/>
      <c r="AG1271" s="161"/>
      <c r="AH1271" s="115"/>
      <c r="AI1271" s="115"/>
      <c r="AJ1271" s="115"/>
      <c r="AK1271" s="115"/>
      <c r="AL1271" s="115"/>
      <c r="AM1271" s="115"/>
      <c r="AO1271" s="115"/>
      <c r="AQ1271" s="4"/>
    </row>
    <row r="1272" spans="3:43">
      <c r="C1272" s="159"/>
      <c r="D1272" s="162"/>
      <c r="E1272" s="161"/>
      <c r="F1272" s="700"/>
      <c r="G1272" s="160"/>
      <c r="H1272" s="160"/>
      <c r="I1272" s="160"/>
      <c r="J1272" s="160"/>
      <c r="K1272" s="160"/>
      <c r="L1272" s="160"/>
      <c r="M1272" s="160"/>
      <c r="N1272" s="160"/>
      <c r="O1272" s="160"/>
      <c r="P1272" s="160"/>
      <c r="Q1272" s="160"/>
      <c r="R1272" s="160"/>
      <c r="S1272" s="160"/>
      <c r="T1272" s="160"/>
      <c r="U1272" s="160"/>
      <c r="V1272" s="160"/>
      <c r="W1272" s="160"/>
      <c r="X1272" s="160"/>
      <c r="Y1272" s="160"/>
      <c r="Z1272" s="160"/>
      <c r="AA1272" s="160"/>
      <c r="AB1272" s="167"/>
      <c r="AC1272" s="160"/>
      <c r="AD1272" s="168"/>
      <c r="AE1272" s="160"/>
      <c r="AF1272" s="160"/>
      <c r="AG1272" s="161"/>
      <c r="AH1272" s="115"/>
      <c r="AI1272" s="115"/>
      <c r="AJ1272" s="115"/>
      <c r="AK1272" s="115"/>
      <c r="AL1272" s="115"/>
      <c r="AM1272" s="115"/>
      <c r="AO1272" s="115"/>
      <c r="AQ1272" s="4"/>
    </row>
    <row r="1273" spans="3:43">
      <c r="C1273" s="159"/>
      <c r="D1273" s="162"/>
      <c r="E1273" s="161"/>
      <c r="F1273" s="700"/>
      <c r="G1273" s="160"/>
      <c r="H1273" s="160"/>
      <c r="I1273" s="160"/>
      <c r="J1273" s="160"/>
      <c r="K1273" s="160"/>
      <c r="L1273" s="160"/>
      <c r="M1273" s="160"/>
      <c r="N1273" s="160"/>
      <c r="O1273" s="160"/>
      <c r="P1273" s="160"/>
      <c r="Q1273" s="160"/>
      <c r="R1273" s="160"/>
      <c r="S1273" s="160"/>
      <c r="T1273" s="160"/>
      <c r="U1273" s="160"/>
      <c r="V1273" s="160"/>
      <c r="W1273" s="160"/>
      <c r="X1273" s="160"/>
      <c r="Y1273" s="160"/>
      <c r="Z1273" s="160"/>
      <c r="AA1273" s="160"/>
      <c r="AB1273" s="167"/>
      <c r="AC1273" s="160"/>
      <c r="AD1273" s="168"/>
      <c r="AE1273" s="160"/>
      <c r="AF1273" s="160"/>
      <c r="AG1273" s="161"/>
      <c r="AH1273" s="115"/>
      <c r="AI1273" s="115"/>
      <c r="AJ1273" s="115"/>
      <c r="AK1273" s="115"/>
      <c r="AL1273" s="115"/>
      <c r="AM1273" s="115"/>
      <c r="AO1273" s="115"/>
      <c r="AQ1273" s="4"/>
    </row>
    <row r="1274" spans="3:43">
      <c r="C1274" s="159"/>
      <c r="D1274" s="162"/>
      <c r="E1274" s="161"/>
      <c r="F1274" s="700"/>
      <c r="G1274" s="160"/>
      <c r="H1274" s="160"/>
      <c r="I1274" s="160"/>
      <c r="J1274" s="160"/>
      <c r="K1274" s="160"/>
      <c r="L1274" s="160"/>
      <c r="M1274" s="160"/>
      <c r="N1274" s="160"/>
      <c r="O1274" s="160"/>
      <c r="P1274" s="160"/>
      <c r="Q1274" s="160"/>
      <c r="R1274" s="160"/>
      <c r="S1274" s="160"/>
      <c r="T1274" s="160"/>
      <c r="U1274" s="160"/>
      <c r="V1274" s="160"/>
      <c r="W1274" s="160"/>
      <c r="X1274" s="160"/>
      <c r="Y1274" s="160"/>
      <c r="Z1274" s="160"/>
      <c r="AA1274" s="160"/>
      <c r="AB1274" s="167"/>
      <c r="AC1274" s="160"/>
      <c r="AD1274" s="168"/>
      <c r="AE1274" s="160"/>
      <c r="AF1274" s="160"/>
      <c r="AG1274" s="161"/>
      <c r="AH1274" s="115"/>
      <c r="AI1274" s="115"/>
      <c r="AJ1274" s="115"/>
      <c r="AK1274" s="115"/>
      <c r="AL1274" s="115"/>
      <c r="AM1274" s="115"/>
      <c r="AO1274" s="115"/>
      <c r="AQ1274" s="4"/>
    </row>
    <row r="1275" spans="3:43">
      <c r="C1275" s="159"/>
      <c r="D1275" s="162"/>
      <c r="E1275" s="161"/>
      <c r="F1275" s="700"/>
      <c r="G1275" s="160"/>
      <c r="H1275" s="160"/>
      <c r="I1275" s="160"/>
      <c r="J1275" s="160"/>
      <c r="K1275" s="160"/>
      <c r="L1275" s="160"/>
      <c r="M1275" s="160"/>
      <c r="N1275" s="160"/>
      <c r="O1275" s="160"/>
      <c r="P1275" s="160"/>
      <c r="Q1275" s="160"/>
      <c r="R1275" s="160"/>
      <c r="S1275" s="160"/>
      <c r="T1275" s="160"/>
      <c r="U1275" s="160"/>
      <c r="V1275" s="160"/>
      <c r="W1275" s="160"/>
      <c r="X1275" s="160"/>
      <c r="Y1275" s="160"/>
      <c r="Z1275" s="160"/>
      <c r="AA1275" s="160"/>
      <c r="AB1275" s="167"/>
      <c r="AC1275" s="160"/>
      <c r="AD1275" s="168"/>
      <c r="AE1275" s="160"/>
      <c r="AF1275" s="160"/>
      <c r="AG1275" s="161"/>
      <c r="AH1275" s="115"/>
      <c r="AI1275" s="115"/>
      <c r="AJ1275" s="115"/>
      <c r="AK1275" s="115"/>
      <c r="AL1275" s="115"/>
      <c r="AM1275" s="115"/>
      <c r="AO1275" s="115"/>
      <c r="AQ1275" s="4"/>
    </row>
    <row r="1276" spans="3:43">
      <c r="C1276" s="159"/>
      <c r="D1276" s="162"/>
      <c r="E1276" s="161"/>
      <c r="F1276" s="700"/>
      <c r="G1276" s="160"/>
      <c r="H1276" s="160"/>
      <c r="I1276" s="160"/>
      <c r="J1276" s="160"/>
      <c r="K1276" s="160"/>
      <c r="L1276" s="160"/>
      <c r="M1276" s="160"/>
      <c r="N1276" s="160"/>
      <c r="O1276" s="160"/>
      <c r="P1276" s="160"/>
      <c r="Q1276" s="160"/>
      <c r="R1276" s="160"/>
      <c r="S1276" s="160"/>
      <c r="T1276" s="160"/>
      <c r="U1276" s="160"/>
      <c r="V1276" s="160"/>
      <c r="W1276" s="160"/>
      <c r="X1276" s="160"/>
      <c r="Y1276" s="160"/>
      <c r="Z1276" s="160"/>
      <c r="AA1276" s="160"/>
      <c r="AB1276" s="167"/>
      <c r="AC1276" s="160"/>
      <c r="AD1276" s="168"/>
      <c r="AE1276" s="160"/>
      <c r="AF1276" s="160"/>
      <c r="AG1276" s="161"/>
      <c r="AH1276" s="115"/>
      <c r="AI1276" s="115"/>
      <c r="AJ1276" s="115"/>
      <c r="AK1276" s="115"/>
      <c r="AL1276" s="115"/>
      <c r="AM1276" s="115"/>
      <c r="AO1276" s="115"/>
      <c r="AQ1276" s="4"/>
    </row>
    <row r="1277" spans="3:43">
      <c r="C1277" s="159"/>
      <c r="D1277" s="162"/>
      <c r="E1277" s="161"/>
      <c r="F1277" s="700"/>
      <c r="G1277" s="160"/>
      <c r="H1277" s="160"/>
      <c r="I1277" s="160"/>
      <c r="J1277" s="160"/>
      <c r="K1277" s="160"/>
      <c r="L1277" s="160"/>
      <c r="M1277" s="160"/>
      <c r="N1277" s="160"/>
      <c r="O1277" s="160"/>
      <c r="P1277" s="160"/>
      <c r="Q1277" s="160"/>
      <c r="R1277" s="160"/>
      <c r="S1277" s="160"/>
      <c r="T1277" s="160"/>
      <c r="U1277" s="160"/>
      <c r="V1277" s="160"/>
      <c r="W1277" s="160"/>
      <c r="X1277" s="160"/>
      <c r="Y1277" s="160"/>
      <c r="Z1277" s="160"/>
      <c r="AA1277" s="160"/>
      <c r="AB1277" s="167"/>
      <c r="AC1277" s="160"/>
      <c r="AD1277" s="168"/>
      <c r="AE1277" s="160"/>
      <c r="AF1277" s="160"/>
      <c r="AG1277" s="161"/>
      <c r="AH1277" s="115"/>
      <c r="AI1277" s="115"/>
      <c r="AJ1277" s="115"/>
      <c r="AK1277" s="115"/>
      <c r="AL1277" s="115"/>
      <c r="AM1277" s="115"/>
      <c r="AO1277" s="115"/>
      <c r="AQ1277" s="4"/>
    </row>
    <row r="1278" spans="3:43">
      <c r="C1278" s="159"/>
      <c r="D1278" s="162"/>
      <c r="E1278" s="161"/>
      <c r="F1278" s="700"/>
      <c r="G1278" s="160"/>
      <c r="H1278" s="160"/>
      <c r="I1278" s="160"/>
      <c r="J1278" s="160"/>
      <c r="K1278" s="160"/>
      <c r="L1278" s="160"/>
      <c r="M1278" s="160"/>
      <c r="N1278" s="160"/>
      <c r="O1278" s="160"/>
      <c r="P1278" s="160"/>
      <c r="Q1278" s="160"/>
      <c r="R1278" s="160"/>
      <c r="S1278" s="160"/>
      <c r="T1278" s="160"/>
      <c r="U1278" s="160"/>
      <c r="V1278" s="160"/>
      <c r="W1278" s="160"/>
      <c r="X1278" s="160"/>
      <c r="Y1278" s="160"/>
      <c r="Z1278" s="160"/>
      <c r="AA1278" s="160"/>
      <c r="AB1278" s="167"/>
      <c r="AC1278" s="160"/>
      <c r="AD1278" s="168"/>
      <c r="AE1278" s="160"/>
      <c r="AF1278" s="160"/>
      <c r="AG1278" s="161"/>
      <c r="AH1278" s="115"/>
      <c r="AI1278" s="115"/>
      <c r="AJ1278" s="115"/>
      <c r="AK1278" s="115"/>
      <c r="AL1278" s="115"/>
      <c r="AM1278" s="115"/>
      <c r="AO1278" s="115"/>
      <c r="AQ1278" s="4"/>
    </row>
    <row r="1279" spans="3:43">
      <c r="C1279" s="159"/>
      <c r="D1279" s="162"/>
      <c r="E1279" s="161"/>
      <c r="F1279" s="700"/>
      <c r="G1279" s="160"/>
      <c r="H1279" s="160"/>
      <c r="I1279" s="160"/>
      <c r="J1279" s="160"/>
      <c r="K1279" s="160"/>
      <c r="L1279" s="160"/>
      <c r="M1279" s="160"/>
      <c r="N1279" s="160"/>
      <c r="O1279" s="160"/>
      <c r="P1279" s="160"/>
      <c r="Q1279" s="160"/>
      <c r="R1279" s="160"/>
      <c r="S1279" s="160"/>
      <c r="T1279" s="160"/>
      <c r="U1279" s="160"/>
      <c r="V1279" s="160"/>
      <c r="W1279" s="160"/>
      <c r="X1279" s="160"/>
      <c r="Y1279" s="160"/>
      <c r="Z1279" s="160"/>
      <c r="AA1279" s="160"/>
      <c r="AB1279" s="167"/>
      <c r="AC1279" s="160"/>
      <c r="AD1279" s="168"/>
      <c r="AE1279" s="160"/>
      <c r="AF1279" s="160"/>
      <c r="AG1279" s="161"/>
      <c r="AH1279" s="115"/>
      <c r="AI1279" s="115"/>
      <c r="AJ1279" s="115"/>
      <c r="AK1279" s="115"/>
      <c r="AL1279" s="115"/>
      <c r="AM1279" s="115"/>
      <c r="AO1279" s="115"/>
      <c r="AQ1279" s="4"/>
    </row>
    <row r="1280" spans="3:43">
      <c r="C1280" s="159"/>
      <c r="D1280" s="162"/>
      <c r="E1280" s="161"/>
      <c r="F1280" s="700"/>
      <c r="G1280" s="160"/>
      <c r="H1280" s="160"/>
      <c r="I1280" s="160"/>
      <c r="J1280" s="160"/>
      <c r="K1280" s="160"/>
      <c r="L1280" s="160"/>
      <c r="M1280" s="160"/>
      <c r="N1280" s="160"/>
      <c r="O1280" s="160"/>
      <c r="P1280" s="160"/>
      <c r="Q1280" s="160"/>
      <c r="R1280" s="160"/>
      <c r="S1280" s="160"/>
      <c r="T1280" s="160"/>
      <c r="U1280" s="160"/>
      <c r="V1280" s="160"/>
      <c r="W1280" s="160"/>
      <c r="X1280" s="160"/>
      <c r="Y1280" s="160"/>
      <c r="Z1280" s="160"/>
      <c r="AA1280" s="160"/>
      <c r="AB1280" s="167"/>
      <c r="AC1280" s="160"/>
      <c r="AD1280" s="168"/>
      <c r="AE1280" s="160"/>
      <c r="AF1280" s="160"/>
      <c r="AG1280" s="161"/>
      <c r="AH1280" s="115"/>
      <c r="AI1280" s="115"/>
      <c r="AJ1280" s="115"/>
      <c r="AK1280" s="115"/>
      <c r="AL1280" s="115"/>
      <c r="AM1280" s="115"/>
      <c r="AO1280" s="115"/>
      <c r="AQ1280" s="4"/>
    </row>
    <row r="1281" spans="3:43">
      <c r="C1281" s="159"/>
      <c r="D1281" s="162"/>
      <c r="E1281" s="161"/>
      <c r="F1281" s="700"/>
      <c r="G1281" s="160"/>
      <c r="H1281" s="160"/>
      <c r="I1281" s="160"/>
      <c r="J1281" s="160"/>
      <c r="K1281" s="160"/>
      <c r="L1281" s="160"/>
      <c r="M1281" s="160"/>
      <c r="N1281" s="160"/>
      <c r="O1281" s="160"/>
      <c r="P1281" s="160"/>
      <c r="Q1281" s="160"/>
      <c r="R1281" s="160"/>
      <c r="S1281" s="160"/>
      <c r="T1281" s="160"/>
      <c r="U1281" s="160"/>
      <c r="V1281" s="160"/>
      <c r="W1281" s="160"/>
      <c r="X1281" s="160"/>
      <c r="Y1281" s="160"/>
      <c r="Z1281" s="160"/>
      <c r="AA1281" s="160"/>
      <c r="AB1281" s="167"/>
      <c r="AC1281" s="160"/>
      <c r="AD1281" s="168"/>
      <c r="AE1281" s="160"/>
      <c r="AF1281" s="160"/>
      <c r="AG1281" s="161"/>
      <c r="AH1281" s="115"/>
      <c r="AI1281" s="115"/>
      <c r="AJ1281" s="115"/>
      <c r="AK1281" s="115"/>
      <c r="AL1281" s="115"/>
      <c r="AM1281" s="115"/>
      <c r="AO1281" s="115"/>
      <c r="AQ1281" s="4"/>
    </row>
    <row r="1282" spans="3:43">
      <c r="C1282" s="159"/>
      <c r="D1282" s="162"/>
      <c r="E1282" s="161"/>
      <c r="F1282" s="700"/>
      <c r="G1282" s="160"/>
      <c r="H1282" s="160"/>
      <c r="I1282" s="160"/>
      <c r="J1282" s="160"/>
      <c r="K1282" s="160"/>
      <c r="L1282" s="160"/>
      <c r="M1282" s="160"/>
      <c r="N1282" s="160"/>
      <c r="O1282" s="160"/>
      <c r="P1282" s="160"/>
      <c r="Q1282" s="160"/>
      <c r="R1282" s="160"/>
      <c r="S1282" s="160"/>
      <c r="T1282" s="160"/>
      <c r="U1282" s="160"/>
      <c r="V1282" s="160"/>
      <c r="W1282" s="160"/>
      <c r="X1282" s="160"/>
      <c r="Y1282" s="160"/>
      <c r="Z1282" s="160"/>
      <c r="AA1282" s="160"/>
      <c r="AB1282" s="167"/>
      <c r="AC1282" s="160"/>
      <c r="AD1282" s="168"/>
      <c r="AE1282" s="160"/>
      <c r="AF1282" s="160"/>
      <c r="AG1282" s="161"/>
      <c r="AH1282" s="115"/>
      <c r="AI1282" s="115"/>
      <c r="AJ1282" s="115"/>
      <c r="AK1282" s="115"/>
      <c r="AL1282" s="115"/>
      <c r="AM1282" s="115"/>
      <c r="AO1282" s="115"/>
      <c r="AQ1282" s="4"/>
    </row>
    <row r="1283" spans="3:43">
      <c r="C1283" s="159"/>
      <c r="D1283" s="162"/>
      <c r="E1283" s="161"/>
      <c r="F1283" s="700"/>
      <c r="G1283" s="160"/>
      <c r="H1283" s="160"/>
      <c r="I1283" s="160"/>
      <c r="J1283" s="160"/>
      <c r="K1283" s="160"/>
      <c r="L1283" s="160"/>
      <c r="M1283" s="160"/>
      <c r="N1283" s="160"/>
      <c r="O1283" s="160"/>
      <c r="P1283" s="160"/>
      <c r="Q1283" s="160"/>
      <c r="R1283" s="160"/>
      <c r="S1283" s="160"/>
      <c r="T1283" s="160"/>
      <c r="U1283" s="160"/>
      <c r="V1283" s="160"/>
      <c r="W1283" s="160"/>
      <c r="X1283" s="160"/>
      <c r="Y1283" s="160"/>
      <c r="Z1283" s="160"/>
      <c r="AA1283" s="160"/>
      <c r="AB1283" s="167"/>
      <c r="AC1283" s="160"/>
      <c r="AD1283" s="168"/>
      <c r="AE1283" s="160"/>
      <c r="AF1283" s="160"/>
      <c r="AG1283" s="161"/>
      <c r="AH1283" s="115"/>
      <c r="AI1283" s="115"/>
      <c r="AJ1283" s="115"/>
      <c r="AK1283" s="115"/>
      <c r="AL1283" s="115"/>
      <c r="AM1283" s="115"/>
      <c r="AO1283" s="115"/>
      <c r="AQ1283" s="4"/>
    </row>
    <row r="1284" spans="3:43">
      <c r="C1284" s="159"/>
      <c r="D1284" s="162"/>
      <c r="E1284" s="161"/>
      <c r="F1284" s="700"/>
      <c r="G1284" s="160"/>
      <c r="H1284" s="160"/>
      <c r="I1284" s="160"/>
      <c r="J1284" s="160"/>
      <c r="K1284" s="160"/>
      <c r="L1284" s="160"/>
      <c r="M1284" s="160"/>
      <c r="N1284" s="160"/>
      <c r="O1284" s="160"/>
      <c r="P1284" s="160"/>
      <c r="Q1284" s="160"/>
      <c r="R1284" s="160"/>
      <c r="S1284" s="160"/>
      <c r="T1284" s="160"/>
      <c r="U1284" s="160"/>
      <c r="V1284" s="160"/>
      <c r="W1284" s="160"/>
      <c r="X1284" s="160"/>
      <c r="Y1284" s="160"/>
      <c r="Z1284" s="160"/>
      <c r="AA1284" s="160"/>
      <c r="AB1284" s="167"/>
      <c r="AC1284" s="160"/>
      <c r="AD1284" s="168"/>
      <c r="AE1284" s="160"/>
      <c r="AF1284" s="160"/>
      <c r="AG1284" s="161"/>
      <c r="AH1284" s="115"/>
      <c r="AI1284" s="115"/>
      <c r="AJ1284" s="115"/>
      <c r="AK1284" s="115"/>
      <c r="AL1284" s="115"/>
      <c r="AM1284" s="115"/>
      <c r="AO1284" s="115"/>
      <c r="AQ1284" s="4"/>
    </row>
    <row r="1285" spans="3:43">
      <c r="C1285" s="159"/>
      <c r="D1285" s="162"/>
      <c r="E1285" s="161"/>
      <c r="F1285" s="700"/>
      <c r="G1285" s="160"/>
      <c r="H1285" s="160"/>
      <c r="I1285" s="160"/>
      <c r="J1285" s="160"/>
      <c r="K1285" s="160"/>
      <c r="L1285" s="160"/>
      <c r="M1285" s="160"/>
      <c r="N1285" s="160"/>
      <c r="O1285" s="160"/>
      <c r="P1285" s="160"/>
      <c r="Q1285" s="160"/>
      <c r="R1285" s="160"/>
      <c r="S1285" s="160"/>
      <c r="T1285" s="160"/>
      <c r="U1285" s="160"/>
      <c r="V1285" s="160"/>
      <c r="W1285" s="160"/>
      <c r="X1285" s="160"/>
      <c r="Y1285" s="160"/>
      <c r="Z1285" s="160"/>
      <c r="AA1285" s="160"/>
      <c r="AB1285" s="167"/>
      <c r="AC1285" s="160"/>
      <c r="AD1285" s="168"/>
      <c r="AE1285" s="160"/>
      <c r="AF1285" s="160"/>
      <c r="AG1285" s="161"/>
      <c r="AH1285" s="115"/>
      <c r="AI1285" s="115"/>
      <c r="AJ1285" s="115"/>
      <c r="AK1285" s="115"/>
      <c r="AL1285" s="115"/>
      <c r="AM1285" s="115"/>
      <c r="AO1285" s="115"/>
      <c r="AQ1285" s="4"/>
    </row>
    <row r="1286" spans="3:43">
      <c r="C1286" s="159"/>
      <c r="D1286" s="162"/>
      <c r="E1286" s="161"/>
      <c r="F1286" s="700"/>
      <c r="G1286" s="160"/>
      <c r="H1286" s="160"/>
      <c r="I1286" s="160"/>
      <c r="J1286" s="160"/>
      <c r="K1286" s="160"/>
      <c r="L1286" s="160"/>
      <c r="M1286" s="160"/>
      <c r="N1286" s="160"/>
      <c r="O1286" s="160"/>
      <c r="P1286" s="160"/>
      <c r="Q1286" s="160"/>
      <c r="R1286" s="160"/>
      <c r="S1286" s="160"/>
      <c r="T1286" s="160"/>
      <c r="U1286" s="160"/>
      <c r="V1286" s="160"/>
      <c r="W1286" s="160"/>
      <c r="X1286" s="160"/>
      <c r="Y1286" s="160"/>
      <c r="Z1286" s="160"/>
      <c r="AA1286" s="160"/>
      <c r="AB1286" s="167"/>
      <c r="AC1286" s="160"/>
      <c r="AD1286" s="168"/>
      <c r="AE1286" s="160"/>
      <c r="AF1286" s="160"/>
      <c r="AG1286" s="161"/>
      <c r="AH1286" s="115"/>
      <c r="AI1286" s="115"/>
      <c r="AJ1286" s="115"/>
      <c r="AK1286" s="115"/>
      <c r="AL1286" s="115"/>
      <c r="AM1286" s="115"/>
      <c r="AO1286" s="115"/>
      <c r="AQ1286" s="4"/>
    </row>
    <row r="1287" spans="3:43">
      <c r="C1287" s="159"/>
      <c r="D1287" s="162"/>
      <c r="E1287" s="161"/>
      <c r="F1287" s="700"/>
      <c r="G1287" s="160"/>
      <c r="H1287" s="160"/>
      <c r="I1287" s="160"/>
      <c r="J1287" s="160"/>
      <c r="K1287" s="160"/>
      <c r="L1287" s="160"/>
      <c r="M1287" s="160"/>
      <c r="N1287" s="160"/>
      <c r="O1287" s="160"/>
      <c r="P1287" s="160"/>
      <c r="Q1287" s="160"/>
      <c r="R1287" s="160"/>
      <c r="S1287" s="160"/>
      <c r="T1287" s="160"/>
      <c r="U1287" s="160"/>
      <c r="V1287" s="160"/>
      <c r="W1287" s="160"/>
      <c r="X1287" s="160"/>
      <c r="Y1287" s="160"/>
      <c r="Z1287" s="160"/>
      <c r="AA1287" s="160"/>
      <c r="AB1287" s="167"/>
      <c r="AC1287" s="160"/>
      <c r="AD1287" s="168"/>
      <c r="AE1287" s="160"/>
      <c r="AF1287" s="160"/>
      <c r="AG1287" s="161"/>
      <c r="AH1287" s="115"/>
      <c r="AI1287" s="115"/>
      <c r="AJ1287" s="115"/>
      <c r="AK1287" s="115"/>
      <c r="AL1287" s="115"/>
      <c r="AM1287" s="115"/>
      <c r="AO1287" s="115"/>
      <c r="AQ1287" s="4"/>
    </row>
    <row r="1288" spans="3:43">
      <c r="C1288" s="159"/>
      <c r="D1288" s="162"/>
      <c r="E1288" s="161"/>
      <c r="F1288" s="700"/>
      <c r="G1288" s="160"/>
      <c r="H1288" s="160"/>
      <c r="I1288" s="160"/>
      <c r="J1288" s="160"/>
      <c r="K1288" s="160"/>
      <c r="L1288" s="160"/>
      <c r="M1288" s="160"/>
      <c r="N1288" s="160"/>
      <c r="O1288" s="160"/>
      <c r="P1288" s="160"/>
      <c r="Q1288" s="160"/>
      <c r="R1288" s="160"/>
      <c r="S1288" s="160"/>
      <c r="T1288" s="160"/>
      <c r="U1288" s="160"/>
      <c r="V1288" s="160"/>
      <c r="W1288" s="160"/>
      <c r="X1288" s="160"/>
      <c r="Y1288" s="160"/>
      <c r="Z1288" s="160"/>
      <c r="AA1288" s="160"/>
      <c r="AB1288" s="167"/>
      <c r="AC1288" s="160"/>
      <c r="AD1288" s="168"/>
      <c r="AE1288" s="160"/>
      <c r="AF1288" s="160"/>
      <c r="AG1288" s="161"/>
      <c r="AH1288" s="115"/>
      <c r="AI1288" s="115"/>
      <c r="AJ1288" s="115"/>
      <c r="AK1288" s="115"/>
      <c r="AL1288" s="115"/>
      <c r="AM1288" s="115"/>
      <c r="AO1288" s="115"/>
      <c r="AQ1288" s="4"/>
    </row>
    <row r="1289" spans="3:43">
      <c r="C1289" s="159"/>
      <c r="D1289" s="162"/>
      <c r="E1289" s="161"/>
      <c r="F1289" s="700"/>
      <c r="G1289" s="160"/>
      <c r="H1289" s="160"/>
      <c r="I1289" s="160"/>
      <c r="J1289" s="160"/>
      <c r="K1289" s="160"/>
      <c r="L1289" s="160"/>
      <c r="M1289" s="160"/>
      <c r="N1289" s="160"/>
      <c r="O1289" s="160"/>
      <c r="P1289" s="160"/>
      <c r="Q1289" s="160"/>
      <c r="R1289" s="160"/>
      <c r="S1289" s="160"/>
      <c r="T1289" s="160"/>
      <c r="U1289" s="160"/>
      <c r="V1289" s="160"/>
      <c r="W1289" s="160"/>
      <c r="X1289" s="160"/>
      <c r="Y1289" s="160"/>
      <c r="Z1289" s="160"/>
      <c r="AA1289" s="160"/>
      <c r="AB1289" s="167"/>
      <c r="AC1289" s="160"/>
      <c r="AD1289" s="168"/>
      <c r="AE1289" s="160"/>
      <c r="AF1289" s="160"/>
      <c r="AG1289" s="161"/>
      <c r="AH1289" s="115"/>
      <c r="AI1289" s="115"/>
      <c r="AJ1289" s="115"/>
      <c r="AK1289" s="115"/>
      <c r="AL1289" s="115"/>
      <c r="AM1289" s="115"/>
      <c r="AO1289" s="115"/>
      <c r="AQ1289" s="4"/>
    </row>
    <row r="1290" spans="3:43">
      <c r="C1290" s="159"/>
      <c r="D1290" s="162"/>
      <c r="E1290" s="161"/>
      <c r="F1290" s="700"/>
      <c r="G1290" s="160"/>
      <c r="H1290" s="160"/>
      <c r="I1290" s="160"/>
      <c r="J1290" s="160"/>
      <c r="K1290" s="160"/>
      <c r="L1290" s="160"/>
      <c r="M1290" s="160"/>
      <c r="N1290" s="160"/>
      <c r="O1290" s="160"/>
      <c r="P1290" s="160"/>
      <c r="Q1290" s="160"/>
      <c r="R1290" s="160"/>
      <c r="S1290" s="160"/>
      <c r="T1290" s="160"/>
      <c r="U1290" s="160"/>
      <c r="V1290" s="160"/>
      <c r="W1290" s="160"/>
      <c r="X1290" s="160"/>
      <c r="Y1290" s="160"/>
      <c r="Z1290" s="160"/>
      <c r="AA1290" s="160"/>
      <c r="AB1290" s="167"/>
      <c r="AC1290" s="160"/>
      <c r="AD1290" s="168"/>
      <c r="AE1290" s="160"/>
      <c r="AF1290" s="160"/>
      <c r="AG1290" s="161"/>
      <c r="AH1290" s="115"/>
      <c r="AI1290" s="115"/>
      <c r="AJ1290" s="115"/>
      <c r="AK1290" s="115"/>
      <c r="AL1290" s="115"/>
      <c r="AM1290" s="115"/>
      <c r="AO1290" s="115"/>
      <c r="AQ1290" s="4"/>
    </row>
    <row r="1291" spans="3:43">
      <c r="C1291" s="159"/>
      <c r="D1291" s="162"/>
      <c r="E1291" s="161"/>
      <c r="F1291" s="700"/>
      <c r="G1291" s="160"/>
      <c r="H1291" s="160"/>
      <c r="I1291" s="160"/>
      <c r="J1291" s="160"/>
      <c r="K1291" s="160"/>
      <c r="L1291" s="160"/>
      <c r="M1291" s="160"/>
      <c r="N1291" s="160"/>
      <c r="O1291" s="160"/>
      <c r="P1291" s="160"/>
      <c r="Q1291" s="160"/>
      <c r="R1291" s="160"/>
      <c r="S1291" s="160"/>
      <c r="T1291" s="160"/>
      <c r="U1291" s="160"/>
      <c r="V1291" s="160"/>
      <c r="W1291" s="160"/>
      <c r="X1291" s="160"/>
      <c r="Y1291" s="160"/>
      <c r="Z1291" s="160"/>
      <c r="AA1291" s="160"/>
      <c r="AB1291" s="167"/>
      <c r="AC1291" s="160"/>
      <c r="AD1291" s="168"/>
      <c r="AE1291" s="160"/>
      <c r="AF1291" s="160"/>
      <c r="AG1291" s="161"/>
      <c r="AH1291" s="115"/>
      <c r="AI1291" s="115"/>
      <c r="AJ1291" s="115"/>
      <c r="AK1291" s="115"/>
      <c r="AL1291" s="115"/>
      <c r="AM1291" s="115"/>
      <c r="AO1291" s="115"/>
      <c r="AQ1291" s="4"/>
    </row>
    <row r="1292" spans="3:43">
      <c r="C1292" s="159"/>
      <c r="D1292" s="162"/>
      <c r="E1292" s="161"/>
      <c r="F1292" s="700"/>
      <c r="G1292" s="160"/>
      <c r="H1292" s="160"/>
      <c r="I1292" s="160"/>
      <c r="J1292" s="160"/>
      <c r="K1292" s="160"/>
      <c r="L1292" s="160"/>
      <c r="M1292" s="160"/>
      <c r="N1292" s="160"/>
      <c r="O1292" s="160"/>
      <c r="P1292" s="160"/>
      <c r="Q1292" s="160"/>
      <c r="R1292" s="160"/>
      <c r="S1292" s="160"/>
      <c r="T1292" s="160"/>
      <c r="U1292" s="160"/>
      <c r="V1292" s="160"/>
      <c r="W1292" s="160"/>
      <c r="X1292" s="160"/>
      <c r="Y1292" s="160"/>
      <c r="Z1292" s="160"/>
      <c r="AA1292" s="160"/>
      <c r="AB1292" s="167"/>
      <c r="AC1292" s="160"/>
      <c r="AD1292" s="168"/>
      <c r="AE1292" s="160"/>
      <c r="AF1292" s="160"/>
      <c r="AG1292" s="161"/>
      <c r="AH1292" s="115"/>
      <c r="AI1292" s="115"/>
      <c r="AJ1292" s="115"/>
      <c r="AK1292" s="115"/>
      <c r="AL1292" s="115"/>
      <c r="AM1292" s="115"/>
      <c r="AO1292" s="115"/>
      <c r="AQ1292" s="4"/>
    </row>
    <row r="1293" spans="3:43">
      <c r="C1293" s="159"/>
      <c r="D1293" s="162"/>
      <c r="E1293" s="161"/>
      <c r="F1293" s="700"/>
      <c r="G1293" s="160"/>
      <c r="H1293" s="160"/>
      <c r="I1293" s="160"/>
      <c r="J1293" s="160"/>
      <c r="K1293" s="160"/>
      <c r="L1293" s="160"/>
      <c r="M1293" s="160"/>
      <c r="N1293" s="160"/>
      <c r="O1293" s="160"/>
      <c r="P1293" s="160"/>
      <c r="Q1293" s="160"/>
      <c r="R1293" s="160"/>
      <c r="S1293" s="160"/>
      <c r="T1293" s="160"/>
      <c r="U1293" s="160"/>
      <c r="V1293" s="160"/>
      <c r="W1293" s="160"/>
      <c r="X1293" s="160"/>
      <c r="Y1293" s="160"/>
      <c r="Z1293" s="160"/>
      <c r="AA1293" s="160"/>
      <c r="AB1293" s="167"/>
      <c r="AC1293" s="160"/>
      <c r="AD1293" s="168"/>
      <c r="AE1293" s="160"/>
      <c r="AF1293" s="160"/>
      <c r="AG1293" s="161"/>
      <c r="AH1293" s="115"/>
      <c r="AI1293" s="115"/>
      <c r="AJ1293" s="115"/>
      <c r="AK1293" s="115"/>
      <c r="AL1293" s="115"/>
      <c r="AM1293" s="115"/>
      <c r="AO1293" s="115"/>
      <c r="AQ1293" s="4"/>
    </row>
    <row r="1294" spans="3:43">
      <c r="C1294" s="159"/>
      <c r="D1294" s="162"/>
      <c r="E1294" s="161"/>
      <c r="F1294" s="700"/>
      <c r="G1294" s="160"/>
      <c r="H1294" s="160"/>
      <c r="I1294" s="160"/>
      <c r="J1294" s="160"/>
      <c r="K1294" s="160"/>
      <c r="L1294" s="160"/>
      <c r="M1294" s="160"/>
      <c r="N1294" s="160"/>
      <c r="O1294" s="160"/>
      <c r="P1294" s="160"/>
      <c r="Q1294" s="160"/>
      <c r="R1294" s="160"/>
      <c r="S1294" s="160"/>
      <c r="T1294" s="160"/>
      <c r="U1294" s="160"/>
      <c r="V1294" s="160"/>
      <c r="W1294" s="160"/>
      <c r="X1294" s="160"/>
      <c r="Y1294" s="160"/>
      <c r="Z1294" s="160"/>
      <c r="AA1294" s="160"/>
      <c r="AB1294" s="167"/>
      <c r="AC1294" s="160"/>
      <c r="AD1294" s="168"/>
      <c r="AE1294" s="160"/>
      <c r="AF1294" s="160"/>
      <c r="AG1294" s="161"/>
      <c r="AH1294" s="115"/>
      <c r="AI1294" s="115"/>
      <c r="AJ1294" s="115"/>
      <c r="AK1294" s="115"/>
      <c r="AL1294" s="115"/>
      <c r="AM1294" s="115"/>
      <c r="AO1294" s="115"/>
      <c r="AQ1294" s="4"/>
    </row>
    <row r="1295" spans="3:43">
      <c r="C1295" s="159"/>
      <c r="D1295" s="162"/>
      <c r="E1295" s="161"/>
      <c r="F1295" s="700"/>
      <c r="G1295" s="160"/>
      <c r="H1295" s="160"/>
      <c r="I1295" s="160"/>
      <c r="J1295" s="160"/>
      <c r="K1295" s="160"/>
      <c r="L1295" s="160"/>
      <c r="M1295" s="160"/>
      <c r="N1295" s="160"/>
      <c r="O1295" s="160"/>
      <c r="P1295" s="160"/>
      <c r="Q1295" s="160"/>
      <c r="R1295" s="160"/>
      <c r="S1295" s="160"/>
      <c r="T1295" s="160"/>
      <c r="U1295" s="160"/>
      <c r="V1295" s="160"/>
      <c r="W1295" s="160"/>
      <c r="X1295" s="160"/>
      <c r="Y1295" s="160"/>
      <c r="Z1295" s="160"/>
      <c r="AA1295" s="160"/>
      <c r="AB1295" s="167"/>
      <c r="AC1295" s="160"/>
      <c r="AD1295" s="168"/>
      <c r="AE1295" s="160"/>
      <c r="AF1295" s="160"/>
      <c r="AG1295" s="161"/>
      <c r="AH1295" s="115"/>
      <c r="AI1295" s="115"/>
      <c r="AJ1295" s="115"/>
      <c r="AK1295" s="115"/>
      <c r="AL1295" s="115"/>
      <c r="AM1295" s="115"/>
      <c r="AO1295" s="115"/>
      <c r="AQ1295" s="4"/>
    </row>
    <row r="1296" spans="3:43">
      <c r="C1296" s="159"/>
      <c r="D1296" s="162"/>
      <c r="E1296" s="161"/>
      <c r="F1296" s="700"/>
      <c r="G1296" s="160"/>
      <c r="H1296" s="160"/>
      <c r="I1296" s="160"/>
      <c r="J1296" s="160"/>
      <c r="K1296" s="160"/>
      <c r="L1296" s="160"/>
      <c r="M1296" s="160"/>
      <c r="N1296" s="160"/>
      <c r="O1296" s="160"/>
      <c r="P1296" s="160"/>
      <c r="Q1296" s="160"/>
      <c r="R1296" s="160"/>
      <c r="S1296" s="160"/>
      <c r="T1296" s="160"/>
      <c r="U1296" s="160"/>
      <c r="V1296" s="160"/>
      <c r="W1296" s="160"/>
      <c r="X1296" s="160"/>
      <c r="Y1296" s="160"/>
      <c r="Z1296" s="160"/>
      <c r="AA1296" s="160"/>
      <c r="AB1296" s="167"/>
      <c r="AC1296" s="160"/>
      <c r="AD1296" s="168"/>
      <c r="AE1296" s="160"/>
      <c r="AF1296" s="160"/>
      <c r="AG1296" s="161"/>
      <c r="AH1296" s="115"/>
      <c r="AI1296" s="115"/>
      <c r="AJ1296" s="115"/>
      <c r="AK1296" s="115"/>
      <c r="AL1296" s="115"/>
      <c r="AM1296" s="115"/>
      <c r="AO1296" s="115"/>
      <c r="AQ1296" s="4"/>
    </row>
    <row r="1297" spans="3:43">
      <c r="C1297" s="159"/>
      <c r="D1297" s="162"/>
      <c r="E1297" s="161"/>
      <c r="F1297" s="700"/>
      <c r="G1297" s="160"/>
      <c r="H1297" s="160"/>
      <c r="I1297" s="160"/>
      <c r="J1297" s="160"/>
      <c r="K1297" s="160"/>
      <c r="L1297" s="160"/>
      <c r="M1297" s="160"/>
      <c r="N1297" s="160"/>
      <c r="O1297" s="160"/>
      <c r="P1297" s="160"/>
      <c r="Q1297" s="160"/>
      <c r="R1297" s="160"/>
      <c r="S1297" s="160"/>
      <c r="T1297" s="160"/>
      <c r="U1297" s="160"/>
      <c r="V1297" s="160"/>
      <c r="W1297" s="160"/>
      <c r="X1297" s="160"/>
      <c r="Y1297" s="160"/>
      <c r="Z1297" s="160"/>
      <c r="AA1297" s="160"/>
      <c r="AB1297" s="167"/>
      <c r="AC1297" s="160"/>
      <c r="AD1297" s="168"/>
      <c r="AE1297" s="160"/>
      <c r="AF1297" s="160"/>
      <c r="AG1297" s="161"/>
      <c r="AH1297" s="115"/>
      <c r="AI1297" s="115"/>
      <c r="AJ1297" s="115"/>
      <c r="AK1297" s="115"/>
      <c r="AL1297" s="115"/>
      <c r="AM1297" s="115"/>
      <c r="AO1297" s="115"/>
      <c r="AQ1297" s="4"/>
    </row>
    <row r="1298" spans="3:43">
      <c r="C1298" s="159"/>
      <c r="D1298" s="162"/>
      <c r="E1298" s="161"/>
      <c r="F1298" s="700"/>
      <c r="G1298" s="160"/>
      <c r="H1298" s="160"/>
      <c r="I1298" s="160"/>
      <c r="J1298" s="160"/>
      <c r="K1298" s="160"/>
      <c r="L1298" s="160"/>
      <c r="M1298" s="160"/>
      <c r="N1298" s="160"/>
      <c r="O1298" s="160"/>
      <c r="P1298" s="160"/>
      <c r="Q1298" s="160"/>
      <c r="R1298" s="160"/>
      <c r="S1298" s="160"/>
      <c r="T1298" s="160"/>
      <c r="U1298" s="160"/>
      <c r="V1298" s="160"/>
      <c r="W1298" s="160"/>
      <c r="X1298" s="160"/>
      <c r="Y1298" s="160"/>
      <c r="Z1298" s="160"/>
      <c r="AA1298" s="160"/>
      <c r="AB1298" s="167"/>
      <c r="AC1298" s="160"/>
      <c r="AD1298" s="168"/>
      <c r="AE1298" s="160"/>
      <c r="AF1298" s="160"/>
      <c r="AG1298" s="161"/>
      <c r="AH1298" s="115"/>
      <c r="AI1298" s="115"/>
      <c r="AJ1298" s="115"/>
      <c r="AK1298" s="115"/>
      <c r="AL1298" s="115"/>
      <c r="AM1298" s="115"/>
      <c r="AO1298" s="115"/>
      <c r="AQ1298" s="4"/>
    </row>
    <row r="1299" spans="3:43">
      <c r="C1299" s="159"/>
      <c r="D1299" s="162"/>
      <c r="E1299" s="161"/>
      <c r="F1299" s="700"/>
      <c r="G1299" s="160"/>
      <c r="H1299" s="160"/>
      <c r="I1299" s="160"/>
      <c r="J1299" s="160"/>
      <c r="K1299" s="160"/>
      <c r="L1299" s="160"/>
      <c r="M1299" s="160"/>
      <c r="N1299" s="160"/>
      <c r="O1299" s="160"/>
      <c r="P1299" s="160"/>
      <c r="Q1299" s="160"/>
      <c r="R1299" s="160"/>
      <c r="S1299" s="160"/>
      <c r="T1299" s="160"/>
      <c r="U1299" s="160"/>
      <c r="V1299" s="160"/>
      <c r="W1299" s="160"/>
      <c r="X1299" s="160"/>
      <c r="Y1299" s="160"/>
      <c r="Z1299" s="160"/>
      <c r="AA1299" s="160"/>
      <c r="AB1299" s="167"/>
      <c r="AC1299" s="160"/>
      <c r="AD1299" s="168"/>
      <c r="AE1299" s="160"/>
      <c r="AF1299" s="160"/>
      <c r="AG1299" s="161"/>
      <c r="AH1299" s="115"/>
      <c r="AI1299" s="115"/>
      <c r="AJ1299" s="115"/>
      <c r="AK1299" s="115"/>
      <c r="AL1299" s="115"/>
      <c r="AM1299" s="115"/>
      <c r="AO1299" s="115"/>
      <c r="AQ1299" s="4"/>
    </row>
    <row r="1300" spans="3:43">
      <c r="C1300" s="159"/>
      <c r="D1300" s="162"/>
      <c r="E1300" s="161"/>
      <c r="F1300" s="700"/>
      <c r="G1300" s="160"/>
      <c r="H1300" s="160"/>
      <c r="I1300" s="160"/>
      <c r="J1300" s="160"/>
      <c r="K1300" s="160"/>
      <c r="L1300" s="160"/>
      <c r="M1300" s="160"/>
      <c r="N1300" s="160"/>
      <c r="O1300" s="160"/>
      <c r="P1300" s="160"/>
      <c r="Q1300" s="160"/>
      <c r="R1300" s="160"/>
      <c r="S1300" s="160"/>
      <c r="T1300" s="160"/>
      <c r="U1300" s="160"/>
      <c r="V1300" s="160"/>
      <c r="W1300" s="160"/>
      <c r="X1300" s="160"/>
      <c r="Y1300" s="160"/>
      <c r="Z1300" s="160"/>
      <c r="AA1300" s="160"/>
      <c r="AB1300" s="167"/>
      <c r="AC1300" s="160"/>
      <c r="AD1300" s="168"/>
      <c r="AE1300" s="160"/>
      <c r="AF1300" s="160"/>
      <c r="AG1300" s="161"/>
      <c r="AH1300" s="115"/>
      <c r="AI1300" s="115"/>
      <c r="AJ1300" s="115"/>
      <c r="AK1300" s="115"/>
      <c r="AL1300" s="115"/>
      <c r="AM1300" s="115"/>
      <c r="AO1300" s="115"/>
      <c r="AQ1300" s="4"/>
    </row>
    <row r="1301" spans="3:43">
      <c r="C1301" s="159"/>
      <c r="D1301" s="162"/>
      <c r="E1301" s="161"/>
      <c r="F1301" s="700"/>
      <c r="G1301" s="160"/>
      <c r="H1301" s="160"/>
      <c r="I1301" s="160"/>
      <c r="J1301" s="160"/>
      <c r="K1301" s="160"/>
      <c r="L1301" s="160"/>
      <c r="M1301" s="160"/>
      <c r="N1301" s="160"/>
      <c r="O1301" s="160"/>
      <c r="P1301" s="160"/>
      <c r="Q1301" s="160"/>
      <c r="R1301" s="160"/>
      <c r="S1301" s="160"/>
      <c r="T1301" s="160"/>
      <c r="U1301" s="160"/>
      <c r="V1301" s="160"/>
      <c r="W1301" s="160"/>
      <c r="X1301" s="160"/>
      <c r="Y1301" s="160"/>
      <c r="Z1301" s="160"/>
      <c r="AA1301" s="160"/>
      <c r="AB1301" s="167"/>
      <c r="AC1301" s="160"/>
      <c r="AD1301" s="168"/>
      <c r="AE1301" s="160"/>
      <c r="AF1301" s="160"/>
      <c r="AG1301" s="161"/>
      <c r="AH1301" s="115"/>
      <c r="AI1301" s="115"/>
      <c r="AJ1301" s="115"/>
      <c r="AK1301" s="115"/>
      <c r="AL1301" s="115"/>
      <c r="AM1301" s="115"/>
      <c r="AO1301" s="115"/>
      <c r="AQ1301" s="4"/>
    </row>
    <row r="1302" spans="3:43">
      <c r="C1302" s="159"/>
      <c r="D1302" s="162"/>
      <c r="E1302" s="161"/>
      <c r="F1302" s="700"/>
      <c r="G1302" s="160"/>
      <c r="H1302" s="160"/>
      <c r="I1302" s="160"/>
      <c r="J1302" s="160"/>
      <c r="K1302" s="160"/>
      <c r="L1302" s="160"/>
      <c r="M1302" s="160"/>
      <c r="N1302" s="160"/>
      <c r="O1302" s="160"/>
      <c r="P1302" s="160"/>
      <c r="Q1302" s="160"/>
      <c r="R1302" s="160"/>
      <c r="S1302" s="160"/>
      <c r="T1302" s="160"/>
      <c r="U1302" s="160"/>
      <c r="V1302" s="160"/>
      <c r="W1302" s="160"/>
      <c r="X1302" s="160"/>
      <c r="Y1302" s="160"/>
      <c r="Z1302" s="160"/>
      <c r="AA1302" s="160"/>
      <c r="AB1302" s="167"/>
      <c r="AC1302" s="160"/>
      <c r="AD1302" s="168"/>
      <c r="AE1302" s="160"/>
      <c r="AF1302" s="160"/>
      <c r="AG1302" s="161"/>
      <c r="AH1302" s="115"/>
      <c r="AI1302" s="115"/>
      <c r="AJ1302" s="115"/>
      <c r="AK1302" s="115"/>
      <c r="AL1302" s="115"/>
      <c r="AM1302" s="115"/>
      <c r="AO1302" s="115"/>
      <c r="AQ1302" s="4"/>
    </row>
    <row r="1303" spans="3:43">
      <c r="C1303" s="159"/>
      <c r="D1303" s="162"/>
      <c r="E1303" s="161"/>
      <c r="F1303" s="700"/>
      <c r="G1303" s="160"/>
      <c r="H1303" s="160"/>
      <c r="I1303" s="160"/>
      <c r="J1303" s="160"/>
      <c r="K1303" s="160"/>
      <c r="L1303" s="160"/>
      <c r="M1303" s="160"/>
      <c r="N1303" s="160"/>
      <c r="O1303" s="160"/>
      <c r="P1303" s="160"/>
      <c r="Q1303" s="160"/>
      <c r="R1303" s="160"/>
      <c r="S1303" s="160"/>
      <c r="T1303" s="160"/>
      <c r="U1303" s="160"/>
      <c r="V1303" s="160"/>
      <c r="W1303" s="160"/>
      <c r="X1303" s="160"/>
      <c r="Y1303" s="160"/>
      <c r="Z1303" s="160"/>
      <c r="AA1303" s="160"/>
      <c r="AB1303" s="167"/>
      <c r="AC1303" s="160"/>
      <c r="AD1303" s="168"/>
      <c r="AE1303" s="160"/>
      <c r="AF1303" s="160"/>
      <c r="AG1303" s="161"/>
      <c r="AH1303" s="115"/>
      <c r="AI1303" s="115"/>
      <c r="AJ1303" s="115"/>
      <c r="AK1303" s="115"/>
      <c r="AL1303" s="115"/>
      <c r="AM1303" s="115"/>
      <c r="AO1303" s="115"/>
      <c r="AQ1303" s="4"/>
    </row>
    <row r="1304" spans="3:43">
      <c r="C1304" s="159"/>
      <c r="D1304" s="162"/>
      <c r="E1304" s="161"/>
      <c r="F1304" s="700"/>
      <c r="G1304" s="160"/>
      <c r="H1304" s="160"/>
      <c r="I1304" s="160"/>
      <c r="J1304" s="160"/>
      <c r="K1304" s="160"/>
      <c r="L1304" s="160"/>
      <c r="M1304" s="160"/>
      <c r="N1304" s="160"/>
      <c r="O1304" s="160"/>
      <c r="P1304" s="160"/>
      <c r="Q1304" s="160"/>
      <c r="R1304" s="160"/>
      <c r="S1304" s="160"/>
      <c r="T1304" s="160"/>
      <c r="U1304" s="160"/>
      <c r="V1304" s="160"/>
      <c r="W1304" s="160"/>
      <c r="X1304" s="160"/>
      <c r="Y1304" s="160"/>
      <c r="Z1304" s="160"/>
      <c r="AA1304" s="160"/>
      <c r="AB1304" s="167"/>
      <c r="AC1304" s="160"/>
      <c r="AD1304" s="168"/>
      <c r="AE1304" s="160"/>
      <c r="AF1304" s="160"/>
      <c r="AG1304" s="161"/>
      <c r="AH1304" s="115"/>
      <c r="AI1304" s="115"/>
      <c r="AJ1304" s="115"/>
      <c r="AK1304" s="115"/>
      <c r="AL1304" s="115"/>
      <c r="AM1304" s="115"/>
      <c r="AO1304" s="115"/>
      <c r="AQ1304" s="4"/>
    </row>
    <row r="1305" spans="3:43">
      <c r="C1305" s="159"/>
      <c r="D1305" s="162"/>
      <c r="E1305" s="161"/>
      <c r="F1305" s="700"/>
      <c r="G1305" s="160"/>
      <c r="H1305" s="160"/>
      <c r="I1305" s="160"/>
      <c r="J1305" s="160"/>
      <c r="K1305" s="160"/>
      <c r="L1305" s="160"/>
      <c r="M1305" s="160"/>
      <c r="N1305" s="160"/>
      <c r="O1305" s="160"/>
      <c r="P1305" s="160"/>
      <c r="Q1305" s="160"/>
      <c r="R1305" s="160"/>
      <c r="S1305" s="160"/>
      <c r="T1305" s="160"/>
      <c r="U1305" s="160"/>
      <c r="V1305" s="160"/>
      <c r="W1305" s="160"/>
      <c r="X1305" s="160"/>
      <c r="Y1305" s="160"/>
      <c r="Z1305" s="160"/>
      <c r="AA1305" s="160"/>
      <c r="AB1305" s="167"/>
      <c r="AC1305" s="160"/>
      <c r="AD1305" s="168"/>
      <c r="AE1305" s="160"/>
      <c r="AF1305" s="160"/>
      <c r="AG1305" s="161"/>
      <c r="AH1305" s="115"/>
      <c r="AI1305" s="115"/>
      <c r="AJ1305" s="115"/>
      <c r="AK1305" s="115"/>
      <c r="AL1305" s="115"/>
      <c r="AM1305" s="115"/>
      <c r="AO1305" s="115"/>
      <c r="AQ1305" s="4"/>
    </row>
    <row r="1306" spans="3:43">
      <c r="C1306" s="159"/>
      <c r="D1306" s="162"/>
      <c r="E1306" s="161"/>
      <c r="F1306" s="700"/>
      <c r="G1306" s="160"/>
      <c r="H1306" s="160"/>
      <c r="I1306" s="160"/>
      <c r="J1306" s="160"/>
      <c r="K1306" s="160"/>
      <c r="L1306" s="160"/>
      <c r="M1306" s="160"/>
      <c r="N1306" s="160"/>
      <c r="O1306" s="160"/>
      <c r="P1306" s="160"/>
      <c r="Q1306" s="160"/>
      <c r="R1306" s="160"/>
      <c r="S1306" s="160"/>
      <c r="T1306" s="160"/>
      <c r="U1306" s="160"/>
      <c r="V1306" s="160"/>
      <c r="W1306" s="160"/>
      <c r="X1306" s="160"/>
      <c r="Y1306" s="160"/>
      <c r="Z1306" s="160"/>
      <c r="AA1306" s="160"/>
      <c r="AB1306" s="167"/>
      <c r="AC1306" s="160"/>
      <c r="AD1306" s="168"/>
      <c r="AE1306" s="160"/>
      <c r="AF1306" s="160"/>
      <c r="AG1306" s="161"/>
      <c r="AH1306" s="115"/>
      <c r="AI1306" s="115"/>
      <c r="AJ1306" s="115"/>
      <c r="AK1306" s="115"/>
      <c r="AL1306" s="115"/>
      <c r="AM1306" s="115"/>
      <c r="AO1306" s="115"/>
      <c r="AQ1306" s="4"/>
    </row>
    <row r="1307" spans="3:43">
      <c r="C1307" s="159"/>
      <c r="D1307" s="162"/>
      <c r="E1307" s="161"/>
      <c r="F1307" s="700"/>
      <c r="G1307" s="160"/>
      <c r="H1307" s="160"/>
      <c r="I1307" s="160"/>
      <c r="J1307" s="160"/>
      <c r="K1307" s="160"/>
      <c r="L1307" s="160"/>
      <c r="M1307" s="160"/>
      <c r="N1307" s="160"/>
      <c r="O1307" s="160"/>
      <c r="P1307" s="160"/>
      <c r="Q1307" s="160"/>
      <c r="R1307" s="160"/>
      <c r="S1307" s="160"/>
      <c r="T1307" s="160"/>
      <c r="U1307" s="160"/>
      <c r="V1307" s="160"/>
      <c r="W1307" s="160"/>
      <c r="X1307" s="160"/>
      <c r="Y1307" s="160"/>
      <c r="Z1307" s="160"/>
      <c r="AA1307" s="160"/>
      <c r="AB1307" s="167"/>
      <c r="AC1307" s="160"/>
      <c r="AD1307" s="168"/>
      <c r="AE1307" s="160"/>
      <c r="AF1307" s="160"/>
      <c r="AG1307" s="161"/>
      <c r="AH1307" s="115"/>
      <c r="AI1307" s="115"/>
      <c r="AJ1307" s="115"/>
      <c r="AK1307" s="115"/>
      <c r="AL1307" s="115"/>
      <c r="AM1307" s="115"/>
      <c r="AO1307" s="115"/>
      <c r="AQ1307" s="4"/>
    </row>
    <row r="1308" spans="3:43">
      <c r="C1308" s="159"/>
      <c r="D1308" s="162"/>
      <c r="E1308" s="161"/>
      <c r="F1308" s="700"/>
      <c r="G1308" s="160"/>
      <c r="H1308" s="160"/>
      <c r="I1308" s="160"/>
      <c r="J1308" s="160"/>
      <c r="K1308" s="160"/>
      <c r="L1308" s="160"/>
      <c r="M1308" s="160"/>
      <c r="N1308" s="160"/>
      <c r="O1308" s="160"/>
      <c r="P1308" s="160"/>
      <c r="Q1308" s="160"/>
      <c r="R1308" s="160"/>
      <c r="S1308" s="160"/>
      <c r="T1308" s="160"/>
      <c r="U1308" s="160"/>
      <c r="V1308" s="160"/>
      <c r="W1308" s="160"/>
      <c r="X1308" s="160"/>
      <c r="Y1308" s="160"/>
      <c r="Z1308" s="160"/>
      <c r="AA1308" s="160"/>
      <c r="AB1308" s="167"/>
      <c r="AC1308" s="160"/>
      <c r="AD1308" s="168"/>
      <c r="AE1308" s="160"/>
      <c r="AF1308" s="160"/>
      <c r="AG1308" s="161"/>
      <c r="AH1308" s="115"/>
      <c r="AI1308" s="115"/>
      <c r="AJ1308" s="115"/>
      <c r="AK1308" s="115"/>
      <c r="AL1308" s="115"/>
      <c r="AM1308" s="115"/>
      <c r="AO1308" s="115"/>
      <c r="AQ1308" s="4"/>
    </row>
    <row r="1309" spans="3:43">
      <c r="C1309" s="159"/>
      <c r="D1309" s="162"/>
      <c r="E1309" s="161"/>
      <c r="F1309" s="700"/>
      <c r="G1309" s="160"/>
      <c r="H1309" s="160"/>
      <c r="I1309" s="160"/>
      <c r="J1309" s="160"/>
      <c r="K1309" s="160"/>
      <c r="L1309" s="160"/>
      <c r="M1309" s="160"/>
      <c r="N1309" s="160"/>
      <c r="O1309" s="160"/>
      <c r="P1309" s="160"/>
      <c r="Q1309" s="160"/>
      <c r="R1309" s="160"/>
      <c r="S1309" s="160"/>
      <c r="T1309" s="160"/>
      <c r="U1309" s="160"/>
      <c r="V1309" s="160"/>
      <c r="W1309" s="160"/>
      <c r="X1309" s="160"/>
      <c r="Y1309" s="160"/>
      <c r="Z1309" s="160"/>
      <c r="AA1309" s="160"/>
      <c r="AB1309" s="167"/>
      <c r="AC1309" s="160"/>
      <c r="AD1309" s="168"/>
      <c r="AE1309" s="160"/>
      <c r="AF1309" s="160"/>
      <c r="AG1309" s="161"/>
      <c r="AH1309" s="115"/>
      <c r="AI1309" s="115"/>
      <c r="AJ1309" s="115"/>
      <c r="AK1309" s="115"/>
      <c r="AL1309" s="115"/>
      <c r="AM1309" s="115"/>
      <c r="AO1309" s="115"/>
      <c r="AQ1309" s="4"/>
    </row>
    <row r="1310" spans="3:43">
      <c r="C1310" s="159"/>
      <c r="D1310" s="162"/>
      <c r="E1310" s="161"/>
      <c r="F1310" s="700"/>
      <c r="G1310" s="160"/>
      <c r="H1310" s="160"/>
      <c r="I1310" s="160"/>
      <c r="J1310" s="160"/>
      <c r="K1310" s="160"/>
      <c r="L1310" s="160"/>
      <c r="M1310" s="160"/>
      <c r="N1310" s="160"/>
      <c r="O1310" s="160"/>
      <c r="P1310" s="160"/>
      <c r="Q1310" s="160"/>
      <c r="R1310" s="160"/>
      <c r="S1310" s="160"/>
      <c r="T1310" s="160"/>
      <c r="U1310" s="160"/>
      <c r="V1310" s="160"/>
      <c r="W1310" s="160"/>
      <c r="X1310" s="160"/>
      <c r="Y1310" s="160"/>
      <c r="Z1310" s="160"/>
      <c r="AA1310" s="160"/>
      <c r="AB1310" s="167"/>
      <c r="AC1310" s="160"/>
      <c r="AD1310" s="168"/>
      <c r="AE1310" s="160"/>
      <c r="AF1310" s="160"/>
      <c r="AG1310" s="161"/>
      <c r="AH1310" s="115"/>
      <c r="AI1310" s="115"/>
      <c r="AJ1310" s="115"/>
      <c r="AK1310" s="115"/>
      <c r="AL1310" s="115"/>
      <c r="AM1310" s="115"/>
      <c r="AO1310" s="115"/>
      <c r="AQ1310" s="4"/>
    </row>
    <row r="1311" spans="3:43">
      <c r="C1311" s="159"/>
      <c r="D1311" s="162"/>
      <c r="E1311" s="161"/>
      <c r="F1311" s="700"/>
      <c r="G1311" s="160"/>
      <c r="H1311" s="160"/>
      <c r="I1311" s="160"/>
      <c r="J1311" s="160"/>
      <c r="K1311" s="160"/>
      <c r="L1311" s="160"/>
      <c r="M1311" s="160"/>
      <c r="N1311" s="160"/>
      <c r="O1311" s="160"/>
      <c r="P1311" s="160"/>
      <c r="Q1311" s="160"/>
      <c r="R1311" s="160"/>
      <c r="S1311" s="160"/>
      <c r="T1311" s="160"/>
      <c r="U1311" s="160"/>
      <c r="V1311" s="160"/>
      <c r="W1311" s="160"/>
      <c r="X1311" s="160"/>
      <c r="Y1311" s="160"/>
      <c r="Z1311" s="160"/>
      <c r="AA1311" s="160"/>
      <c r="AB1311" s="167"/>
      <c r="AC1311" s="160"/>
      <c r="AD1311" s="168"/>
      <c r="AE1311" s="160"/>
      <c r="AF1311" s="160"/>
      <c r="AG1311" s="161"/>
      <c r="AH1311" s="115"/>
      <c r="AI1311" s="115"/>
      <c r="AJ1311" s="115"/>
      <c r="AK1311" s="115"/>
      <c r="AL1311" s="115"/>
      <c r="AM1311" s="115"/>
      <c r="AO1311" s="115"/>
      <c r="AQ1311" s="4"/>
    </row>
    <row r="1312" spans="3:43">
      <c r="C1312" s="159"/>
      <c r="D1312" s="162"/>
      <c r="E1312" s="161"/>
      <c r="F1312" s="700"/>
      <c r="G1312" s="160"/>
      <c r="H1312" s="160"/>
      <c r="I1312" s="160"/>
      <c r="J1312" s="160"/>
      <c r="K1312" s="160"/>
      <c r="L1312" s="160"/>
      <c r="M1312" s="160"/>
      <c r="N1312" s="160"/>
      <c r="O1312" s="160"/>
      <c r="P1312" s="160"/>
      <c r="Q1312" s="160"/>
      <c r="R1312" s="160"/>
      <c r="S1312" s="160"/>
      <c r="T1312" s="160"/>
      <c r="U1312" s="160"/>
      <c r="V1312" s="160"/>
      <c r="W1312" s="160"/>
      <c r="X1312" s="160"/>
      <c r="Y1312" s="160"/>
      <c r="Z1312" s="160"/>
      <c r="AA1312" s="160"/>
      <c r="AB1312" s="167"/>
      <c r="AC1312" s="160"/>
      <c r="AD1312" s="168"/>
      <c r="AE1312" s="160"/>
      <c r="AF1312" s="160"/>
      <c r="AG1312" s="161"/>
      <c r="AH1312" s="115"/>
      <c r="AI1312" s="115"/>
      <c r="AJ1312" s="115"/>
      <c r="AK1312" s="115"/>
      <c r="AL1312" s="115"/>
      <c r="AM1312" s="115"/>
      <c r="AO1312" s="115"/>
      <c r="AQ1312" s="4"/>
    </row>
    <row r="1313" spans="3:43">
      <c r="C1313" s="159"/>
      <c r="D1313" s="162"/>
      <c r="E1313" s="161"/>
      <c r="F1313" s="700"/>
      <c r="G1313" s="160"/>
      <c r="H1313" s="160"/>
      <c r="I1313" s="160"/>
      <c r="J1313" s="160"/>
      <c r="K1313" s="160"/>
      <c r="L1313" s="160"/>
      <c r="M1313" s="160"/>
      <c r="N1313" s="160"/>
      <c r="O1313" s="160"/>
      <c r="P1313" s="160"/>
      <c r="Q1313" s="160"/>
      <c r="R1313" s="160"/>
      <c r="S1313" s="160"/>
      <c r="T1313" s="160"/>
      <c r="U1313" s="160"/>
      <c r="V1313" s="160"/>
      <c r="W1313" s="160"/>
      <c r="X1313" s="160"/>
      <c r="Y1313" s="160"/>
      <c r="Z1313" s="160"/>
      <c r="AA1313" s="160"/>
      <c r="AB1313" s="167"/>
      <c r="AC1313" s="160"/>
      <c r="AD1313" s="168"/>
      <c r="AE1313" s="160"/>
      <c r="AF1313" s="160"/>
      <c r="AG1313" s="161"/>
      <c r="AH1313" s="115"/>
      <c r="AI1313" s="115"/>
      <c r="AJ1313" s="115"/>
      <c r="AK1313" s="115"/>
      <c r="AL1313" s="115"/>
      <c r="AM1313" s="115"/>
      <c r="AO1313" s="115"/>
      <c r="AQ1313" s="4"/>
    </row>
    <row r="1314" spans="3:43">
      <c r="C1314" s="159"/>
      <c r="D1314" s="162"/>
      <c r="E1314" s="161"/>
      <c r="F1314" s="700"/>
      <c r="G1314" s="160"/>
      <c r="H1314" s="160"/>
      <c r="I1314" s="160"/>
      <c r="J1314" s="160"/>
      <c r="K1314" s="160"/>
      <c r="L1314" s="160"/>
      <c r="M1314" s="160"/>
      <c r="N1314" s="160"/>
      <c r="O1314" s="160"/>
      <c r="P1314" s="160"/>
      <c r="Q1314" s="160"/>
      <c r="R1314" s="160"/>
      <c r="S1314" s="160"/>
      <c r="T1314" s="160"/>
      <c r="U1314" s="160"/>
      <c r="V1314" s="160"/>
      <c r="W1314" s="160"/>
      <c r="X1314" s="160"/>
      <c r="Y1314" s="160"/>
      <c r="Z1314" s="160"/>
      <c r="AA1314" s="160"/>
      <c r="AB1314" s="167"/>
      <c r="AC1314" s="160"/>
      <c r="AD1314" s="168"/>
      <c r="AE1314" s="160"/>
      <c r="AF1314" s="160"/>
      <c r="AG1314" s="161"/>
      <c r="AH1314" s="115"/>
      <c r="AI1314" s="115"/>
      <c r="AJ1314" s="115"/>
      <c r="AK1314" s="115"/>
      <c r="AL1314" s="115"/>
      <c r="AM1314" s="115"/>
      <c r="AO1314" s="115"/>
      <c r="AQ1314" s="4"/>
    </row>
    <row r="1315" spans="3:43">
      <c r="C1315" s="159"/>
      <c r="D1315" s="162"/>
      <c r="E1315" s="161"/>
      <c r="F1315" s="700"/>
      <c r="G1315" s="160"/>
      <c r="H1315" s="160"/>
      <c r="I1315" s="160"/>
      <c r="J1315" s="160"/>
      <c r="K1315" s="160"/>
      <c r="L1315" s="160"/>
      <c r="M1315" s="160"/>
      <c r="N1315" s="160"/>
      <c r="O1315" s="160"/>
      <c r="P1315" s="160"/>
      <c r="Q1315" s="160"/>
      <c r="R1315" s="160"/>
      <c r="S1315" s="160"/>
      <c r="T1315" s="160"/>
      <c r="U1315" s="160"/>
      <c r="V1315" s="160"/>
      <c r="W1315" s="160"/>
      <c r="X1315" s="160"/>
      <c r="Y1315" s="160"/>
      <c r="Z1315" s="160"/>
      <c r="AA1315" s="160"/>
      <c r="AB1315" s="167"/>
      <c r="AC1315" s="160"/>
      <c r="AD1315" s="168"/>
      <c r="AE1315" s="160"/>
      <c r="AF1315" s="160"/>
      <c r="AG1315" s="161"/>
      <c r="AH1315" s="115"/>
      <c r="AI1315" s="115"/>
      <c r="AJ1315" s="115"/>
      <c r="AK1315" s="115"/>
      <c r="AL1315" s="115"/>
      <c r="AM1315" s="115"/>
      <c r="AO1315" s="115"/>
      <c r="AQ1315" s="4"/>
    </row>
    <row r="1316" spans="3:43">
      <c r="C1316" s="159"/>
      <c r="D1316" s="162"/>
      <c r="E1316" s="161"/>
      <c r="F1316" s="700"/>
      <c r="G1316" s="160"/>
      <c r="H1316" s="160"/>
      <c r="I1316" s="160"/>
      <c r="J1316" s="160"/>
      <c r="K1316" s="160"/>
      <c r="L1316" s="160"/>
      <c r="M1316" s="160"/>
      <c r="N1316" s="160"/>
      <c r="O1316" s="160"/>
      <c r="P1316" s="160"/>
      <c r="Q1316" s="160"/>
      <c r="R1316" s="160"/>
      <c r="S1316" s="160"/>
      <c r="T1316" s="160"/>
      <c r="U1316" s="160"/>
      <c r="V1316" s="160"/>
      <c r="W1316" s="160"/>
      <c r="X1316" s="160"/>
      <c r="Y1316" s="160"/>
      <c r="Z1316" s="160"/>
      <c r="AA1316" s="160"/>
      <c r="AB1316" s="167"/>
      <c r="AC1316" s="160"/>
      <c r="AD1316" s="168"/>
      <c r="AE1316" s="160"/>
      <c r="AF1316" s="160"/>
      <c r="AG1316" s="161"/>
      <c r="AH1316" s="115"/>
      <c r="AI1316" s="115"/>
      <c r="AJ1316" s="115"/>
      <c r="AK1316" s="115"/>
      <c r="AL1316" s="115"/>
      <c r="AM1316" s="115"/>
      <c r="AO1316" s="115"/>
      <c r="AQ1316" s="4"/>
    </row>
    <row r="1317" spans="3:43">
      <c r="C1317" s="159"/>
      <c r="D1317" s="162"/>
      <c r="E1317" s="161"/>
      <c r="F1317" s="700"/>
      <c r="G1317" s="160"/>
      <c r="H1317" s="160"/>
      <c r="I1317" s="160"/>
      <c r="J1317" s="160"/>
      <c r="K1317" s="160"/>
      <c r="L1317" s="160"/>
      <c r="M1317" s="160"/>
      <c r="N1317" s="160"/>
      <c r="O1317" s="160"/>
      <c r="P1317" s="160"/>
      <c r="Q1317" s="160"/>
      <c r="R1317" s="160"/>
      <c r="S1317" s="160"/>
      <c r="T1317" s="160"/>
      <c r="U1317" s="160"/>
      <c r="V1317" s="160"/>
      <c r="W1317" s="160"/>
      <c r="X1317" s="160"/>
      <c r="Y1317" s="160"/>
      <c r="Z1317" s="160"/>
      <c r="AA1317" s="160"/>
      <c r="AB1317" s="167"/>
      <c r="AC1317" s="160"/>
      <c r="AD1317" s="168"/>
      <c r="AE1317" s="160"/>
      <c r="AF1317" s="160"/>
      <c r="AG1317" s="161"/>
      <c r="AH1317" s="115"/>
      <c r="AI1317" s="115"/>
      <c r="AJ1317" s="115"/>
      <c r="AK1317" s="115"/>
      <c r="AL1317" s="115"/>
      <c r="AM1317" s="115"/>
      <c r="AO1317" s="115"/>
      <c r="AQ1317" s="4"/>
    </row>
    <row r="1318" spans="3:43">
      <c r="C1318" s="159"/>
      <c r="D1318" s="162"/>
      <c r="E1318" s="161"/>
      <c r="F1318" s="700"/>
      <c r="G1318" s="160"/>
      <c r="H1318" s="160"/>
      <c r="I1318" s="160"/>
      <c r="J1318" s="160"/>
      <c r="K1318" s="160"/>
      <c r="L1318" s="160"/>
      <c r="M1318" s="160"/>
      <c r="N1318" s="160"/>
      <c r="O1318" s="160"/>
      <c r="P1318" s="160"/>
      <c r="Q1318" s="160"/>
      <c r="R1318" s="160"/>
      <c r="S1318" s="160"/>
      <c r="T1318" s="160"/>
      <c r="U1318" s="160"/>
      <c r="V1318" s="160"/>
      <c r="W1318" s="160"/>
      <c r="X1318" s="160"/>
      <c r="Y1318" s="160"/>
      <c r="Z1318" s="160"/>
      <c r="AA1318" s="160"/>
      <c r="AB1318" s="167"/>
      <c r="AC1318" s="160"/>
      <c r="AD1318" s="168"/>
      <c r="AE1318" s="160"/>
      <c r="AF1318" s="160"/>
      <c r="AG1318" s="161"/>
      <c r="AH1318" s="115"/>
      <c r="AI1318" s="115"/>
      <c r="AJ1318" s="115"/>
      <c r="AK1318" s="115"/>
      <c r="AL1318" s="115"/>
      <c r="AM1318" s="115"/>
      <c r="AO1318" s="115"/>
      <c r="AQ1318" s="4"/>
    </row>
    <row r="1319" spans="3:43">
      <c r="C1319" s="159"/>
      <c r="D1319" s="162"/>
      <c r="E1319" s="161"/>
      <c r="F1319" s="700"/>
      <c r="G1319" s="160"/>
      <c r="H1319" s="160"/>
      <c r="I1319" s="160"/>
      <c r="J1319" s="160"/>
      <c r="K1319" s="160"/>
      <c r="L1319" s="160"/>
      <c r="M1319" s="160"/>
      <c r="N1319" s="160"/>
      <c r="O1319" s="160"/>
      <c r="P1319" s="160"/>
      <c r="Q1319" s="160"/>
      <c r="R1319" s="160"/>
      <c r="S1319" s="160"/>
      <c r="T1319" s="160"/>
      <c r="U1319" s="160"/>
      <c r="V1319" s="160"/>
      <c r="W1319" s="160"/>
      <c r="X1319" s="160"/>
      <c r="Y1319" s="160"/>
      <c r="Z1319" s="160"/>
      <c r="AA1319" s="160"/>
      <c r="AB1319" s="167"/>
      <c r="AC1319" s="160"/>
      <c r="AD1319" s="168"/>
      <c r="AE1319" s="160"/>
      <c r="AF1319" s="160"/>
      <c r="AG1319" s="161"/>
      <c r="AH1319" s="115"/>
      <c r="AI1319" s="115"/>
      <c r="AJ1319" s="115"/>
      <c r="AK1319" s="115"/>
      <c r="AL1319" s="115"/>
      <c r="AM1319" s="115"/>
      <c r="AO1319" s="115"/>
      <c r="AQ1319" s="4"/>
    </row>
    <row r="1320" spans="3:43">
      <c r="C1320" s="159"/>
      <c r="D1320" s="162"/>
      <c r="E1320" s="161"/>
      <c r="F1320" s="700"/>
      <c r="G1320" s="160"/>
      <c r="H1320" s="160"/>
      <c r="I1320" s="160"/>
      <c r="J1320" s="160"/>
      <c r="K1320" s="160"/>
      <c r="L1320" s="160"/>
      <c r="M1320" s="160"/>
      <c r="N1320" s="160"/>
      <c r="O1320" s="160"/>
      <c r="P1320" s="160"/>
      <c r="Q1320" s="160"/>
      <c r="R1320" s="160"/>
      <c r="S1320" s="160"/>
      <c r="T1320" s="160"/>
      <c r="U1320" s="160"/>
      <c r="V1320" s="160"/>
      <c r="W1320" s="160"/>
      <c r="X1320" s="160"/>
      <c r="Y1320" s="160"/>
      <c r="Z1320" s="160"/>
      <c r="AA1320" s="160"/>
      <c r="AB1320" s="167"/>
      <c r="AC1320" s="160"/>
      <c r="AD1320" s="168"/>
      <c r="AE1320" s="160"/>
      <c r="AF1320" s="160"/>
      <c r="AG1320" s="161"/>
      <c r="AH1320" s="115"/>
      <c r="AI1320" s="115"/>
      <c r="AJ1320" s="115"/>
      <c r="AK1320" s="115"/>
      <c r="AL1320" s="115"/>
      <c r="AM1320" s="115"/>
      <c r="AO1320" s="115"/>
      <c r="AQ1320" s="4"/>
    </row>
    <row r="1321" spans="3:43">
      <c r="C1321" s="159"/>
      <c r="D1321" s="162"/>
      <c r="E1321" s="161"/>
      <c r="F1321" s="700"/>
      <c r="G1321" s="160"/>
      <c r="H1321" s="160"/>
      <c r="I1321" s="160"/>
      <c r="J1321" s="160"/>
      <c r="K1321" s="160"/>
      <c r="L1321" s="160"/>
      <c r="M1321" s="160"/>
      <c r="N1321" s="160"/>
      <c r="O1321" s="160"/>
      <c r="P1321" s="160"/>
      <c r="Q1321" s="160"/>
      <c r="R1321" s="160"/>
      <c r="S1321" s="160"/>
      <c r="T1321" s="160"/>
      <c r="U1321" s="160"/>
      <c r="V1321" s="160"/>
      <c r="W1321" s="160"/>
      <c r="X1321" s="160"/>
      <c r="Y1321" s="160"/>
      <c r="Z1321" s="160"/>
      <c r="AA1321" s="160"/>
      <c r="AB1321" s="167"/>
      <c r="AC1321" s="160"/>
      <c r="AD1321" s="168"/>
      <c r="AE1321" s="160"/>
      <c r="AF1321" s="160"/>
      <c r="AG1321" s="161"/>
      <c r="AH1321" s="115"/>
      <c r="AI1321" s="115"/>
      <c r="AJ1321" s="115"/>
      <c r="AK1321" s="115"/>
      <c r="AL1321" s="115"/>
      <c r="AM1321" s="115"/>
      <c r="AO1321" s="115"/>
      <c r="AQ1321" s="4"/>
    </row>
    <row r="1322" spans="3:43">
      <c r="C1322" s="159"/>
      <c r="D1322" s="162"/>
      <c r="E1322" s="161"/>
      <c r="F1322" s="700"/>
      <c r="G1322" s="160"/>
      <c r="H1322" s="160"/>
      <c r="I1322" s="160"/>
      <c r="J1322" s="160"/>
      <c r="K1322" s="160"/>
      <c r="L1322" s="160"/>
      <c r="M1322" s="160"/>
      <c r="N1322" s="160"/>
      <c r="O1322" s="160"/>
      <c r="P1322" s="160"/>
      <c r="Q1322" s="160"/>
      <c r="R1322" s="160"/>
      <c r="S1322" s="160"/>
      <c r="T1322" s="160"/>
      <c r="U1322" s="160"/>
      <c r="V1322" s="160"/>
      <c r="W1322" s="160"/>
      <c r="X1322" s="160"/>
      <c r="Y1322" s="160"/>
      <c r="Z1322" s="160"/>
      <c r="AA1322" s="160"/>
      <c r="AB1322" s="167"/>
      <c r="AC1322" s="160"/>
      <c r="AD1322" s="168"/>
      <c r="AE1322" s="160"/>
      <c r="AF1322" s="160"/>
      <c r="AG1322" s="161"/>
      <c r="AH1322" s="115"/>
      <c r="AI1322" s="115"/>
      <c r="AJ1322" s="115"/>
      <c r="AK1322" s="115"/>
      <c r="AL1322" s="115"/>
      <c r="AM1322" s="115"/>
      <c r="AO1322" s="115"/>
      <c r="AQ1322" s="4"/>
    </row>
    <row r="1323" spans="3:43">
      <c r="C1323" s="159"/>
      <c r="D1323" s="162"/>
      <c r="E1323" s="161"/>
      <c r="F1323" s="700"/>
      <c r="G1323" s="160"/>
      <c r="H1323" s="160"/>
      <c r="I1323" s="160"/>
      <c r="J1323" s="160"/>
      <c r="K1323" s="160"/>
      <c r="L1323" s="160"/>
      <c r="M1323" s="160"/>
      <c r="N1323" s="160"/>
      <c r="O1323" s="160"/>
      <c r="P1323" s="160"/>
      <c r="Q1323" s="160"/>
      <c r="R1323" s="160"/>
      <c r="S1323" s="160"/>
      <c r="T1323" s="160"/>
      <c r="U1323" s="160"/>
      <c r="V1323" s="160"/>
      <c r="W1323" s="160"/>
      <c r="X1323" s="160"/>
      <c r="Y1323" s="160"/>
      <c r="Z1323" s="160"/>
      <c r="AA1323" s="160"/>
      <c r="AB1323" s="167"/>
      <c r="AC1323" s="160"/>
      <c r="AD1323" s="168"/>
      <c r="AE1323" s="160"/>
      <c r="AF1323" s="160"/>
      <c r="AG1323" s="161"/>
      <c r="AH1323" s="115"/>
      <c r="AI1323" s="115"/>
      <c r="AJ1323" s="115"/>
      <c r="AK1323" s="115"/>
      <c r="AL1323" s="115"/>
      <c r="AM1323" s="115"/>
      <c r="AO1323" s="115"/>
      <c r="AQ1323" s="4"/>
    </row>
    <row r="1324" spans="3:43">
      <c r="C1324" s="159"/>
      <c r="D1324" s="162"/>
      <c r="E1324" s="161"/>
      <c r="F1324" s="700"/>
      <c r="G1324" s="160"/>
      <c r="H1324" s="160"/>
      <c r="I1324" s="160"/>
      <c r="J1324" s="160"/>
      <c r="K1324" s="160"/>
      <c r="L1324" s="160"/>
      <c r="M1324" s="160"/>
      <c r="N1324" s="160"/>
      <c r="O1324" s="160"/>
      <c r="P1324" s="160"/>
      <c r="Q1324" s="160"/>
      <c r="R1324" s="160"/>
      <c r="S1324" s="160"/>
      <c r="T1324" s="160"/>
      <c r="U1324" s="160"/>
      <c r="V1324" s="160"/>
      <c r="W1324" s="160"/>
      <c r="X1324" s="160"/>
      <c r="Y1324" s="160"/>
      <c r="Z1324" s="160"/>
      <c r="AA1324" s="160"/>
      <c r="AB1324" s="167"/>
      <c r="AC1324" s="160"/>
      <c r="AD1324" s="168"/>
      <c r="AE1324" s="160"/>
      <c r="AF1324" s="160"/>
      <c r="AG1324" s="161"/>
      <c r="AH1324" s="115"/>
      <c r="AI1324" s="115"/>
      <c r="AJ1324" s="115"/>
      <c r="AK1324" s="115"/>
      <c r="AL1324" s="115"/>
      <c r="AM1324" s="115"/>
      <c r="AO1324" s="115"/>
      <c r="AQ1324" s="4"/>
    </row>
    <row r="1325" spans="3:43">
      <c r="C1325" s="159"/>
      <c r="D1325" s="162"/>
      <c r="E1325" s="161"/>
      <c r="F1325" s="700"/>
      <c r="G1325" s="160"/>
      <c r="H1325" s="160"/>
      <c r="I1325" s="160"/>
      <c r="J1325" s="160"/>
      <c r="K1325" s="160"/>
      <c r="L1325" s="160"/>
      <c r="M1325" s="160"/>
      <c r="N1325" s="160"/>
      <c r="O1325" s="160"/>
      <c r="P1325" s="160"/>
      <c r="Q1325" s="160"/>
      <c r="R1325" s="160"/>
      <c r="S1325" s="160"/>
      <c r="T1325" s="160"/>
      <c r="U1325" s="160"/>
      <c r="V1325" s="160"/>
      <c r="W1325" s="160"/>
      <c r="X1325" s="160"/>
      <c r="Y1325" s="160"/>
      <c r="Z1325" s="160"/>
      <c r="AA1325" s="160"/>
      <c r="AB1325" s="167"/>
      <c r="AC1325" s="160"/>
      <c r="AD1325" s="168"/>
      <c r="AE1325" s="160"/>
      <c r="AF1325" s="160"/>
      <c r="AG1325" s="161"/>
      <c r="AH1325" s="115"/>
      <c r="AI1325" s="115"/>
      <c r="AJ1325" s="115"/>
      <c r="AK1325" s="115"/>
      <c r="AL1325" s="115"/>
      <c r="AM1325" s="115"/>
      <c r="AO1325" s="115"/>
      <c r="AQ1325" s="4"/>
    </row>
    <row r="1326" spans="3:43">
      <c r="C1326" s="159"/>
      <c r="D1326" s="162"/>
      <c r="E1326" s="161"/>
      <c r="F1326" s="700"/>
      <c r="G1326" s="160"/>
      <c r="H1326" s="160"/>
      <c r="I1326" s="160"/>
      <c r="J1326" s="160"/>
      <c r="K1326" s="160"/>
      <c r="L1326" s="160"/>
      <c r="M1326" s="160"/>
      <c r="N1326" s="160"/>
      <c r="O1326" s="160"/>
      <c r="P1326" s="160"/>
      <c r="Q1326" s="160"/>
      <c r="R1326" s="160"/>
      <c r="S1326" s="160"/>
      <c r="T1326" s="160"/>
      <c r="U1326" s="160"/>
      <c r="V1326" s="160"/>
      <c r="W1326" s="160"/>
      <c r="X1326" s="160"/>
      <c r="Y1326" s="160"/>
      <c r="Z1326" s="160"/>
      <c r="AA1326" s="160"/>
      <c r="AB1326" s="167"/>
      <c r="AC1326" s="160"/>
      <c r="AD1326" s="168"/>
      <c r="AE1326" s="160"/>
      <c r="AF1326" s="160"/>
      <c r="AG1326" s="161"/>
      <c r="AH1326" s="115"/>
      <c r="AI1326" s="115"/>
      <c r="AJ1326" s="115"/>
      <c r="AK1326" s="115"/>
      <c r="AL1326" s="115"/>
      <c r="AM1326" s="115"/>
      <c r="AO1326" s="115"/>
      <c r="AQ1326" s="4"/>
    </row>
    <row r="1327" spans="3:43">
      <c r="C1327" s="159"/>
      <c r="D1327" s="162"/>
      <c r="E1327" s="161"/>
      <c r="F1327" s="700"/>
      <c r="G1327" s="160"/>
      <c r="H1327" s="160"/>
      <c r="I1327" s="160"/>
      <c r="J1327" s="160"/>
      <c r="K1327" s="160"/>
      <c r="L1327" s="160"/>
      <c r="M1327" s="160"/>
      <c r="N1327" s="160"/>
      <c r="O1327" s="160"/>
      <c r="P1327" s="160"/>
      <c r="Q1327" s="160"/>
      <c r="R1327" s="160"/>
      <c r="S1327" s="160"/>
      <c r="T1327" s="160"/>
      <c r="U1327" s="160"/>
      <c r="V1327" s="160"/>
      <c r="W1327" s="160"/>
      <c r="X1327" s="160"/>
      <c r="Y1327" s="160"/>
      <c r="Z1327" s="160"/>
      <c r="AA1327" s="160"/>
      <c r="AB1327" s="167"/>
      <c r="AC1327" s="160"/>
      <c r="AD1327" s="168"/>
      <c r="AE1327" s="160"/>
      <c r="AF1327" s="160"/>
      <c r="AG1327" s="161"/>
      <c r="AH1327" s="115"/>
      <c r="AI1327" s="115"/>
      <c r="AJ1327" s="115"/>
      <c r="AK1327" s="115"/>
      <c r="AL1327" s="115"/>
      <c r="AM1327" s="115"/>
      <c r="AO1327" s="115"/>
      <c r="AQ1327" s="4"/>
    </row>
    <row r="1328" spans="3:43">
      <c r="C1328" s="159"/>
      <c r="D1328" s="162"/>
      <c r="E1328" s="161"/>
      <c r="F1328" s="700"/>
      <c r="G1328" s="160"/>
      <c r="H1328" s="160"/>
      <c r="I1328" s="160"/>
      <c r="J1328" s="160"/>
      <c r="K1328" s="160"/>
      <c r="L1328" s="160"/>
      <c r="M1328" s="160"/>
      <c r="N1328" s="160"/>
      <c r="O1328" s="160"/>
      <c r="P1328" s="160"/>
      <c r="Q1328" s="160"/>
      <c r="R1328" s="160"/>
      <c r="S1328" s="160"/>
      <c r="T1328" s="160"/>
      <c r="U1328" s="160"/>
      <c r="V1328" s="160"/>
      <c r="W1328" s="160"/>
      <c r="X1328" s="160"/>
      <c r="Y1328" s="160"/>
      <c r="Z1328" s="160"/>
      <c r="AA1328" s="160"/>
      <c r="AB1328" s="167"/>
      <c r="AC1328" s="160"/>
      <c r="AD1328" s="168"/>
      <c r="AE1328" s="160"/>
      <c r="AF1328" s="160"/>
      <c r="AG1328" s="161"/>
      <c r="AH1328" s="115"/>
      <c r="AI1328" s="115"/>
      <c r="AJ1328" s="115"/>
      <c r="AK1328" s="115"/>
      <c r="AL1328" s="115"/>
      <c r="AM1328" s="115"/>
      <c r="AO1328" s="115"/>
      <c r="AQ1328" s="4"/>
    </row>
    <row r="1329" spans="3:43">
      <c r="C1329" s="159"/>
      <c r="D1329" s="162"/>
      <c r="E1329" s="161"/>
      <c r="F1329" s="700"/>
      <c r="G1329" s="160"/>
      <c r="H1329" s="160"/>
      <c r="I1329" s="160"/>
      <c r="J1329" s="160"/>
      <c r="K1329" s="160"/>
      <c r="L1329" s="160"/>
      <c r="M1329" s="160"/>
      <c r="N1329" s="160"/>
      <c r="O1329" s="160"/>
      <c r="P1329" s="160"/>
      <c r="Q1329" s="160"/>
      <c r="R1329" s="160"/>
      <c r="S1329" s="160"/>
      <c r="T1329" s="160"/>
      <c r="U1329" s="160"/>
      <c r="V1329" s="160"/>
      <c r="W1329" s="160"/>
      <c r="X1329" s="160"/>
      <c r="Y1329" s="160"/>
      <c r="Z1329" s="160"/>
      <c r="AA1329" s="160"/>
      <c r="AB1329" s="167"/>
      <c r="AC1329" s="160"/>
      <c r="AD1329" s="168"/>
      <c r="AE1329" s="160"/>
      <c r="AF1329" s="160"/>
      <c r="AG1329" s="161"/>
      <c r="AH1329" s="115"/>
      <c r="AI1329" s="115"/>
      <c r="AJ1329" s="115"/>
      <c r="AK1329" s="115"/>
      <c r="AL1329" s="115"/>
      <c r="AM1329" s="115"/>
      <c r="AO1329" s="115"/>
      <c r="AQ1329" s="4"/>
    </row>
    <row r="1330" spans="3:43">
      <c r="C1330" s="159"/>
      <c r="D1330" s="162"/>
      <c r="E1330" s="161"/>
      <c r="F1330" s="700"/>
      <c r="G1330" s="160"/>
      <c r="H1330" s="160"/>
      <c r="I1330" s="160"/>
      <c r="J1330" s="160"/>
      <c r="K1330" s="160"/>
      <c r="L1330" s="160"/>
      <c r="M1330" s="160"/>
      <c r="N1330" s="160"/>
      <c r="O1330" s="160"/>
      <c r="P1330" s="160"/>
      <c r="Q1330" s="160"/>
      <c r="R1330" s="160"/>
      <c r="S1330" s="160"/>
      <c r="T1330" s="160"/>
      <c r="U1330" s="160"/>
      <c r="V1330" s="160"/>
      <c r="W1330" s="160"/>
      <c r="X1330" s="160"/>
      <c r="Y1330" s="160"/>
      <c r="Z1330" s="160"/>
      <c r="AA1330" s="160"/>
      <c r="AB1330" s="167"/>
      <c r="AC1330" s="160"/>
      <c r="AD1330" s="168"/>
      <c r="AE1330" s="160"/>
      <c r="AF1330" s="160"/>
      <c r="AG1330" s="161"/>
      <c r="AH1330" s="115"/>
      <c r="AI1330" s="115"/>
      <c r="AJ1330" s="115"/>
      <c r="AK1330" s="115"/>
      <c r="AL1330" s="115"/>
      <c r="AM1330" s="115"/>
      <c r="AO1330" s="115"/>
      <c r="AQ1330" s="4"/>
    </row>
    <row r="1331" spans="3:43">
      <c r="C1331" s="159"/>
      <c r="D1331" s="162"/>
      <c r="E1331" s="161"/>
      <c r="F1331" s="700"/>
      <c r="G1331" s="160"/>
      <c r="H1331" s="160"/>
      <c r="I1331" s="160"/>
      <c r="J1331" s="160"/>
      <c r="K1331" s="160"/>
      <c r="L1331" s="160"/>
      <c r="M1331" s="160"/>
      <c r="N1331" s="160"/>
      <c r="O1331" s="160"/>
      <c r="P1331" s="160"/>
      <c r="Q1331" s="160"/>
      <c r="R1331" s="160"/>
      <c r="S1331" s="160"/>
      <c r="T1331" s="160"/>
      <c r="U1331" s="160"/>
      <c r="V1331" s="160"/>
      <c r="W1331" s="160"/>
      <c r="X1331" s="160"/>
      <c r="Y1331" s="160"/>
      <c r="Z1331" s="160"/>
      <c r="AA1331" s="160"/>
      <c r="AB1331" s="167"/>
      <c r="AC1331" s="160"/>
      <c r="AD1331" s="168"/>
      <c r="AE1331" s="160"/>
      <c r="AF1331" s="160"/>
      <c r="AG1331" s="161"/>
      <c r="AH1331" s="115"/>
      <c r="AI1331" s="115"/>
      <c r="AJ1331" s="115"/>
      <c r="AK1331" s="115"/>
      <c r="AL1331" s="115"/>
      <c r="AM1331" s="115"/>
      <c r="AO1331" s="115"/>
      <c r="AQ1331" s="4"/>
    </row>
    <row r="1332" spans="3:43">
      <c r="C1332" s="159"/>
      <c r="D1332" s="162"/>
      <c r="E1332" s="161"/>
      <c r="F1332" s="700"/>
      <c r="G1332" s="160"/>
      <c r="H1332" s="160"/>
      <c r="I1332" s="160"/>
      <c r="J1332" s="160"/>
      <c r="K1332" s="160"/>
      <c r="L1332" s="160"/>
      <c r="M1332" s="160"/>
      <c r="N1332" s="160"/>
      <c r="O1332" s="160"/>
      <c r="P1332" s="160"/>
      <c r="Q1332" s="160"/>
      <c r="R1332" s="160"/>
      <c r="S1332" s="160"/>
      <c r="T1332" s="160"/>
      <c r="U1332" s="160"/>
      <c r="V1332" s="160"/>
      <c r="W1332" s="160"/>
      <c r="X1332" s="160"/>
      <c r="Y1332" s="160"/>
      <c r="Z1332" s="160"/>
      <c r="AA1332" s="160"/>
      <c r="AB1332" s="167"/>
      <c r="AC1332" s="160"/>
      <c r="AD1332" s="168"/>
      <c r="AE1332" s="160"/>
      <c r="AF1332" s="160"/>
      <c r="AG1332" s="161"/>
      <c r="AH1332" s="115"/>
      <c r="AI1332" s="115"/>
      <c r="AJ1332" s="115"/>
      <c r="AK1332" s="115"/>
      <c r="AL1332" s="115"/>
      <c r="AM1332" s="115"/>
      <c r="AO1332" s="115"/>
      <c r="AQ1332" s="4"/>
    </row>
    <row r="1333" spans="3:43">
      <c r="C1333" s="159"/>
      <c r="D1333" s="162"/>
      <c r="E1333" s="161"/>
      <c r="F1333" s="700"/>
      <c r="G1333" s="160"/>
      <c r="H1333" s="160"/>
      <c r="I1333" s="160"/>
      <c r="J1333" s="160"/>
      <c r="K1333" s="160"/>
      <c r="L1333" s="160"/>
      <c r="M1333" s="160"/>
      <c r="N1333" s="160"/>
      <c r="O1333" s="160"/>
      <c r="P1333" s="160"/>
      <c r="Q1333" s="160"/>
      <c r="R1333" s="160"/>
      <c r="S1333" s="160"/>
      <c r="T1333" s="160"/>
      <c r="U1333" s="160"/>
      <c r="V1333" s="160"/>
      <c r="W1333" s="160"/>
      <c r="X1333" s="160"/>
      <c r="Y1333" s="160"/>
      <c r="Z1333" s="160"/>
      <c r="AA1333" s="160"/>
      <c r="AB1333" s="167"/>
      <c r="AC1333" s="160"/>
      <c r="AD1333" s="168"/>
      <c r="AE1333" s="160"/>
      <c r="AF1333" s="160"/>
      <c r="AG1333" s="161"/>
      <c r="AH1333" s="115"/>
      <c r="AI1333" s="115"/>
      <c r="AJ1333" s="115"/>
      <c r="AK1333" s="115"/>
      <c r="AL1333" s="115"/>
      <c r="AM1333" s="115"/>
      <c r="AO1333" s="115"/>
      <c r="AQ1333" s="4"/>
    </row>
    <row r="1334" spans="3:43">
      <c r="C1334" s="159"/>
      <c r="D1334" s="162"/>
      <c r="E1334" s="161"/>
      <c r="F1334" s="700"/>
      <c r="G1334" s="160"/>
      <c r="H1334" s="160"/>
      <c r="I1334" s="160"/>
      <c r="J1334" s="160"/>
      <c r="K1334" s="160"/>
      <c r="L1334" s="160"/>
      <c r="M1334" s="160"/>
      <c r="N1334" s="160"/>
      <c r="O1334" s="160"/>
      <c r="P1334" s="160"/>
      <c r="Q1334" s="160"/>
      <c r="R1334" s="160"/>
      <c r="S1334" s="160"/>
      <c r="T1334" s="160"/>
      <c r="U1334" s="160"/>
      <c r="V1334" s="160"/>
      <c r="W1334" s="160"/>
      <c r="X1334" s="160"/>
      <c r="Y1334" s="160"/>
      <c r="Z1334" s="160"/>
      <c r="AA1334" s="160"/>
      <c r="AB1334" s="167"/>
      <c r="AC1334" s="160"/>
      <c r="AD1334" s="168"/>
      <c r="AE1334" s="160"/>
      <c r="AF1334" s="160"/>
      <c r="AG1334" s="161"/>
      <c r="AH1334" s="115"/>
      <c r="AI1334" s="115"/>
      <c r="AJ1334" s="115"/>
      <c r="AK1334" s="115"/>
      <c r="AL1334" s="115"/>
      <c r="AM1334" s="115"/>
      <c r="AO1334" s="115"/>
      <c r="AQ1334" s="4"/>
    </row>
    <row r="1335" spans="3:43">
      <c r="C1335" s="159"/>
      <c r="D1335" s="162"/>
      <c r="E1335" s="161"/>
      <c r="F1335" s="700"/>
      <c r="G1335" s="160"/>
      <c r="H1335" s="160"/>
      <c r="I1335" s="160"/>
      <c r="J1335" s="160"/>
      <c r="K1335" s="160"/>
      <c r="L1335" s="160"/>
      <c r="M1335" s="160"/>
      <c r="N1335" s="160"/>
      <c r="O1335" s="160"/>
      <c r="P1335" s="160"/>
      <c r="Q1335" s="160"/>
      <c r="R1335" s="160"/>
      <c r="S1335" s="160"/>
      <c r="T1335" s="160"/>
      <c r="U1335" s="160"/>
      <c r="V1335" s="160"/>
      <c r="W1335" s="160"/>
      <c r="X1335" s="160"/>
      <c r="Y1335" s="160"/>
      <c r="Z1335" s="160"/>
      <c r="AA1335" s="160"/>
      <c r="AB1335" s="167"/>
      <c r="AC1335" s="160"/>
      <c r="AD1335" s="168"/>
      <c r="AE1335" s="160"/>
      <c r="AF1335" s="160"/>
      <c r="AG1335" s="161"/>
      <c r="AH1335" s="115"/>
      <c r="AI1335" s="115"/>
      <c r="AJ1335" s="115"/>
      <c r="AK1335" s="115"/>
      <c r="AL1335" s="115"/>
      <c r="AM1335" s="115"/>
      <c r="AO1335" s="115"/>
      <c r="AQ1335" s="4"/>
    </row>
    <row r="1336" spans="3:43">
      <c r="C1336" s="159"/>
      <c r="D1336" s="162"/>
      <c r="E1336" s="161"/>
      <c r="F1336" s="700"/>
      <c r="G1336" s="160"/>
      <c r="H1336" s="160"/>
      <c r="I1336" s="160"/>
      <c r="J1336" s="160"/>
      <c r="K1336" s="160"/>
      <c r="L1336" s="160"/>
      <c r="M1336" s="160"/>
      <c r="N1336" s="160"/>
      <c r="O1336" s="160"/>
      <c r="P1336" s="160"/>
      <c r="Q1336" s="160"/>
      <c r="R1336" s="160"/>
      <c r="S1336" s="160"/>
      <c r="T1336" s="160"/>
      <c r="U1336" s="160"/>
      <c r="V1336" s="160"/>
      <c r="W1336" s="160"/>
      <c r="X1336" s="160"/>
      <c r="Y1336" s="160"/>
      <c r="Z1336" s="160"/>
      <c r="AA1336" s="160"/>
      <c r="AB1336" s="167"/>
      <c r="AC1336" s="160"/>
      <c r="AD1336" s="168"/>
      <c r="AE1336" s="160"/>
      <c r="AF1336" s="160"/>
      <c r="AG1336" s="161"/>
      <c r="AH1336" s="115"/>
      <c r="AI1336" s="115"/>
      <c r="AJ1336" s="115"/>
      <c r="AK1336" s="115"/>
      <c r="AL1336" s="115"/>
      <c r="AM1336" s="115"/>
      <c r="AO1336" s="115"/>
      <c r="AQ1336" s="4"/>
    </row>
    <row r="1337" spans="3:43">
      <c r="C1337" s="159"/>
      <c r="D1337" s="162"/>
      <c r="E1337" s="161"/>
      <c r="F1337" s="700"/>
      <c r="G1337" s="160"/>
      <c r="H1337" s="160"/>
      <c r="I1337" s="160"/>
      <c r="J1337" s="160"/>
      <c r="K1337" s="160"/>
      <c r="L1337" s="160"/>
      <c r="M1337" s="160"/>
      <c r="N1337" s="160"/>
      <c r="O1337" s="160"/>
      <c r="P1337" s="160"/>
      <c r="Q1337" s="160"/>
      <c r="R1337" s="160"/>
      <c r="S1337" s="160"/>
      <c r="T1337" s="160"/>
      <c r="U1337" s="160"/>
      <c r="V1337" s="160"/>
      <c r="W1337" s="160"/>
      <c r="X1337" s="160"/>
      <c r="Y1337" s="160"/>
      <c r="Z1337" s="160"/>
      <c r="AA1337" s="160"/>
      <c r="AB1337" s="167"/>
      <c r="AC1337" s="160"/>
      <c r="AD1337" s="168"/>
      <c r="AE1337" s="160"/>
      <c r="AF1337" s="160"/>
      <c r="AG1337" s="161"/>
      <c r="AH1337" s="115"/>
      <c r="AI1337" s="115"/>
      <c r="AJ1337" s="115"/>
      <c r="AK1337" s="115"/>
      <c r="AL1337" s="115"/>
      <c r="AM1337" s="115"/>
      <c r="AO1337" s="115"/>
      <c r="AQ1337" s="4"/>
    </row>
    <row r="1338" spans="3:43">
      <c r="C1338" s="159"/>
      <c r="D1338" s="162"/>
      <c r="E1338" s="161"/>
      <c r="F1338" s="700"/>
      <c r="G1338" s="160"/>
      <c r="H1338" s="160"/>
      <c r="I1338" s="160"/>
      <c r="J1338" s="160"/>
      <c r="K1338" s="160"/>
      <c r="L1338" s="160"/>
      <c r="M1338" s="160"/>
      <c r="N1338" s="160"/>
      <c r="O1338" s="160"/>
      <c r="P1338" s="160"/>
      <c r="Q1338" s="160"/>
      <c r="R1338" s="160"/>
      <c r="S1338" s="160"/>
      <c r="T1338" s="160"/>
      <c r="U1338" s="160"/>
      <c r="V1338" s="160"/>
      <c r="W1338" s="160"/>
      <c r="X1338" s="160"/>
      <c r="Y1338" s="160"/>
      <c r="Z1338" s="160"/>
      <c r="AA1338" s="160"/>
      <c r="AB1338" s="167"/>
      <c r="AC1338" s="160"/>
      <c r="AD1338" s="168"/>
      <c r="AE1338" s="160"/>
      <c r="AF1338" s="160"/>
      <c r="AG1338" s="161"/>
      <c r="AH1338" s="115"/>
      <c r="AI1338" s="115"/>
      <c r="AJ1338" s="115"/>
      <c r="AK1338" s="115"/>
      <c r="AL1338" s="115"/>
      <c r="AM1338" s="115"/>
      <c r="AO1338" s="115"/>
      <c r="AQ1338" s="4"/>
    </row>
    <row r="1339" spans="3:43">
      <c r="C1339" s="159"/>
      <c r="D1339" s="162"/>
      <c r="E1339" s="161"/>
      <c r="F1339" s="700"/>
      <c r="G1339" s="160"/>
      <c r="H1339" s="160"/>
      <c r="I1339" s="160"/>
      <c r="J1339" s="160"/>
      <c r="K1339" s="160"/>
      <c r="L1339" s="160"/>
      <c r="M1339" s="160"/>
      <c r="N1339" s="160"/>
      <c r="O1339" s="160"/>
      <c r="P1339" s="160"/>
      <c r="Q1339" s="160"/>
      <c r="R1339" s="160"/>
      <c r="S1339" s="160"/>
      <c r="T1339" s="160"/>
      <c r="U1339" s="160"/>
      <c r="V1339" s="160"/>
      <c r="W1339" s="160"/>
      <c r="X1339" s="160"/>
      <c r="Y1339" s="160"/>
      <c r="Z1339" s="160"/>
      <c r="AA1339" s="160"/>
      <c r="AB1339" s="167"/>
      <c r="AC1339" s="160"/>
      <c r="AD1339" s="168"/>
      <c r="AE1339" s="160"/>
      <c r="AF1339" s="160"/>
      <c r="AG1339" s="161"/>
      <c r="AH1339" s="115"/>
      <c r="AI1339" s="115"/>
      <c r="AJ1339" s="115"/>
      <c r="AK1339" s="115"/>
      <c r="AL1339" s="115"/>
      <c r="AM1339" s="115"/>
      <c r="AO1339" s="115"/>
      <c r="AQ1339" s="4"/>
    </row>
    <row r="1340" spans="3:43">
      <c r="C1340" s="159"/>
      <c r="D1340" s="162"/>
      <c r="E1340" s="161"/>
      <c r="F1340" s="700"/>
      <c r="G1340" s="160"/>
      <c r="H1340" s="160"/>
      <c r="I1340" s="160"/>
      <c r="J1340" s="160"/>
      <c r="K1340" s="160"/>
      <c r="L1340" s="160"/>
      <c r="M1340" s="160"/>
      <c r="N1340" s="160"/>
      <c r="O1340" s="160"/>
      <c r="P1340" s="160"/>
      <c r="Q1340" s="160"/>
      <c r="R1340" s="160"/>
      <c r="S1340" s="160"/>
      <c r="T1340" s="160"/>
      <c r="U1340" s="160"/>
      <c r="V1340" s="160"/>
      <c r="W1340" s="160"/>
      <c r="X1340" s="160"/>
      <c r="Y1340" s="160"/>
      <c r="Z1340" s="160"/>
      <c r="AA1340" s="160"/>
      <c r="AB1340" s="167"/>
      <c r="AC1340" s="160"/>
      <c r="AD1340" s="168"/>
      <c r="AE1340" s="160"/>
      <c r="AF1340" s="160"/>
      <c r="AG1340" s="161"/>
      <c r="AH1340" s="115"/>
      <c r="AI1340" s="115"/>
      <c r="AJ1340" s="115"/>
      <c r="AK1340" s="115"/>
      <c r="AL1340" s="115"/>
      <c r="AM1340" s="115"/>
      <c r="AO1340" s="115"/>
      <c r="AQ1340" s="4"/>
    </row>
    <row r="1341" spans="3:43">
      <c r="C1341" s="159"/>
      <c r="D1341" s="162"/>
      <c r="E1341" s="161"/>
      <c r="F1341" s="700"/>
      <c r="G1341" s="160"/>
      <c r="H1341" s="160"/>
      <c r="I1341" s="160"/>
      <c r="J1341" s="160"/>
      <c r="K1341" s="160"/>
      <c r="L1341" s="160"/>
      <c r="M1341" s="160"/>
      <c r="N1341" s="160"/>
      <c r="O1341" s="160"/>
      <c r="P1341" s="160"/>
      <c r="Q1341" s="160"/>
      <c r="R1341" s="160"/>
      <c r="S1341" s="160"/>
      <c r="T1341" s="160"/>
      <c r="U1341" s="160"/>
      <c r="V1341" s="160"/>
      <c r="W1341" s="160"/>
      <c r="X1341" s="160"/>
      <c r="Y1341" s="160"/>
      <c r="Z1341" s="160"/>
      <c r="AA1341" s="160"/>
      <c r="AB1341" s="167"/>
      <c r="AC1341" s="160"/>
      <c r="AD1341" s="168"/>
      <c r="AE1341" s="160"/>
      <c r="AF1341" s="160"/>
      <c r="AG1341" s="161"/>
      <c r="AH1341" s="115"/>
      <c r="AI1341" s="115"/>
      <c r="AJ1341" s="115"/>
      <c r="AK1341" s="115"/>
      <c r="AL1341" s="115"/>
      <c r="AM1341" s="115"/>
      <c r="AO1341" s="115"/>
      <c r="AQ1341" s="4"/>
    </row>
    <row r="1342" spans="3:43">
      <c r="C1342" s="159"/>
      <c r="D1342" s="162"/>
      <c r="E1342" s="161"/>
      <c r="F1342" s="700"/>
      <c r="G1342" s="160"/>
      <c r="H1342" s="160"/>
      <c r="I1342" s="160"/>
      <c r="J1342" s="160"/>
      <c r="K1342" s="160"/>
      <c r="L1342" s="160"/>
      <c r="M1342" s="160"/>
      <c r="N1342" s="160"/>
      <c r="O1342" s="160"/>
      <c r="P1342" s="160"/>
      <c r="Q1342" s="160"/>
      <c r="R1342" s="160"/>
      <c r="S1342" s="160"/>
      <c r="T1342" s="160"/>
      <c r="U1342" s="160"/>
      <c r="V1342" s="160"/>
      <c r="W1342" s="160"/>
      <c r="X1342" s="160"/>
      <c r="Y1342" s="160"/>
      <c r="Z1342" s="160"/>
      <c r="AA1342" s="160"/>
      <c r="AB1342" s="167"/>
      <c r="AC1342" s="160"/>
      <c r="AD1342" s="168"/>
      <c r="AE1342" s="160"/>
      <c r="AF1342" s="160"/>
      <c r="AG1342" s="161"/>
      <c r="AH1342" s="115"/>
      <c r="AI1342" s="115"/>
      <c r="AJ1342" s="115"/>
      <c r="AK1342" s="115"/>
      <c r="AL1342" s="115"/>
      <c r="AM1342" s="115"/>
      <c r="AO1342" s="115"/>
      <c r="AQ1342" s="4"/>
    </row>
    <row r="1343" spans="3:43">
      <c r="C1343" s="159"/>
      <c r="D1343" s="162"/>
      <c r="E1343" s="161"/>
      <c r="F1343" s="700"/>
      <c r="G1343" s="160"/>
      <c r="H1343" s="160"/>
      <c r="I1343" s="160"/>
      <c r="J1343" s="160"/>
      <c r="K1343" s="160"/>
      <c r="L1343" s="160"/>
      <c r="M1343" s="160"/>
      <c r="N1343" s="160"/>
      <c r="O1343" s="160"/>
      <c r="P1343" s="160"/>
      <c r="Q1343" s="160"/>
      <c r="R1343" s="160"/>
      <c r="S1343" s="160"/>
      <c r="T1343" s="160"/>
      <c r="U1343" s="160"/>
      <c r="V1343" s="160"/>
      <c r="W1343" s="160"/>
      <c r="X1343" s="160"/>
      <c r="Y1343" s="160"/>
      <c r="Z1343" s="160"/>
      <c r="AA1343" s="160"/>
      <c r="AB1343" s="167"/>
      <c r="AC1343" s="160"/>
      <c r="AD1343" s="168"/>
      <c r="AE1343" s="160"/>
      <c r="AF1343" s="160"/>
      <c r="AG1343" s="161"/>
      <c r="AH1343" s="115"/>
      <c r="AI1343" s="115"/>
      <c r="AJ1343" s="115"/>
      <c r="AK1343" s="115"/>
      <c r="AL1343" s="115"/>
      <c r="AM1343" s="115"/>
      <c r="AO1343" s="115"/>
      <c r="AQ1343" s="4"/>
    </row>
    <row r="1344" spans="3:43">
      <c r="C1344" s="159"/>
      <c r="D1344" s="162"/>
      <c r="E1344" s="161"/>
      <c r="F1344" s="700"/>
      <c r="G1344" s="160"/>
      <c r="H1344" s="160"/>
      <c r="I1344" s="160"/>
      <c r="J1344" s="160"/>
      <c r="K1344" s="160"/>
      <c r="L1344" s="160"/>
      <c r="M1344" s="160"/>
      <c r="N1344" s="160"/>
      <c r="O1344" s="160"/>
      <c r="P1344" s="160"/>
      <c r="Q1344" s="160"/>
      <c r="R1344" s="160"/>
      <c r="S1344" s="160"/>
      <c r="T1344" s="160"/>
      <c r="U1344" s="160"/>
      <c r="V1344" s="160"/>
      <c r="W1344" s="160"/>
      <c r="X1344" s="160"/>
      <c r="Y1344" s="160"/>
      <c r="Z1344" s="160"/>
      <c r="AA1344" s="160"/>
      <c r="AB1344" s="167"/>
      <c r="AC1344" s="160"/>
      <c r="AD1344" s="168"/>
      <c r="AE1344" s="160"/>
      <c r="AF1344" s="160"/>
      <c r="AG1344" s="161"/>
      <c r="AH1344" s="115"/>
      <c r="AI1344" s="115"/>
      <c r="AJ1344" s="115"/>
      <c r="AK1344" s="115"/>
      <c r="AL1344" s="115"/>
      <c r="AM1344" s="115"/>
      <c r="AO1344" s="115"/>
      <c r="AQ1344" s="4"/>
    </row>
    <row r="1345" spans="3:43">
      <c r="C1345" s="159"/>
      <c r="D1345" s="162"/>
      <c r="E1345" s="161"/>
      <c r="F1345" s="700"/>
      <c r="G1345" s="160"/>
      <c r="H1345" s="160"/>
      <c r="I1345" s="160"/>
      <c r="J1345" s="160"/>
      <c r="K1345" s="160"/>
      <c r="L1345" s="160"/>
      <c r="M1345" s="160"/>
      <c r="N1345" s="160"/>
      <c r="O1345" s="160"/>
      <c r="P1345" s="160"/>
      <c r="Q1345" s="160"/>
      <c r="R1345" s="160"/>
      <c r="S1345" s="160"/>
      <c r="T1345" s="160"/>
      <c r="U1345" s="160"/>
      <c r="V1345" s="160"/>
      <c r="W1345" s="160"/>
      <c r="X1345" s="160"/>
      <c r="Y1345" s="160"/>
      <c r="Z1345" s="160"/>
      <c r="AA1345" s="160"/>
      <c r="AB1345" s="167"/>
      <c r="AC1345" s="160"/>
      <c r="AD1345" s="168"/>
      <c r="AE1345" s="160"/>
      <c r="AF1345" s="160"/>
      <c r="AG1345" s="161"/>
      <c r="AH1345" s="115"/>
      <c r="AI1345" s="115"/>
      <c r="AJ1345" s="115"/>
      <c r="AK1345" s="115"/>
      <c r="AL1345" s="115"/>
      <c r="AM1345" s="115"/>
      <c r="AO1345" s="115"/>
      <c r="AQ1345" s="4"/>
    </row>
    <row r="1346" spans="3:43">
      <c r="C1346" s="159"/>
      <c r="D1346" s="162"/>
      <c r="E1346" s="161"/>
      <c r="F1346" s="700"/>
      <c r="G1346" s="160"/>
      <c r="H1346" s="160"/>
      <c r="I1346" s="160"/>
      <c r="J1346" s="160"/>
      <c r="K1346" s="160"/>
      <c r="L1346" s="160"/>
      <c r="M1346" s="160"/>
      <c r="N1346" s="160"/>
      <c r="O1346" s="160"/>
      <c r="P1346" s="160"/>
      <c r="Q1346" s="160"/>
      <c r="R1346" s="160"/>
      <c r="S1346" s="160"/>
      <c r="T1346" s="160"/>
      <c r="U1346" s="160"/>
      <c r="V1346" s="160"/>
      <c r="W1346" s="160"/>
      <c r="X1346" s="160"/>
      <c r="Y1346" s="160"/>
      <c r="Z1346" s="160"/>
      <c r="AA1346" s="160"/>
      <c r="AB1346" s="167"/>
      <c r="AC1346" s="160"/>
      <c r="AD1346" s="168"/>
      <c r="AE1346" s="160"/>
      <c r="AF1346" s="160"/>
      <c r="AG1346" s="161"/>
      <c r="AH1346" s="115"/>
      <c r="AI1346" s="115"/>
      <c r="AJ1346" s="115"/>
      <c r="AK1346" s="115"/>
      <c r="AL1346" s="115"/>
      <c r="AM1346" s="115"/>
      <c r="AO1346" s="115"/>
      <c r="AQ1346" s="4"/>
    </row>
    <row r="1347" spans="3:43">
      <c r="C1347" s="159"/>
      <c r="D1347" s="162"/>
      <c r="E1347" s="161"/>
      <c r="F1347" s="700"/>
      <c r="G1347" s="160"/>
      <c r="H1347" s="160"/>
      <c r="I1347" s="160"/>
      <c r="J1347" s="160"/>
      <c r="K1347" s="160"/>
      <c r="L1347" s="160"/>
      <c r="M1347" s="160"/>
      <c r="N1347" s="160"/>
      <c r="O1347" s="160"/>
      <c r="P1347" s="160"/>
      <c r="Q1347" s="160"/>
      <c r="R1347" s="160"/>
      <c r="S1347" s="160"/>
      <c r="T1347" s="160"/>
      <c r="U1347" s="160"/>
      <c r="V1347" s="160"/>
      <c r="W1347" s="160"/>
      <c r="X1347" s="160"/>
      <c r="Y1347" s="160"/>
      <c r="Z1347" s="160"/>
      <c r="AA1347" s="160"/>
      <c r="AB1347" s="167"/>
      <c r="AC1347" s="160"/>
      <c r="AD1347" s="168"/>
      <c r="AE1347" s="160"/>
      <c r="AF1347" s="160"/>
      <c r="AG1347" s="161"/>
      <c r="AH1347" s="115"/>
      <c r="AI1347" s="115"/>
      <c r="AJ1347" s="115"/>
      <c r="AK1347" s="115"/>
      <c r="AL1347" s="115"/>
      <c r="AM1347" s="115"/>
      <c r="AO1347" s="115"/>
      <c r="AQ1347" s="4"/>
    </row>
    <row r="1348" spans="3:43">
      <c r="C1348" s="159"/>
      <c r="D1348" s="162"/>
      <c r="E1348" s="161"/>
      <c r="F1348" s="700"/>
      <c r="G1348" s="160"/>
      <c r="H1348" s="160"/>
      <c r="I1348" s="160"/>
      <c r="J1348" s="160"/>
      <c r="K1348" s="160"/>
      <c r="L1348" s="160"/>
      <c r="M1348" s="160"/>
      <c r="N1348" s="160"/>
      <c r="O1348" s="160"/>
      <c r="P1348" s="160"/>
      <c r="Q1348" s="160"/>
      <c r="R1348" s="160"/>
      <c r="S1348" s="160"/>
      <c r="T1348" s="160"/>
      <c r="U1348" s="160"/>
      <c r="V1348" s="160"/>
      <c r="W1348" s="160"/>
      <c r="X1348" s="160"/>
      <c r="Y1348" s="160"/>
      <c r="Z1348" s="160"/>
      <c r="AA1348" s="160"/>
      <c r="AB1348" s="167"/>
      <c r="AC1348" s="160"/>
      <c r="AD1348" s="168"/>
      <c r="AE1348" s="160"/>
      <c r="AF1348" s="160"/>
      <c r="AG1348" s="161"/>
      <c r="AH1348" s="115"/>
      <c r="AI1348" s="115"/>
      <c r="AJ1348" s="115"/>
      <c r="AK1348" s="115"/>
      <c r="AL1348" s="115"/>
      <c r="AM1348" s="115"/>
      <c r="AO1348" s="115"/>
      <c r="AQ1348" s="4"/>
    </row>
    <row r="1349" spans="3:43">
      <c r="C1349" s="159"/>
      <c r="D1349" s="162"/>
      <c r="E1349" s="161"/>
      <c r="F1349" s="700"/>
      <c r="G1349" s="160"/>
      <c r="H1349" s="160"/>
      <c r="I1349" s="160"/>
      <c r="J1349" s="160"/>
      <c r="K1349" s="160"/>
      <c r="L1349" s="160"/>
      <c r="M1349" s="160"/>
      <c r="N1349" s="160"/>
      <c r="O1349" s="160"/>
      <c r="P1349" s="160"/>
      <c r="Q1349" s="160"/>
      <c r="R1349" s="160"/>
      <c r="S1349" s="160"/>
      <c r="T1349" s="160"/>
      <c r="U1349" s="160"/>
      <c r="V1349" s="160"/>
      <c r="W1349" s="160"/>
      <c r="X1349" s="160"/>
      <c r="Y1349" s="160"/>
      <c r="Z1349" s="160"/>
      <c r="AA1349" s="160"/>
      <c r="AB1349" s="167"/>
      <c r="AC1349" s="160"/>
      <c r="AD1349" s="168"/>
      <c r="AE1349" s="160"/>
      <c r="AF1349" s="160"/>
      <c r="AG1349" s="161"/>
      <c r="AH1349" s="115"/>
      <c r="AI1349" s="115"/>
      <c r="AJ1349" s="115"/>
      <c r="AK1349" s="115"/>
      <c r="AL1349" s="115"/>
      <c r="AM1349" s="115"/>
      <c r="AO1349" s="115"/>
      <c r="AQ1349" s="4"/>
    </row>
    <row r="1350" spans="3:43">
      <c r="C1350" s="159"/>
      <c r="D1350" s="162"/>
      <c r="E1350" s="161"/>
      <c r="F1350" s="700"/>
      <c r="G1350" s="160"/>
      <c r="H1350" s="160"/>
      <c r="I1350" s="160"/>
      <c r="J1350" s="160"/>
      <c r="K1350" s="160"/>
      <c r="L1350" s="160"/>
      <c r="M1350" s="160"/>
      <c r="N1350" s="160"/>
      <c r="O1350" s="160"/>
      <c r="P1350" s="160"/>
      <c r="Q1350" s="160"/>
      <c r="R1350" s="160"/>
      <c r="S1350" s="160"/>
      <c r="T1350" s="160"/>
      <c r="U1350" s="160"/>
      <c r="V1350" s="160"/>
      <c r="W1350" s="160"/>
      <c r="X1350" s="160"/>
      <c r="Y1350" s="160"/>
      <c r="Z1350" s="160"/>
      <c r="AA1350" s="160"/>
      <c r="AB1350" s="167"/>
      <c r="AC1350" s="160"/>
      <c r="AD1350" s="168"/>
      <c r="AE1350" s="160"/>
      <c r="AF1350" s="160"/>
      <c r="AG1350" s="161"/>
      <c r="AH1350" s="115"/>
      <c r="AI1350" s="115"/>
      <c r="AJ1350" s="115"/>
      <c r="AK1350" s="115"/>
      <c r="AL1350" s="115"/>
      <c r="AM1350" s="115"/>
      <c r="AO1350" s="115"/>
      <c r="AQ1350" s="4"/>
    </row>
    <row r="1351" spans="3:43">
      <c r="C1351" s="159"/>
      <c r="D1351" s="162"/>
      <c r="E1351" s="161"/>
      <c r="F1351" s="700"/>
      <c r="G1351" s="160"/>
      <c r="H1351" s="160"/>
      <c r="I1351" s="160"/>
      <c r="J1351" s="160"/>
      <c r="K1351" s="160"/>
      <c r="L1351" s="160"/>
      <c r="M1351" s="160"/>
      <c r="N1351" s="160"/>
      <c r="O1351" s="160"/>
      <c r="P1351" s="160"/>
      <c r="Q1351" s="160"/>
      <c r="R1351" s="160"/>
      <c r="S1351" s="160"/>
      <c r="T1351" s="160"/>
      <c r="U1351" s="160"/>
      <c r="V1351" s="160"/>
      <c r="W1351" s="160"/>
      <c r="X1351" s="160"/>
      <c r="Y1351" s="160"/>
      <c r="Z1351" s="160"/>
      <c r="AA1351" s="160"/>
      <c r="AB1351" s="167"/>
      <c r="AC1351" s="160"/>
      <c r="AD1351" s="168"/>
      <c r="AE1351" s="160"/>
      <c r="AF1351" s="160"/>
      <c r="AG1351" s="161"/>
      <c r="AH1351" s="115"/>
      <c r="AI1351" s="115"/>
      <c r="AJ1351" s="115"/>
      <c r="AK1351" s="115"/>
      <c r="AL1351" s="115"/>
      <c r="AM1351" s="115"/>
      <c r="AO1351" s="115"/>
      <c r="AQ1351" s="4"/>
    </row>
    <row r="1352" spans="3:43">
      <c r="C1352" s="159"/>
      <c r="D1352" s="162"/>
      <c r="E1352" s="161"/>
      <c r="F1352" s="700"/>
      <c r="G1352" s="160"/>
      <c r="H1352" s="160"/>
      <c r="I1352" s="160"/>
      <c r="J1352" s="160"/>
      <c r="K1352" s="160"/>
      <c r="L1352" s="160"/>
      <c r="M1352" s="160"/>
      <c r="N1352" s="160"/>
      <c r="O1352" s="160"/>
      <c r="P1352" s="160"/>
      <c r="Q1352" s="160"/>
      <c r="R1352" s="160"/>
      <c r="S1352" s="160"/>
      <c r="T1352" s="160"/>
      <c r="U1352" s="160"/>
      <c r="V1352" s="160"/>
      <c r="W1352" s="160"/>
      <c r="X1352" s="160"/>
      <c r="Y1352" s="160"/>
      <c r="Z1352" s="160"/>
      <c r="AA1352" s="160"/>
      <c r="AB1352" s="167"/>
      <c r="AC1352" s="160"/>
      <c r="AD1352" s="168"/>
      <c r="AE1352" s="160"/>
      <c r="AF1352" s="160"/>
      <c r="AG1352" s="161"/>
      <c r="AH1352" s="115"/>
      <c r="AI1352" s="115"/>
      <c r="AJ1352" s="115"/>
      <c r="AK1352" s="115"/>
      <c r="AL1352" s="115"/>
      <c r="AM1352" s="115"/>
      <c r="AO1352" s="115"/>
      <c r="AQ1352" s="4"/>
    </row>
    <row r="1353" spans="3:43">
      <c r="C1353" s="159"/>
      <c r="D1353" s="162"/>
      <c r="E1353" s="161"/>
      <c r="F1353" s="700"/>
      <c r="G1353" s="160"/>
      <c r="H1353" s="160"/>
      <c r="I1353" s="160"/>
      <c r="J1353" s="160"/>
      <c r="K1353" s="160"/>
      <c r="L1353" s="160"/>
      <c r="M1353" s="160"/>
      <c r="N1353" s="160"/>
      <c r="O1353" s="160"/>
      <c r="P1353" s="160"/>
      <c r="Q1353" s="160"/>
      <c r="R1353" s="160"/>
      <c r="S1353" s="160"/>
      <c r="T1353" s="160"/>
      <c r="U1353" s="160"/>
      <c r="V1353" s="160"/>
      <c r="W1353" s="160"/>
      <c r="X1353" s="160"/>
      <c r="Y1353" s="160"/>
      <c r="Z1353" s="160"/>
      <c r="AA1353" s="160"/>
      <c r="AB1353" s="167"/>
      <c r="AC1353" s="160"/>
      <c r="AD1353" s="168"/>
      <c r="AE1353" s="160"/>
      <c r="AF1353" s="160"/>
      <c r="AG1353" s="161"/>
      <c r="AH1353" s="115"/>
      <c r="AI1353" s="115"/>
      <c r="AJ1353" s="115"/>
      <c r="AK1353" s="115"/>
      <c r="AL1353" s="115"/>
      <c r="AM1353" s="115"/>
      <c r="AO1353" s="115"/>
      <c r="AQ1353" s="4"/>
    </row>
    <row r="1354" spans="3:43">
      <c r="C1354" s="159"/>
      <c r="D1354" s="162"/>
      <c r="E1354" s="161"/>
      <c r="F1354" s="700"/>
      <c r="G1354" s="160"/>
      <c r="H1354" s="160"/>
      <c r="I1354" s="160"/>
      <c r="J1354" s="160"/>
      <c r="K1354" s="160"/>
      <c r="L1354" s="160"/>
      <c r="M1354" s="160"/>
      <c r="N1354" s="160"/>
      <c r="O1354" s="160"/>
      <c r="P1354" s="160"/>
      <c r="Q1354" s="160"/>
      <c r="R1354" s="160"/>
      <c r="S1354" s="160"/>
      <c r="T1354" s="160"/>
      <c r="U1354" s="160"/>
      <c r="V1354" s="160"/>
      <c r="W1354" s="160"/>
      <c r="X1354" s="160"/>
      <c r="Y1354" s="160"/>
      <c r="Z1354" s="160"/>
      <c r="AA1354" s="160"/>
      <c r="AB1354" s="167"/>
      <c r="AC1354" s="160"/>
      <c r="AD1354" s="168"/>
      <c r="AE1354" s="160"/>
      <c r="AF1354" s="160"/>
      <c r="AG1354" s="161"/>
      <c r="AH1354" s="115"/>
      <c r="AI1354" s="115"/>
      <c r="AJ1354" s="115"/>
      <c r="AK1354" s="115"/>
      <c r="AL1354" s="115"/>
      <c r="AM1354" s="115"/>
      <c r="AO1354" s="115"/>
      <c r="AQ1354" s="4"/>
    </row>
    <row r="1355" spans="3:43">
      <c r="C1355" s="159"/>
      <c r="D1355" s="162"/>
      <c r="E1355" s="161"/>
      <c r="F1355" s="700"/>
      <c r="G1355" s="160"/>
      <c r="H1355" s="160"/>
      <c r="I1355" s="160"/>
      <c r="J1355" s="160"/>
      <c r="K1355" s="160"/>
      <c r="L1355" s="160"/>
      <c r="M1355" s="160"/>
      <c r="N1355" s="160"/>
      <c r="O1355" s="160"/>
      <c r="P1355" s="160"/>
      <c r="Q1355" s="160"/>
      <c r="R1355" s="160"/>
      <c r="S1355" s="160"/>
      <c r="T1355" s="160"/>
      <c r="U1355" s="160"/>
      <c r="V1355" s="160"/>
      <c r="W1355" s="160"/>
      <c r="X1355" s="160"/>
      <c r="Y1355" s="160"/>
      <c r="Z1355" s="160"/>
      <c r="AA1355" s="160"/>
      <c r="AB1355" s="167"/>
      <c r="AC1355" s="160"/>
      <c r="AD1355" s="168"/>
      <c r="AE1355" s="160"/>
      <c r="AF1355" s="160"/>
      <c r="AG1355" s="161"/>
      <c r="AH1355" s="115"/>
      <c r="AI1355" s="115"/>
      <c r="AJ1355" s="115"/>
      <c r="AK1355" s="115"/>
      <c r="AL1355" s="115"/>
      <c r="AM1355" s="115"/>
      <c r="AO1355" s="115"/>
      <c r="AQ1355" s="4"/>
    </row>
    <row r="1356" spans="3:43">
      <c r="C1356" s="159"/>
      <c r="D1356" s="162"/>
      <c r="E1356" s="161"/>
      <c r="F1356" s="700"/>
      <c r="G1356" s="160"/>
      <c r="H1356" s="160"/>
      <c r="I1356" s="160"/>
      <c r="J1356" s="160"/>
      <c r="K1356" s="160"/>
      <c r="L1356" s="160"/>
      <c r="M1356" s="160"/>
      <c r="N1356" s="160"/>
      <c r="O1356" s="160"/>
      <c r="P1356" s="160"/>
      <c r="Q1356" s="160"/>
      <c r="R1356" s="160"/>
      <c r="S1356" s="160"/>
      <c r="T1356" s="160"/>
      <c r="U1356" s="160"/>
      <c r="V1356" s="160"/>
      <c r="W1356" s="160"/>
      <c r="X1356" s="160"/>
      <c r="Y1356" s="160"/>
      <c r="Z1356" s="160"/>
      <c r="AA1356" s="160"/>
      <c r="AB1356" s="167"/>
      <c r="AC1356" s="160"/>
      <c r="AD1356" s="168"/>
      <c r="AE1356" s="160"/>
      <c r="AF1356" s="160"/>
      <c r="AG1356" s="161"/>
      <c r="AH1356" s="115"/>
      <c r="AI1356" s="115"/>
      <c r="AJ1356" s="115"/>
      <c r="AK1356" s="115"/>
      <c r="AL1356" s="115"/>
      <c r="AM1356" s="115"/>
      <c r="AO1356" s="115"/>
      <c r="AQ1356" s="4"/>
    </row>
    <row r="1357" spans="3:43">
      <c r="C1357" s="159"/>
      <c r="D1357" s="162"/>
      <c r="E1357" s="161"/>
      <c r="F1357" s="700"/>
      <c r="G1357" s="160"/>
      <c r="H1357" s="160"/>
      <c r="I1357" s="160"/>
      <c r="J1357" s="160"/>
      <c r="K1357" s="160"/>
      <c r="L1357" s="160"/>
      <c r="M1357" s="160"/>
      <c r="N1357" s="160"/>
      <c r="O1357" s="160"/>
      <c r="P1357" s="160"/>
      <c r="Q1357" s="160"/>
      <c r="R1357" s="160"/>
      <c r="S1357" s="160"/>
      <c r="T1357" s="160"/>
      <c r="U1357" s="160"/>
      <c r="V1357" s="160"/>
      <c r="W1357" s="160"/>
      <c r="X1357" s="160"/>
      <c r="Y1357" s="160"/>
      <c r="Z1357" s="160"/>
      <c r="AA1357" s="160"/>
      <c r="AB1357" s="167"/>
      <c r="AC1357" s="160"/>
      <c r="AD1357" s="168"/>
      <c r="AE1357" s="160"/>
      <c r="AF1357" s="160"/>
      <c r="AG1357" s="161"/>
      <c r="AH1357" s="115"/>
      <c r="AI1357" s="115"/>
      <c r="AJ1357" s="115"/>
      <c r="AK1357" s="115"/>
      <c r="AL1357" s="115"/>
      <c r="AM1357" s="115"/>
      <c r="AO1357" s="115"/>
      <c r="AQ1357" s="4"/>
    </row>
    <row r="1358" spans="3:43">
      <c r="C1358" s="159"/>
      <c r="D1358" s="162"/>
      <c r="E1358" s="161"/>
      <c r="F1358" s="700"/>
      <c r="G1358" s="160"/>
      <c r="H1358" s="160"/>
      <c r="I1358" s="160"/>
      <c r="J1358" s="160"/>
      <c r="K1358" s="160"/>
      <c r="L1358" s="160"/>
      <c r="M1358" s="160"/>
      <c r="N1358" s="160"/>
      <c r="O1358" s="160"/>
      <c r="P1358" s="160"/>
      <c r="Q1358" s="160"/>
      <c r="R1358" s="160"/>
      <c r="S1358" s="160"/>
      <c r="T1358" s="160"/>
      <c r="U1358" s="160"/>
      <c r="V1358" s="160"/>
      <c r="W1358" s="160"/>
      <c r="X1358" s="160"/>
      <c r="Y1358" s="160"/>
      <c r="Z1358" s="160"/>
      <c r="AA1358" s="160"/>
      <c r="AB1358" s="167"/>
      <c r="AC1358" s="160"/>
      <c r="AD1358" s="168"/>
      <c r="AE1358" s="160"/>
      <c r="AF1358" s="160"/>
      <c r="AG1358" s="161"/>
      <c r="AH1358" s="115"/>
      <c r="AI1358" s="115"/>
      <c r="AJ1358" s="115"/>
      <c r="AK1358" s="115"/>
      <c r="AL1358" s="115"/>
      <c r="AM1358" s="115"/>
      <c r="AO1358" s="115"/>
      <c r="AQ1358" s="4"/>
    </row>
    <row r="1359" spans="3:43">
      <c r="C1359" s="159"/>
      <c r="D1359" s="162"/>
      <c r="E1359" s="161"/>
      <c r="F1359" s="700"/>
      <c r="G1359" s="160"/>
      <c r="H1359" s="160"/>
      <c r="I1359" s="160"/>
      <c r="J1359" s="160"/>
      <c r="K1359" s="160"/>
      <c r="L1359" s="160"/>
      <c r="M1359" s="160"/>
      <c r="N1359" s="160"/>
      <c r="O1359" s="160"/>
      <c r="P1359" s="160"/>
      <c r="Q1359" s="160"/>
      <c r="R1359" s="160"/>
      <c r="S1359" s="160"/>
      <c r="T1359" s="160"/>
      <c r="U1359" s="160"/>
      <c r="V1359" s="160"/>
      <c r="W1359" s="160"/>
      <c r="X1359" s="160"/>
      <c r="Y1359" s="160"/>
      <c r="Z1359" s="160"/>
      <c r="AA1359" s="160"/>
      <c r="AB1359" s="167"/>
      <c r="AC1359" s="160"/>
      <c r="AD1359" s="168"/>
      <c r="AE1359" s="160"/>
      <c r="AF1359" s="160"/>
      <c r="AG1359" s="161"/>
      <c r="AH1359" s="115"/>
      <c r="AI1359" s="115"/>
      <c r="AJ1359" s="115"/>
      <c r="AK1359" s="115"/>
      <c r="AL1359" s="115"/>
      <c r="AM1359" s="115"/>
      <c r="AO1359" s="115"/>
      <c r="AQ1359" s="4"/>
    </row>
    <row r="1360" spans="3:43">
      <c r="C1360" s="159"/>
      <c r="D1360" s="162"/>
      <c r="E1360" s="161"/>
      <c r="F1360" s="700"/>
      <c r="G1360" s="160"/>
      <c r="H1360" s="160"/>
      <c r="I1360" s="160"/>
      <c r="J1360" s="160"/>
      <c r="K1360" s="160"/>
      <c r="L1360" s="160"/>
      <c r="M1360" s="160"/>
      <c r="N1360" s="160"/>
      <c r="O1360" s="160"/>
      <c r="P1360" s="160"/>
      <c r="Q1360" s="160"/>
      <c r="R1360" s="160"/>
      <c r="S1360" s="160"/>
      <c r="T1360" s="160"/>
      <c r="U1360" s="160"/>
      <c r="V1360" s="160"/>
      <c r="W1360" s="160"/>
      <c r="X1360" s="160"/>
      <c r="Y1360" s="160"/>
      <c r="Z1360" s="160"/>
      <c r="AA1360" s="160"/>
      <c r="AB1360" s="167"/>
      <c r="AC1360" s="160"/>
      <c r="AD1360" s="168"/>
      <c r="AE1360" s="160"/>
      <c r="AF1360" s="160"/>
      <c r="AG1360" s="161"/>
      <c r="AH1360" s="115"/>
      <c r="AI1360" s="115"/>
      <c r="AJ1360" s="115"/>
      <c r="AK1360" s="115"/>
      <c r="AL1360" s="115"/>
      <c r="AM1360" s="115"/>
      <c r="AO1360" s="115"/>
      <c r="AQ1360" s="4"/>
    </row>
    <row r="1361" spans="3:43">
      <c r="C1361" s="159"/>
      <c r="D1361" s="162"/>
      <c r="E1361" s="161"/>
      <c r="F1361" s="700"/>
      <c r="G1361" s="160"/>
      <c r="H1361" s="160"/>
      <c r="I1361" s="160"/>
      <c r="J1361" s="160"/>
      <c r="K1361" s="160"/>
      <c r="L1361" s="160"/>
      <c r="M1361" s="160"/>
      <c r="N1361" s="160"/>
      <c r="O1361" s="160"/>
      <c r="P1361" s="160"/>
      <c r="Q1361" s="160"/>
      <c r="R1361" s="160"/>
      <c r="S1361" s="160"/>
      <c r="T1361" s="160"/>
      <c r="U1361" s="160"/>
      <c r="V1361" s="160"/>
      <c r="W1361" s="160"/>
      <c r="X1361" s="160"/>
      <c r="Y1361" s="160"/>
      <c r="Z1361" s="160"/>
      <c r="AA1361" s="160"/>
      <c r="AB1361" s="167"/>
      <c r="AC1361" s="160"/>
      <c r="AD1361" s="168"/>
      <c r="AE1361" s="160"/>
      <c r="AF1361" s="160"/>
      <c r="AG1361" s="161"/>
      <c r="AH1361" s="115"/>
      <c r="AI1361" s="115"/>
      <c r="AJ1361" s="115"/>
      <c r="AK1361" s="115"/>
      <c r="AL1361" s="115"/>
      <c r="AM1361" s="115"/>
      <c r="AO1361" s="115"/>
      <c r="AQ1361" s="4"/>
    </row>
    <row r="1362" spans="3:43">
      <c r="C1362" s="159"/>
      <c r="D1362" s="162"/>
      <c r="E1362" s="161"/>
      <c r="F1362" s="700"/>
      <c r="G1362" s="160"/>
      <c r="H1362" s="160"/>
      <c r="I1362" s="160"/>
      <c r="J1362" s="160"/>
      <c r="K1362" s="160"/>
      <c r="L1362" s="160"/>
      <c r="M1362" s="160"/>
      <c r="N1362" s="160"/>
      <c r="O1362" s="160"/>
      <c r="P1362" s="160"/>
      <c r="Q1362" s="160"/>
      <c r="R1362" s="160"/>
      <c r="S1362" s="160"/>
      <c r="T1362" s="160"/>
      <c r="U1362" s="160"/>
      <c r="V1362" s="160"/>
      <c r="W1362" s="160"/>
      <c r="X1362" s="160"/>
      <c r="Y1362" s="160"/>
      <c r="Z1362" s="160"/>
      <c r="AA1362" s="160"/>
      <c r="AB1362" s="167"/>
      <c r="AC1362" s="160"/>
      <c r="AD1362" s="168"/>
      <c r="AE1362" s="160"/>
      <c r="AF1362" s="160"/>
      <c r="AG1362" s="161"/>
      <c r="AH1362" s="115"/>
      <c r="AI1362" s="115"/>
      <c r="AJ1362" s="115"/>
      <c r="AK1362" s="115"/>
      <c r="AL1362" s="115"/>
      <c r="AM1362" s="115"/>
      <c r="AO1362" s="115"/>
      <c r="AQ1362" s="4"/>
    </row>
    <row r="1363" spans="3:43">
      <c r="C1363" s="159"/>
      <c r="D1363" s="162"/>
      <c r="E1363" s="161"/>
      <c r="F1363" s="700"/>
      <c r="G1363" s="160"/>
      <c r="H1363" s="160"/>
      <c r="I1363" s="160"/>
      <c r="J1363" s="160"/>
      <c r="K1363" s="160"/>
      <c r="L1363" s="160"/>
      <c r="M1363" s="160"/>
      <c r="N1363" s="160"/>
      <c r="O1363" s="160"/>
      <c r="P1363" s="160"/>
      <c r="Q1363" s="160"/>
      <c r="R1363" s="160"/>
      <c r="S1363" s="160"/>
      <c r="T1363" s="160"/>
      <c r="U1363" s="160"/>
      <c r="V1363" s="160"/>
      <c r="W1363" s="160"/>
      <c r="X1363" s="160"/>
      <c r="Y1363" s="160"/>
      <c r="Z1363" s="160"/>
      <c r="AA1363" s="160"/>
      <c r="AB1363" s="167"/>
      <c r="AC1363" s="160"/>
      <c r="AD1363" s="168"/>
      <c r="AE1363" s="160"/>
      <c r="AF1363" s="160"/>
      <c r="AG1363" s="161"/>
      <c r="AH1363" s="115"/>
      <c r="AI1363" s="115"/>
      <c r="AJ1363" s="115"/>
      <c r="AK1363" s="115"/>
      <c r="AL1363" s="115"/>
      <c r="AM1363" s="115"/>
      <c r="AO1363" s="115"/>
      <c r="AQ1363" s="4"/>
    </row>
    <row r="1364" spans="3:43">
      <c r="C1364" s="159"/>
      <c r="D1364" s="162"/>
      <c r="E1364" s="161"/>
      <c r="F1364" s="700"/>
      <c r="G1364" s="160"/>
      <c r="H1364" s="160"/>
      <c r="I1364" s="160"/>
      <c r="J1364" s="160"/>
      <c r="K1364" s="160"/>
      <c r="L1364" s="160"/>
      <c r="M1364" s="160"/>
      <c r="N1364" s="160"/>
      <c r="O1364" s="160"/>
      <c r="P1364" s="160"/>
      <c r="Q1364" s="160"/>
      <c r="R1364" s="160"/>
      <c r="S1364" s="160"/>
      <c r="T1364" s="160"/>
      <c r="U1364" s="160"/>
      <c r="V1364" s="160"/>
      <c r="W1364" s="160"/>
      <c r="X1364" s="160"/>
      <c r="Y1364" s="160"/>
      <c r="Z1364" s="160"/>
      <c r="AA1364" s="160"/>
      <c r="AB1364" s="167"/>
      <c r="AC1364" s="160"/>
      <c r="AD1364" s="168"/>
      <c r="AE1364" s="160"/>
      <c r="AF1364" s="160"/>
      <c r="AG1364" s="161"/>
      <c r="AH1364" s="115"/>
      <c r="AI1364" s="115"/>
      <c r="AJ1364" s="115"/>
      <c r="AK1364" s="115"/>
      <c r="AL1364" s="115"/>
      <c r="AM1364" s="115"/>
      <c r="AO1364" s="115"/>
      <c r="AQ1364" s="4"/>
    </row>
    <row r="1365" spans="3:43">
      <c r="C1365" s="159"/>
      <c r="D1365" s="162"/>
      <c r="E1365" s="161"/>
      <c r="F1365" s="700"/>
      <c r="G1365" s="160"/>
      <c r="H1365" s="160"/>
      <c r="I1365" s="160"/>
      <c r="J1365" s="160"/>
      <c r="K1365" s="160"/>
      <c r="L1365" s="160"/>
      <c r="M1365" s="160"/>
      <c r="N1365" s="160"/>
      <c r="O1365" s="160"/>
      <c r="P1365" s="160"/>
      <c r="Q1365" s="160"/>
      <c r="R1365" s="160"/>
      <c r="S1365" s="160"/>
      <c r="T1365" s="160"/>
      <c r="U1365" s="160"/>
      <c r="V1365" s="160"/>
      <c r="W1365" s="160"/>
      <c r="X1365" s="160"/>
      <c r="Y1365" s="160"/>
      <c r="Z1365" s="160"/>
      <c r="AA1365" s="160"/>
      <c r="AB1365" s="167"/>
      <c r="AC1365" s="160"/>
      <c r="AD1365" s="168"/>
      <c r="AE1365" s="160"/>
      <c r="AF1365" s="160"/>
      <c r="AG1365" s="161"/>
      <c r="AH1365" s="115"/>
      <c r="AI1365" s="115"/>
      <c r="AJ1365" s="115"/>
      <c r="AK1365" s="115"/>
      <c r="AL1365" s="115"/>
      <c r="AM1365" s="115"/>
      <c r="AO1365" s="115"/>
      <c r="AQ1365" s="4"/>
    </row>
    <row r="1366" spans="3:43">
      <c r="C1366" s="159"/>
      <c r="D1366" s="162"/>
      <c r="E1366" s="161"/>
      <c r="F1366" s="700"/>
      <c r="G1366" s="160"/>
      <c r="H1366" s="160"/>
      <c r="I1366" s="160"/>
      <c r="J1366" s="160"/>
      <c r="K1366" s="160"/>
      <c r="L1366" s="160"/>
      <c r="M1366" s="160"/>
      <c r="N1366" s="160"/>
      <c r="O1366" s="160"/>
      <c r="P1366" s="160"/>
      <c r="Q1366" s="160"/>
      <c r="R1366" s="160"/>
      <c r="S1366" s="160"/>
      <c r="T1366" s="160"/>
      <c r="U1366" s="160"/>
      <c r="V1366" s="160"/>
      <c r="W1366" s="160"/>
      <c r="X1366" s="160"/>
      <c r="Y1366" s="160"/>
      <c r="Z1366" s="160"/>
      <c r="AA1366" s="160"/>
      <c r="AB1366" s="167"/>
      <c r="AC1366" s="160"/>
      <c r="AD1366" s="168"/>
      <c r="AE1366" s="160"/>
      <c r="AF1366" s="160"/>
      <c r="AG1366" s="161"/>
      <c r="AH1366" s="115"/>
      <c r="AI1366" s="115"/>
      <c r="AJ1366" s="115"/>
      <c r="AK1366" s="115"/>
      <c r="AL1366" s="115"/>
      <c r="AM1366" s="115"/>
      <c r="AO1366" s="115"/>
      <c r="AQ1366" s="4"/>
    </row>
    <row r="1367" spans="3:43">
      <c r="C1367" s="159"/>
      <c r="D1367" s="162"/>
      <c r="E1367" s="161"/>
      <c r="F1367" s="700"/>
      <c r="G1367" s="160"/>
      <c r="H1367" s="160"/>
      <c r="I1367" s="160"/>
      <c r="J1367" s="160"/>
      <c r="K1367" s="160"/>
      <c r="L1367" s="160"/>
      <c r="M1367" s="160"/>
      <c r="N1367" s="160"/>
      <c r="O1367" s="160"/>
      <c r="P1367" s="160"/>
      <c r="Q1367" s="160"/>
      <c r="R1367" s="160"/>
      <c r="S1367" s="160"/>
      <c r="T1367" s="160"/>
      <c r="U1367" s="160"/>
      <c r="V1367" s="160"/>
      <c r="W1367" s="160"/>
      <c r="X1367" s="160"/>
      <c r="Y1367" s="160"/>
      <c r="Z1367" s="160"/>
      <c r="AA1367" s="160"/>
      <c r="AB1367" s="167"/>
      <c r="AC1367" s="160"/>
      <c r="AD1367" s="168"/>
      <c r="AE1367" s="160"/>
      <c r="AF1367" s="160"/>
      <c r="AG1367" s="161"/>
      <c r="AH1367" s="115"/>
      <c r="AI1367" s="115"/>
      <c r="AJ1367" s="115"/>
      <c r="AK1367" s="115"/>
      <c r="AL1367" s="115"/>
      <c r="AM1367" s="115"/>
      <c r="AO1367" s="115"/>
      <c r="AQ1367" s="4"/>
    </row>
    <row r="1368" spans="3:43">
      <c r="C1368" s="159"/>
      <c r="D1368" s="162"/>
      <c r="E1368" s="161"/>
      <c r="F1368" s="700"/>
      <c r="G1368" s="160"/>
      <c r="H1368" s="160"/>
      <c r="I1368" s="160"/>
      <c r="J1368" s="160"/>
      <c r="K1368" s="160"/>
      <c r="L1368" s="160"/>
      <c r="M1368" s="160"/>
      <c r="N1368" s="160"/>
      <c r="O1368" s="160"/>
      <c r="P1368" s="160"/>
      <c r="Q1368" s="160"/>
      <c r="R1368" s="160"/>
      <c r="S1368" s="160"/>
      <c r="T1368" s="160"/>
      <c r="U1368" s="160"/>
      <c r="V1368" s="160"/>
      <c r="W1368" s="160"/>
      <c r="X1368" s="160"/>
      <c r="Y1368" s="160"/>
      <c r="Z1368" s="160"/>
      <c r="AA1368" s="160"/>
      <c r="AB1368" s="167"/>
      <c r="AC1368" s="160"/>
      <c r="AD1368" s="168"/>
      <c r="AE1368" s="160"/>
      <c r="AF1368" s="160"/>
      <c r="AG1368" s="161"/>
      <c r="AH1368" s="115"/>
      <c r="AI1368" s="115"/>
      <c r="AJ1368" s="115"/>
      <c r="AK1368" s="115"/>
      <c r="AL1368" s="115"/>
      <c r="AM1368" s="115"/>
      <c r="AO1368" s="115"/>
      <c r="AQ1368" s="4"/>
    </row>
    <row r="1369" spans="3:43">
      <c r="C1369" s="159"/>
      <c r="D1369" s="162"/>
      <c r="E1369" s="161"/>
      <c r="F1369" s="700"/>
      <c r="G1369" s="160"/>
      <c r="H1369" s="160"/>
      <c r="I1369" s="160"/>
      <c r="J1369" s="160"/>
      <c r="K1369" s="160"/>
      <c r="L1369" s="160"/>
      <c r="M1369" s="160"/>
      <c r="N1369" s="160"/>
      <c r="O1369" s="160"/>
      <c r="P1369" s="160"/>
      <c r="Q1369" s="160"/>
      <c r="R1369" s="160"/>
      <c r="S1369" s="160"/>
      <c r="T1369" s="160"/>
      <c r="U1369" s="160"/>
      <c r="V1369" s="160"/>
      <c r="W1369" s="160"/>
      <c r="X1369" s="160"/>
      <c r="Y1369" s="160"/>
      <c r="Z1369" s="160"/>
      <c r="AA1369" s="160"/>
      <c r="AB1369" s="167"/>
      <c r="AC1369" s="160"/>
      <c r="AD1369" s="168"/>
      <c r="AE1369" s="160"/>
      <c r="AF1369" s="160"/>
      <c r="AG1369" s="161"/>
      <c r="AH1369" s="115"/>
      <c r="AI1369" s="115"/>
      <c r="AJ1369" s="115"/>
      <c r="AK1369" s="115"/>
      <c r="AL1369" s="115"/>
      <c r="AM1369" s="115"/>
      <c r="AO1369" s="115"/>
      <c r="AQ1369" s="4"/>
    </row>
    <row r="1370" spans="3:43">
      <c r="C1370" s="159"/>
      <c r="D1370" s="162"/>
      <c r="E1370" s="161"/>
      <c r="F1370" s="700"/>
      <c r="G1370" s="160"/>
      <c r="H1370" s="160"/>
      <c r="I1370" s="160"/>
      <c r="J1370" s="160"/>
      <c r="K1370" s="160"/>
      <c r="L1370" s="160"/>
      <c r="M1370" s="160"/>
      <c r="N1370" s="160"/>
      <c r="O1370" s="160"/>
      <c r="P1370" s="160"/>
      <c r="Q1370" s="160"/>
      <c r="R1370" s="160"/>
      <c r="S1370" s="160"/>
      <c r="T1370" s="160"/>
      <c r="U1370" s="160"/>
      <c r="V1370" s="160"/>
      <c r="W1370" s="160"/>
      <c r="X1370" s="160"/>
      <c r="Y1370" s="160"/>
      <c r="Z1370" s="160"/>
      <c r="AA1370" s="160"/>
      <c r="AB1370" s="167"/>
      <c r="AC1370" s="160"/>
      <c r="AD1370" s="168"/>
      <c r="AE1370" s="160"/>
      <c r="AF1370" s="160"/>
      <c r="AG1370" s="161"/>
      <c r="AH1370" s="115"/>
      <c r="AI1370" s="115"/>
      <c r="AJ1370" s="115"/>
      <c r="AK1370" s="115"/>
      <c r="AL1370" s="115"/>
      <c r="AM1370" s="115"/>
      <c r="AO1370" s="115"/>
      <c r="AQ1370" s="4"/>
    </row>
    <row r="1371" spans="3:43">
      <c r="C1371" s="159"/>
      <c r="D1371" s="162"/>
      <c r="E1371" s="161"/>
      <c r="F1371" s="700"/>
      <c r="G1371" s="160"/>
      <c r="H1371" s="160"/>
      <c r="I1371" s="160"/>
      <c r="J1371" s="160"/>
      <c r="K1371" s="160"/>
      <c r="L1371" s="160"/>
      <c r="M1371" s="160"/>
      <c r="N1371" s="160"/>
      <c r="O1371" s="160"/>
      <c r="P1371" s="160"/>
      <c r="Q1371" s="160"/>
      <c r="R1371" s="160"/>
      <c r="S1371" s="160"/>
      <c r="T1371" s="160"/>
      <c r="U1371" s="160"/>
      <c r="V1371" s="160"/>
      <c r="W1371" s="160"/>
      <c r="X1371" s="160"/>
      <c r="Y1371" s="160"/>
      <c r="Z1371" s="160"/>
      <c r="AA1371" s="160"/>
      <c r="AB1371" s="167"/>
      <c r="AC1371" s="160"/>
      <c r="AD1371" s="168"/>
      <c r="AE1371" s="160"/>
      <c r="AF1371" s="160"/>
      <c r="AG1371" s="161"/>
      <c r="AH1371" s="115"/>
      <c r="AI1371" s="115"/>
      <c r="AJ1371" s="115"/>
      <c r="AK1371" s="115"/>
      <c r="AL1371" s="115"/>
      <c r="AM1371" s="115"/>
      <c r="AO1371" s="115"/>
      <c r="AQ1371" s="4"/>
    </row>
    <row r="1372" spans="3:43">
      <c r="C1372" s="159"/>
      <c r="D1372" s="162"/>
      <c r="E1372" s="161"/>
      <c r="F1372" s="700"/>
      <c r="G1372" s="160"/>
      <c r="H1372" s="160"/>
      <c r="I1372" s="160"/>
      <c r="J1372" s="160"/>
      <c r="K1372" s="160"/>
      <c r="L1372" s="160"/>
      <c r="M1372" s="160"/>
      <c r="N1372" s="160"/>
      <c r="O1372" s="160"/>
      <c r="P1372" s="160"/>
      <c r="Q1372" s="160"/>
      <c r="R1372" s="160"/>
      <c r="S1372" s="160"/>
      <c r="T1372" s="160"/>
      <c r="U1372" s="160"/>
      <c r="V1372" s="160"/>
      <c r="W1372" s="160"/>
      <c r="X1372" s="160"/>
      <c r="Y1372" s="160"/>
      <c r="Z1372" s="160"/>
      <c r="AA1372" s="160"/>
      <c r="AB1372" s="167"/>
      <c r="AC1372" s="160"/>
      <c r="AD1372" s="168"/>
      <c r="AE1372" s="160"/>
      <c r="AF1372" s="160"/>
      <c r="AG1372" s="161"/>
      <c r="AH1372" s="115"/>
      <c r="AI1372" s="115"/>
      <c r="AJ1372" s="115"/>
      <c r="AK1372" s="115"/>
      <c r="AL1372" s="115"/>
      <c r="AM1372" s="115"/>
      <c r="AO1372" s="115"/>
      <c r="AQ1372" s="4"/>
    </row>
    <row r="1373" spans="3:43">
      <c r="C1373" s="159"/>
      <c r="D1373" s="162"/>
      <c r="E1373" s="161"/>
      <c r="F1373" s="700"/>
      <c r="G1373" s="160"/>
      <c r="H1373" s="160"/>
      <c r="I1373" s="160"/>
      <c r="J1373" s="160"/>
      <c r="K1373" s="160"/>
      <c r="L1373" s="160"/>
      <c r="M1373" s="160"/>
      <c r="N1373" s="160"/>
      <c r="O1373" s="160"/>
      <c r="P1373" s="160"/>
      <c r="Q1373" s="160"/>
      <c r="R1373" s="160"/>
      <c r="S1373" s="160"/>
      <c r="T1373" s="160"/>
      <c r="U1373" s="160"/>
      <c r="V1373" s="160"/>
      <c r="W1373" s="160"/>
      <c r="X1373" s="160"/>
      <c r="Y1373" s="160"/>
      <c r="Z1373" s="160"/>
      <c r="AA1373" s="160"/>
      <c r="AB1373" s="167"/>
      <c r="AC1373" s="160"/>
      <c r="AD1373" s="168"/>
      <c r="AE1373" s="160"/>
      <c r="AF1373" s="160"/>
      <c r="AG1373" s="161"/>
      <c r="AH1373" s="115"/>
      <c r="AI1373" s="115"/>
      <c r="AJ1373" s="115"/>
      <c r="AK1373" s="115"/>
      <c r="AL1373" s="115"/>
      <c r="AM1373" s="115"/>
      <c r="AO1373" s="115"/>
      <c r="AQ1373" s="4"/>
    </row>
    <row r="1374" spans="3:43">
      <c r="C1374" s="159"/>
      <c r="D1374" s="162"/>
      <c r="E1374" s="161"/>
      <c r="F1374" s="700"/>
      <c r="G1374" s="160"/>
      <c r="H1374" s="160"/>
      <c r="I1374" s="160"/>
      <c r="J1374" s="160"/>
      <c r="K1374" s="160"/>
      <c r="L1374" s="160"/>
      <c r="M1374" s="160"/>
      <c r="N1374" s="160"/>
      <c r="O1374" s="160"/>
      <c r="P1374" s="160"/>
      <c r="Q1374" s="160"/>
      <c r="R1374" s="160"/>
      <c r="S1374" s="160"/>
      <c r="T1374" s="160"/>
      <c r="U1374" s="160"/>
      <c r="V1374" s="160"/>
      <c r="W1374" s="160"/>
      <c r="X1374" s="160"/>
      <c r="Y1374" s="160"/>
      <c r="Z1374" s="160"/>
      <c r="AA1374" s="160"/>
      <c r="AB1374" s="167"/>
      <c r="AC1374" s="160"/>
      <c r="AD1374" s="168"/>
      <c r="AE1374" s="160"/>
      <c r="AF1374" s="160"/>
      <c r="AG1374" s="161"/>
      <c r="AH1374" s="115"/>
      <c r="AI1374" s="115"/>
      <c r="AJ1374" s="115"/>
      <c r="AK1374" s="115"/>
      <c r="AL1374" s="115"/>
      <c r="AM1374" s="115"/>
      <c r="AO1374" s="115"/>
      <c r="AQ1374" s="4"/>
    </row>
    <row r="1375" spans="3:43">
      <c r="C1375" s="159"/>
      <c r="D1375" s="162"/>
      <c r="E1375" s="161"/>
      <c r="F1375" s="700"/>
      <c r="G1375" s="160"/>
      <c r="H1375" s="160"/>
      <c r="I1375" s="160"/>
      <c r="J1375" s="160"/>
      <c r="K1375" s="160"/>
      <c r="L1375" s="160"/>
      <c r="M1375" s="160"/>
      <c r="N1375" s="160"/>
      <c r="O1375" s="160"/>
      <c r="P1375" s="160"/>
      <c r="Q1375" s="160"/>
      <c r="R1375" s="160"/>
      <c r="S1375" s="160"/>
      <c r="T1375" s="160"/>
      <c r="U1375" s="160"/>
      <c r="V1375" s="160"/>
      <c r="W1375" s="160"/>
      <c r="X1375" s="160"/>
      <c r="Y1375" s="160"/>
      <c r="Z1375" s="160"/>
      <c r="AA1375" s="160"/>
      <c r="AB1375" s="167"/>
      <c r="AC1375" s="160"/>
      <c r="AD1375" s="168"/>
      <c r="AE1375" s="160"/>
      <c r="AF1375" s="160"/>
      <c r="AG1375" s="161"/>
      <c r="AH1375" s="115"/>
      <c r="AI1375" s="115"/>
      <c r="AJ1375" s="115"/>
      <c r="AK1375" s="115"/>
      <c r="AL1375" s="115"/>
      <c r="AM1375" s="115"/>
      <c r="AO1375" s="115"/>
      <c r="AQ1375" s="4"/>
    </row>
    <row r="1376" spans="3:43">
      <c r="C1376" s="159"/>
      <c r="D1376" s="162"/>
      <c r="E1376" s="161"/>
      <c r="F1376" s="700"/>
      <c r="G1376" s="160"/>
      <c r="H1376" s="160"/>
      <c r="I1376" s="160"/>
      <c r="J1376" s="160"/>
      <c r="K1376" s="160"/>
      <c r="L1376" s="160"/>
      <c r="M1376" s="160"/>
      <c r="N1376" s="160"/>
      <c r="O1376" s="160"/>
      <c r="P1376" s="160"/>
      <c r="Q1376" s="160"/>
      <c r="R1376" s="160"/>
      <c r="S1376" s="160"/>
      <c r="T1376" s="160"/>
      <c r="U1376" s="160"/>
      <c r="V1376" s="160"/>
      <c r="W1376" s="160"/>
      <c r="X1376" s="160"/>
      <c r="Y1376" s="160"/>
      <c r="Z1376" s="160"/>
      <c r="AA1376" s="160"/>
      <c r="AB1376" s="167"/>
      <c r="AC1376" s="160"/>
      <c r="AD1376" s="168"/>
      <c r="AE1376" s="160"/>
      <c r="AF1376" s="160"/>
      <c r="AG1376" s="161"/>
      <c r="AH1376" s="115"/>
      <c r="AI1376" s="115"/>
      <c r="AJ1376" s="115"/>
      <c r="AK1376" s="115"/>
      <c r="AL1376" s="115"/>
      <c r="AM1376" s="115"/>
      <c r="AO1376" s="115"/>
      <c r="AQ1376" s="4"/>
    </row>
    <row r="1377" spans="3:43">
      <c r="C1377" s="159"/>
      <c r="D1377" s="162"/>
      <c r="E1377" s="161"/>
      <c r="F1377" s="700"/>
      <c r="G1377" s="160"/>
      <c r="H1377" s="160"/>
      <c r="I1377" s="160"/>
      <c r="J1377" s="160"/>
      <c r="K1377" s="160"/>
      <c r="L1377" s="160"/>
      <c r="M1377" s="160"/>
      <c r="N1377" s="160"/>
      <c r="O1377" s="160"/>
      <c r="P1377" s="160"/>
      <c r="Q1377" s="160"/>
      <c r="R1377" s="160"/>
      <c r="S1377" s="160"/>
      <c r="T1377" s="160"/>
      <c r="U1377" s="160"/>
      <c r="V1377" s="160"/>
      <c r="W1377" s="160"/>
      <c r="X1377" s="160"/>
      <c r="Y1377" s="160"/>
      <c r="Z1377" s="160"/>
      <c r="AA1377" s="160"/>
      <c r="AB1377" s="167"/>
      <c r="AC1377" s="160"/>
      <c r="AD1377" s="168"/>
      <c r="AE1377" s="160"/>
      <c r="AF1377" s="160"/>
      <c r="AG1377" s="161"/>
      <c r="AH1377" s="115"/>
      <c r="AI1377" s="115"/>
      <c r="AJ1377" s="115"/>
      <c r="AK1377" s="115"/>
      <c r="AL1377" s="115"/>
      <c r="AM1377" s="115"/>
      <c r="AO1377" s="115"/>
      <c r="AQ1377" s="4"/>
    </row>
    <row r="1378" spans="3:43">
      <c r="C1378" s="159"/>
      <c r="D1378" s="162"/>
      <c r="E1378" s="161"/>
      <c r="F1378" s="700"/>
      <c r="G1378" s="160"/>
      <c r="H1378" s="160"/>
      <c r="I1378" s="160"/>
      <c r="J1378" s="160"/>
      <c r="K1378" s="160"/>
      <c r="L1378" s="160"/>
      <c r="M1378" s="160"/>
      <c r="N1378" s="160"/>
      <c r="O1378" s="160"/>
      <c r="P1378" s="160"/>
      <c r="Q1378" s="160"/>
      <c r="R1378" s="160"/>
      <c r="S1378" s="160"/>
      <c r="T1378" s="160"/>
      <c r="U1378" s="160"/>
      <c r="V1378" s="160"/>
      <c r="W1378" s="160"/>
      <c r="X1378" s="160"/>
      <c r="Y1378" s="160"/>
      <c r="Z1378" s="160"/>
      <c r="AA1378" s="160"/>
      <c r="AB1378" s="167"/>
      <c r="AC1378" s="160"/>
      <c r="AD1378" s="168"/>
      <c r="AE1378" s="160"/>
      <c r="AF1378" s="160"/>
      <c r="AG1378" s="161"/>
      <c r="AH1378" s="115"/>
      <c r="AI1378" s="115"/>
      <c r="AJ1378" s="115"/>
      <c r="AK1378" s="115"/>
      <c r="AL1378" s="115"/>
      <c r="AM1378" s="115"/>
      <c r="AO1378" s="115"/>
      <c r="AQ1378" s="4"/>
    </row>
    <row r="1379" spans="3:43">
      <c r="C1379" s="159"/>
      <c r="D1379" s="162"/>
      <c r="E1379" s="161"/>
      <c r="F1379" s="700"/>
      <c r="G1379" s="160"/>
      <c r="H1379" s="160"/>
      <c r="I1379" s="160"/>
      <c r="J1379" s="160"/>
      <c r="K1379" s="160"/>
      <c r="L1379" s="160"/>
      <c r="M1379" s="160"/>
      <c r="N1379" s="160"/>
      <c r="O1379" s="160"/>
      <c r="P1379" s="160"/>
      <c r="Q1379" s="160"/>
      <c r="R1379" s="160"/>
      <c r="S1379" s="160"/>
      <c r="T1379" s="160"/>
      <c r="U1379" s="160"/>
      <c r="V1379" s="160"/>
      <c r="W1379" s="160"/>
      <c r="X1379" s="160"/>
      <c r="Y1379" s="160"/>
      <c r="Z1379" s="160"/>
      <c r="AA1379" s="160"/>
      <c r="AB1379" s="167"/>
      <c r="AC1379" s="160"/>
      <c r="AD1379" s="168"/>
      <c r="AE1379" s="160"/>
      <c r="AF1379" s="160"/>
      <c r="AG1379" s="161"/>
      <c r="AH1379" s="115"/>
      <c r="AI1379" s="115"/>
      <c r="AJ1379" s="115"/>
      <c r="AK1379" s="115"/>
      <c r="AL1379" s="115"/>
      <c r="AM1379" s="115"/>
      <c r="AO1379" s="115"/>
      <c r="AQ1379" s="4"/>
    </row>
    <row r="1380" spans="3:43">
      <c r="C1380" s="159"/>
      <c r="D1380" s="162"/>
      <c r="E1380" s="161"/>
      <c r="F1380" s="700"/>
      <c r="G1380" s="160"/>
      <c r="H1380" s="160"/>
      <c r="I1380" s="160"/>
      <c r="J1380" s="160"/>
      <c r="K1380" s="160"/>
      <c r="L1380" s="160"/>
      <c r="M1380" s="160"/>
      <c r="N1380" s="160"/>
      <c r="O1380" s="160"/>
      <c r="P1380" s="160"/>
      <c r="Q1380" s="160"/>
      <c r="R1380" s="160"/>
      <c r="S1380" s="160"/>
      <c r="T1380" s="160"/>
      <c r="U1380" s="160"/>
      <c r="V1380" s="160"/>
      <c r="W1380" s="160"/>
      <c r="X1380" s="160"/>
      <c r="Y1380" s="160"/>
      <c r="Z1380" s="160"/>
      <c r="AA1380" s="160"/>
      <c r="AB1380" s="167"/>
      <c r="AC1380" s="160"/>
      <c r="AD1380" s="168"/>
      <c r="AE1380" s="160"/>
      <c r="AF1380" s="160"/>
      <c r="AG1380" s="161"/>
      <c r="AH1380" s="115"/>
      <c r="AI1380" s="115"/>
      <c r="AJ1380" s="115"/>
      <c r="AK1380" s="115"/>
      <c r="AL1380" s="115"/>
      <c r="AM1380" s="115"/>
      <c r="AO1380" s="115"/>
      <c r="AQ1380" s="4"/>
    </row>
    <row r="1381" spans="3:43">
      <c r="C1381" s="159"/>
      <c r="D1381" s="162"/>
      <c r="E1381" s="161"/>
      <c r="F1381" s="700"/>
      <c r="G1381" s="160"/>
      <c r="H1381" s="160"/>
      <c r="I1381" s="160"/>
      <c r="J1381" s="160"/>
      <c r="K1381" s="160"/>
      <c r="L1381" s="160"/>
      <c r="M1381" s="160"/>
      <c r="N1381" s="160"/>
      <c r="O1381" s="160"/>
      <c r="P1381" s="160"/>
      <c r="Q1381" s="160"/>
      <c r="R1381" s="160"/>
      <c r="S1381" s="160"/>
      <c r="T1381" s="160"/>
      <c r="U1381" s="160"/>
      <c r="V1381" s="160"/>
      <c r="W1381" s="160"/>
      <c r="X1381" s="160"/>
      <c r="Y1381" s="160"/>
      <c r="Z1381" s="160"/>
      <c r="AA1381" s="160"/>
      <c r="AB1381" s="167"/>
      <c r="AC1381" s="160"/>
      <c r="AD1381" s="168"/>
      <c r="AE1381" s="160"/>
      <c r="AF1381" s="160"/>
      <c r="AG1381" s="161"/>
      <c r="AH1381" s="115"/>
      <c r="AI1381" s="115"/>
      <c r="AJ1381" s="115"/>
      <c r="AK1381" s="115"/>
      <c r="AL1381" s="115"/>
      <c r="AM1381" s="115"/>
      <c r="AO1381" s="115"/>
      <c r="AQ1381" s="4"/>
    </row>
    <row r="1382" spans="3:43">
      <c r="C1382" s="159"/>
      <c r="D1382" s="162"/>
      <c r="E1382" s="161"/>
      <c r="F1382" s="700"/>
      <c r="G1382" s="160"/>
      <c r="H1382" s="160"/>
      <c r="I1382" s="160"/>
      <c r="J1382" s="160"/>
      <c r="K1382" s="160"/>
      <c r="L1382" s="160"/>
      <c r="M1382" s="160"/>
      <c r="N1382" s="160"/>
      <c r="O1382" s="160"/>
      <c r="P1382" s="160"/>
      <c r="Q1382" s="160"/>
      <c r="R1382" s="160"/>
      <c r="S1382" s="160"/>
      <c r="T1382" s="160"/>
      <c r="U1382" s="160"/>
      <c r="V1382" s="160"/>
      <c r="W1382" s="160"/>
      <c r="X1382" s="160"/>
      <c r="Y1382" s="160"/>
      <c r="Z1382" s="160"/>
      <c r="AA1382" s="160"/>
      <c r="AB1382" s="167"/>
      <c r="AC1382" s="160"/>
      <c r="AD1382" s="168"/>
      <c r="AE1382" s="160"/>
      <c r="AF1382" s="160"/>
      <c r="AG1382" s="161"/>
      <c r="AH1382" s="115"/>
      <c r="AI1382" s="115"/>
      <c r="AJ1382" s="115"/>
      <c r="AK1382" s="115"/>
      <c r="AL1382" s="115"/>
      <c r="AM1382" s="115"/>
      <c r="AO1382" s="115"/>
      <c r="AQ1382" s="4"/>
    </row>
    <row r="1383" spans="3:43">
      <c r="C1383" s="159"/>
      <c r="D1383" s="162"/>
      <c r="E1383" s="161"/>
      <c r="F1383" s="700"/>
      <c r="G1383" s="160"/>
      <c r="H1383" s="160"/>
      <c r="I1383" s="160"/>
      <c r="J1383" s="160"/>
      <c r="K1383" s="160"/>
      <c r="L1383" s="160"/>
      <c r="M1383" s="160"/>
      <c r="N1383" s="160"/>
      <c r="O1383" s="160"/>
      <c r="P1383" s="160"/>
      <c r="Q1383" s="160"/>
      <c r="R1383" s="160"/>
      <c r="S1383" s="160"/>
      <c r="T1383" s="160"/>
      <c r="U1383" s="160"/>
      <c r="V1383" s="160"/>
      <c r="W1383" s="160"/>
      <c r="X1383" s="160"/>
      <c r="Y1383" s="160"/>
      <c r="Z1383" s="160"/>
      <c r="AA1383" s="160"/>
      <c r="AB1383" s="167"/>
      <c r="AC1383" s="160"/>
      <c r="AD1383" s="168"/>
      <c r="AE1383" s="160"/>
      <c r="AF1383" s="160"/>
      <c r="AG1383" s="161"/>
      <c r="AH1383" s="115"/>
      <c r="AI1383" s="115"/>
      <c r="AJ1383" s="115"/>
      <c r="AK1383" s="115"/>
      <c r="AL1383" s="115"/>
      <c r="AM1383" s="115"/>
      <c r="AO1383" s="115"/>
      <c r="AQ1383" s="4"/>
    </row>
    <row r="1384" spans="3:43">
      <c r="C1384" s="159"/>
      <c r="D1384" s="162"/>
      <c r="E1384" s="161"/>
      <c r="F1384" s="700"/>
      <c r="G1384" s="160"/>
      <c r="H1384" s="160"/>
      <c r="I1384" s="160"/>
      <c r="J1384" s="160"/>
      <c r="K1384" s="160"/>
      <c r="L1384" s="160"/>
      <c r="M1384" s="160"/>
      <c r="N1384" s="160"/>
      <c r="O1384" s="160"/>
      <c r="P1384" s="160"/>
      <c r="Q1384" s="160"/>
      <c r="R1384" s="160"/>
      <c r="S1384" s="160"/>
      <c r="T1384" s="160"/>
      <c r="U1384" s="160"/>
      <c r="V1384" s="160"/>
      <c r="W1384" s="160"/>
      <c r="X1384" s="160"/>
      <c r="Y1384" s="160"/>
      <c r="Z1384" s="160"/>
      <c r="AA1384" s="160"/>
      <c r="AB1384" s="167"/>
      <c r="AC1384" s="160"/>
      <c r="AD1384" s="168"/>
      <c r="AE1384" s="160"/>
      <c r="AF1384" s="160"/>
      <c r="AG1384" s="161"/>
      <c r="AH1384" s="115"/>
      <c r="AI1384" s="115"/>
      <c r="AJ1384" s="115"/>
      <c r="AK1384" s="115"/>
      <c r="AL1384" s="115"/>
      <c r="AM1384" s="115"/>
      <c r="AO1384" s="115"/>
      <c r="AQ1384" s="4"/>
    </row>
    <row r="1385" spans="3:43">
      <c r="C1385" s="159"/>
      <c r="D1385" s="162"/>
      <c r="E1385" s="161"/>
      <c r="F1385" s="700"/>
      <c r="G1385" s="160"/>
      <c r="H1385" s="160"/>
      <c r="I1385" s="160"/>
      <c r="J1385" s="160"/>
      <c r="K1385" s="160"/>
      <c r="L1385" s="160"/>
      <c r="M1385" s="160"/>
      <c r="N1385" s="160"/>
      <c r="O1385" s="160"/>
      <c r="P1385" s="160"/>
      <c r="Q1385" s="160"/>
      <c r="R1385" s="160"/>
      <c r="S1385" s="160"/>
      <c r="T1385" s="160"/>
      <c r="U1385" s="160"/>
      <c r="V1385" s="160"/>
      <c r="W1385" s="160"/>
      <c r="X1385" s="160"/>
      <c r="Y1385" s="160"/>
      <c r="Z1385" s="160"/>
      <c r="AA1385" s="160"/>
      <c r="AB1385" s="167"/>
      <c r="AC1385" s="160"/>
      <c r="AD1385" s="168"/>
      <c r="AE1385" s="160"/>
      <c r="AF1385" s="160"/>
      <c r="AG1385" s="161"/>
      <c r="AH1385" s="115"/>
      <c r="AI1385" s="115"/>
      <c r="AJ1385" s="115"/>
      <c r="AK1385" s="115"/>
      <c r="AL1385" s="115"/>
      <c r="AM1385" s="115"/>
      <c r="AO1385" s="115"/>
      <c r="AQ1385" s="4"/>
    </row>
    <row r="1386" spans="3:43">
      <c r="C1386" s="159"/>
      <c r="D1386" s="162"/>
      <c r="E1386" s="161"/>
      <c r="F1386" s="700"/>
      <c r="G1386" s="160"/>
      <c r="H1386" s="160"/>
      <c r="I1386" s="160"/>
      <c r="J1386" s="160"/>
      <c r="K1386" s="160"/>
      <c r="L1386" s="160"/>
      <c r="M1386" s="160"/>
      <c r="N1386" s="160"/>
      <c r="O1386" s="160"/>
      <c r="P1386" s="160"/>
      <c r="Q1386" s="160"/>
      <c r="R1386" s="160"/>
      <c r="S1386" s="160"/>
      <c r="T1386" s="160"/>
      <c r="U1386" s="160"/>
      <c r="V1386" s="160"/>
      <c r="W1386" s="160"/>
      <c r="X1386" s="160"/>
      <c r="Y1386" s="160"/>
      <c r="Z1386" s="160"/>
      <c r="AA1386" s="160"/>
      <c r="AB1386" s="167"/>
      <c r="AC1386" s="160"/>
      <c r="AD1386" s="168"/>
      <c r="AE1386" s="160"/>
      <c r="AF1386" s="160"/>
      <c r="AG1386" s="161"/>
      <c r="AH1386" s="115"/>
      <c r="AI1386" s="115"/>
      <c r="AJ1386" s="115"/>
      <c r="AK1386" s="115"/>
      <c r="AL1386" s="115"/>
      <c r="AM1386" s="115"/>
      <c r="AO1386" s="115"/>
      <c r="AQ1386" s="4"/>
    </row>
    <row r="1387" spans="3:43">
      <c r="C1387" s="159"/>
      <c r="D1387" s="162"/>
      <c r="E1387" s="161"/>
      <c r="F1387" s="700"/>
      <c r="G1387" s="160"/>
      <c r="H1387" s="160"/>
      <c r="I1387" s="160"/>
      <c r="J1387" s="160"/>
      <c r="K1387" s="160"/>
      <c r="L1387" s="160"/>
      <c r="M1387" s="160"/>
      <c r="N1387" s="160"/>
      <c r="O1387" s="160"/>
      <c r="P1387" s="160"/>
      <c r="Q1387" s="160"/>
      <c r="R1387" s="160"/>
      <c r="S1387" s="160"/>
      <c r="T1387" s="160"/>
      <c r="U1387" s="160"/>
      <c r="V1387" s="160"/>
      <c r="W1387" s="160"/>
      <c r="X1387" s="160"/>
      <c r="Y1387" s="160"/>
      <c r="Z1387" s="160"/>
      <c r="AA1387" s="160"/>
      <c r="AB1387" s="167"/>
      <c r="AC1387" s="160"/>
      <c r="AD1387" s="168"/>
      <c r="AE1387" s="160"/>
      <c r="AF1387" s="160"/>
      <c r="AG1387" s="161"/>
      <c r="AH1387" s="115"/>
      <c r="AI1387" s="115"/>
      <c r="AJ1387" s="115"/>
      <c r="AK1387" s="115"/>
      <c r="AL1387" s="115"/>
      <c r="AM1387" s="115"/>
      <c r="AO1387" s="115"/>
      <c r="AQ1387" s="4"/>
    </row>
    <row r="1388" spans="3:43">
      <c r="C1388" s="159"/>
      <c r="D1388" s="162"/>
      <c r="E1388" s="161"/>
      <c r="F1388" s="700"/>
      <c r="G1388" s="160"/>
      <c r="H1388" s="160"/>
      <c r="I1388" s="160"/>
      <c r="J1388" s="160"/>
      <c r="K1388" s="160"/>
      <c r="L1388" s="160"/>
      <c r="M1388" s="160"/>
      <c r="N1388" s="160"/>
      <c r="O1388" s="160"/>
      <c r="P1388" s="160"/>
      <c r="Q1388" s="160"/>
      <c r="R1388" s="160"/>
      <c r="S1388" s="160"/>
      <c r="T1388" s="160"/>
      <c r="U1388" s="160"/>
      <c r="V1388" s="160"/>
      <c r="W1388" s="160"/>
      <c r="X1388" s="160"/>
      <c r="Y1388" s="160"/>
      <c r="Z1388" s="160"/>
      <c r="AA1388" s="160"/>
      <c r="AB1388" s="167"/>
      <c r="AC1388" s="160"/>
      <c r="AD1388" s="168"/>
      <c r="AE1388" s="160"/>
      <c r="AF1388" s="160"/>
      <c r="AG1388" s="161"/>
      <c r="AH1388" s="115"/>
      <c r="AI1388" s="115"/>
      <c r="AJ1388" s="115"/>
      <c r="AK1388" s="115"/>
      <c r="AL1388" s="115"/>
      <c r="AM1388" s="115"/>
      <c r="AO1388" s="115"/>
      <c r="AQ1388" s="4"/>
    </row>
    <row r="1389" spans="3:43">
      <c r="C1389" s="159"/>
      <c r="D1389" s="162"/>
      <c r="E1389" s="161"/>
      <c r="F1389" s="700"/>
      <c r="G1389" s="160"/>
      <c r="H1389" s="160"/>
      <c r="I1389" s="160"/>
      <c r="J1389" s="160"/>
      <c r="K1389" s="160"/>
      <c r="L1389" s="160"/>
      <c r="M1389" s="160"/>
      <c r="N1389" s="160"/>
      <c r="O1389" s="160"/>
      <c r="P1389" s="160"/>
      <c r="Q1389" s="160"/>
      <c r="R1389" s="160"/>
      <c r="S1389" s="160"/>
      <c r="T1389" s="160"/>
      <c r="U1389" s="160"/>
      <c r="V1389" s="160"/>
      <c r="W1389" s="160"/>
      <c r="X1389" s="160"/>
      <c r="Y1389" s="160"/>
      <c r="Z1389" s="160"/>
      <c r="AA1389" s="160"/>
      <c r="AB1389" s="167"/>
      <c r="AC1389" s="160"/>
      <c r="AD1389" s="168"/>
      <c r="AE1389" s="160"/>
      <c r="AF1389" s="160"/>
      <c r="AG1389" s="161"/>
      <c r="AH1389" s="115"/>
      <c r="AI1389" s="115"/>
      <c r="AJ1389" s="115"/>
      <c r="AK1389" s="115"/>
      <c r="AL1389" s="115"/>
      <c r="AM1389" s="115"/>
      <c r="AO1389" s="115"/>
      <c r="AQ1389" s="4"/>
    </row>
    <row r="1390" spans="3:43">
      <c r="C1390" s="159"/>
      <c r="D1390" s="162"/>
      <c r="E1390" s="161"/>
      <c r="F1390" s="700"/>
      <c r="G1390" s="160"/>
      <c r="H1390" s="160"/>
      <c r="I1390" s="160"/>
      <c r="J1390" s="160"/>
      <c r="K1390" s="160"/>
      <c r="L1390" s="160"/>
      <c r="M1390" s="160"/>
      <c r="N1390" s="160"/>
      <c r="O1390" s="160"/>
      <c r="P1390" s="160"/>
      <c r="Q1390" s="160"/>
      <c r="R1390" s="160"/>
      <c r="S1390" s="160"/>
      <c r="T1390" s="160"/>
      <c r="U1390" s="160"/>
      <c r="V1390" s="160"/>
      <c r="W1390" s="160"/>
      <c r="X1390" s="160"/>
      <c r="Y1390" s="160"/>
      <c r="Z1390" s="160"/>
      <c r="AA1390" s="160"/>
      <c r="AB1390" s="167"/>
      <c r="AC1390" s="160"/>
      <c r="AD1390" s="168"/>
      <c r="AE1390" s="160"/>
      <c r="AF1390" s="160"/>
      <c r="AG1390" s="161"/>
      <c r="AH1390" s="115"/>
      <c r="AI1390" s="115"/>
      <c r="AJ1390" s="115"/>
      <c r="AK1390" s="115"/>
      <c r="AL1390" s="115"/>
      <c r="AM1390" s="115"/>
      <c r="AO1390" s="115"/>
      <c r="AQ1390" s="4"/>
    </row>
    <row r="1391" spans="3:43">
      <c r="C1391" s="159"/>
      <c r="D1391" s="162"/>
      <c r="E1391" s="161"/>
      <c r="F1391" s="700"/>
      <c r="G1391" s="160"/>
      <c r="H1391" s="160"/>
      <c r="I1391" s="160"/>
      <c r="J1391" s="160"/>
      <c r="K1391" s="160"/>
      <c r="L1391" s="160"/>
      <c r="M1391" s="160"/>
      <c r="N1391" s="160"/>
      <c r="O1391" s="160"/>
      <c r="P1391" s="160"/>
      <c r="Q1391" s="160"/>
      <c r="R1391" s="160"/>
      <c r="S1391" s="160"/>
      <c r="T1391" s="160"/>
      <c r="U1391" s="160"/>
      <c r="V1391" s="160"/>
      <c r="W1391" s="160"/>
      <c r="X1391" s="160"/>
      <c r="Y1391" s="160"/>
      <c r="Z1391" s="160"/>
      <c r="AA1391" s="160"/>
      <c r="AB1391" s="167"/>
      <c r="AC1391" s="160"/>
      <c r="AD1391" s="168"/>
      <c r="AE1391" s="160"/>
      <c r="AF1391" s="160"/>
      <c r="AG1391" s="161"/>
      <c r="AH1391" s="115"/>
      <c r="AI1391" s="115"/>
      <c r="AJ1391" s="115"/>
      <c r="AK1391" s="115"/>
      <c r="AL1391" s="115"/>
      <c r="AM1391" s="115"/>
      <c r="AO1391" s="115"/>
      <c r="AQ1391" s="4"/>
    </row>
    <row r="1392" spans="3:43">
      <c r="C1392" s="159"/>
      <c r="D1392" s="162"/>
      <c r="E1392" s="161"/>
      <c r="F1392" s="700"/>
      <c r="G1392" s="160"/>
      <c r="H1392" s="160"/>
      <c r="I1392" s="160"/>
      <c r="J1392" s="160"/>
      <c r="K1392" s="160"/>
      <c r="L1392" s="160"/>
      <c r="M1392" s="160"/>
      <c r="N1392" s="160"/>
      <c r="O1392" s="160"/>
      <c r="P1392" s="160"/>
      <c r="Q1392" s="160"/>
      <c r="R1392" s="160"/>
      <c r="S1392" s="160"/>
      <c r="T1392" s="160"/>
      <c r="U1392" s="160"/>
      <c r="V1392" s="160"/>
      <c r="W1392" s="160"/>
      <c r="X1392" s="160"/>
      <c r="Y1392" s="160"/>
      <c r="Z1392" s="160"/>
      <c r="AA1392" s="160"/>
      <c r="AB1392" s="167"/>
      <c r="AC1392" s="160"/>
      <c r="AD1392" s="168"/>
      <c r="AE1392" s="160"/>
      <c r="AF1392" s="160"/>
      <c r="AG1392" s="161"/>
      <c r="AH1392" s="115"/>
      <c r="AI1392" s="115"/>
      <c r="AJ1392" s="115"/>
      <c r="AK1392" s="115"/>
      <c r="AL1392" s="115"/>
      <c r="AM1392" s="115"/>
      <c r="AO1392" s="115"/>
      <c r="AQ1392" s="4"/>
    </row>
    <row r="1393" spans="3:43">
      <c r="C1393" s="159"/>
      <c r="D1393" s="162"/>
      <c r="E1393" s="161"/>
      <c r="F1393" s="700"/>
      <c r="G1393" s="160"/>
      <c r="H1393" s="160"/>
      <c r="I1393" s="160"/>
      <c r="J1393" s="160"/>
      <c r="K1393" s="160"/>
      <c r="L1393" s="160"/>
      <c r="M1393" s="160"/>
      <c r="N1393" s="160"/>
      <c r="O1393" s="160"/>
      <c r="P1393" s="160"/>
      <c r="Q1393" s="160"/>
      <c r="R1393" s="160"/>
      <c r="S1393" s="160"/>
      <c r="T1393" s="160"/>
      <c r="U1393" s="160"/>
      <c r="V1393" s="160"/>
      <c r="W1393" s="160"/>
      <c r="X1393" s="160"/>
      <c r="Y1393" s="160"/>
      <c r="Z1393" s="160"/>
      <c r="AA1393" s="160"/>
      <c r="AB1393" s="167"/>
      <c r="AC1393" s="160"/>
      <c r="AD1393" s="168"/>
      <c r="AE1393" s="160"/>
      <c r="AF1393" s="160"/>
      <c r="AG1393" s="161"/>
      <c r="AH1393" s="115"/>
      <c r="AI1393" s="115"/>
      <c r="AJ1393" s="115"/>
      <c r="AK1393" s="115"/>
      <c r="AL1393" s="115"/>
      <c r="AM1393" s="115"/>
      <c r="AO1393" s="115"/>
      <c r="AQ1393" s="4"/>
    </row>
    <row r="1394" spans="3:43">
      <c r="C1394" s="159"/>
      <c r="D1394" s="162"/>
      <c r="E1394" s="161"/>
      <c r="F1394" s="700"/>
      <c r="G1394" s="160"/>
      <c r="H1394" s="160"/>
      <c r="I1394" s="160"/>
      <c r="J1394" s="160"/>
      <c r="K1394" s="160"/>
      <c r="L1394" s="160"/>
      <c r="M1394" s="160"/>
      <c r="N1394" s="160"/>
      <c r="O1394" s="160"/>
      <c r="P1394" s="160"/>
      <c r="Q1394" s="160"/>
      <c r="R1394" s="160"/>
      <c r="S1394" s="160"/>
      <c r="T1394" s="160"/>
      <c r="U1394" s="160"/>
      <c r="V1394" s="160"/>
      <c r="W1394" s="160"/>
      <c r="X1394" s="160"/>
      <c r="Y1394" s="160"/>
      <c r="Z1394" s="160"/>
      <c r="AA1394" s="160"/>
      <c r="AB1394" s="167"/>
      <c r="AC1394" s="160"/>
      <c r="AD1394" s="168"/>
      <c r="AE1394" s="160"/>
      <c r="AF1394" s="160"/>
      <c r="AG1394" s="161"/>
      <c r="AH1394" s="115"/>
      <c r="AI1394" s="115"/>
      <c r="AJ1394" s="115"/>
      <c r="AK1394" s="115"/>
      <c r="AL1394" s="115"/>
      <c r="AM1394" s="115"/>
      <c r="AO1394" s="115"/>
      <c r="AQ1394" s="4"/>
    </row>
    <row r="1395" spans="3:43">
      <c r="C1395" s="159"/>
      <c r="D1395" s="162"/>
      <c r="E1395" s="161"/>
      <c r="F1395" s="700"/>
      <c r="G1395" s="160"/>
      <c r="H1395" s="160"/>
      <c r="I1395" s="160"/>
      <c r="J1395" s="160"/>
      <c r="K1395" s="160"/>
      <c r="L1395" s="160"/>
      <c r="M1395" s="160"/>
      <c r="N1395" s="160"/>
      <c r="O1395" s="160"/>
      <c r="P1395" s="160"/>
      <c r="Q1395" s="160"/>
      <c r="R1395" s="160"/>
      <c r="S1395" s="160"/>
      <c r="T1395" s="160"/>
      <c r="U1395" s="160"/>
      <c r="V1395" s="160"/>
      <c r="W1395" s="160"/>
      <c r="X1395" s="160"/>
      <c r="Y1395" s="160"/>
      <c r="Z1395" s="160"/>
      <c r="AA1395" s="160"/>
      <c r="AB1395" s="167"/>
      <c r="AC1395" s="160"/>
      <c r="AD1395" s="168"/>
      <c r="AE1395" s="160"/>
      <c r="AF1395" s="160"/>
      <c r="AG1395" s="161"/>
      <c r="AH1395" s="115"/>
      <c r="AI1395" s="115"/>
      <c r="AJ1395" s="115"/>
      <c r="AK1395" s="115"/>
      <c r="AL1395" s="115"/>
      <c r="AM1395" s="115"/>
      <c r="AO1395" s="115"/>
      <c r="AQ1395" s="4"/>
    </row>
    <row r="1396" spans="3:43">
      <c r="C1396" s="159"/>
      <c r="D1396" s="162"/>
      <c r="E1396" s="161"/>
      <c r="F1396" s="700"/>
      <c r="G1396" s="160"/>
      <c r="H1396" s="160"/>
      <c r="I1396" s="160"/>
      <c r="J1396" s="160"/>
      <c r="K1396" s="160"/>
      <c r="L1396" s="160"/>
      <c r="M1396" s="160"/>
      <c r="N1396" s="160"/>
      <c r="O1396" s="160"/>
      <c r="P1396" s="160"/>
      <c r="Q1396" s="160"/>
      <c r="R1396" s="160"/>
      <c r="S1396" s="160"/>
      <c r="T1396" s="160"/>
      <c r="U1396" s="160"/>
      <c r="V1396" s="160"/>
      <c r="W1396" s="160"/>
      <c r="X1396" s="160"/>
      <c r="Y1396" s="160"/>
      <c r="Z1396" s="160"/>
      <c r="AA1396" s="160"/>
      <c r="AB1396" s="167"/>
      <c r="AC1396" s="160"/>
      <c r="AD1396" s="168"/>
      <c r="AE1396" s="160"/>
      <c r="AF1396" s="160"/>
      <c r="AG1396" s="161"/>
      <c r="AH1396" s="115"/>
      <c r="AI1396" s="115"/>
      <c r="AJ1396" s="115"/>
      <c r="AK1396" s="115"/>
      <c r="AL1396" s="115"/>
      <c r="AM1396" s="115"/>
      <c r="AO1396" s="115"/>
      <c r="AQ1396" s="4"/>
    </row>
    <row r="1397" spans="3:43">
      <c r="C1397" s="159"/>
      <c r="D1397" s="162"/>
      <c r="E1397" s="161"/>
      <c r="F1397" s="700"/>
      <c r="G1397" s="160"/>
      <c r="H1397" s="160"/>
      <c r="I1397" s="160"/>
      <c r="J1397" s="160"/>
      <c r="K1397" s="160"/>
      <c r="L1397" s="160"/>
      <c r="M1397" s="160"/>
      <c r="N1397" s="160"/>
      <c r="O1397" s="160"/>
      <c r="P1397" s="160"/>
      <c r="Q1397" s="160"/>
      <c r="R1397" s="160"/>
      <c r="S1397" s="160"/>
      <c r="T1397" s="160"/>
      <c r="U1397" s="160"/>
      <c r="V1397" s="160"/>
      <c r="W1397" s="160"/>
      <c r="X1397" s="160"/>
      <c r="Y1397" s="160"/>
      <c r="Z1397" s="160"/>
      <c r="AA1397" s="160"/>
      <c r="AB1397" s="167"/>
      <c r="AC1397" s="160"/>
      <c r="AD1397" s="168"/>
      <c r="AE1397" s="160"/>
      <c r="AF1397" s="160"/>
      <c r="AG1397" s="161"/>
      <c r="AH1397" s="115"/>
      <c r="AI1397" s="115"/>
      <c r="AJ1397" s="115"/>
      <c r="AK1397" s="115"/>
      <c r="AL1397" s="115"/>
      <c r="AM1397" s="115"/>
      <c r="AO1397" s="115"/>
      <c r="AQ1397" s="4"/>
    </row>
    <row r="1398" spans="3:43">
      <c r="C1398" s="159"/>
      <c r="D1398" s="162"/>
      <c r="E1398" s="161"/>
      <c r="F1398" s="700"/>
      <c r="G1398" s="160"/>
      <c r="H1398" s="160"/>
      <c r="I1398" s="160"/>
      <c r="J1398" s="160"/>
      <c r="K1398" s="160"/>
      <c r="L1398" s="160"/>
      <c r="M1398" s="160"/>
      <c r="N1398" s="160"/>
      <c r="O1398" s="160"/>
      <c r="P1398" s="160"/>
      <c r="Q1398" s="160"/>
      <c r="R1398" s="160"/>
      <c r="S1398" s="160"/>
      <c r="T1398" s="160"/>
      <c r="U1398" s="160"/>
      <c r="V1398" s="160"/>
      <c r="W1398" s="160"/>
      <c r="X1398" s="160"/>
      <c r="Y1398" s="160"/>
      <c r="Z1398" s="160"/>
      <c r="AA1398" s="160"/>
      <c r="AB1398" s="167"/>
      <c r="AC1398" s="160"/>
      <c r="AD1398" s="168"/>
      <c r="AE1398" s="160"/>
      <c r="AF1398" s="160"/>
      <c r="AG1398" s="161"/>
      <c r="AH1398" s="115"/>
      <c r="AI1398" s="115"/>
      <c r="AJ1398" s="115"/>
      <c r="AK1398" s="115"/>
      <c r="AL1398" s="115"/>
      <c r="AM1398" s="115"/>
      <c r="AO1398" s="115"/>
      <c r="AQ1398" s="4"/>
    </row>
    <row r="1399" spans="3:43">
      <c r="C1399" s="159"/>
      <c r="D1399" s="162"/>
      <c r="E1399" s="161"/>
      <c r="F1399" s="700"/>
      <c r="G1399" s="160"/>
      <c r="H1399" s="160"/>
      <c r="I1399" s="160"/>
      <c r="J1399" s="160"/>
      <c r="K1399" s="160"/>
      <c r="L1399" s="160"/>
      <c r="M1399" s="160"/>
      <c r="N1399" s="160"/>
      <c r="O1399" s="160"/>
      <c r="P1399" s="160"/>
      <c r="Q1399" s="160"/>
      <c r="R1399" s="160"/>
      <c r="S1399" s="160"/>
      <c r="T1399" s="160"/>
      <c r="U1399" s="160"/>
      <c r="V1399" s="160"/>
      <c r="W1399" s="160"/>
      <c r="X1399" s="160"/>
      <c r="Y1399" s="160"/>
      <c r="Z1399" s="160"/>
      <c r="AA1399" s="160"/>
      <c r="AB1399" s="167"/>
      <c r="AC1399" s="160"/>
      <c r="AD1399" s="168"/>
      <c r="AE1399" s="160"/>
      <c r="AF1399" s="160"/>
      <c r="AG1399" s="161"/>
      <c r="AH1399" s="115"/>
      <c r="AI1399" s="115"/>
      <c r="AJ1399" s="115"/>
      <c r="AK1399" s="115"/>
      <c r="AL1399" s="115"/>
      <c r="AM1399" s="115"/>
      <c r="AO1399" s="115"/>
      <c r="AQ1399" s="4"/>
    </row>
    <row r="1400" spans="3:43">
      <c r="C1400" s="159"/>
      <c r="D1400" s="162"/>
      <c r="E1400" s="161"/>
      <c r="F1400" s="700"/>
      <c r="G1400" s="160"/>
      <c r="H1400" s="160"/>
      <c r="I1400" s="160"/>
      <c r="J1400" s="160"/>
      <c r="K1400" s="160"/>
      <c r="L1400" s="160"/>
      <c r="M1400" s="160"/>
      <c r="N1400" s="160"/>
      <c r="O1400" s="160"/>
      <c r="P1400" s="160"/>
      <c r="Q1400" s="160"/>
      <c r="R1400" s="160"/>
      <c r="S1400" s="160"/>
      <c r="T1400" s="160"/>
      <c r="U1400" s="160"/>
      <c r="V1400" s="160"/>
      <c r="W1400" s="160"/>
      <c r="X1400" s="160"/>
      <c r="Y1400" s="160"/>
      <c r="Z1400" s="160"/>
      <c r="AA1400" s="160"/>
      <c r="AB1400" s="167"/>
      <c r="AC1400" s="160"/>
      <c r="AD1400" s="168"/>
      <c r="AE1400" s="160"/>
      <c r="AF1400" s="160"/>
      <c r="AG1400" s="161"/>
      <c r="AH1400" s="115"/>
      <c r="AI1400" s="115"/>
      <c r="AJ1400" s="115"/>
      <c r="AK1400" s="115"/>
      <c r="AL1400" s="115"/>
      <c r="AM1400" s="115"/>
      <c r="AO1400" s="115"/>
      <c r="AQ1400" s="4"/>
    </row>
    <row r="1401" spans="3:43">
      <c r="C1401" s="159"/>
      <c r="D1401" s="162"/>
      <c r="E1401" s="161"/>
      <c r="F1401" s="700"/>
      <c r="G1401" s="160"/>
      <c r="H1401" s="160"/>
      <c r="I1401" s="160"/>
      <c r="J1401" s="160"/>
      <c r="K1401" s="160"/>
      <c r="L1401" s="160"/>
      <c r="M1401" s="160"/>
      <c r="N1401" s="160"/>
      <c r="O1401" s="160"/>
      <c r="P1401" s="160"/>
      <c r="Q1401" s="160"/>
      <c r="R1401" s="160"/>
      <c r="S1401" s="160"/>
      <c r="T1401" s="160"/>
      <c r="U1401" s="160"/>
      <c r="V1401" s="160"/>
      <c r="W1401" s="160"/>
      <c r="X1401" s="160"/>
      <c r="Y1401" s="160"/>
      <c r="Z1401" s="160"/>
      <c r="AA1401" s="160"/>
      <c r="AB1401" s="167"/>
      <c r="AC1401" s="160"/>
      <c r="AD1401" s="168"/>
      <c r="AE1401" s="160"/>
      <c r="AF1401" s="160"/>
      <c r="AG1401" s="161"/>
      <c r="AH1401" s="115"/>
      <c r="AI1401" s="115"/>
      <c r="AJ1401" s="115"/>
      <c r="AK1401" s="115"/>
      <c r="AL1401" s="115"/>
      <c r="AM1401" s="115"/>
      <c r="AO1401" s="115"/>
      <c r="AQ1401" s="4"/>
    </row>
    <row r="1402" spans="3:43">
      <c r="C1402" s="159"/>
      <c r="D1402" s="162"/>
      <c r="E1402" s="161"/>
      <c r="F1402" s="700"/>
      <c r="G1402" s="160"/>
      <c r="H1402" s="160"/>
      <c r="I1402" s="160"/>
      <c r="J1402" s="160"/>
      <c r="K1402" s="160"/>
      <c r="L1402" s="160"/>
      <c r="M1402" s="160"/>
      <c r="N1402" s="160"/>
      <c r="O1402" s="160"/>
      <c r="P1402" s="160"/>
      <c r="Q1402" s="160"/>
      <c r="R1402" s="160"/>
      <c r="S1402" s="160"/>
      <c r="T1402" s="160"/>
      <c r="U1402" s="160"/>
      <c r="V1402" s="160"/>
      <c r="W1402" s="160"/>
      <c r="X1402" s="160"/>
      <c r="Y1402" s="160"/>
      <c r="Z1402" s="160"/>
      <c r="AA1402" s="160"/>
      <c r="AB1402" s="167"/>
      <c r="AC1402" s="160"/>
      <c r="AD1402" s="168"/>
      <c r="AE1402" s="160"/>
      <c r="AF1402" s="160"/>
      <c r="AG1402" s="161"/>
      <c r="AH1402" s="115"/>
      <c r="AI1402" s="115"/>
      <c r="AJ1402" s="115"/>
      <c r="AK1402" s="115"/>
      <c r="AL1402" s="115"/>
      <c r="AM1402" s="115"/>
      <c r="AO1402" s="115"/>
      <c r="AQ1402" s="4"/>
    </row>
    <row r="1403" spans="3:43">
      <c r="C1403" s="159"/>
      <c r="D1403" s="162"/>
      <c r="E1403" s="161"/>
      <c r="F1403" s="700"/>
      <c r="G1403" s="160"/>
      <c r="H1403" s="160"/>
      <c r="I1403" s="160"/>
      <c r="J1403" s="160"/>
      <c r="K1403" s="160"/>
      <c r="L1403" s="160"/>
      <c r="M1403" s="160"/>
      <c r="N1403" s="160"/>
      <c r="O1403" s="160"/>
      <c r="P1403" s="160"/>
      <c r="Q1403" s="160"/>
      <c r="R1403" s="160"/>
      <c r="S1403" s="160"/>
      <c r="T1403" s="160"/>
      <c r="U1403" s="160"/>
      <c r="V1403" s="160"/>
      <c r="W1403" s="160"/>
      <c r="X1403" s="160"/>
      <c r="Y1403" s="160"/>
      <c r="Z1403" s="160"/>
      <c r="AA1403" s="160"/>
      <c r="AB1403" s="167"/>
      <c r="AC1403" s="160"/>
      <c r="AD1403" s="168"/>
      <c r="AE1403" s="160"/>
      <c r="AF1403" s="160"/>
      <c r="AG1403" s="161"/>
      <c r="AH1403" s="115"/>
      <c r="AI1403" s="115"/>
      <c r="AJ1403" s="115"/>
      <c r="AK1403" s="115"/>
      <c r="AL1403" s="115"/>
      <c r="AM1403" s="115"/>
      <c r="AO1403" s="115"/>
      <c r="AQ1403" s="4"/>
    </row>
    <row r="1404" spans="3:43">
      <c r="C1404" s="159"/>
      <c r="D1404" s="162"/>
      <c r="E1404" s="161"/>
      <c r="F1404" s="700"/>
      <c r="G1404" s="160"/>
      <c r="H1404" s="160"/>
      <c r="I1404" s="160"/>
      <c r="J1404" s="160"/>
      <c r="K1404" s="160"/>
      <c r="L1404" s="160"/>
      <c r="M1404" s="160"/>
      <c r="N1404" s="160"/>
      <c r="O1404" s="160"/>
      <c r="P1404" s="160"/>
      <c r="Q1404" s="160"/>
      <c r="R1404" s="160"/>
      <c r="S1404" s="160"/>
      <c r="T1404" s="160"/>
      <c r="U1404" s="160"/>
      <c r="V1404" s="160"/>
      <c r="W1404" s="160"/>
      <c r="X1404" s="160"/>
      <c r="Y1404" s="160"/>
      <c r="Z1404" s="160"/>
      <c r="AA1404" s="160"/>
      <c r="AB1404" s="167"/>
      <c r="AC1404" s="160"/>
      <c r="AD1404" s="168"/>
      <c r="AE1404" s="160"/>
      <c r="AF1404" s="160"/>
      <c r="AG1404" s="161"/>
      <c r="AH1404" s="115"/>
      <c r="AI1404" s="115"/>
      <c r="AJ1404" s="115"/>
      <c r="AK1404" s="115"/>
      <c r="AL1404" s="115"/>
      <c r="AM1404" s="115"/>
      <c r="AO1404" s="115"/>
      <c r="AQ1404" s="4"/>
    </row>
    <row r="1405" spans="3:43">
      <c r="C1405" s="159"/>
      <c r="D1405" s="162"/>
      <c r="E1405" s="161"/>
      <c r="F1405" s="700"/>
      <c r="G1405" s="160"/>
      <c r="H1405" s="160"/>
      <c r="I1405" s="160"/>
      <c r="J1405" s="160"/>
      <c r="K1405" s="160"/>
      <c r="L1405" s="160"/>
      <c r="M1405" s="160"/>
      <c r="N1405" s="160"/>
      <c r="O1405" s="160"/>
      <c r="P1405" s="160"/>
      <c r="Q1405" s="160"/>
      <c r="R1405" s="160"/>
      <c r="S1405" s="160"/>
      <c r="T1405" s="160"/>
      <c r="U1405" s="160"/>
      <c r="V1405" s="160"/>
      <c r="W1405" s="160"/>
      <c r="X1405" s="160"/>
      <c r="Y1405" s="160"/>
      <c r="Z1405" s="160"/>
      <c r="AA1405" s="160"/>
      <c r="AB1405" s="167"/>
      <c r="AC1405" s="160"/>
      <c r="AD1405" s="168"/>
      <c r="AE1405" s="160"/>
      <c r="AF1405" s="160"/>
      <c r="AG1405" s="161"/>
      <c r="AH1405" s="115"/>
      <c r="AI1405" s="115"/>
      <c r="AJ1405" s="115"/>
      <c r="AK1405" s="115"/>
      <c r="AL1405" s="115"/>
      <c r="AM1405" s="115"/>
      <c r="AO1405" s="115"/>
      <c r="AQ1405" s="4"/>
    </row>
    <row r="1406" spans="3:43">
      <c r="C1406" s="159"/>
      <c r="D1406" s="162"/>
      <c r="E1406" s="161"/>
      <c r="F1406" s="700"/>
      <c r="G1406" s="160"/>
      <c r="H1406" s="160"/>
      <c r="I1406" s="160"/>
      <c r="J1406" s="160"/>
      <c r="K1406" s="160"/>
      <c r="L1406" s="160"/>
      <c r="M1406" s="160"/>
      <c r="N1406" s="160"/>
      <c r="O1406" s="160"/>
      <c r="P1406" s="160"/>
      <c r="Q1406" s="160"/>
      <c r="R1406" s="160"/>
      <c r="S1406" s="160"/>
      <c r="T1406" s="160"/>
      <c r="U1406" s="160"/>
      <c r="V1406" s="160"/>
      <c r="W1406" s="160"/>
      <c r="X1406" s="160"/>
      <c r="Y1406" s="160"/>
      <c r="Z1406" s="160"/>
      <c r="AA1406" s="160"/>
      <c r="AB1406" s="167"/>
      <c r="AC1406" s="160"/>
      <c r="AD1406" s="168"/>
      <c r="AE1406" s="160"/>
      <c r="AF1406" s="160"/>
      <c r="AG1406" s="161"/>
      <c r="AH1406" s="115"/>
      <c r="AI1406" s="115"/>
      <c r="AJ1406" s="115"/>
      <c r="AK1406" s="115"/>
      <c r="AL1406" s="115"/>
      <c r="AM1406" s="115"/>
      <c r="AO1406" s="115"/>
      <c r="AQ1406" s="4"/>
    </row>
    <row r="1407" spans="3:43">
      <c r="C1407" s="159"/>
      <c r="D1407" s="162"/>
      <c r="E1407" s="161"/>
      <c r="F1407" s="700"/>
      <c r="G1407" s="160"/>
      <c r="H1407" s="160"/>
      <c r="I1407" s="160"/>
      <c r="J1407" s="160"/>
      <c r="K1407" s="160"/>
      <c r="L1407" s="160"/>
      <c r="M1407" s="160"/>
      <c r="N1407" s="160"/>
      <c r="O1407" s="160"/>
      <c r="P1407" s="160"/>
      <c r="Q1407" s="160"/>
      <c r="R1407" s="160"/>
      <c r="S1407" s="160"/>
      <c r="T1407" s="160"/>
      <c r="U1407" s="160"/>
      <c r="V1407" s="160"/>
      <c r="W1407" s="160"/>
      <c r="X1407" s="160"/>
      <c r="Y1407" s="160"/>
      <c r="Z1407" s="160"/>
      <c r="AA1407" s="160"/>
      <c r="AB1407" s="167"/>
      <c r="AC1407" s="160"/>
      <c r="AD1407" s="168"/>
      <c r="AE1407" s="160"/>
      <c r="AF1407" s="160"/>
      <c r="AG1407" s="161"/>
      <c r="AH1407" s="115"/>
      <c r="AI1407" s="115"/>
      <c r="AJ1407" s="115"/>
      <c r="AK1407" s="115"/>
      <c r="AL1407" s="115"/>
      <c r="AM1407" s="115"/>
      <c r="AO1407" s="115"/>
      <c r="AQ1407" s="4"/>
    </row>
    <row r="1408" spans="3:43">
      <c r="C1408" s="159"/>
      <c r="D1408" s="162"/>
      <c r="E1408" s="161"/>
      <c r="F1408" s="700"/>
      <c r="G1408" s="160"/>
      <c r="H1408" s="160"/>
      <c r="I1408" s="160"/>
      <c r="J1408" s="160"/>
      <c r="K1408" s="160"/>
      <c r="L1408" s="160"/>
      <c r="M1408" s="160"/>
      <c r="N1408" s="160"/>
      <c r="O1408" s="160"/>
      <c r="P1408" s="160"/>
      <c r="Q1408" s="160"/>
      <c r="R1408" s="160"/>
      <c r="S1408" s="160"/>
      <c r="T1408" s="160"/>
      <c r="U1408" s="160"/>
      <c r="V1408" s="160"/>
      <c r="W1408" s="160"/>
      <c r="X1408" s="160"/>
      <c r="Y1408" s="160"/>
      <c r="Z1408" s="160"/>
      <c r="AA1408" s="160"/>
      <c r="AB1408" s="167"/>
      <c r="AC1408" s="160"/>
      <c r="AD1408" s="168"/>
      <c r="AE1408" s="160"/>
      <c r="AF1408" s="160"/>
      <c r="AG1408" s="161"/>
      <c r="AH1408" s="115"/>
      <c r="AI1408" s="115"/>
      <c r="AJ1408" s="115"/>
      <c r="AK1408" s="115"/>
      <c r="AL1408" s="115"/>
      <c r="AM1408" s="115"/>
      <c r="AO1408" s="115"/>
      <c r="AQ1408" s="4"/>
    </row>
    <row r="1409" spans="3:43">
      <c r="C1409" s="159"/>
      <c r="D1409" s="162"/>
      <c r="E1409" s="161"/>
      <c r="F1409" s="700"/>
      <c r="G1409" s="160"/>
      <c r="H1409" s="160"/>
      <c r="I1409" s="160"/>
      <c r="J1409" s="160"/>
      <c r="K1409" s="160"/>
      <c r="L1409" s="160"/>
      <c r="M1409" s="160"/>
      <c r="N1409" s="160"/>
      <c r="O1409" s="160"/>
      <c r="P1409" s="160"/>
      <c r="Q1409" s="160"/>
      <c r="R1409" s="160"/>
      <c r="S1409" s="160"/>
      <c r="T1409" s="160"/>
      <c r="U1409" s="160"/>
      <c r="V1409" s="160"/>
      <c r="W1409" s="160"/>
      <c r="X1409" s="160"/>
      <c r="Y1409" s="160"/>
      <c r="Z1409" s="160"/>
      <c r="AA1409" s="160"/>
      <c r="AB1409" s="167"/>
      <c r="AC1409" s="160"/>
      <c r="AD1409" s="168"/>
      <c r="AE1409" s="160"/>
      <c r="AF1409" s="160"/>
      <c r="AG1409" s="161"/>
      <c r="AH1409" s="115"/>
      <c r="AI1409" s="115"/>
      <c r="AJ1409" s="115"/>
      <c r="AK1409" s="115"/>
      <c r="AL1409" s="115"/>
      <c r="AM1409" s="115"/>
      <c r="AO1409" s="115"/>
      <c r="AQ1409" s="4"/>
    </row>
    <row r="1410" spans="3:43">
      <c r="C1410" s="159"/>
      <c r="D1410" s="162"/>
      <c r="E1410" s="161"/>
      <c r="F1410" s="700"/>
      <c r="G1410" s="160"/>
      <c r="H1410" s="160"/>
      <c r="I1410" s="160"/>
      <c r="J1410" s="160"/>
      <c r="K1410" s="160"/>
      <c r="L1410" s="160"/>
      <c r="M1410" s="160"/>
      <c r="N1410" s="160"/>
      <c r="O1410" s="160"/>
      <c r="P1410" s="160"/>
      <c r="Q1410" s="160"/>
      <c r="R1410" s="160"/>
      <c r="S1410" s="160"/>
      <c r="T1410" s="160"/>
      <c r="U1410" s="160"/>
      <c r="V1410" s="160"/>
      <c r="W1410" s="160"/>
      <c r="X1410" s="160"/>
      <c r="Y1410" s="160"/>
      <c r="Z1410" s="160"/>
      <c r="AA1410" s="160"/>
      <c r="AB1410" s="167"/>
      <c r="AC1410" s="160"/>
      <c r="AD1410" s="168"/>
      <c r="AE1410" s="160"/>
      <c r="AF1410" s="160"/>
      <c r="AG1410" s="161"/>
      <c r="AH1410" s="115"/>
      <c r="AI1410" s="115"/>
      <c r="AJ1410" s="115"/>
      <c r="AK1410" s="115"/>
      <c r="AL1410" s="115"/>
      <c r="AM1410" s="115"/>
      <c r="AO1410" s="115"/>
      <c r="AQ1410" s="4"/>
    </row>
    <row r="1411" spans="3:43">
      <c r="C1411" s="159"/>
      <c r="D1411" s="162"/>
      <c r="E1411" s="161"/>
      <c r="F1411" s="700"/>
      <c r="G1411" s="160"/>
      <c r="H1411" s="160"/>
      <c r="I1411" s="160"/>
      <c r="J1411" s="160"/>
      <c r="K1411" s="160"/>
      <c r="L1411" s="160"/>
      <c r="M1411" s="160"/>
      <c r="N1411" s="160"/>
      <c r="O1411" s="160"/>
      <c r="P1411" s="160"/>
      <c r="Q1411" s="160"/>
      <c r="R1411" s="160"/>
      <c r="S1411" s="160"/>
      <c r="T1411" s="160"/>
      <c r="U1411" s="160"/>
      <c r="V1411" s="160"/>
      <c r="W1411" s="160"/>
      <c r="X1411" s="160"/>
      <c r="Y1411" s="160"/>
      <c r="Z1411" s="160"/>
      <c r="AA1411" s="160"/>
      <c r="AB1411" s="167"/>
      <c r="AC1411" s="160"/>
      <c r="AD1411" s="168"/>
      <c r="AE1411" s="160"/>
      <c r="AF1411" s="160"/>
      <c r="AG1411" s="161"/>
      <c r="AH1411" s="115"/>
      <c r="AI1411" s="115"/>
      <c r="AJ1411" s="115"/>
      <c r="AK1411" s="115"/>
      <c r="AL1411" s="115"/>
      <c r="AM1411" s="115"/>
      <c r="AO1411" s="115"/>
      <c r="AQ1411" s="4"/>
    </row>
    <row r="1412" spans="3:43">
      <c r="C1412" s="159"/>
      <c r="D1412" s="162"/>
      <c r="E1412" s="161"/>
      <c r="F1412" s="700"/>
      <c r="G1412" s="160"/>
      <c r="H1412" s="160"/>
      <c r="I1412" s="160"/>
      <c r="J1412" s="160"/>
      <c r="K1412" s="160"/>
      <c r="L1412" s="160"/>
      <c r="M1412" s="160"/>
      <c r="N1412" s="160"/>
      <c r="O1412" s="160"/>
      <c r="P1412" s="160"/>
      <c r="Q1412" s="160"/>
      <c r="R1412" s="160"/>
      <c r="S1412" s="160"/>
      <c r="T1412" s="160"/>
      <c r="U1412" s="160"/>
      <c r="V1412" s="160"/>
      <c r="W1412" s="160"/>
      <c r="X1412" s="160"/>
      <c r="Y1412" s="160"/>
      <c r="Z1412" s="160"/>
      <c r="AA1412" s="160"/>
      <c r="AB1412" s="167"/>
      <c r="AC1412" s="160"/>
      <c r="AD1412" s="168"/>
      <c r="AE1412" s="160"/>
      <c r="AF1412" s="160"/>
      <c r="AG1412" s="161"/>
      <c r="AH1412" s="115"/>
      <c r="AI1412" s="115"/>
      <c r="AJ1412" s="115"/>
      <c r="AK1412" s="115"/>
      <c r="AL1412" s="115"/>
      <c r="AM1412" s="115"/>
      <c r="AO1412" s="115"/>
      <c r="AQ1412" s="4"/>
    </row>
    <row r="1413" spans="3:43">
      <c r="C1413" s="159"/>
      <c r="D1413" s="162"/>
      <c r="E1413" s="161"/>
      <c r="F1413" s="700"/>
      <c r="G1413" s="160"/>
      <c r="H1413" s="160"/>
      <c r="I1413" s="160"/>
      <c r="J1413" s="160"/>
      <c r="K1413" s="160"/>
      <c r="L1413" s="160"/>
      <c r="M1413" s="160"/>
      <c r="N1413" s="160"/>
      <c r="O1413" s="160"/>
      <c r="P1413" s="160"/>
      <c r="Q1413" s="160"/>
      <c r="R1413" s="160"/>
      <c r="S1413" s="160"/>
      <c r="T1413" s="160"/>
      <c r="U1413" s="160"/>
      <c r="V1413" s="160"/>
      <c r="W1413" s="160"/>
      <c r="X1413" s="160"/>
      <c r="Y1413" s="160"/>
      <c r="Z1413" s="160"/>
      <c r="AA1413" s="160"/>
      <c r="AB1413" s="167"/>
      <c r="AC1413" s="160"/>
      <c r="AD1413" s="168"/>
      <c r="AE1413" s="160"/>
      <c r="AF1413" s="160"/>
      <c r="AG1413" s="161"/>
      <c r="AH1413" s="115"/>
      <c r="AI1413" s="115"/>
      <c r="AJ1413" s="115"/>
      <c r="AK1413" s="115"/>
      <c r="AL1413" s="115"/>
      <c r="AM1413" s="115"/>
      <c r="AO1413" s="115"/>
      <c r="AQ1413" s="4"/>
    </row>
    <row r="1414" spans="3:43">
      <c r="C1414" s="159"/>
      <c r="D1414" s="162"/>
      <c r="E1414" s="161"/>
      <c r="F1414" s="700"/>
      <c r="G1414" s="160"/>
      <c r="H1414" s="160"/>
      <c r="I1414" s="160"/>
      <c r="J1414" s="160"/>
      <c r="K1414" s="160"/>
      <c r="L1414" s="160"/>
      <c r="M1414" s="160"/>
      <c r="N1414" s="160"/>
      <c r="O1414" s="160"/>
      <c r="P1414" s="160"/>
      <c r="Q1414" s="160"/>
      <c r="R1414" s="160"/>
      <c r="S1414" s="160"/>
      <c r="T1414" s="160"/>
      <c r="U1414" s="160"/>
      <c r="V1414" s="160"/>
      <c r="W1414" s="160"/>
      <c r="X1414" s="160"/>
      <c r="Y1414" s="160"/>
      <c r="Z1414" s="160"/>
      <c r="AA1414" s="160"/>
      <c r="AB1414" s="167"/>
      <c r="AC1414" s="160"/>
      <c r="AD1414" s="168"/>
      <c r="AE1414" s="160"/>
      <c r="AF1414" s="160"/>
      <c r="AG1414" s="161"/>
      <c r="AH1414" s="115"/>
      <c r="AI1414" s="115"/>
      <c r="AJ1414" s="115"/>
      <c r="AK1414" s="115"/>
      <c r="AL1414" s="115"/>
      <c r="AM1414" s="115"/>
      <c r="AO1414" s="115"/>
      <c r="AQ1414" s="4"/>
    </row>
    <row r="1415" spans="3:43">
      <c r="C1415" s="159"/>
      <c r="D1415" s="162"/>
      <c r="E1415" s="161"/>
      <c r="F1415" s="700"/>
      <c r="G1415" s="160"/>
      <c r="H1415" s="160"/>
      <c r="I1415" s="160"/>
      <c r="J1415" s="160"/>
      <c r="K1415" s="160"/>
      <c r="L1415" s="160"/>
      <c r="M1415" s="160"/>
      <c r="N1415" s="160"/>
      <c r="O1415" s="160"/>
      <c r="P1415" s="160"/>
      <c r="Q1415" s="160"/>
      <c r="R1415" s="160"/>
      <c r="S1415" s="160"/>
      <c r="T1415" s="160"/>
      <c r="U1415" s="160"/>
      <c r="V1415" s="160"/>
      <c r="W1415" s="160"/>
      <c r="X1415" s="160"/>
      <c r="Y1415" s="160"/>
      <c r="Z1415" s="160"/>
      <c r="AA1415" s="160"/>
      <c r="AB1415" s="167"/>
      <c r="AC1415" s="160"/>
      <c r="AD1415" s="168"/>
      <c r="AE1415" s="160"/>
      <c r="AF1415" s="160"/>
      <c r="AG1415" s="161"/>
      <c r="AH1415" s="115"/>
      <c r="AI1415" s="115"/>
      <c r="AJ1415" s="115"/>
      <c r="AK1415" s="115"/>
      <c r="AL1415" s="115"/>
      <c r="AM1415" s="115"/>
      <c r="AO1415" s="115"/>
      <c r="AQ1415" s="4"/>
    </row>
    <row r="1416" spans="3:43">
      <c r="C1416" s="159"/>
      <c r="D1416" s="162"/>
      <c r="E1416" s="161"/>
      <c r="F1416" s="700"/>
      <c r="G1416" s="160"/>
      <c r="H1416" s="160"/>
      <c r="I1416" s="160"/>
      <c r="J1416" s="160"/>
      <c r="K1416" s="160"/>
      <c r="L1416" s="160"/>
      <c r="M1416" s="160"/>
      <c r="N1416" s="160"/>
      <c r="O1416" s="160"/>
      <c r="P1416" s="160"/>
      <c r="Q1416" s="160"/>
      <c r="R1416" s="160"/>
      <c r="S1416" s="160"/>
      <c r="T1416" s="160"/>
      <c r="U1416" s="160"/>
      <c r="V1416" s="160"/>
      <c r="W1416" s="160"/>
      <c r="X1416" s="160"/>
      <c r="Y1416" s="160"/>
      <c r="Z1416" s="160"/>
      <c r="AA1416" s="160"/>
      <c r="AB1416" s="167"/>
      <c r="AC1416" s="160"/>
      <c r="AD1416" s="168"/>
      <c r="AE1416" s="160"/>
      <c r="AF1416" s="160"/>
      <c r="AG1416" s="161"/>
      <c r="AH1416" s="115"/>
      <c r="AI1416" s="115"/>
      <c r="AJ1416" s="115"/>
      <c r="AK1416" s="115"/>
      <c r="AL1416" s="115"/>
      <c r="AM1416" s="115"/>
      <c r="AO1416" s="115"/>
      <c r="AQ1416" s="4"/>
    </row>
    <row r="1417" spans="3:43">
      <c r="C1417" s="159"/>
      <c r="D1417" s="162"/>
      <c r="E1417" s="161"/>
      <c r="F1417" s="700"/>
      <c r="G1417" s="160"/>
      <c r="H1417" s="160"/>
      <c r="I1417" s="160"/>
      <c r="J1417" s="160"/>
      <c r="K1417" s="160"/>
      <c r="L1417" s="160"/>
      <c r="M1417" s="160"/>
      <c r="N1417" s="160"/>
      <c r="O1417" s="160"/>
      <c r="P1417" s="160"/>
      <c r="Q1417" s="160"/>
      <c r="R1417" s="160"/>
      <c r="S1417" s="160"/>
      <c r="T1417" s="160"/>
      <c r="U1417" s="160"/>
      <c r="V1417" s="160"/>
      <c r="W1417" s="160"/>
      <c r="X1417" s="160"/>
      <c r="Y1417" s="160"/>
      <c r="Z1417" s="160"/>
      <c r="AA1417" s="160"/>
      <c r="AB1417" s="167"/>
      <c r="AC1417" s="160"/>
      <c r="AD1417" s="168"/>
      <c r="AE1417" s="160"/>
      <c r="AF1417" s="160"/>
      <c r="AG1417" s="161"/>
      <c r="AH1417" s="115"/>
      <c r="AI1417" s="115"/>
      <c r="AJ1417" s="115"/>
      <c r="AK1417" s="115"/>
      <c r="AL1417" s="115"/>
      <c r="AM1417" s="115"/>
      <c r="AO1417" s="115"/>
      <c r="AQ1417" s="4"/>
    </row>
    <row r="1418" spans="3:43">
      <c r="C1418" s="159"/>
      <c r="D1418" s="162"/>
      <c r="E1418" s="161"/>
      <c r="F1418" s="700"/>
      <c r="G1418" s="160"/>
      <c r="H1418" s="160"/>
      <c r="I1418" s="160"/>
      <c r="J1418" s="160"/>
      <c r="K1418" s="160"/>
      <c r="L1418" s="160"/>
      <c r="M1418" s="160"/>
      <c r="N1418" s="160"/>
      <c r="O1418" s="160"/>
      <c r="P1418" s="160"/>
      <c r="Q1418" s="160"/>
      <c r="R1418" s="160"/>
      <c r="S1418" s="160"/>
      <c r="T1418" s="160"/>
      <c r="U1418" s="160"/>
      <c r="V1418" s="160"/>
      <c r="W1418" s="160"/>
      <c r="X1418" s="160"/>
      <c r="Y1418" s="160"/>
      <c r="Z1418" s="160"/>
      <c r="AA1418" s="160"/>
      <c r="AB1418" s="167"/>
      <c r="AC1418" s="160"/>
      <c r="AD1418" s="168"/>
      <c r="AE1418" s="160"/>
      <c r="AF1418" s="160"/>
      <c r="AG1418" s="161"/>
      <c r="AH1418" s="115"/>
      <c r="AI1418" s="115"/>
      <c r="AJ1418" s="115"/>
      <c r="AK1418" s="115"/>
      <c r="AL1418" s="115"/>
      <c r="AM1418" s="115"/>
      <c r="AO1418" s="115"/>
      <c r="AQ1418" s="4"/>
    </row>
    <row r="1419" spans="3:43">
      <c r="C1419" s="159"/>
      <c r="D1419" s="162"/>
      <c r="E1419" s="161"/>
      <c r="F1419" s="700"/>
      <c r="G1419" s="160"/>
      <c r="H1419" s="160"/>
      <c r="I1419" s="160"/>
      <c r="J1419" s="160"/>
      <c r="K1419" s="160"/>
      <c r="L1419" s="160"/>
      <c r="M1419" s="160"/>
      <c r="N1419" s="160"/>
      <c r="O1419" s="160"/>
      <c r="P1419" s="160"/>
      <c r="Q1419" s="160"/>
      <c r="R1419" s="160"/>
      <c r="S1419" s="160"/>
      <c r="T1419" s="160"/>
      <c r="U1419" s="160"/>
      <c r="V1419" s="160"/>
      <c r="W1419" s="160"/>
      <c r="X1419" s="160"/>
      <c r="Y1419" s="160"/>
      <c r="Z1419" s="160"/>
      <c r="AA1419" s="160"/>
      <c r="AB1419" s="167"/>
      <c r="AC1419" s="160"/>
      <c r="AD1419" s="168"/>
      <c r="AE1419" s="160"/>
      <c r="AF1419" s="160"/>
      <c r="AG1419" s="161"/>
      <c r="AH1419" s="115"/>
      <c r="AI1419" s="115"/>
      <c r="AJ1419" s="115"/>
      <c r="AK1419" s="115"/>
      <c r="AL1419" s="115"/>
      <c r="AM1419" s="115"/>
      <c r="AO1419" s="115"/>
      <c r="AQ1419" s="4"/>
    </row>
    <row r="1420" spans="3:43">
      <c r="C1420" s="159"/>
      <c r="D1420" s="162"/>
      <c r="E1420" s="161"/>
      <c r="F1420" s="700"/>
      <c r="G1420" s="160"/>
      <c r="H1420" s="160"/>
      <c r="I1420" s="160"/>
      <c r="J1420" s="160"/>
      <c r="K1420" s="160"/>
      <c r="L1420" s="160"/>
      <c r="M1420" s="160"/>
      <c r="N1420" s="160"/>
      <c r="O1420" s="160"/>
      <c r="P1420" s="160"/>
      <c r="Q1420" s="160"/>
      <c r="R1420" s="160"/>
      <c r="S1420" s="160"/>
      <c r="T1420" s="160"/>
      <c r="U1420" s="160"/>
      <c r="V1420" s="160"/>
      <c r="W1420" s="160"/>
      <c r="X1420" s="160"/>
      <c r="Y1420" s="160"/>
      <c r="Z1420" s="160"/>
      <c r="AA1420" s="160"/>
      <c r="AB1420" s="167"/>
      <c r="AC1420" s="160"/>
      <c r="AD1420" s="168"/>
      <c r="AE1420" s="160"/>
      <c r="AF1420" s="160"/>
      <c r="AG1420" s="161"/>
      <c r="AH1420" s="115"/>
      <c r="AI1420" s="115"/>
      <c r="AJ1420" s="115"/>
      <c r="AK1420" s="115"/>
      <c r="AL1420" s="115"/>
      <c r="AM1420" s="115"/>
      <c r="AO1420" s="115"/>
      <c r="AQ1420" s="4"/>
    </row>
    <row r="1421" spans="3:43">
      <c r="C1421" s="159"/>
      <c r="D1421" s="162"/>
      <c r="E1421" s="161"/>
      <c r="F1421" s="700"/>
      <c r="G1421" s="160"/>
      <c r="H1421" s="160"/>
      <c r="I1421" s="160"/>
      <c r="J1421" s="160"/>
      <c r="K1421" s="160"/>
      <c r="L1421" s="160"/>
      <c r="M1421" s="160"/>
      <c r="N1421" s="160"/>
      <c r="O1421" s="160"/>
      <c r="P1421" s="160"/>
      <c r="Q1421" s="160"/>
      <c r="R1421" s="160"/>
      <c r="S1421" s="160"/>
      <c r="T1421" s="160"/>
      <c r="U1421" s="160"/>
      <c r="V1421" s="160"/>
      <c r="W1421" s="160"/>
      <c r="X1421" s="160"/>
      <c r="Y1421" s="160"/>
      <c r="Z1421" s="160"/>
      <c r="AA1421" s="160"/>
      <c r="AB1421" s="167"/>
      <c r="AC1421" s="160"/>
      <c r="AD1421" s="168"/>
      <c r="AE1421" s="160"/>
      <c r="AF1421" s="160"/>
      <c r="AG1421" s="161"/>
      <c r="AH1421" s="115"/>
      <c r="AI1421" s="115"/>
      <c r="AJ1421" s="115"/>
      <c r="AK1421" s="115"/>
      <c r="AL1421" s="115"/>
      <c r="AM1421" s="115"/>
      <c r="AO1421" s="115"/>
      <c r="AQ1421" s="4"/>
    </row>
    <row r="1422" spans="3:43">
      <c r="C1422" s="159"/>
      <c r="D1422" s="162"/>
      <c r="E1422" s="161"/>
      <c r="F1422" s="700"/>
      <c r="G1422" s="160"/>
      <c r="H1422" s="160"/>
      <c r="I1422" s="160"/>
      <c r="J1422" s="160"/>
      <c r="K1422" s="160"/>
      <c r="L1422" s="160"/>
      <c r="M1422" s="160"/>
      <c r="N1422" s="160"/>
      <c r="O1422" s="160"/>
      <c r="P1422" s="160"/>
      <c r="Q1422" s="160"/>
      <c r="R1422" s="160"/>
      <c r="S1422" s="160"/>
      <c r="T1422" s="160"/>
      <c r="U1422" s="160"/>
      <c r="V1422" s="160"/>
      <c r="W1422" s="160"/>
      <c r="X1422" s="160"/>
      <c r="Y1422" s="160"/>
      <c r="Z1422" s="160"/>
      <c r="AA1422" s="160"/>
      <c r="AB1422" s="167"/>
      <c r="AC1422" s="160"/>
      <c r="AD1422" s="168"/>
      <c r="AE1422" s="160"/>
      <c r="AF1422" s="160"/>
      <c r="AG1422" s="161"/>
      <c r="AH1422" s="115"/>
      <c r="AI1422" s="115"/>
      <c r="AJ1422" s="115"/>
      <c r="AK1422" s="115"/>
      <c r="AL1422" s="115"/>
      <c r="AM1422" s="115"/>
      <c r="AO1422" s="115"/>
      <c r="AQ1422" s="4"/>
    </row>
    <row r="1423" spans="3:43">
      <c r="C1423" s="159"/>
      <c r="D1423" s="162"/>
      <c r="E1423" s="161"/>
      <c r="F1423" s="700"/>
      <c r="G1423" s="160"/>
      <c r="H1423" s="160"/>
      <c r="I1423" s="160"/>
      <c r="J1423" s="160"/>
      <c r="K1423" s="160"/>
      <c r="L1423" s="160"/>
      <c r="M1423" s="160"/>
      <c r="N1423" s="160"/>
      <c r="O1423" s="160"/>
      <c r="P1423" s="160"/>
      <c r="Q1423" s="160"/>
      <c r="R1423" s="160"/>
      <c r="S1423" s="160"/>
      <c r="T1423" s="160"/>
      <c r="U1423" s="160"/>
      <c r="V1423" s="160"/>
      <c r="W1423" s="160"/>
      <c r="X1423" s="160"/>
      <c r="Y1423" s="160"/>
      <c r="Z1423" s="160"/>
      <c r="AA1423" s="160"/>
      <c r="AB1423" s="167"/>
      <c r="AC1423" s="160"/>
      <c r="AD1423" s="168"/>
      <c r="AE1423" s="160"/>
      <c r="AF1423" s="160"/>
      <c r="AG1423" s="161"/>
      <c r="AH1423" s="115"/>
      <c r="AI1423" s="115"/>
      <c r="AJ1423" s="115"/>
      <c r="AK1423" s="115"/>
      <c r="AL1423" s="115"/>
      <c r="AM1423" s="115"/>
      <c r="AO1423" s="115"/>
      <c r="AQ1423" s="4"/>
    </row>
    <row r="1424" spans="3:43">
      <c r="C1424" s="159"/>
      <c r="D1424" s="162"/>
      <c r="E1424" s="161"/>
      <c r="F1424" s="700"/>
      <c r="G1424" s="160"/>
      <c r="H1424" s="160"/>
      <c r="I1424" s="160"/>
      <c r="J1424" s="160"/>
      <c r="K1424" s="160"/>
      <c r="L1424" s="160"/>
      <c r="M1424" s="160"/>
      <c r="N1424" s="160"/>
      <c r="O1424" s="160"/>
      <c r="P1424" s="160"/>
      <c r="Q1424" s="160"/>
      <c r="R1424" s="160"/>
      <c r="S1424" s="160"/>
      <c r="T1424" s="160"/>
      <c r="U1424" s="160"/>
      <c r="V1424" s="160"/>
      <c r="W1424" s="160"/>
      <c r="X1424" s="160"/>
      <c r="Y1424" s="160"/>
      <c r="Z1424" s="160"/>
      <c r="AA1424" s="160"/>
      <c r="AB1424" s="167"/>
      <c r="AC1424" s="160"/>
      <c r="AD1424" s="168"/>
      <c r="AE1424" s="160"/>
      <c r="AF1424" s="160"/>
      <c r="AG1424" s="161"/>
      <c r="AH1424" s="115"/>
      <c r="AI1424" s="115"/>
      <c r="AJ1424" s="115"/>
      <c r="AK1424" s="115"/>
      <c r="AL1424" s="115"/>
      <c r="AM1424" s="115"/>
      <c r="AO1424" s="115"/>
      <c r="AQ1424" s="4"/>
    </row>
    <row r="1425" spans="3:43">
      <c r="C1425" s="159"/>
      <c r="D1425" s="162"/>
      <c r="E1425" s="161"/>
      <c r="F1425" s="700"/>
      <c r="G1425" s="160"/>
      <c r="H1425" s="160"/>
      <c r="I1425" s="160"/>
      <c r="J1425" s="160"/>
      <c r="K1425" s="160"/>
      <c r="L1425" s="160"/>
      <c r="M1425" s="160"/>
      <c r="N1425" s="160"/>
      <c r="O1425" s="160"/>
      <c r="P1425" s="160"/>
      <c r="Q1425" s="160"/>
      <c r="R1425" s="160"/>
      <c r="S1425" s="160"/>
      <c r="T1425" s="160"/>
      <c r="U1425" s="160"/>
      <c r="V1425" s="160"/>
      <c r="W1425" s="160"/>
      <c r="X1425" s="160"/>
      <c r="Y1425" s="160"/>
      <c r="Z1425" s="160"/>
      <c r="AA1425" s="160"/>
      <c r="AB1425" s="167"/>
      <c r="AC1425" s="160"/>
      <c r="AD1425" s="168"/>
      <c r="AE1425" s="160"/>
      <c r="AF1425" s="160"/>
      <c r="AG1425" s="161"/>
      <c r="AH1425" s="115"/>
      <c r="AI1425" s="115"/>
      <c r="AJ1425" s="115"/>
      <c r="AK1425" s="115"/>
      <c r="AL1425" s="115"/>
      <c r="AM1425" s="115"/>
      <c r="AO1425" s="115"/>
      <c r="AQ1425" s="4"/>
    </row>
    <row r="1426" spans="3:43">
      <c r="C1426" s="159"/>
      <c r="D1426" s="162"/>
      <c r="E1426" s="161"/>
      <c r="F1426" s="700"/>
      <c r="G1426" s="160"/>
      <c r="H1426" s="160"/>
      <c r="I1426" s="160"/>
      <c r="J1426" s="160"/>
      <c r="K1426" s="160"/>
      <c r="L1426" s="160"/>
      <c r="M1426" s="160"/>
      <c r="N1426" s="160"/>
      <c r="O1426" s="160"/>
      <c r="P1426" s="160"/>
      <c r="Q1426" s="160"/>
      <c r="R1426" s="160"/>
      <c r="S1426" s="160"/>
      <c r="T1426" s="160"/>
      <c r="U1426" s="160"/>
      <c r="V1426" s="160"/>
      <c r="W1426" s="160"/>
      <c r="X1426" s="160"/>
      <c r="Y1426" s="160"/>
      <c r="Z1426" s="160"/>
      <c r="AA1426" s="160"/>
      <c r="AB1426" s="167"/>
      <c r="AC1426" s="160"/>
      <c r="AD1426" s="168"/>
      <c r="AE1426" s="160"/>
      <c r="AF1426" s="160"/>
      <c r="AG1426" s="161"/>
      <c r="AH1426" s="115"/>
      <c r="AI1426" s="115"/>
      <c r="AJ1426" s="115"/>
      <c r="AK1426" s="115"/>
      <c r="AL1426" s="115"/>
      <c r="AM1426" s="115"/>
      <c r="AO1426" s="115"/>
      <c r="AQ1426" s="4"/>
    </row>
    <row r="1427" spans="3:43">
      <c r="C1427" s="159"/>
      <c r="D1427" s="162"/>
      <c r="E1427" s="161"/>
      <c r="F1427" s="700"/>
      <c r="G1427" s="160"/>
      <c r="H1427" s="160"/>
      <c r="I1427" s="160"/>
      <c r="J1427" s="160"/>
      <c r="K1427" s="160"/>
      <c r="L1427" s="160"/>
      <c r="M1427" s="160"/>
      <c r="N1427" s="160"/>
      <c r="O1427" s="160"/>
      <c r="P1427" s="160"/>
      <c r="Q1427" s="160"/>
      <c r="R1427" s="160"/>
      <c r="S1427" s="160"/>
      <c r="T1427" s="160"/>
      <c r="U1427" s="160"/>
      <c r="V1427" s="160"/>
      <c r="W1427" s="160"/>
      <c r="X1427" s="160"/>
      <c r="Y1427" s="160"/>
      <c r="Z1427" s="160"/>
      <c r="AA1427" s="160"/>
      <c r="AB1427" s="167"/>
      <c r="AC1427" s="160"/>
      <c r="AD1427" s="168"/>
      <c r="AE1427" s="160"/>
      <c r="AF1427" s="160"/>
      <c r="AG1427" s="161"/>
      <c r="AH1427" s="115"/>
      <c r="AI1427" s="115"/>
      <c r="AJ1427" s="115"/>
      <c r="AK1427" s="115"/>
      <c r="AL1427" s="115"/>
      <c r="AM1427" s="115"/>
      <c r="AO1427" s="115"/>
      <c r="AQ1427" s="4"/>
    </row>
    <row r="1428" spans="3:43">
      <c r="C1428" s="159"/>
      <c r="D1428" s="162"/>
      <c r="E1428" s="161"/>
      <c r="F1428" s="700"/>
      <c r="G1428" s="160"/>
      <c r="H1428" s="160"/>
      <c r="I1428" s="160"/>
      <c r="J1428" s="160"/>
      <c r="K1428" s="160"/>
      <c r="L1428" s="160"/>
      <c r="M1428" s="160"/>
      <c r="N1428" s="160"/>
      <c r="O1428" s="160"/>
      <c r="P1428" s="160"/>
      <c r="Q1428" s="160"/>
      <c r="R1428" s="160"/>
      <c r="S1428" s="160"/>
      <c r="T1428" s="160"/>
      <c r="U1428" s="160"/>
      <c r="V1428" s="160"/>
      <c r="W1428" s="160"/>
      <c r="X1428" s="160"/>
      <c r="Y1428" s="160"/>
      <c r="Z1428" s="160"/>
      <c r="AA1428" s="160"/>
      <c r="AB1428" s="167"/>
      <c r="AC1428" s="160"/>
      <c r="AD1428" s="168"/>
      <c r="AE1428" s="160"/>
      <c r="AF1428" s="160"/>
      <c r="AG1428" s="161"/>
      <c r="AH1428" s="115"/>
      <c r="AI1428" s="115"/>
      <c r="AJ1428" s="115"/>
      <c r="AK1428" s="115"/>
      <c r="AL1428" s="115"/>
      <c r="AM1428" s="115"/>
      <c r="AO1428" s="115"/>
      <c r="AQ1428" s="4"/>
    </row>
    <row r="1429" spans="3:43">
      <c r="C1429" s="159"/>
      <c r="D1429" s="162"/>
      <c r="E1429" s="161"/>
      <c r="F1429" s="700"/>
      <c r="G1429" s="160"/>
      <c r="H1429" s="160"/>
      <c r="I1429" s="160"/>
      <c r="J1429" s="160"/>
      <c r="K1429" s="160"/>
      <c r="L1429" s="160"/>
      <c r="M1429" s="160"/>
      <c r="N1429" s="160"/>
      <c r="O1429" s="160"/>
      <c r="P1429" s="160"/>
      <c r="Q1429" s="160"/>
      <c r="R1429" s="160"/>
      <c r="S1429" s="160"/>
      <c r="T1429" s="160"/>
      <c r="U1429" s="160"/>
      <c r="V1429" s="160"/>
      <c r="W1429" s="160"/>
      <c r="X1429" s="160"/>
      <c r="Y1429" s="160"/>
      <c r="Z1429" s="160"/>
      <c r="AA1429" s="160"/>
      <c r="AB1429" s="167"/>
      <c r="AC1429" s="160"/>
      <c r="AD1429" s="168"/>
      <c r="AE1429" s="160"/>
      <c r="AF1429" s="160"/>
      <c r="AG1429" s="161"/>
      <c r="AH1429" s="115"/>
      <c r="AI1429" s="115"/>
      <c r="AJ1429" s="115"/>
      <c r="AK1429" s="115"/>
      <c r="AL1429" s="115"/>
      <c r="AM1429" s="115"/>
      <c r="AO1429" s="115"/>
      <c r="AQ1429" s="4"/>
    </row>
    <row r="1430" spans="3:43">
      <c r="C1430" s="159"/>
      <c r="D1430" s="162"/>
      <c r="E1430" s="161"/>
      <c r="F1430" s="700"/>
      <c r="G1430" s="160"/>
      <c r="H1430" s="160"/>
      <c r="I1430" s="160"/>
      <c r="J1430" s="160"/>
      <c r="K1430" s="160"/>
      <c r="L1430" s="160"/>
      <c r="M1430" s="160"/>
      <c r="N1430" s="160"/>
      <c r="O1430" s="160"/>
      <c r="P1430" s="160"/>
      <c r="Q1430" s="160"/>
      <c r="R1430" s="160"/>
      <c r="S1430" s="160"/>
      <c r="T1430" s="160"/>
      <c r="U1430" s="160"/>
      <c r="V1430" s="160"/>
      <c r="W1430" s="160"/>
      <c r="X1430" s="160"/>
      <c r="Y1430" s="160"/>
      <c r="Z1430" s="160"/>
      <c r="AA1430" s="160"/>
      <c r="AB1430" s="167"/>
      <c r="AC1430" s="160"/>
      <c r="AD1430" s="168"/>
      <c r="AE1430" s="160"/>
      <c r="AF1430" s="160"/>
      <c r="AG1430" s="161"/>
      <c r="AH1430" s="115"/>
      <c r="AI1430" s="115"/>
      <c r="AJ1430" s="115"/>
      <c r="AK1430" s="115"/>
      <c r="AL1430" s="115"/>
      <c r="AM1430" s="115"/>
      <c r="AO1430" s="115"/>
      <c r="AQ1430" s="4"/>
    </row>
    <row r="1431" spans="3:43">
      <c r="C1431" s="159"/>
      <c r="D1431" s="162"/>
      <c r="E1431" s="161"/>
      <c r="F1431" s="700"/>
      <c r="G1431" s="160"/>
      <c r="H1431" s="160"/>
      <c r="I1431" s="160"/>
      <c r="J1431" s="160"/>
      <c r="K1431" s="160"/>
      <c r="L1431" s="160"/>
      <c r="M1431" s="160"/>
      <c r="N1431" s="160"/>
      <c r="O1431" s="160"/>
      <c r="P1431" s="160"/>
      <c r="Q1431" s="160"/>
      <c r="R1431" s="160"/>
      <c r="S1431" s="160"/>
      <c r="T1431" s="160"/>
      <c r="U1431" s="160"/>
      <c r="V1431" s="160"/>
      <c r="W1431" s="160"/>
      <c r="X1431" s="160"/>
      <c r="Y1431" s="160"/>
      <c r="Z1431" s="160"/>
      <c r="AA1431" s="160"/>
      <c r="AB1431" s="167"/>
      <c r="AC1431" s="160"/>
      <c r="AD1431" s="168"/>
      <c r="AE1431" s="160"/>
      <c r="AF1431" s="160"/>
      <c r="AG1431" s="161"/>
      <c r="AH1431" s="115"/>
      <c r="AI1431" s="115"/>
      <c r="AJ1431" s="115"/>
      <c r="AK1431" s="115"/>
      <c r="AL1431" s="115"/>
      <c r="AM1431" s="115"/>
      <c r="AO1431" s="115"/>
      <c r="AQ1431" s="4"/>
    </row>
    <row r="1432" spans="3:43">
      <c r="C1432" s="159"/>
      <c r="D1432" s="162"/>
      <c r="E1432" s="161"/>
      <c r="F1432" s="700"/>
      <c r="G1432" s="160"/>
      <c r="H1432" s="160"/>
      <c r="I1432" s="160"/>
      <c r="J1432" s="160"/>
      <c r="K1432" s="160"/>
      <c r="L1432" s="160"/>
      <c r="M1432" s="160"/>
      <c r="N1432" s="160"/>
      <c r="O1432" s="160"/>
      <c r="P1432" s="160"/>
      <c r="Q1432" s="160"/>
      <c r="R1432" s="160"/>
      <c r="S1432" s="160"/>
      <c r="T1432" s="160"/>
      <c r="U1432" s="160"/>
      <c r="V1432" s="160"/>
      <c r="W1432" s="160"/>
      <c r="X1432" s="160"/>
      <c r="Y1432" s="160"/>
      <c r="Z1432" s="160"/>
      <c r="AA1432" s="160"/>
      <c r="AB1432" s="167"/>
      <c r="AC1432" s="160"/>
      <c r="AD1432" s="168"/>
      <c r="AE1432" s="160"/>
      <c r="AF1432" s="160"/>
      <c r="AG1432" s="161"/>
      <c r="AH1432" s="115"/>
      <c r="AI1432" s="115"/>
      <c r="AJ1432" s="115"/>
      <c r="AK1432" s="115"/>
      <c r="AL1432" s="115"/>
      <c r="AM1432" s="115"/>
      <c r="AO1432" s="115"/>
      <c r="AQ1432" s="4"/>
    </row>
    <row r="1433" spans="3:43">
      <c r="C1433" s="159"/>
      <c r="D1433" s="162"/>
      <c r="E1433" s="161"/>
      <c r="F1433" s="700"/>
      <c r="G1433" s="160"/>
      <c r="H1433" s="160"/>
      <c r="I1433" s="160"/>
      <c r="J1433" s="160"/>
      <c r="K1433" s="160"/>
      <c r="L1433" s="160"/>
      <c r="M1433" s="160"/>
      <c r="N1433" s="160"/>
      <c r="O1433" s="160"/>
      <c r="P1433" s="160"/>
      <c r="Q1433" s="160"/>
      <c r="R1433" s="160"/>
      <c r="S1433" s="160"/>
      <c r="T1433" s="160"/>
      <c r="U1433" s="160"/>
      <c r="V1433" s="160"/>
      <c r="W1433" s="160"/>
      <c r="X1433" s="160"/>
      <c r="Y1433" s="160"/>
      <c r="Z1433" s="160"/>
      <c r="AA1433" s="160"/>
      <c r="AB1433" s="167"/>
      <c r="AC1433" s="160"/>
      <c r="AD1433" s="168"/>
      <c r="AE1433" s="160"/>
      <c r="AF1433" s="160"/>
      <c r="AG1433" s="161"/>
      <c r="AH1433" s="115"/>
      <c r="AI1433" s="115"/>
      <c r="AJ1433" s="115"/>
      <c r="AK1433" s="115"/>
      <c r="AL1433" s="115"/>
      <c r="AM1433" s="115"/>
      <c r="AO1433" s="115"/>
      <c r="AQ1433" s="4"/>
    </row>
    <row r="1434" spans="3:43">
      <c r="C1434" s="159"/>
      <c r="D1434" s="162"/>
      <c r="E1434" s="161"/>
      <c r="F1434" s="700"/>
      <c r="G1434" s="160"/>
      <c r="H1434" s="160"/>
      <c r="I1434" s="160"/>
      <c r="J1434" s="160"/>
      <c r="K1434" s="160"/>
      <c r="L1434" s="160"/>
      <c r="M1434" s="160"/>
      <c r="N1434" s="160"/>
      <c r="O1434" s="160"/>
      <c r="P1434" s="160"/>
      <c r="Q1434" s="160"/>
      <c r="R1434" s="160"/>
      <c r="S1434" s="160"/>
      <c r="T1434" s="160"/>
      <c r="U1434" s="160"/>
      <c r="V1434" s="160"/>
      <c r="W1434" s="160"/>
      <c r="X1434" s="160"/>
      <c r="Y1434" s="160"/>
      <c r="Z1434" s="160"/>
      <c r="AA1434" s="160"/>
      <c r="AB1434" s="167"/>
      <c r="AC1434" s="160"/>
      <c r="AD1434" s="168"/>
      <c r="AE1434" s="160"/>
      <c r="AF1434" s="160"/>
      <c r="AG1434" s="161"/>
      <c r="AH1434" s="115"/>
      <c r="AI1434" s="115"/>
      <c r="AJ1434" s="115"/>
      <c r="AK1434" s="115"/>
      <c r="AL1434" s="115"/>
      <c r="AM1434" s="115"/>
      <c r="AO1434" s="115"/>
      <c r="AQ1434" s="4"/>
    </row>
    <row r="1435" spans="3:43">
      <c r="C1435" s="159"/>
      <c r="D1435" s="162"/>
      <c r="E1435" s="161"/>
      <c r="F1435" s="700"/>
      <c r="G1435" s="160"/>
      <c r="H1435" s="160"/>
      <c r="I1435" s="160"/>
      <c r="J1435" s="160"/>
      <c r="K1435" s="160"/>
      <c r="L1435" s="160"/>
      <c r="M1435" s="160"/>
      <c r="N1435" s="160"/>
      <c r="O1435" s="160"/>
      <c r="P1435" s="160"/>
      <c r="Q1435" s="160"/>
      <c r="R1435" s="160"/>
      <c r="S1435" s="160"/>
      <c r="T1435" s="160"/>
      <c r="U1435" s="160"/>
      <c r="V1435" s="160"/>
      <c r="W1435" s="160"/>
      <c r="X1435" s="160"/>
      <c r="Y1435" s="160"/>
      <c r="Z1435" s="160"/>
      <c r="AA1435" s="160"/>
      <c r="AB1435" s="167"/>
      <c r="AC1435" s="160"/>
      <c r="AD1435" s="168"/>
      <c r="AE1435" s="160"/>
      <c r="AF1435" s="160"/>
      <c r="AG1435" s="161"/>
      <c r="AH1435" s="115"/>
      <c r="AI1435" s="115"/>
      <c r="AJ1435" s="115"/>
      <c r="AK1435" s="115"/>
      <c r="AL1435" s="115"/>
      <c r="AM1435" s="115"/>
      <c r="AO1435" s="115"/>
      <c r="AQ1435" s="4"/>
    </row>
    <row r="1436" spans="3:43">
      <c r="C1436" s="159"/>
      <c r="D1436" s="162"/>
      <c r="E1436" s="161"/>
      <c r="F1436" s="700"/>
      <c r="G1436" s="160"/>
      <c r="H1436" s="160"/>
      <c r="I1436" s="160"/>
      <c r="J1436" s="160"/>
      <c r="K1436" s="160"/>
      <c r="L1436" s="160"/>
      <c r="M1436" s="160"/>
      <c r="N1436" s="160"/>
      <c r="O1436" s="160"/>
      <c r="P1436" s="160"/>
      <c r="Q1436" s="160"/>
      <c r="R1436" s="160"/>
      <c r="S1436" s="160"/>
      <c r="T1436" s="160"/>
      <c r="U1436" s="160"/>
      <c r="V1436" s="160"/>
      <c r="W1436" s="160"/>
      <c r="X1436" s="160"/>
      <c r="Y1436" s="160"/>
      <c r="Z1436" s="160"/>
      <c r="AA1436" s="160"/>
      <c r="AB1436" s="167"/>
      <c r="AC1436" s="160"/>
      <c r="AD1436" s="168"/>
      <c r="AE1436" s="160"/>
      <c r="AF1436" s="160"/>
      <c r="AG1436" s="161"/>
      <c r="AH1436" s="115"/>
      <c r="AI1436" s="115"/>
      <c r="AJ1436" s="115"/>
      <c r="AK1436" s="115"/>
      <c r="AL1436" s="115"/>
      <c r="AM1436" s="115"/>
      <c r="AO1436" s="115"/>
      <c r="AQ1436" s="4"/>
    </row>
    <row r="1437" spans="3:43">
      <c r="C1437" s="159"/>
      <c r="D1437" s="162"/>
      <c r="E1437" s="161"/>
      <c r="F1437" s="700"/>
      <c r="G1437" s="160"/>
      <c r="H1437" s="160"/>
      <c r="I1437" s="160"/>
      <c r="J1437" s="160"/>
      <c r="K1437" s="160"/>
      <c r="L1437" s="160"/>
      <c r="M1437" s="160"/>
      <c r="N1437" s="160"/>
      <c r="O1437" s="160"/>
      <c r="P1437" s="160"/>
      <c r="Q1437" s="160"/>
      <c r="R1437" s="160"/>
      <c r="S1437" s="160"/>
      <c r="T1437" s="160"/>
      <c r="U1437" s="160"/>
      <c r="V1437" s="160"/>
      <c r="W1437" s="160"/>
      <c r="X1437" s="160"/>
      <c r="Y1437" s="160"/>
      <c r="Z1437" s="160"/>
      <c r="AA1437" s="160"/>
      <c r="AB1437" s="167"/>
      <c r="AC1437" s="160"/>
      <c r="AD1437" s="168"/>
      <c r="AE1437" s="160"/>
      <c r="AF1437" s="160"/>
      <c r="AG1437" s="161"/>
      <c r="AH1437" s="115"/>
      <c r="AI1437" s="115"/>
      <c r="AJ1437" s="115"/>
      <c r="AK1437" s="115"/>
      <c r="AL1437" s="115"/>
      <c r="AM1437" s="115"/>
      <c r="AO1437" s="115"/>
      <c r="AQ1437" s="4"/>
    </row>
    <row r="1438" spans="3:43">
      <c r="C1438" s="159"/>
      <c r="D1438" s="162"/>
      <c r="E1438" s="161"/>
      <c r="F1438" s="700"/>
      <c r="G1438" s="160"/>
      <c r="H1438" s="160"/>
      <c r="I1438" s="160"/>
      <c r="J1438" s="160"/>
      <c r="K1438" s="160"/>
      <c r="L1438" s="160"/>
      <c r="M1438" s="160"/>
      <c r="N1438" s="160"/>
      <c r="O1438" s="160"/>
      <c r="P1438" s="160"/>
      <c r="Q1438" s="160"/>
      <c r="R1438" s="160"/>
      <c r="S1438" s="160"/>
      <c r="T1438" s="160"/>
      <c r="U1438" s="160"/>
      <c r="V1438" s="160"/>
      <c r="W1438" s="160"/>
      <c r="X1438" s="160"/>
      <c r="Y1438" s="160"/>
      <c r="Z1438" s="160"/>
      <c r="AA1438" s="160"/>
      <c r="AB1438" s="167"/>
      <c r="AC1438" s="160"/>
      <c r="AD1438" s="168"/>
      <c r="AE1438" s="160"/>
      <c r="AF1438" s="160"/>
      <c r="AG1438" s="161"/>
      <c r="AH1438" s="115"/>
      <c r="AI1438" s="115"/>
      <c r="AJ1438" s="115"/>
      <c r="AK1438" s="115"/>
      <c r="AL1438" s="115"/>
      <c r="AM1438" s="115"/>
      <c r="AO1438" s="115"/>
      <c r="AQ1438" s="4"/>
    </row>
    <row r="1439" spans="3:43">
      <c r="C1439" s="159"/>
      <c r="D1439" s="162"/>
      <c r="E1439" s="161"/>
      <c r="F1439" s="700"/>
      <c r="G1439" s="160"/>
      <c r="H1439" s="160"/>
      <c r="I1439" s="160"/>
      <c r="J1439" s="160"/>
      <c r="K1439" s="160"/>
      <c r="L1439" s="160"/>
      <c r="M1439" s="160"/>
      <c r="N1439" s="160"/>
      <c r="O1439" s="160"/>
      <c r="P1439" s="160"/>
      <c r="Q1439" s="160"/>
      <c r="R1439" s="160"/>
      <c r="S1439" s="160"/>
      <c r="T1439" s="160"/>
      <c r="U1439" s="160"/>
      <c r="V1439" s="160"/>
      <c r="W1439" s="160"/>
      <c r="X1439" s="160"/>
      <c r="Y1439" s="160"/>
      <c r="Z1439" s="160"/>
      <c r="AA1439" s="160"/>
      <c r="AB1439" s="167"/>
      <c r="AC1439" s="160"/>
      <c r="AD1439" s="168"/>
      <c r="AE1439" s="160"/>
      <c r="AF1439" s="160"/>
      <c r="AG1439" s="161"/>
      <c r="AH1439" s="115"/>
      <c r="AI1439" s="115"/>
      <c r="AJ1439" s="115"/>
      <c r="AK1439" s="115"/>
      <c r="AL1439" s="115"/>
      <c r="AM1439" s="115"/>
      <c r="AO1439" s="115"/>
      <c r="AQ1439" s="4"/>
    </row>
    <row r="1440" spans="3:43">
      <c r="C1440" s="159"/>
      <c r="D1440" s="162"/>
      <c r="E1440" s="161"/>
      <c r="F1440" s="700"/>
      <c r="G1440" s="160"/>
      <c r="H1440" s="160"/>
      <c r="I1440" s="160"/>
      <c r="J1440" s="160"/>
      <c r="K1440" s="160"/>
      <c r="L1440" s="160"/>
      <c r="M1440" s="160"/>
      <c r="N1440" s="160"/>
      <c r="O1440" s="160"/>
      <c r="P1440" s="160"/>
      <c r="Q1440" s="160"/>
      <c r="R1440" s="160"/>
      <c r="S1440" s="160"/>
      <c r="T1440" s="160"/>
      <c r="U1440" s="160"/>
      <c r="V1440" s="160"/>
      <c r="W1440" s="160"/>
      <c r="X1440" s="160"/>
      <c r="Y1440" s="160"/>
      <c r="Z1440" s="160"/>
      <c r="AA1440" s="160"/>
      <c r="AB1440" s="167"/>
      <c r="AC1440" s="160"/>
      <c r="AD1440" s="168"/>
      <c r="AE1440" s="160"/>
      <c r="AF1440" s="160"/>
      <c r="AG1440" s="161"/>
      <c r="AH1440" s="115"/>
      <c r="AI1440" s="115"/>
      <c r="AJ1440" s="115"/>
      <c r="AK1440" s="115"/>
      <c r="AL1440" s="115"/>
      <c r="AM1440" s="115"/>
      <c r="AO1440" s="115"/>
      <c r="AQ1440" s="4"/>
    </row>
    <row r="1441" spans="3:43">
      <c r="C1441" s="159"/>
      <c r="D1441" s="162"/>
      <c r="E1441" s="161"/>
      <c r="F1441" s="700"/>
      <c r="G1441" s="160"/>
      <c r="H1441" s="160"/>
      <c r="I1441" s="160"/>
      <c r="J1441" s="160"/>
      <c r="K1441" s="160"/>
      <c r="L1441" s="160"/>
      <c r="M1441" s="160"/>
      <c r="N1441" s="160"/>
      <c r="O1441" s="160"/>
      <c r="P1441" s="160"/>
      <c r="Q1441" s="160"/>
      <c r="R1441" s="160"/>
      <c r="S1441" s="160"/>
      <c r="T1441" s="160"/>
      <c r="U1441" s="160"/>
      <c r="V1441" s="160"/>
      <c r="W1441" s="160"/>
      <c r="X1441" s="160"/>
      <c r="Y1441" s="160"/>
      <c r="Z1441" s="160"/>
      <c r="AA1441" s="160"/>
      <c r="AB1441" s="167"/>
      <c r="AC1441" s="160"/>
      <c r="AD1441" s="168"/>
      <c r="AE1441" s="160"/>
      <c r="AF1441" s="160"/>
      <c r="AG1441" s="161"/>
      <c r="AH1441" s="115"/>
      <c r="AI1441" s="115"/>
      <c r="AJ1441" s="115"/>
      <c r="AK1441" s="115"/>
      <c r="AL1441" s="115"/>
      <c r="AM1441" s="115"/>
      <c r="AO1441" s="115"/>
      <c r="AQ1441" s="4"/>
    </row>
    <row r="1442" spans="3:43">
      <c r="C1442" s="159"/>
      <c r="D1442" s="162"/>
      <c r="E1442" s="161"/>
      <c r="F1442" s="700"/>
      <c r="G1442" s="160"/>
      <c r="H1442" s="160"/>
      <c r="I1442" s="160"/>
      <c r="J1442" s="160"/>
      <c r="K1442" s="160"/>
      <c r="L1442" s="160"/>
      <c r="M1442" s="160"/>
      <c r="N1442" s="160"/>
      <c r="O1442" s="160"/>
      <c r="P1442" s="160"/>
      <c r="Q1442" s="160"/>
      <c r="R1442" s="160"/>
      <c r="S1442" s="160"/>
      <c r="T1442" s="160"/>
      <c r="U1442" s="160"/>
      <c r="V1442" s="160"/>
      <c r="W1442" s="160"/>
      <c r="X1442" s="160"/>
      <c r="Y1442" s="160"/>
      <c r="Z1442" s="160"/>
      <c r="AA1442" s="160"/>
      <c r="AB1442" s="167"/>
      <c r="AC1442" s="160"/>
      <c r="AD1442" s="168"/>
      <c r="AE1442" s="160"/>
      <c r="AF1442" s="160"/>
      <c r="AG1442" s="161"/>
      <c r="AH1442" s="115"/>
      <c r="AI1442" s="115"/>
      <c r="AJ1442" s="115"/>
      <c r="AK1442" s="115"/>
      <c r="AL1442" s="115"/>
      <c r="AM1442" s="115"/>
      <c r="AO1442" s="115"/>
      <c r="AQ1442" s="4"/>
    </row>
    <row r="1443" spans="3:43">
      <c r="C1443" s="159"/>
      <c r="D1443" s="162"/>
      <c r="E1443" s="161"/>
      <c r="F1443" s="700"/>
      <c r="G1443" s="160"/>
      <c r="H1443" s="160"/>
      <c r="I1443" s="160"/>
      <c r="J1443" s="160"/>
      <c r="K1443" s="160"/>
      <c r="L1443" s="160"/>
      <c r="M1443" s="160"/>
      <c r="N1443" s="160"/>
      <c r="O1443" s="160"/>
      <c r="P1443" s="160"/>
      <c r="Q1443" s="160"/>
      <c r="R1443" s="160"/>
      <c r="S1443" s="160"/>
      <c r="T1443" s="160"/>
      <c r="U1443" s="160"/>
      <c r="V1443" s="160"/>
      <c r="W1443" s="160"/>
      <c r="X1443" s="160"/>
      <c r="Y1443" s="160"/>
      <c r="Z1443" s="160"/>
      <c r="AA1443" s="160"/>
      <c r="AB1443" s="167"/>
      <c r="AC1443" s="160"/>
      <c r="AD1443" s="168"/>
      <c r="AE1443" s="160"/>
      <c r="AF1443" s="160"/>
      <c r="AG1443" s="161"/>
      <c r="AH1443" s="115"/>
      <c r="AI1443" s="115"/>
      <c r="AJ1443" s="115"/>
      <c r="AK1443" s="115"/>
      <c r="AL1443" s="115"/>
      <c r="AM1443" s="115"/>
      <c r="AO1443" s="115"/>
      <c r="AQ1443" s="4"/>
    </row>
    <row r="1444" spans="3:43">
      <c r="C1444" s="159"/>
      <c r="D1444" s="162"/>
      <c r="E1444" s="161"/>
      <c r="F1444" s="700"/>
      <c r="G1444" s="160"/>
      <c r="H1444" s="160"/>
      <c r="I1444" s="160"/>
      <c r="J1444" s="160"/>
      <c r="K1444" s="160"/>
      <c r="L1444" s="160"/>
      <c r="M1444" s="160"/>
      <c r="N1444" s="160"/>
      <c r="O1444" s="160"/>
      <c r="P1444" s="160"/>
      <c r="Q1444" s="160"/>
      <c r="R1444" s="160"/>
      <c r="S1444" s="160"/>
      <c r="T1444" s="160"/>
      <c r="U1444" s="160"/>
      <c r="V1444" s="160"/>
      <c r="W1444" s="160"/>
      <c r="X1444" s="160"/>
      <c r="Y1444" s="160"/>
      <c r="Z1444" s="160"/>
      <c r="AA1444" s="160"/>
      <c r="AB1444" s="167"/>
      <c r="AC1444" s="160"/>
      <c r="AD1444" s="168"/>
      <c r="AE1444" s="160"/>
      <c r="AF1444" s="160"/>
      <c r="AG1444" s="161"/>
      <c r="AH1444" s="115"/>
      <c r="AI1444" s="115"/>
      <c r="AJ1444" s="115"/>
      <c r="AK1444" s="115"/>
      <c r="AL1444" s="115"/>
      <c r="AM1444" s="115"/>
      <c r="AO1444" s="115"/>
      <c r="AQ1444" s="4"/>
    </row>
    <row r="1445" spans="3:43">
      <c r="C1445" s="159"/>
      <c r="D1445" s="162"/>
      <c r="E1445" s="161"/>
      <c r="F1445" s="700"/>
      <c r="G1445" s="160"/>
      <c r="H1445" s="160"/>
      <c r="I1445" s="160"/>
      <c r="J1445" s="160"/>
      <c r="K1445" s="160"/>
      <c r="L1445" s="160"/>
      <c r="M1445" s="160"/>
      <c r="N1445" s="160"/>
      <c r="O1445" s="160"/>
      <c r="P1445" s="160"/>
      <c r="Q1445" s="160"/>
      <c r="R1445" s="160"/>
      <c r="S1445" s="160"/>
      <c r="T1445" s="160"/>
      <c r="U1445" s="160"/>
      <c r="V1445" s="160"/>
      <c r="W1445" s="160"/>
      <c r="X1445" s="160"/>
      <c r="Y1445" s="160"/>
      <c r="Z1445" s="160"/>
      <c r="AA1445" s="160"/>
      <c r="AB1445" s="167"/>
      <c r="AC1445" s="160"/>
      <c r="AD1445" s="168"/>
      <c r="AE1445" s="160"/>
      <c r="AF1445" s="160"/>
      <c r="AG1445" s="161"/>
      <c r="AH1445" s="115"/>
      <c r="AI1445" s="115"/>
      <c r="AJ1445" s="115"/>
      <c r="AK1445" s="115"/>
      <c r="AL1445" s="115"/>
      <c r="AM1445" s="115"/>
      <c r="AO1445" s="115"/>
      <c r="AQ1445" s="4"/>
    </row>
    <row r="1446" spans="3:43">
      <c r="C1446" s="159"/>
      <c r="D1446" s="162"/>
      <c r="E1446" s="161"/>
      <c r="F1446" s="700"/>
      <c r="G1446" s="160"/>
      <c r="H1446" s="160"/>
      <c r="I1446" s="160"/>
      <c r="J1446" s="160"/>
      <c r="K1446" s="160"/>
      <c r="L1446" s="160"/>
      <c r="M1446" s="160"/>
      <c r="N1446" s="160"/>
      <c r="O1446" s="160"/>
      <c r="P1446" s="160"/>
      <c r="Q1446" s="160"/>
      <c r="R1446" s="160"/>
      <c r="S1446" s="160"/>
      <c r="T1446" s="160"/>
      <c r="U1446" s="160"/>
      <c r="V1446" s="160"/>
      <c r="W1446" s="160"/>
      <c r="X1446" s="160"/>
      <c r="Y1446" s="160"/>
      <c r="Z1446" s="160"/>
      <c r="AA1446" s="160"/>
      <c r="AB1446" s="167"/>
      <c r="AC1446" s="160"/>
      <c r="AD1446" s="168"/>
      <c r="AE1446" s="160"/>
      <c r="AF1446" s="160"/>
      <c r="AG1446" s="161"/>
      <c r="AH1446" s="115"/>
      <c r="AI1446" s="115"/>
      <c r="AJ1446" s="115"/>
      <c r="AK1446" s="115"/>
      <c r="AL1446" s="115"/>
      <c r="AM1446" s="115"/>
      <c r="AO1446" s="115"/>
      <c r="AQ1446" s="4"/>
    </row>
    <row r="1447" spans="3:43">
      <c r="C1447" s="159"/>
      <c r="D1447" s="162"/>
      <c r="E1447" s="161"/>
      <c r="F1447" s="700"/>
      <c r="G1447" s="160"/>
      <c r="H1447" s="160"/>
      <c r="I1447" s="160"/>
      <c r="J1447" s="160"/>
      <c r="K1447" s="160"/>
      <c r="L1447" s="160"/>
      <c r="M1447" s="160"/>
      <c r="N1447" s="160"/>
      <c r="O1447" s="160"/>
      <c r="P1447" s="160"/>
      <c r="Q1447" s="160"/>
      <c r="R1447" s="160"/>
      <c r="S1447" s="160"/>
      <c r="T1447" s="160"/>
      <c r="U1447" s="160"/>
      <c r="V1447" s="160"/>
      <c r="W1447" s="160"/>
      <c r="X1447" s="160"/>
      <c r="Y1447" s="160"/>
      <c r="Z1447" s="160"/>
      <c r="AA1447" s="160"/>
      <c r="AB1447" s="167"/>
      <c r="AC1447" s="160"/>
      <c r="AD1447" s="168"/>
      <c r="AE1447" s="160"/>
      <c r="AF1447" s="160"/>
      <c r="AG1447" s="161"/>
      <c r="AH1447" s="115"/>
      <c r="AI1447" s="115"/>
      <c r="AJ1447" s="115"/>
      <c r="AK1447" s="115"/>
      <c r="AL1447" s="115"/>
      <c r="AM1447" s="115"/>
      <c r="AO1447" s="115"/>
      <c r="AQ1447" s="4"/>
    </row>
    <row r="1448" spans="3:43">
      <c r="C1448" s="159"/>
      <c r="D1448" s="162"/>
      <c r="E1448" s="161"/>
      <c r="F1448" s="700"/>
      <c r="G1448" s="160"/>
      <c r="H1448" s="160"/>
      <c r="I1448" s="160"/>
      <c r="J1448" s="160"/>
      <c r="K1448" s="160"/>
      <c r="L1448" s="160"/>
      <c r="M1448" s="160"/>
      <c r="N1448" s="160"/>
      <c r="O1448" s="160"/>
      <c r="P1448" s="160"/>
      <c r="Q1448" s="160"/>
      <c r="R1448" s="160"/>
      <c r="S1448" s="160"/>
      <c r="T1448" s="160"/>
      <c r="U1448" s="160"/>
      <c r="V1448" s="160"/>
      <c r="W1448" s="160"/>
      <c r="X1448" s="160"/>
      <c r="Y1448" s="160"/>
      <c r="Z1448" s="160"/>
      <c r="AA1448" s="160"/>
      <c r="AB1448" s="167"/>
      <c r="AC1448" s="160"/>
      <c r="AD1448" s="168"/>
      <c r="AE1448" s="160"/>
      <c r="AF1448" s="160"/>
      <c r="AG1448" s="161"/>
      <c r="AH1448" s="115"/>
      <c r="AI1448" s="115"/>
      <c r="AJ1448" s="115"/>
      <c r="AK1448" s="115"/>
      <c r="AL1448" s="115"/>
      <c r="AM1448" s="115"/>
      <c r="AO1448" s="115"/>
      <c r="AQ1448" s="4"/>
    </row>
    <row r="1449" spans="3:43">
      <c r="C1449" s="159"/>
      <c r="D1449" s="162"/>
      <c r="E1449" s="161"/>
      <c r="F1449" s="700"/>
      <c r="G1449" s="160"/>
      <c r="H1449" s="160"/>
      <c r="I1449" s="160"/>
      <c r="J1449" s="160"/>
      <c r="K1449" s="160"/>
      <c r="L1449" s="160"/>
      <c r="M1449" s="160"/>
      <c r="N1449" s="160"/>
      <c r="O1449" s="160"/>
      <c r="P1449" s="160"/>
      <c r="Q1449" s="160"/>
      <c r="R1449" s="160"/>
      <c r="S1449" s="160"/>
      <c r="T1449" s="160"/>
      <c r="U1449" s="160"/>
      <c r="V1449" s="160"/>
      <c r="W1449" s="160"/>
      <c r="X1449" s="160"/>
      <c r="Y1449" s="160"/>
      <c r="Z1449" s="160"/>
      <c r="AA1449" s="160"/>
      <c r="AB1449" s="167"/>
      <c r="AC1449" s="160"/>
      <c r="AD1449" s="168"/>
      <c r="AE1449" s="160"/>
      <c r="AF1449" s="160"/>
      <c r="AG1449" s="161"/>
      <c r="AH1449" s="115"/>
      <c r="AI1449" s="115"/>
      <c r="AJ1449" s="115"/>
      <c r="AK1449" s="115"/>
      <c r="AL1449" s="115"/>
      <c r="AM1449" s="115"/>
      <c r="AO1449" s="115"/>
      <c r="AQ1449" s="4"/>
    </row>
    <row r="1450" spans="3:43">
      <c r="C1450" s="159"/>
      <c r="D1450" s="162"/>
      <c r="E1450" s="161"/>
      <c r="F1450" s="700"/>
      <c r="G1450" s="160"/>
      <c r="H1450" s="160"/>
      <c r="I1450" s="160"/>
      <c r="J1450" s="160"/>
      <c r="K1450" s="160"/>
      <c r="L1450" s="160"/>
      <c r="M1450" s="160"/>
      <c r="N1450" s="160"/>
      <c r="O1450" s="160"/>
      <c r="P1450" s="160"/>
      <c r="Q1450" s="160"/>
      <c r="R1450" s="160"/>
      <c r="S1450" s="160"/>
      <c r="T1450" s="160"/>
      <c r="U1450" s="160"/>
      <c r="V1450" s="160"/>
      <c r="W1450" s="160"/>
      <c r="X1450" s="160"/>
      <c r="Y1450" s="160"/>
      <c r="Z1450" s="160"/>
      <c r="AA1450" s="160"/>
      <c r="AB1450" s="167"/>
      <c r="AC1450" s="160"/>
      <c r="AD1450" s="168"/>
      <c r="AE1450" s="160"/>
      <c r="AF1450" s="160"/>
      <c r="AG1450" s="161"/>
      <c r="AH1450" s="115"/>
      <c r="AI1450" s="115"/>
      <c r="AJ1450" s="115"/>
      <c r="AK1450" s="115"/>
      <c r="AL1450" s="115"/>
      <c r="AM1450" s="115"/>
      <c r="AO1450" s="115"/>
      <c r="AQ1450" s="4"/>
    </row>
    <row r="1451" spans="3:43">
      <c r="C1451" s="159"/>
      <c r="D1451" s="162"/>
      <c r="E1451" s="161"/>
      <c r="F1451" s="700"/>
      <c r="G1451" s="160"/>
      <c r="H1451" s="160"/>
      <c r="I1451" s="160"/>
      <c r="J1451" s="160"/>
      <c r="K1451" s="160"/>
      <c r="L1451" s="160"/>
      <c r="M1451" s="160"/>
      <c r="N1451" s="160"/>
      <c r="O1451" s="160"/>
      <c r="P1451" s="160"/>
      <c r="Q1451" s="160"/>
      <c r="R1451" s="160"/>
      <c r="S1451" s="160"/>
      <c r="T1451" s="160"/>
      <c r="U1451" s="160"/>
      <c r="V1451" s="160"/>
      <c r="W1451" s="160"/>
      <c r="X1451" s="160"/>
      <c r="Y1451" s="160"/>
      <c r="Z1451" s="160"/>
      <c r="AA1451" s="160"/>
      <c r="AB1451" s="167"/>
      <c r="AC1451" s="160"/>
      <c r="AD1451" s="168"/>
      <c r="AE1451" s="160"/>
      <c r="AF1451" s="160"/>
      <c r="AG1451" s="161"/>
      <c r="AH1451" s="115"/>
      <c r="AI1451" s="115"/>
      <c r="AJ1451" s="115"/>
      <c r="AK1451" s="115"/>
      <c r="AL1451" s="115"/>
      <c r="AM1451" s="115"/>
      <c r="AO1451" s="115"/>
      <c r="AQ1451" s="4"/>
    </row>
    <row r="1452" spans="3:43">
      <c r="C1452" s="159"/>
      <c r="D1452" s="162"/>
      <c r="E1452" s="161"/>
      <c r="F1452" s="700"/>
      <c r="G1452" s="160"/>
      <c r="H1452" s="160"/>
      <c r="I1452" s="160"/>
      <c r="J1452" s="160"/>
      <c r="K1452" s="160"/>
      <c r="L1452" s="160"/>
      <c r="M1452" s="160"/>
      <c r="N1452" s="160"/>
      <c r="O1452" s="160"/>
      <c r="P1452" s="160"/>
      <c r="Q1452" s="160"/>
      <c r="R1452" s="160"/>
      <c r="S1452" s="160"/>
      <c r="T1452" s="160"/>
      <c r="U1452" s="160"/>
      <c r="V1452" s="160"/>
      <c r="W1452" s="160"/>
      <c r="X1452" s="160"/>
      <c r="Y1452" s="160"/>
      <c r="Z1452" s="160"/>
      <c r="AA1452" s="160"/>
      <c r="AB1452" s="167"/>
      <c r="AC1452" s="160"/>
      <c r="AD1452" s="168"/>
      <c r="AE1452" s="160"/>
      <c r="AF1452" s="160"/>
      <c r="AG1452" s="161"/>
      <c r="AH1452" s="115"/>
      <c r="AI1452" s="115"/>
      <c r="AJ1452" s="115"/>
      <c r="AK1452" s="115"/>
      <c r="AL1452" s="115"/>
      <c r="AM1452" s="115"/>
      <c r="AO1452" s="115"/>
      <c r="AQ1452" s="4"/>
    </row>
    <row r="1453" spans="3:43">
      <c r="C1453" s="159"/>
      <c r="D1453" s="162"/>
      <c r="E1453" s="161"/>
      <c r="F1453" s="700"/>
      <c r="G1453" s="160"/>
      <c r="H1453" s="160"/>
      <c r="I1453" s="160"/>
      <c r="J1453" s="160"/>
      <c r="K1453" s="160"/>
      <c r="L1453" s="160"/>
      <c r="M1453" s="160"/>
      <c r="N1453" s="160"/>
      <c r="O1453" s="160"/>
      <c r="P1453" s="160"/>
      <c r="Q1453" s="160"/>
      <c r="R1453" s="160"/>
      <c r="S1453" s="160"/>
      <c r="T1453" s="160"/>
      <c r="U1453" s="160"/>
      <c r="V1453" s="160"/>
      <c r="W1453" s="160"/>
      <c r="X1453" s="160"/>
      <c r="Y1453" s="160"/>
      <c r="Z1453" s="160"/>
      <c r="AA1453" s="160"/>
      <c r="AB1453" s="167"/>
      <c r="AC1453" s="160"/>
      <c r="AD1453" s="168"/>
      <c r="AE1453" s="160"/>
      <c r="AF1453" s="160"/>
      <c r="AG1453" s="161"/>
      <c r="AH1453" s="115"/>
      <c r="AI1453" s="115"/>
      <c r="AJ1453" s="115"/>
      <c r="AK1453" s="115"/>
      <c r="AL1453" s="115"/>
      <c r="AM1453" s="115"/>
      <c r="AO1453" s="115"/>
      <c r="AQ1453" s="4"/>
    </row>
    <row r="1454" spans="3:43">
      <c r="C1454" s="159"/>
      <c r="D1454" s="162"/>
      <c r="E1454" s="161"/>
      <c r="F1454" s="700"/>
      <c r="G1454" s="160"/>
      <c r="H1454" s="160"/>
      <c r="I1454" s="160"/>
      <c r="J1454" s="160"/>
      <c r="K1454" s="160"/>
      <c r="L1454" s="160"/>
      <c r="M1454" s="160"/>
      <c r="N1454" s="160"/>
      <c r="O1454" s="160"/>
      <c r="P1454" s="160"/>
      <c r="Q1454" s="160"/>
      <c r="R1454" s="160"/>
      <c r="S1454" s="160"/>
      <c r="T1454" s="160"/>
      <c r="U1454" s="160"/>
      <c r="V1454" s="160"/>
      <c r="W1454" s="160"/>
      <c r="X1454" s="160"/>
      <c r="Y1454" s="160"/>
      <c r="Z1454" s="160"/>
      <c r="AA1454" s="160"/>
      <c r="AB1454" s="167"/>
      <c r="AC1454" s="160"/>
      <c r="AD1454" s="168"/>
      <c r="AE1454" s="160"/>
      <c r="AF1454" s="160"/>
      <c r="AG1454" s="161"/>
      <c r="AH1454" s="115"/>
      <c r="AI1454" s="115"/>
      <c r="AJ1454" s="115"/>
      <c r="AK1454" s="115"/>
      <c r="AL1454" s="115"/>
      <c r="AM1454" s="115"/>
      <c r="AO1454" s="115"/>
      <c r="AQ1454" s="4"/>
    </row>
    <row r="1455" spans="3:43">
      <c r="C1455" s="159"/>
      <c r="D1455" s="162"/>
      <c r="E1455" s="161"/>
      <c r="F1455" s="700"/>
      <c r="G1455" s="160"/>
      <c r="H1455" s="160"/>
      <c r="I1455" s="160"/>
      <c r="J1455" s="160"/>
      <c r="K1455" s="160"/>
      <c r="L1455" s="160"/>
      <c r="M1455" s="160"/>
      <c r="N1455" s="160"/>
      <c r="O1455" s="160"/>
      <c r="P1455" s="160"/>
      <c r="Q1455" s="160"/>
      <c r="R1455" s="160"/>
      <c r="S1455" s="160"/>
      <c r="T1455" s="160"/>
      <c r="U1455" s="160"/>
      <c r="V1455" s="160"/>
      <c r="W1455" s="160"/>
      <c r="X1455" s="160"/>
      <c r="Y1455" s="160"/>
      <c r="Z1455" s="160"/>
      <c r="AA1455" s="160"/>
      <c r="AB1455" s="167"/>
      <c r="AC1455" s="160"/>
      <c r="AD1455" s="168"/>
      <c r="AE1455" s="160"/>
      <c r="AF1455" s="160"/>
      <c r="AG1455" s="161"/>
      <c r="AH1455" s="115"/>
      <c r="AI1455" s="115"/>
      <c r="AJ1455" s="115"/>
      <c r="AK1455" s="115"/>
      <c r="AL1455" s="115"/>
      <c r="AM1455" s="115"/>
      <c r="AO1455" s="115"/>
      <c r="AQ1455" s="4"/>
    </row>
    <row r="1456" spans="3:43">
      <c r="C1456" s="159"/>
      <c r="D1456" s="162"/>
      <c r="E1456" s="161"/>
      <c r="F1456" s="700"/>
      <c r="G1456" s="160"/>
      <c r="H1456" s="160"/>
      <c r="I1456" s="160"/>
      <c r="J1456" s="160"/>
      <c r="K1456" s="160"/>
      <c r="L1456" s="160"/>
      <c r="M1456" s="160"/>
      <c r="N1456" s="160"/>
      <c r="O1456" s="160"/>
      <c r="P1456" s="160"/>
      <c r="Q1456" s="160"/>
      <c r="R1456" s="160"/>
      <c r="S1456" s="160"/>
      <c r="T1456" s="160"/>
      <c r="U1456" s="160"/>
      <c r="V1456" s="160"/>
      <c r="W1456" s="160"/>
      <c r="X1456" s="160"/>
      <c r="Y1456" s="160"/>
      <c r="Z1456" s="160"/>
      <c r="AA1456" s="160"/>
      <c r="AB1456" s="167"/>
      <c r="AC1456" s="160"/>
      <c r="AD1456" s="168"/>
      <c r="AE1456" s="160"/>
      <c r="AF1456" s="160"/>
      <c r="AG1456" s="161"/>
      <c r="AH1456" s="115"/>
      <c r="AI1456" s="115"/>
      <c r="AJ1456" s="115"/>
      <c r="AK1456" s="115"/>
      <c r="AL1456" s="115"/>
      <c r="AM1456" s="115"/>
      <c r="AO1456" s="115"/>
      <c r="AQ1456" s="4"/>
    </row>
    <row r="1457" spans="3:43">
      <c r="C1457" s="159"/>
      <c r="D1457" s="162"/>
      <c r="E1457" s="161"/>
      <c r="F1457" s="700"/>
      <c r="G1457" s="160"/>
      <c r="H1457" s="160"/>
      <c r="I1457" s="160"/>
      <c r="J1457" s="160"/>
      <c r="K1457" s="160"/>
      <c r="L1457" s="160"/>
      <c r="M1457" s="160"/>
      <c r="N1457" s="160"/>
      <c r="O1457" s="160"/>
      <c r="P1457" s="160"/>
      <c r="Q1457" s="160"/>
      <c r="R1457" s="160"/>
      <c r="S1457" s="160"/>
      <c r="T1457" s="160"/>
      <c r="U1457" s="160"/>
      <c r="V1457" s="160"/>
      <c r="W1457" s="160"/>
      <c r="X1457" s="160"/>
      <c r="Y1457" s="160"/>
      <c r="Z1457" s="160"/>
      <c r="AA1457" s="160"/>
      <c r="AB1457" s="167"/>
      <c r="AC1457" s="160"/>
      <c r="AD1457" s="168"/>
      <c r="AE1457" s="160"/>
      <c r="AF1457" s="160"/>
      <c r="AG1457" s="161"/>
      <c r="AH1457" s="115"/>
      <c r="AI1457" s="115"/>
      <c r="AJ1457" s="115"/>
      <c r="AK1457" s="115"/>
      <c r="AL1457" s="115"/>
      <c r="AM1457" s="115"/>
      <c r="AO1457" s="115"/>
      <c r="AQ1457" s="4"/>
    </row>
    <row r="1458" spans="3:43">
      <c r="C1458" s="159"/>
      <c r="D1458" s="162"/>
      <c r="E1458" s="161"/>
      <c r="F1458" s="700"/>
      <c r="G1458" s="160"/>
      <c r="H1458" s="160"/>
      <c r="I1458" s="160"/>
      <c r="J1458" s="160"/>
      <c r="K1458" s="160"/>
      <c r="L1458" s="160"/>
      <c r="M1458" s="160"/>
      <c r="N1458" s="160"/>
      <c r="O1458" s="160"/>
      <c r="P1458" s="160"/>
      <c r="Q1458" s="160"/>
      <c r="R1458" s="160"/>
      <c r="S1458" s="160"/>
      <c r="T1458" s="160"/>
      <c r="U1458" s="160"/>
      <c r="V1458" s="160"/>
      <c r="W1458" s="160"/>
      <c r="X1458" s="160"/>
      <c r="Y1458" s="160"/>
      <c r="Z1458" s="160"/>
      <c r="AA1458" s="160"/>
      <c r="AB1458" s="167"/>
      <c r="AC1458" s="160"/>
      <c r="AD1458" s="168"/>
      <c r="AE1458" s="160"/>
      <c r="AF1458" s="160"/>
      <c r="AG1458" s="161"/>
      <c r="AH1458" s="115"/>
      <c r="AI1458" s="115"/>
      <c r="AJ1458" s="115"/>
      <c r="AK1458" s="115"/>
      <c r="AL1458" s="115"/>
      <c r="AM1458" s="115"/>
      <c r="AO1458" s="115"/>
      <c r="AQ1458" s="4"/>
    </row>
    <row r="1459" spans="3:43">
      <c r="C1459" s="159"/>
      <c r="D1459" s="162"/>
      <c r="E1459" s="161"/>
      <c r="F1459" s="700"/>
      <c r="G1459" s="160"/>
      <c r="H1459" s="160"/>
      <c r="I1459" s="160"/>
      <c r="J1459" s="160"/>
      <c r="K1459" s="160"/>
      <c r="L1459" s="160"/>
      <c r="M1459" s="160"/>
      <c r="N1459" s="160"/>
      <c r="O1459" s="160"/>
      <c r="P1459" s="160"/>
      <c r="Q1459" s="160"/>
      <c r="R1459" s="160"/>
      <c r="S1459" s="160"/>
      <c r="T1459" s="160"/>
      <c r="U1459" s="160"/>
      <c r="V1459" s="160"/>
      <c r="W1459" s="160"/>
      <c r="X1459" s="160"/>
      <c r="Y1459" s="160"/>
      <c r="Z1459" s="160"/>
      <c r="AA1459" s="160"/>
      <c r="AB1459" s="167"/>
      <c r="AC1459" s="160"/>
      <c r="AD1459" s="168"/>
      <c r="AE1459" s="160"/>
      <c r="AF1459" s="160"/>
      <c r="AG1459" s="161"/>
      <c r="AH1459" s="115"/>
      <c r="AI1459" s="115"/>
      <c r="AJ1459" s="115"/>
      <c r="AK1459" s="115"/>
      <c r="AL1459" s="115"/>
      <c r="AM1459" s="115"/>
      <c r="AO1459" s="115"/>
      <c r="AQ1459" s="4"/>
    </row>
    <row r="1460" spans="3:43">
      <c r="C1460" s="159"/>
      <c r="D1460" s="162"/>
      <c r="E1460" s="161"/>
      <c r="F1460" s="700"/>
      <c r="G1460" s="160"/>
      <c r="H1460" s="160"/>
      <c r="I1460" s="160"/>
      <c r="J1460" s="160"/>
      <c r="K1460" s="160"/>
      <c r="L1460" s="160"/>
      <c r="M1460" s="160"/>
      <c r="N1460" s="160"/>
      <c r="O1460" s="160"/>
      <c r="P1460" s="160"/>
      <c r="Q1460" s="160"/>
      <c r="R1460" s="160"/>
      <c r="S1460" s="160"/>
      <c r="T1460" s="160"/>
      <c r="U1460" s="160"/>
      <c r="V1460" s="160"/>
      <c r="W1460" s="160"/>
      <c r="X1460" s="160"/>
      <c r="Y1460" s="160"/>
      <c r="Z1460" s="160"/>
      <c r="AA1460" s="160"/>
      <c r="AB1460" s="167"/>
      <c r="AC1460" s="160"/>
      <c r="AD1460" s="168"/>
      <c r="AE1460" s="160"/>
      <c r="AF1460" s="160"/>
      <c r="AG1460" s="161"/>
      <c r="AH1460" s="115"/>
      <c r="AI1460" s="115"/>
      <c r="AJ1460" s="115"/>
      <c r="AK1460" s="115"/>
      <c r="AL1460" s="115"/>
      <c r="AM1460" s="115"/>
      <c r="AO1460" s="115"/>
      <c r="AQ1460" s="4"/>
    </row>
    <row r="1461" spans="3:43">
      <c r="C1461" s="159"/>
      <c r="D1461" s="162"/>
      <c r="E1461" s="161"/>
      <c r="F1461" s="700"/>
      <c r="G1461" s="160"/>
      <c r="H1461" s="160"/>
      <c r="I1461" s="160"/>
      <c r="J1461" s="160"/>
      <c r="K1461" s="160"/>
      <c r="L1461" s="160"/>
      <c r="M1461" s="160"/>
      <c r="N1461" s="160"/>
      <c r="O1461" s="160"/>
      <c r="P1461" s="160"/>
      <c r="Q1461" s="160"/>
      <c r="R1461" s="160"/>
      <c r="S1461" s="160"/>
      <c r="T1461" s="160"/>
      <c r="U1461" s="160"/>
      <c r="V1461" s="160"/>
      <c r="W1461" s="160"/>
      <c r="X1461" s="160"/>
      <c r="Y1461" s="160"/>
      <c r="Z1461" s="160"/>
      <c r="AA1461" s="160"/>
      <c r="AB1461" s="167"/>
      <c r="AC1461" s="160"/>
      <c r="AD1461" s="168"/>
      <c r="AE1461" s="160"/>
      <c r="AF1461" s="160"/>
      <c r="AG1461" s="161"/>
      <c r="AH1461" s="115"/>
      <c r="AI1461" s="115"/>
      <c r="AJ1461" s="115"/>
      <c r="AK1461" s="115"/>
      <c r="AL1461" s="115"/>
      <c r="AM1461" s="115"/>
      <c r="AO1461" s="115"/>
      <c r="AQ1461" s="4"/>
    </row>
    <row r="1462" spans="3:43">
      <c r="C1462" s="159"/>
      <c r="D1462" s="162"/>
      <c r="E1462" s="161"/>
      <c r="F1462" s="700"/>
      <c r="G1462" s="160"/>
      <c r="H1462" s="160"/>
      <c r="I1462" s="160"/>
      <c r="J1462" s="160"/>
      <c r="K1462" s="160"/>
      <c r="L1462" s="160"/>
      <c r="M1462" s="160"/>
      <c r="N1462" s="160"/>
      <c r="O1462" s="160"/>
      <c r="P1462" s="160"/>
      <c r="Q1462" s="160"/>
      <c r="R1462" s="160"/>
      <c r="S1462" s="160"/>
      <c r="T1462" s="160"/>
      <c r="U1462" s="160"/>
      <c r="V1462" s="160"/>
      <c r="W1462" s="160"/>
      <c r="X1462" s="160"/>
      <c r="Y1462" s="160"/>
      <c r="Z1462" s="160"/>
      <c r="AA1462" s="160"/>
      <c r="AB1462" s="167"/>
      <c r="AC1462" s="160"/>
      <c r="AD1462" s="168"/>
      <c r="AE1462" s="160"/>
      <c r="AF1462" s="160"/>
      <c r="AG1462" s="161"/>
      <c r="AH1462" s="115"/>
      <c r="AI1462" s="115"/>
      <c r="AJ1462" s="115"/>
      <c r="AK1462" s="115"/>
      <c r="AL1462" s="115"/>
      <c r="AM1462" s="115"/>
      <c r="AO1462" s="115"/>
      <c r="AQ1462" s="4"/>
    </row>
    <row r="1463" spans="3:43">
      <c r="C1463" s="159"/>
      <c r="D1463" s="162"/>
      <c r="E1463" s="161"/>
      <c r="F1463" s="700"/>
      <c r="G1463" s="160"/>
      <c r="H1463" s="160"/>
      <c r="I1463" s="160"/>
      <c r="J1463" s="160"/>
      <c r="K1463" s="160"/>
      <c r="L1463" s="160"/>
      <c r="M1463" s="160"/>
      <c r="N1463" s="160"/>
      <c r="O1463" s="160"/>
      <c r="P1463" s="160"/>
      <c r="Q1463" s="160"/>
      <c r="R1463" s="160"/>
      <c r="S1463" s="160"/>
      <c r="T1463" s="160"/>
      <c r="U1463" s="160"/>
      <c r="V1463" s="160"/>
      <c r="W1463" s="160"/>
      <c r="X1463" s="160"/>
      <c r="Y1463" s="160"/>
      <c r="Z1463" s="160"/>
      <c r="AA1463" s="160"/>
      <c r="AB1463" s="167"/>
      <c r="AC1463" s="160"/>
      <c r="AD1463" s="168"/>
      <c r="AE1463" s="160"/>
      <c r="AF1463" s="160"/>
      <c r="AG1463" s="161"/>
      <c r="AH1463" s="115"/>
      <c r="AI1463" s="115"/>
      <c r="AJ1463" s="115"/>
      <c r="AK1463" s="115"/>
      <c r="AL1463" s="115"/>
      <c r="AM1463" s="115"/>
      <c r="AO1463" s="115"/>
      <c r="AQ1463" s="4"/>
    </row>
    <row r="1464" spans="3:43">
      <c r="C1464" s="159"/>
      <c r="D1464" s="162"/>
      <c r="E1464" s="161"/>
      <c r="F1464" s="700"/>
      <c r="G1464" s="160"/>
      <c r="H1464" s="160"/>
      <c r="I1464" s="160"/>
      <c r="J1464" s="160"/>
      <c r="K1464" s="160"/>
      <c r="L1464" s="160"/>
      <c r="M1464" s="160"/>
      <c r="N1464" s="160"/>
      <c r="O1464" s="160"/>
      <c r="P1464" s="160"/>
      <c r="Q1464" s="160"/>
      <c r="R1464" s="160"/>
      <c r="S1464" s="160"/>
      <c r="T1464" s="160"/>
      <c r="U1464" s="160"/>
      <c r="V1464" s="160"/>
      <c r="W1464" s="160"/>
      <c r="X1464" s="160"/>
      <c r="Y1464" s="160"/>
      <c r="Z1464" s="160"/>
      <c r="AA1464" s="160"/>
      <c r="AB1464" s="167"/>
      <c r="AC1464" s="160"/>
      <c r="AD1464" s="168"/>
      <c r="AE1464" s="160"/>
      <c r="AF1464" s="160"/>
      <c r="AG1464" s="161"/>
      <c r="AH1464" s="115"/>
      <c r="AI1464" s="115"/>
      <c r="AJ1464" s="115"/>
      <c r="AK1464" s="115"/>
      <c r="AL1464" s="115"/>
      <c r="AM1464" s="115"/>
      <c r="AO1464" s="115"/>
      <c r="AQ1464" s="4"/>
    </row>
    <row r="1465" spans="3:43">
      <c r="C1465" s="159"/>
      <c r="D1465" s="162"/>
      <c r="E1465" s="161"/>
      <c r="F1465" s="700"/>
      <c r="G1465" s="160"/>
      <c r="H1465" s="160"/>
      <c r="I1465" s="160"/>
      <c r="J1465" s="160"/>
      <c r="K1465" s="160"/>
      <c r="L1465" s="160"/>
      <c r="M1465" s="160"/>
      <c r="N1465" s="160"/>
      <c r="O1465" s="160"/>
      <c r="P1465" s="160"/>
      <c r="Q1465" s="160"/>
      <c r="R1465" s="160"/>
      <c r="S1465" s="160"/>
      <c r="T1465" s="160"/>
      <c r="U1465" s="160"/>
      <c r="V1465" s="160"/>
      <c r="W1465" s="160"/>
      <c r="X1465" s="160"/>
      <c r="Y1465" s="160"/>
      <c r="Z1465" s="160"/>
      <c r="AA1465" s="160"/>
      <c r="AB1465" s="167"/>
      <c r="AC1465" s="160"/>
      <c r="AD1465" s="168"/>
      <c r="AE1465" s="160"/>
      <c r="AF1465" s="160"/>
      <c r="AG1465" s="161"/>
      <c r="AH1465" s="115"/>
      <c r="AI1465" s="115"/>
      <c r="AJ1465" s="115"/>
      <c r="AK1465" s="115"/>
      <c r="AL1465" s="115"/>
      <c r="AM1465" s="115"/>
      <c r="AO1465" s="115"/>
      <c r="AQ1465" s="4"/>
    </row>
    <row r="1466" spans="3:43">
      <c r="C1466" s="159"/>
      <c r="D1466" s="162"/>
      <c r="E1466" s="161"/>
      <c r="F1466" s="700"/>
      <c r="G1466" s="160"/>
      <c r="H1466" s="160"/>
      <c r="I1466" s="160"/>
      <c r="J1466" s="160"/>
      <c r="K1466" s="160"/>
      <c r="L1466" s="160"/>
      <c r="M1466" s="160"/>
      <c r="N1466" s="160"/>
      <c r="O1466" s="160"/>
      <c r="P1466" s="160"/>
      <c r="Q1466" s="160"/>
      <c r="R1466" s="160"/>
      <c r="S1466" s="160"/>
      <c r="T1466" s="160"/>
      <c r="U1466" s="160"/>
      <c r="V1466" s="160"/>
      <c r="W1466" s="160"/>
      <c r="X1466" s="160"/>
      <c r="Y1466" s="160"/>
      <c r="Z1466" s="160"/>
      <c r="AA1466" s="160"/>
      <c r="AB1466" s="167"/>
      <c r="AC1466" s="160"/>
      <c r="AD1466" s="168"/>
      <c r="AE1466" s="160"/>
      <c r="AF1466" s="160"/>
      <c r="AG1466" s="161"/>
      <c r="AH1466" s="115"/>
      <c r="AI1466" s="115"/>
      <c r="AJ1466" s="115"/>
      <c r="AK1466" s="115"/>
      <c r="AL1466" s="115"/>
      <c r="AM1466" s="115"/>
      <c r="AO1466" s="115"/>
      <c r="AQ1466" s="4"/>
    </row>
    <row r="1467" spans="3:43">
      <c r="C1467" s="159"/>
      <c r="D1467" s="162"/>
      <c r="E1467" s="161"/>
      <c r="F1467" s="700"/>
      <c r="G1467" s="160"/>
      <c r="H1467" s="160"/>
      <c r="I1467" s="160"/>
      <c r="J1467" s="160"/>
      <c r="K1467" s="160"/>
      <c r="L1467" s="160"/>
      <c r="M1467" s="160"/>
      <c r="N1467" s="160"/>
      <c r="O1467" s="160"/>
      <c r="P1467" s="160"/>
      <c r="Q1467" s="160"/>
      <c r="R1467" s="160"/>
      <c r="S1467" s="160"/>
      <c r="T1467" s="160"/>
      <c r="U1467" s="160"/>
      <c r="V1467" s="160"/>
      <c r="W1467" s="160"/>
      <c r="X1467" s="160"/>
      <c r="Y1467" s="160"/>
      <c r="Z1467" s="160"/>
      <c r="AA1467" s="160"/>
      <c r="AB1467" s="167"/>
      <c r="AC1467" s="160"/>
      <c r="AD1467" s="168"/>
      <c r="AE1467" s="160"/>
      <c r="AF1467" s="160"/>
      <c r="AG1467" s="161"/>
      <c r="AH1467" s="115"/>
      <c r="AI1467" s="115"/>
      <c r="AJ1467" s="115"/>
      <c r="AK1467" s="115"/>
      <c r="AL1467" s="115"/>
      <c r="AM1467" s="115"/>
      <c r="AO1467" s="115"/>
      <c r="AQ1467" s="4"/>
    </row>
    <row r="1468" spans="3:43">
      <c r="C1468" s="159"/>
      <c r="D1468" s="162"/>
      <c r="E1468" s="161"/>
      <c r="F1468" s="700"/>
      <c r="G1468" s="160"/>
      <c r="H1468" s="160"/>
      <c r="I1468" s="160"/>
      <c r="J1468" s="160"/>
      <c r="K1468" s="160"/>
      <c r="L1468" s="160"/>
      <c r="M1468" s="160"/>
      <c r="N1468" s="160"/>
      <c r="O1468" s="160"/>
      <c r="P1468" s="160"/>
      <c r="Q1468" s="160"/>
      <c r="R1468" s="160"/>
      <c r="S1468" s="160"/>
      <c r="T1468" s="160"/>
      <c r="U1468" s="160"/>
      <c r="V1468" s="160"/>
      <c r="W1468" s="160"/>
      <c r="X1468" s="160"/>
      <c r="Y1468" s="160"/>
      <c r="Z1468" s="160"/>
      <c r="AA1468" s="160"/>
      <c r="AB1468" s="167"/>
      <c r="AC1468" s="160"/>
      <c r="AD1468" s="168"/>
      <c r="AE1468" s="160"/>
      <c r="AF1468" s="160"/>
      <c r="AG1468" s="161"/>
      <c r="AH1468" s="115"/>
      <c r="AI1468" s="115"/>
      <c r="AJ1468" s="115"/>
      <c r="AK1468" s="115"/>
      <c r="AL1468" s="115"/>
      <c r="AM1468" s="115"/>
      <c r="AO1468" s="115"/>
      <c r="AQ1468" s="4"/>
    </row>
    <row r="1469" spans="3:43">
      <c r="C1469" s="159"/>
      <c r="D1469" s="162"/>
      <c r="E1469" s="161"/>
      <c r="F1469" s="700"/>
      <c r="G1469" s="160"/>
      <c r="H1469" s="160"/>
      <c r="I1469" s="160"/>
      <c r="J1469" s="160"/>
      <c r="K1469" s="160"/>
      <c r="L1469" s="160"/>
      <c r="M1469" s="160"/>
      <c r="N1469" s="160"/>
      <c r="O1469" s="160"/>
      <c r="P1469" s="160"/>
      <c r="Q1469" s="160"/>
      <c r="R1469" s="160"/>
      <c r="S1469" s="160"/>
      <c r="T1469" s="160"/>
      <c r="U1469" s="160"/>
      <c r="V1469" s="160"/>
      <c r="W1469" s="160"/>
      <c r="X1469" s="160"/>
      <c r="Y1469" s="160"/>
      <c r="Z1469" s="160"/>
      <c r="AA1469" s="160"/>
      <c r="AB1469" s="167"/>
      <c r="AC1469" s="160"/>
      <c r="AD1469" s="168"/>
      <c r="AE1469" s="160"/>
      <c r="AF1469" s="160"/>
      <c r="AG1469" s="161"/>
      <c r="AH1469" s="115"/>
      <c r="AI1469" s="115"/>
      <c r="AJ1469" s="115"/>
      <c r="AK1469" s="115"/>
      <c r="AL1469" s="115"/>
      <c r="AM1469" s="115"/>
      <c r="AO1469" s="115"/>
      <c r="AQ1469" s="4"/>
    </row>
    <row r="1470" spans="3:43">
      <c r="C1470" s="159"/>
      <c r="D1470" s="162"/>
      <c r="E1470" s="161"/>
      <c r="F1470" s="700"/>
      <c r="G1470" s="160"/>
      <c r="H1470" s="160"/>
      <c r="I1470" s="160"/>
      <c r="J1470" s="160"/>
      <c r="K1470" s="160"/>
      <c r="L1470" s="160"/>
      <c r="M1470" s="160"/>
      <c r="N1470" s="160"/>
      <c r="O1470" s="160"/>
      <c r="P1470" s="160"/>
      <c r="Q1470" s="160"/>
      <c r="R1470" s="160"/>
      <c r="S1470" s="160"/>
      <c r="T1470" s="160"/>
      <c r="U1470" s="160"/>
      <c r="V1470" s="160"/>
      <c r="W1470" s="160"/>
      <c r="X1470" s="160"/>
      <c r="Y1470" s="160"/>
      <c r="Z1470" s="160"/>
      <c r="AA1470" s="160"/>
      <c r="AB1470" s="167"/>
      <c r="AC1470" s="160"/>
      <c r="AD1470" s="168"/>
      <c r="AE1470" s="160"/>
      <c r="AF1470" s="160"/>
      <c r="AG1470" s="161"/>
      <c r="AH1470" s="115"/>
      <c r="AI1470" s="115"/>
      <c r="AJ1470" s="115"/>
      <c r="AK1470" s="115"/>
      <c r="AL1470" s="115"/>
      <c r="AM1470" s="115"/>
      <c r="AO1470" s="115"/>
      <c r="AQ1470" s="4"/>
    </row>
    <row r="1471" spans="3:43">
      <c r="C1471" s="159"/>
      <c r="D1471" s="162"/>
      <c r="E1471" s="161"/>
      <c r="F1471" s="700"/>
      <c r="G1471" s="160"/>
      <c r="H1471" s="160"/>
      <c r="I1471" s="160"/>
      <c r="J1471" s="160"/>
      <c r="K1471" s="160"/>
      <c r="L1471" s="160"/>
      <c r="M1471" s="160"/>
      <c r="N1471" s="160"/>
      <c r="O1471" s="160"/>
      <c r="P1471" s="160"/>
      <c r="Q1471" s="160"/>
      <c r="R1471" s="160"/>
      <c r="S1471" s="160"/>
      <c r="T1471" s="160"/>
      <c r="U1471" s="160"/>
      <c r="V1471" s="160"/>
      <c r="W1471" s="160"/>
      <c r="X1471" s="160"/>
      <c r="Y1471" s="160"/>
      <c r="Z1471" s="160"/>
      <c r="AA1471" s="160"/>
      <c r="AB1471" s="167"/>
      <c r="AC1471" s="160"/>
      <c r="AD1471" s="168"/>
      <c r="AE1471" s="160"/>
      <c r="AF1471" s="160"/>
      <c r="AG1471" s="161"/>
      <c r="AH1471" s="115"/>
      <c r="AI1471" s="115"/>
      <c r="AJ1471" s="115"/>
      <c r="AK1471" s="115"/>
      <c r="AL1471" s="115"/>
      <c r="AM1471" s="115"/>
      <c r="AO1471" s="115"/>
      <c r="AQ1471" s="4"/>
    </row>
    <row r="1472" spans="3:43">
      <c r="C1472" s="159"/>
      <c r="D1472" s="162"/>
      <c r="E1472" s="161"/>
      <c r="F1472" s="700"/>
      <c r="G1472" s="160"/>
      <c r="H1472" s="160"/>
      <c r="I1472" s="160"/>
      <c r="J1472" s="160"/>
      <c r="K1472" s="160"/>
      <c r="L1472" s="160"/>
      <c r="M1472" s="160"/>
      <c r="N1472" s="160"/>
      <c r="O1472" s="160"/>
      <c r="P1472" s="160"/>
      <c r="Q1472" s="160"/>
      <c r="R1472" s="160"/>
      <c r="S1472" s="160"/>
      <c r="T1472" s="160"/>
      <c r="U1472" s="160"/>
      <c r="V1472" s="160"/>
      <c r="W1472" s="160"/>
      <c r="X1472" s="160"/>
      <c r="Y1472" s="160"/>
      <c r="Z1472" s="160"/>
      <c r="AA1472" s="160"/>
      <c r="AB1472" s="167"/>
      <c r="AC1472" s="160"/>
      <c r="AD1472" s="168"/>
      <c r="AE1472" s="160"/>
      <c r="AF1472" s="160"/>
      <c r="AG1472" s="161"/>
      <c r="AH1472" s="115"/>
      <c r="AI1472" s="115"/>
      <c r="AJ1472" s="115"/>
      <c r="AK1472" s="115"/>
      <c r="AL1472" s="115"/>
      <c r="AM1472" s="115"/>
      <c r="AO1472" s="115"/>
      <c r="AQ1472" s="4"/>
    </row>
    <row r="1473" spans="3:43">
      <c r="C1473" s="159"/>
      <c r="D1473" s="162"/>
      <c r="E1473" s="161"/>
      <c r="F1473" s="700"/>
      <c r="G1473" s="160"/>
      <c r="H1473" s="160"/>
      <c r="I1473" s="160"/>
      <c r="J1473" s="160"/>
      <c r="K1473" s="160"/>
      <c r="L1473" s="160"/>
      <c r="M1473" s="160"/>
      <c r="N1473" s="160"/>
      <c r="O1473" s="160"/>
      <c r="P1473" s="160"/>
      <c r="Q1473" s="160"/>
      <c r="R1473" s="160"/>
      <c r="S1473" s="160"/>
      <c r="T1473" s="160"/>
      <c r="U1473" s="160"/>
      <c r="V1473" s="160"/>
      <c r="W1473" s="160"/>
      <c r="X1473" s="160"/>
      <c r="Y1473" s="160"/>
      <c r="Z1473" s="160"/>
      <c r="AA1473" s="160"/>
      <c r="AB1473" s="167"/>
      <c r="AC1473" s="160"/>
      <c r="AD1473" s="168"/>
      <c r="AE1473" s="160"/>
      <c r="AF1473" s="160"/>
      <c r="AG1473" s="161"/>
      <c r="AH1473" s="115"/>
      <c r="AI1473" s="115"/>
      <c r="AJ1473" s="115"/>
      <c r="AK1473" s="115"/>
      <c r="AL1473" s="115"/>
      <c r="AM1473" s="115"/>
      <c r="AO1473" s="115"/>
      <c r="AQ1473" s="4"/>
    </row>
    <row r="1474" spans="3:43">
      <c r="C1474" s="159"/>
      <c r="D1474" s="162"/>
      <c r="E1474" s="161"/>
      <c r="F1474" s="700"/>
      <c r="G1474" s="160"/>
      <c r="H1474" s="160"/>
      <c r="I1474" s="160"/>
      <c r="J1474" s="160"/>
      <c r="K1474" s="160"/>
      <c r="L1474" s="160"/>
      <c r="M1474" s="160"/>
      <c r="N1474" s="160"/>
      <c r="O1474" s="160"/>
      <c r="P1474" s="160"/>
      <c r="Q1474" s="160"/>
      <c r="R1474" s="160"/>
      <c r="S1474" s="160"/>
      <c r="T1474" s="160"/>
      <c r="U1474" s="160"/>
      <c r="V1474" s="160"/>
      <c r="W1474" s="160"/>
      <c r="X1474" s="160"/>
      <c r="Y1474" s="160"/>
      <c r="Z1474" s="160"/>
      <c r="AA1474" s="160"/>
      <c r="AB1474" s="167"/>
      <c r="AC1474" s="160"/>
      <c r="AD1474" s="168"/>
      <c r="AE1474" s="160"/>
      <c r="AF1474" s="160"/>
      <c r="AG1474" s="161"/>
      <c r="AH1474" s="115"/>
      <c r="AI1474" s="115"/>
      <c r="AJ1474" s="115"/>
      <c r="AK1474" s="115"/>
      <c r="AL1474" s="115"/>
      <c r="AM1474" s="115"/>
      <c r="AO1474" s="115"/>
      <c r="AQ1474" s="4"/>
    </row>
    <row r="1475" spans="3:43">
      <c r="C1475" s="159"/>
      <c r="D1475" s="162"/>
      <c r="E1475" s="161"/>
      <c r="F1475" s="700"/>
      <c r="G1475" s="160"/>
      <c r="H1475" s="160"/>
      <c r="I1475" s="160"/>
      <c r="J1475" s="160"/>
      <c r="K1475" s="160"/>
      <c r="L1475" s="160"/>
      <c r="M1475" s="160"/>
      <c r="N1475" s="160"/>
      <c r="O1475" s="160"/>
      <c r="P1475" s="160"/>
      <c r="Q1475" s="160"/>
      <c r="R1475" s="160"/>
      <c r="S1475" s="160"/>
      <c r="T1475" s="160"/>
      <c r="U1475" s="160"/>
      <c r="V1475" s="160"/>
      <c r="W1475" s="160"/>
      <c r="X1475" s="160"/>
      <c r="Y1475" s="160"/>
      <c r="Z1475" s="160"/>
      <c r="AA1475" s="160"/>
      <c r="AB1475" s="167"/>
      <c r="AC1475" s="160"/>
      <c r="AD1475" s="168"/>
      <c r="AE1475" s="160"/>
      <c r="AF1475" s="160"/>
      <c r="AG1475" s="161"/>
      <c r="AH1475" s="115"/>
      <c r="AI1475" s="115"/>
      <c r="AJ1475" s="115"/>
      <c r="AK1475" s="115"/>
      <c r="AL1475" s="115"/>
      <c r="AM1475" s="115"/>
      <c r="AO1475" s="115"/>
      <c r="AQ1475" s="4"/>
    </row>
    <row r="1476" spans="3:43">
      <c r="C1476" s="159"/>
      <c r="D1476" s="162"/>
      <c r="E1476" s="161"/>
      <c r="F1476" s="700"/>
      <c r="G1476" s="160"/>
      <c r="H1476" s="160"/>
      <c r="I1476" s="160"/>
      <c r="J1476" s="160"/>
      <c r="K1476" s="160"/>
      <c r="L1476" s="160"/>
      <c r="M1476" s="160"/>
      <c r="N1476" s="160"/>
      <c r="O1476" s="160"/>
      <c r="P1476" s="160"/>
      <c r="Q1476" s="160"/>
      <c r="R1476" s="160"/>
      <c r="S1476" s="160"/>
      <c r="T1476" s="160"/>
      <c r="U1476" s="160"/>
      <c r="V1476" s="160"/>
      <c r="W1476" s="160"/>
      <c r="X1476" s="160"/>
      <c r="Y1476" s="160"/>
      <c r="Z1476" s="160"/>
      <c r="AA1476" s="160"/>
      <c r="AB1476" s="167"/>
      <c r="AC1476" s="160"/>
      <c r="AD1476" s="168"/>
      <c r="AE1476" s="160"/>
      <c r="AF1476" s="160"/>
      <c r="AG1476" s="161"/>
      <c r="AH1476" s="115"/>
      <c r="AI1476" s="115"/>
      <c r="AJ1476" s="115"/>
      <c r="AK1476" s="115"/>
      <c r="AL1476" s="115"/>
      <c r="AM1476" s="115"/>
      <c r="AO1476" s="115"/>
      <c r="AQ1476" s="4"/>
    </row>
    <row r="1477" spans="3:43">
      <c r="C1477" s="159"/>
      <c r="D1477" s="162"/>
      <c r="E1477" s="161"/>
      <c r="F1477" s="700"/>
      <c r="G1477" s="160"/>
      <c r="H1477" s="160"/>
      <c r="I1477" s="160"/>
      <c r="J1477" s="160"/>
      <c r="K1477" s="160"/>
      <c r="L1477" s="160"/>
      <c r="M1477" s="160"/>
      <c r="N1477" s="160"/>
      <c r="O1477" s="160"/>
      <c r="P1477" s="160"/>
      <c r="Q1477" s="160"/>
      <c r="R1477" s="160"/>
      <c r="S1477" s="160"/>
      <c r="T1477" s="160"/>
      <c r="U1477" s="160"/>
      <c r="V1477" s="160"/>
      <c r="W1477" s="160"/>
      <c r="X1477" s="160"/>
      <c r="Y1477" s="160"/>
      <c r="Z1477" s="160"/>
      <c r="AA1477" s="160"/>
      <c r="AB1477" s="167"/>
      <c r="AC1477" s="160"/>
      <c r="AD1477" s="168"/>
      <c r="AE1477" s="160"/>
      <c r="AF1477" s="160"/>
      <c r="AG1477" s="161"/>
      <c r="AH1477" s="115"/>
      <c r="AI1477" s="115"/>
      <c r="AJ1477" s="115"/>
      <c r="AK1477" s="115"/>
      <c r="AL1477" s="115"/>
      <c r="AM1477" s="115"/>
      <c r="AO1477" s="115"/>
      <c r="AQ1477" s="4"/>
    </row>
    <row r="1478" spans="3:43">
      <c r="C1478" s="159"/>
      <c r="D1478" s="162"/>
      <c r="E1478" s="161"/>
      <c r="F1478" s="700"/>
      <c r="G1478" s="160"/>
      <c r="H1478" s="160"/>
      <c r="I1478" s="160"/>
      <c r="J1478" s="160"/>
      <c r="K1478" s="160"/>
      <c r="L1478" s="160"/>
      <c r="M1478" s="160"/>
      <c r="N1478" s="160"/>
      <c r="O1478" s="160"/>
      <c r="P1478" s="160"/>
      <c r="Q1478" s="160"/>
      <c r="R1478" s="160"/>
      <c r="S1478" s="160"/>
      <c r="T1478" s="160"/>
      <c r="U1478" s="160"/>
      <c r="V1478" s="160"/>
      <c r="W1478" s="160"/>
      <c r="X1478" s="160"/>
      <c r="Y1478" s="160"/>
      <c r="Z1478" s="160"/>
      <c r="AA1478" s="160"/>
      <c r="AB1478" s="167"/>
      <c r="AC1478" s="160"/>
      <c r="AD1478" s="168"/>
      <c r="AE1478" s="160"/>
      <c r="AF1478" s="160"/>
      <c r="AG1478" s="161"/>
      <c r="AH1478" s="115"/>
      <c r="AI1478" s="115"/>
      <c r="AJ1478" s="115"/>
      <c r="AK1478" s="115"/>
      <c r="AL1478" s="115"/>
      <c r="AM1478" s="115"/>
      <c r="AO1478" s="115"/>
      <c r="AQ1478" s="4"/>
    </row>
    <row r="1479" spans="3:43">
      <c r="C1479" s="159"/>
      <c r="D1479" s="162"/>
      <c r="E1479" s="161"/>
      <c r="F1479" s="700"/>
      <c r="G1479" s="160"/>
      <c r="H1479" s="160"/>
      <c r="I1479" s="160"/>
      <c r="J1479" s="160"/>
      <c r="K1479" s="160"/>
      <c r="L1479" s="160"/>
      <c r="M1479" s="160"/>
      <c r="N1479" s="160"/>
      <c r="O1479" s="160"/>
      <c r="P1479" s="160"/>
      <c r="Q1479" s="160"/>
      <c r="R1479" s="160"/>
      <c r="S1479" s="160"/>
      <c r="T1479" s="160"/>
      <c r="U1479" s="160"/>
      <c r="V1479" s="160"/>
      <c r="W1479" s="160"/>
      <c r="X1479" s="160"/>
      <c r="Y1479" s="160"/>
      <c r="Z1479" s="160"/>
      <c r="AA1479" s="160"/>
      <c r="AB1479" s="167"/>
      <c r="AC1479" s="160"/>
      <c r="AD1479" s="168"/>
      <c r="AE1479" s="160"/>
      <c r="AF1479" s="160"/>
      <c r="AG1479" s="161"/>
      <c r="AH1479" s="115"/>
      <c r="AI1479" s="115"/>
      <c r="AJ1479" s="115"/>
      <c r="AK1479" s="115"/>
      <c r="AL1479" s="115"/>
      <c r="AM1479" s="115"/>
      <c r="AO1479" s="115"/>
      <c r="AQ1479" s="4"/>
    </row>
    <row r="1480" spans="3:43">
      <c r="C1480" s="159"/>
      <c r="D1480" s="162"/>
      <c r="E1480" s="161"/>
      <c r="F1480" s="700"/>
      <c r="G1480" s="160"/>
      <c r="H1480" s="160"/>
      <c r="I1480" s="160"/>
      <c r="J1480" s="160"/>
      <c r="K1480" s="160"/>
      <c r="L1480" s="160"/>
      <c r="M1480" s="160"/>
      <c r="N1480" s="160"/>
      <c r="O1480" s="160"/>
      <c r="P1480" s="160"/>
      <c r="Q1480" s="160"/>
      <c r="R1480" s="160"/>
      <c r="S1480" s="160"/>
      <c r="T1480" s="160"/>
      <c r="U1480" s="160"/>
      <c r="V1480" s="160"/>
      <c r="W1480" s="160"/>
      <c r="X1480" s="160"/>
      <c r="Y1480" s="160"/>
      <c r="Z1480" s="160"/>
      <c r="AA1480" s="160"/>
      <c r="AB1480" s="167"/>
      <c r="AC1480" s="160"/>
      <c r="AD1480" s="168"/>
      <c r="AE1480" s="160"/>
      <c r="AF1480" s="160"/>
      <c r="AG1480" s="161"/>
      <c r="AH1480" s="115"/>
      <c r="AI1480" s="115"/>
      <c r="AJ1480" s="115"/>
      <c r="AK1480" s="115"/>
      <c r="AL1480" s="115"/>
      <c r="AM1480" s="115"/>
      <c r="AO1480" s="115"/>
      <c r="AQ1480" s="4"/>
    </row>
    <row r="1481" spans="3:43">
      <c r="C1481" s="159"/>
      <c r="D1481" s="162"/>
      <c r="E1481" s="161"/>
      <c r="F1481" s="700"/>
      <c r="G1481" s="160"/>
      <c r="H1481" s="160"/>
      <c r="I1481" s="160"/>
      <c r="J1481" s="160"/>
      <c r="K1481" s="160"/>
      <c r="L1481" s="160"/>
      <c r="M1481" s="160"/>
      <c r="N1481" s="160"/>
      <c r="O1481" s="160"/>
      <c r="P1481" s="160"/>
      <c r="Q1481" s="160"/>
      <c r="R1481" s="160"/>
      <c r="S1481" s="160"/>
      <c r="T1481" s="160"/>
      <c r="U1481" s="160"/>
      <c r="V1481" s="160"/>
      <c r="W1481" s="160"/>
      <c r="X1481" s="160"/>
      <c r="Y1481" s="160"/>
      <c r="Z1481" s="160"/>
      <c r="AA1481" s="160"/>
      <c r="AB1481" s="167"/>
      <c r="AC1481" s="160"/>
      <c r="AD1481" s="168"/>
      <c r="AE1481" s="160"/>
      <c r="AF1481" s="160"/>
      <c r="AG1481" s="161"/>
      <c r="AH1481" s="115"/>
      <c r="AI1481" s="115"/>
      <c r="AJ1481" s="115"/>
      <c r="AK1481" s="115"/>
      <c r="AL1481" s="115"/>
      <c r="AM1481" s="115"/>
      <c r="AO1481" s="115"/>
      <c r="AQ1481" s="4"/>
    </row>
    <row r="1482" spans="3:43">
      <c r="C1482" s="159"/>
      <c r="D1482" s="162"/>
      <c r="E1482" s="161"/>
      <c r="F1482" s="700"/>
      <c r="G1482" s="160"/>
      <c r="H1482" s="160"/>
      <c r="I1482" s="160"/>
      <c r="J1482" s="160"/>
      <c r="K1482" s="160"/>
      <c r="L1482" s="160"/>
      <c r="M1482" s="160"/>
      <c r="N1482" s="160"/>
      <c r="O1482" s="160"/>
      <c r="P1482" s="160"/>
      <c r="Q1482" s="160"/>
      <c r="R1482" s="160"/>
      <c r="S1482" s="160"/>
      <c r="T1482" s="160"/>
      <c r="U1482" s="160"/>
      <c r="V1482" s="160"/>
      <c r="W1482" s="160"/>
      <c r="X1482" s="160"/>
      <c r="Y1482" s="160"/>
      <c r="Z1482" s="160"/>
      <c r="AA1482" s="160"/>
      <c r="AB1482" s="167"/>
      <c r="AC1482" s="160"/>
      <c r="AD1482" s="168"/>
      <c r="AE1482" s="160"/>
      <c r="AF1482" s="160"/>
      <c r="AG1482" s="161"/>
      <c r="AH1482" s="115"/>
      <c r="AI1482" s="115"/>
      <c r="AJ1482" s="115"/>
      <c r="AK1482" s="115"/>
      <c r="AL1482" s="115"/>
      <c r="AM1482" s="115"/>
      <c r="AO1482" s="115"/>
      <c r="AQ1482" s="4"/>
    </row>
    <row r="1483" spans="3:43">
      <c r="C1483" s="159"/>
      <c r="D1483" s="162"/>
      <c r="E1483" s="161"/>
      <c r="F1483" s="700"/>
      <c r="G1483" s="160"/>
      <c r="H1483" s="160"/>
      <c r="I1483" s="160"/>
      <c r="J1483" s="160"/>
      <c r="K1483" s="160"/>
      <c r="L1483" s="160"/>
      <c r="M1483" s="160"/>
      <c r="N1483" s="160"/>
      <c r="O1483" s="160"/>
      <c r="P1483" s="160"/>
      <c r="Q1483" s="160"/>
      <c r="R1483" s="160"/>
      <c r="S1483" s="160"/>
      <c r="T1483" s="160"/>
      <c r="U1483" s="160"/>
      <c r="V1483" s="160"/>
      <c r="W1483" s="160"/>
      <c r="X1483" s="160"/>
      <c r="Y1483" s="160"/>
      <c r="Z1483" s="160"/>
      <c r="AA1483" s="160"/>
      <c r="AB1483" s="167"/>
      <c r="AC1483" s="160"/>
      <c r="AD1483" s="168"/>
      <c r="AE1483" s="160"/>
      <c r="AF1483" s="160"/>
      <c r="AG1483" s="161"/>
      <c r="AH1483" s="115"/>
      <c r="AI1483" s="115"/>
      <c r="AJ1483" s="115"/>
      <c r="AK1483" s="115"/>
      <c r="AL1483" s="115"/>
      <c r="AM1483" s="115"/>
      <c r="AO1483" s="115"/>
      <c r="AQ1483" s="4"/>
    </row>
    <row r="1484" spans="3:43">
      <c r="C1484" s="159"/>
      <c r="D1484" s="162"/>
      <c r="E1484" s="161"/>
      <c r="F1484" s="700"/>
      <c r="G1484" s="160"/>
      <c r="H1484" s="160"/>
      <c r="I1484" s="160"/>
      <c r="J1484" s="160"/>
      <c r="K1484" s="160"/>
      <c r="L1484" s="160"/>
      <c r="M1484" s="160"/>
      <c r="N1484" s="160"/>
      <c r="O1484" s="160"/>
      <c r="P1484" s="160"/>
      <c r="Q1484" s="160"/>
      <c r="R1484" s="160"/>
      <c r="S1484" s="160"/>
      <c r="T1484" s="160"/>
      <c r="U1484" s="160"/>
      <c r="V1484" s="160"/>
      <c r="W1484" s="160"/>
      <c r="X1484" s="160"/>
      <c r="Y1484" s="160"/>
      <c r="Z1484" s="160"/>
      <c r="AA1484" s="160"/>
      <c r="AB1484" s="167"/>
      <c r="AC1484" s="160"/>
      <c r="AD1484" s="168"/>
      <c r="AE1484" s="160"/>
      <c r="AF1484" s="160"/>
      <c r="AG1484" s="161"/>
      <c r="AH1484" s="115"/>
      <c r="AI1484" s="115"/>
      <c r="AJ1484" s="115"/>
      <c r="AK1484" s="115"/>
      <c r="AL1484" s="115"/>
      <c r="AM1484" s="115"/>
      <c r="AO1484" s="115"/>
      <c r="AQ1484" s="4"/>
    </row>
    <row r="1485" spans="3:43">
      <c r="C1485" s="159"/>
      <c r="D1485" s="162"/>
      <c r="E1485" s="161"/>
      <c r="F1485" s="700"/>
      <c r="G1485" s="160"/>
      <c r="H1485" s="160"/>
      <c r="I1485" s="160"/>
      <c r="J1485" s="160"/>
      <c r="K1485" s="160"/>
      <c r="L1485" s="160"/>
      <c r="M1485" s="160"/>
      <c r="N1485" s="160"/>
      <c r="O1485" s="160"/>
      <c r="P1485" s="160"/>
      <c r="Q1485" s="160"/>
      <c r="R1485" s="160"/>
      <c r="S1485" s="160"/>
      <c r="T1485" s="160"/>
      <c r="U1485" s="160"/>
      <c r="V1485" s="160"/>
      <c r="W1485" s="160"/>
      <c r="X1485" s="160"/>
      <c r="Y1485" s="160"/>
      <c r="Z1485" s="160"/>
      <c r="AA1485" s="160"/>
      <c r="AB1485" s="167"/>
      <c r="AC1485" s="160"/>
      <c r="AD1485" s="168"/>
      <c r="AE1485" s="160"/>
      <c r="AF1485" s="160"/>
      <c r="AG1485" s="161"/>
      <c r="AH1485" s="115"/>
      <c r="AI1485" s="115"/>
      <c r="AJ1485" s="115"/>
      <c r="AK1485" s="115"/>
      <c r="AL1485" s="115"/>
      <c r="AM1485" s="115"/>
      <c r="AO1485" s="115"/>
      <c r="AQ1485" s="4"/>
    </row>
    <row r="1486" spans="3:43">
      <c r="C1486" s="159"/>
      <c r="D1486" s="162"/>
      <c r="E1486" s="161"/>
      <c r="F1486" s="700"/>
      <c r="G1486" s="160"/>
      <c r="H1486" s="160"/>
      <c r="I1486" s="160"/>
      <c r="J1486" s="160"/>
      <c r="K1486" s="160"/>
      <c r="L1486" s="160"/>
      <c r="M1486" s="160"/>
      <c r="N1486" s="160"/>
      <c r="O1486" s="160"/>
      <c r="P1486" s="160"/>
      <c r="Q1486" s="160"/>
      <c r="R1486" s="160"/>
      <c r="S1486" s="160"/>
      <c r="T1486" s="160"/>
      <c r="U1486" s="160"/>
      <c r="V1486" s="160"/>
      <c r="W1486" s="160"/>
      <c r="X1486" s="160"/>
      <c r="Y1486" s="160"/>
      <c r="Z1486" s="160"/>
      <c r="AA1486" s="160"/>
      <c r="AB1486" s="167"/>
      <c r="AC1486" s="160"/>
      <c r="AD1486" s="168"/>
      <c r="AE1486" s="160"/>
      <c r="AF1486" s="160"/>
      <c r="AG1486" s="161"/>
      <c r="AH1486" s="115"/>
      <c r="AI1486" s="115"/>
      <c r="AJ1486" s="115"/>
      <c r="AK1486" s="115"/>
      <c r="AL1486" s="115"/>
      <c r="AM1486" s="115"/>
      <c r="AO1486" s="115"/>
      <c r="AQ1486" s="4"/>
    </row>
    <row r="1487" spans="3:43">
      <c r="C1487" s="159"/>
      <c r="D1487" s="162"/>
      <c r="E1487" s="161"/>
      <c r="F1487" s="700"/>
      <c r="G1487" s="160"/>
      <c r="H1487" s="160"/>
      <c r="I1487" s="160"/>
      <c r="J1487" s="160"/>
      <c r="K1487" s="160"/>
      <c r="L1487" s="160"/>
      <c r="M1487" s="160"/>
      <c r="N1487" s="160"/>
      <c r="O1487" s="160"/>
      <c r="P1487" s="160"/>
      <c r="Q1487" s="160"/>
      <c r="R1487" s="160"/>
      <c r="S1487" s="160"/>
      <c r="T1487" s="160"/>
      <c r="U1487" s="160"/>
      <c r="V1487" s="160"/>
      <c r="W1487" s="160"/>
      <c r="X1487" s="160"/>
      <c r="Y1487" s="160"/>
      <c r="Z1487" s="160"/>
      <c r="AA1487" s="160"/>
      <c r="AB1487" s="167"/>
      <c r="AC1487" s="160"/>
      <c r="AD1487" s="168"/>
      <c r="AE1487" s="160"/>
      <c r="AF1487" s="160"/>
      <c r="AG1487" s="161"/>
      <c r="AH1487" s="115"/>
      <c r="AI1487" s="115"/>
      <c r="AJ1487" s="115"/>
      <c r="AK1487" s="115"/>
      <c r="AL1487" s="115"/>
      <c r="AM1487" s="115"/>
      <c r="AO1487" s="115"/>
      <c r="AQ1487" s="4"/>
    </row>
    <row r="1488" spans="3:43">
      <c r="C1488" s="159"/>
      <c r="D1488" s="162"/>
      <c r="E1488" s="161"/>
      <c r="F1488" s="700"/>
      <c r="G1488" s="160"/>
      <c r="H1488" s="160"/>
      <c r="I1488" s="160"/>
      <c r="J1488" s="160"/>
      <c r="K1488" s="160"/>
      <c r="L1488" s="160"/>
      <c r="M1488" s="160"/>
      <c r="N1488" s="160"/>
      <c r="O1488" s="160"/>
      <c r="P1488" s="160"/>
      <c r="Q1488" s="160"/>
      <c r="R1488" s="160"/>
      <c r="S1488" s="160"/>
      <c r="T1488" s="160"/>
      <c r="U1488" s="160"/>
      <c r="V1488" s="160"/>
      <c r="W1488" s="160"/>
      <c r="X1488" s="160"/>
      <c r="Y1488" s="160"/>
      <c r="Z1488" s="160"/>
      <c r="AA1488" s="160"/>
      <c r="AB1488" s="167"/>
      <c r="AC1488" s="160"/>
      <c r="AD1488" s="168"/>
      <c r="AE1488" s="160"/>
      <c r="AF1488" s="160"/>
      <c r="AG1488" s="161"/>
      <c r="AH1488" s="115"/>
      <c r="AI1488" s="115"/>
      <c r="AJ1488" s="115"/>
      <c r="AK1488" s="115"/>
      <c r="AL1488" s="115"/>
      <c r="AM1488" s="115"/>
      <c r="AO1488" s="115"/>
      <c r="AQ1488" s="4"/>
    </row>
    <row r="1489" spans="3:43">
      <c r="C1489" s="159"/>
      <c r="D1489" s="162"/>
      <c r="E1489" s="161"/>
      <c r="F1489" s="700"/>
      <c r="G1489" s="160"/>
      <c r="H1489" s="160"/>
      <c r="I1489" s="160"/>
      <c r="J1489" s="160"/>
      <c r="K1489" s="160"/>
      <c r="L1489" s="160"/>
      <c r="M1489" s="160"/>
      <c r="N1489" s="160"/>
      <c r="O1489" s="160"/>
      <c r="P1489" s="160"/>
      <c r="Q1489" s="160"/>
      <c r="R1489" s="160"/>
      <c r="S1489" s="160"/>
      <c r="T1489" s="160"/>
      <c r="U1489" s="160"/>
      <c r="V1489" s="160"/>
      <c r="W1489" s="160"/>
      <c r="X1489" s="160"/>
      <c r="Y1489" s="160"/>
      <c r="Z1489" s="160"/>
      <c r="AA1489" s="160"/>
      <c r="AB1489" s="167"/>
      <c r="AC1489" s="160"/>
      <c r="AD1489" s="168"/>
      <c r="AE1489" s="160"/>
      <c r="AF1489" s="160"/>
      <c r="AG1489" s="161"/>
      <c r="AH1489" s="115"/>
      <c r="AI1489" s="115"/>
      <c r="AJ1489" s="115"/>
      <c r="AK1489" s="115"/>
      <c r="AL1489" s="115"/>
      <c r="AM1489" s="115"/>
      <c r="AO1489" s="115"/>
      <c r="AQ1489" s="4"/>
    </row>
    <row r="1490" spans="3:43">
      <c r="C1490" s="159"/>
      <c r="D1490" s="162"/>
      <c r="E1490" s="161"/>
      <c r="F1490" s="700"/>
      <c r="G1490" s="160"/>
      <c r="H1490" s="160"/>
      <c r="I1490" s="160"/>
      <c r="J1490" s="160"/>
      <c r="K1490" s="160"/>
      <c r="L1490" s="160"/>
      <c r="M1490" s="160"/>
      <c r="N1490" s="160"/>
      <c r="O1490" s="160"/>
      <c r="P1490" s="160"/>
      <c r="Q1490" s="160"/>
      <c r="R1490" s="160"/>
      <c r="S1490" s="160"/>
      <c r="T1490" s="160"/>
      <c r="U1490" s="160"/>
      <c r="V1490" s="160"/>
      <c r="W1490" s="160"/>
      <c r="X1490" s="160"/>
      <c r="Y1490" s="160"/>
      <c r="Z1490" s="160"/>
      <c r="AA1490" s="160"/>
      <c r="AB1490" s="167"/>
      <c r="AC1490" s="160"/>
      <c r="AD1490" s="168"/>
      <c r="AE1490" s="160"/>
      <c r="AF1490" s="160"/>
      <c r="AG1490" s="161"/>
      <c r="AH1490" s="115"/>
      <c r="AI1490" s="115"/>
      <c r="AJ1490" s="115"/>
      <c r="AK1490" s="115"/>
      <c r="AL1490" s="115"/>
      <c r="AM1490" s="115"/>
      <c r="AO1490" s="115"/>
      <c r="AQ1490" s="4"/>
    </row>
    <row r="1491" spans="3:43">
      <c r="C1491" s="159"/>
      <c r="D1491" s="162"/>
      <c r="E1491" s="161"/>
      <c r="F1491" s="700"/>
      <c r="G1491" s="160"/>
      <c r="H1491" s="160"/>
      <c r="I1491" s="160"/>
      <c r="J1491" s="160"/>
      <c r="K1491" s="160"/>
      <c r="L1491" s="160"/>
      <c r="M1491" s="160"/>
      <c r="N1491" s="160"/>
      <c r="O1491" s="160"/>
      <c r="P1491" s="160"/>
      <c r="Q1491" s="160"/>
      <c r="R1491" s="160"/>
      <c r="S1491" s="160"/>
      <c r="T1491" s="160"/>
      <c r="U1491" s="160"/>
      <c r="V1491" s="160"/>
      <c r="W1491" s="160"/>
      <c r="X1491" s="160"/>
      <c r="Y1491" s="160"/>
      <c r="Z1491" s="160"/>
      <c r="AA1491" s="160"/>
      <c r="AB1491" s="167"/>
      <c r="AC1491" s="160"/>
      <c r="AD1491" s="168"/>
      <c r="AE1491" s="160"/>
      <c r="AF1491" s="160"/>
      <c r="AG1491" s="161"/>
      <c r="AH1491" s="115"/>
      <c r="AI1491" s="115"/>
      <c r="AJ1491" s="115"/>
      <c r="AK1491" s="115"/>
      <c r="AL1491" s="115"/>
      <c r="AM1491" s="115"/>
      <c r="AO1491" s="115"/>
      <c r="AQ1491" s="4"/>
    </row>
    <row r="1492" spans="3:43">
      <c r="C1492" s="159"/>
      <c r="D1492" s="162"/>
      <c r="E1492" s="161"/>
      <c r="F1492" s="700"/>
      <c r="G1492" s="160"/>
      <c r="H1492" s="160"/>
      <c r="I1492" s="160"/>
      <c r="J1492" s="160"/>
      <c r="K1492" s="160"/>
      <c r="L1492" s="160"/>
      <c r="M1492" s="160"/>
      <c r="N1492" s="160"/>
      <c r="O1492" s="160"/>
      <c r="P1492" s="160"/>
      <c r="Q1492" s="160"/>
      <c r="R1492" s="160"/>
      <c r="S1492" s="160"/>
      <c r="T1492" s="160"/>
      <c r="U1492" s="160"/>
      <c r="V1492" s="160"/>
      <c r="W1492" s="160"/>
      <c r="X1492" s="160"/>
      <c r="Y1492" s="160"/>
      <c r="Z1492" s="160"/>
      <c r="AA1492" s="160"/>
      <c r="AB1492" s="167"/>
      <c r="AC1492" s="160"/>
      <c r="AD1492" s="168"/>
      <c r="AE1492" s="160"/>
      <c r="AF1492" s="160"/>
      <c r="AG1492" s="161"/>
      <c r="AH1492" s="115"/>
      <c r="AI1492" s="115"/>
      <c r="AJ1492" s="115"/>
      <c r="AK1492" s="115"/>
      <c r="AL1492" s="115"/>
      <c r="AM1492" s="115"/>
      <c r="AO1492" s="115"/>
      <c r="AQ1492" s="4"/>
    </row>
    <row r="1493" spans="3:43">
      <c r="C1493" s="159"/>
      <c r="D1493" s="162"/>
      <c r="E1493" s="161"/>
      <c r="F1493" s="700"/>
      <c r="G1493" s="160"/>
      <c r="H1493" s="160"/>
      <c r="I1493" s="160"/>
      <c r="J1493" s="160"/>
      <c r="K1493" s="160"/>
      <c r="L1493" s="160"/>
      <c r="M1493" s="160"/>
      <c r="N1493" s="160"/>
      <c r="O1493" s="160"/>
      <c r="P1493" s="160"/>
      <c r="Q1493" s="160"/>
      <c r="R1493" s="160"/>
      <c r="S1493" s="160"/>
      <c r="T1493" s="160"/>
      <c r="U1493" s="160"/>
      <c r="V1493" s="160"/>
      <c r="W1493" s="160"/>
      <c r="X1493" s="160"/>
      <c r="Y1493" s="160"/>
      <c r="Z1493" s="160"/>
      <c r="AA1493" s="160"/>
      <c r="AB1493" s="167"/>
      <c r="AC1493" s="160"/>
      <c r="AD1493" s="168"/>
      <c r="AE1493" s="160"/>
      <c r="AF1493" s="160"/>
      <c r="AG1493" s="161"/>
      <c r="AH1493" s="115"/>
      <c r="AI1493" s="115"/>
      <c r="AJ1493" s="115"/>
      <c r="AK1493" s="115"/>
      <c r="AL1493" s="115"/>
      <c r="AM1493" s="115"/>
      <c r="AO1493" s="115"/>
      <c r="AQ1493" s="4"/>
    </row>
    <row r="1494" spans="3:43">
      <c r="C1494" s="159"/>
      <c r="D1494" s="162"/>
      <c r="E1494" s="161"/>
      <c r="F1494" s="700"/>
      <c r="G1494" s="160"/>
      <c r="H1494" s="160"/>
      <c r="I1494" s="160"/>
      <c r="J1494" s="160"/>
      <c r="K1494" s="160"/>
      <c r="L1494" s="160"/>
      <c r="M1494" s="160"/>
      <c r="N1494" s="160"/>
      <c r="O1494" s="160"/>
      <c r="P1494" s="160"/>
      <c r="Q1494" s="160"/>
      <c r="R1494" s="160"/>
      <c r="S1494" s="160"/>
      <c r="T1494" s="160"/>
      <c r="U1494" s="160"/>
      <c r="V1494" s="160"/>
      <c r="W1494" s="160"/>
      <c r="X1494" s="160"/>
      <c r="Y1494" s="160"/>
      <c r="Z1494" s="160"/>
      <c r="AA1494" s="160"/>
      <c r="AB1494" s="167"/>
      <c r="AC1494" s="160"/>
      <c r="AD1494" s="168"/>
      <c r="AE1494" s="160"/>
      <c r="AF1494" s="160"/>
      <c r="AG1494" s="161"/>
      <c r="AH1494" s="115"/>
      <c r="AI1494" s="115"/>
      <c r="AJ1494" s="115"/>
      <c r="AK1494" s="115"/>
      <c r="AL1494" s="115"/>
      <c r="AM1494" s="115"/>
      <c r="AO1494" s="115"/>
      <c r="AQ1494" s="4"/>
    </row>
    <row r="1495" spans="3:43">
      <c r="C1495" s="159"/>
      <c r="D1495" s="162"/>
      <c r="E1495" s="161"/>
      <c r="F1495" s="700"/>
      <c r="G1495" s="160"/>
      <c r="H1495" s="160"/>
      <c r="I1495" s="160"/>
      <c r="J1495" s="160"/>
      <c r="K1495" s="160"/>
      <c r="L1495" s="160"/>
      <c r="M1495" s="160"/>
      <c r="N1495" s="160"/>
      <c r="O1495" s="160"/>
      <c r="P1495" s="160"/>
      <c r="Q1495" s="160"/>
      <c r="R1495" s="160"/>
      <c r="S1495" s="160"/>
      <c r="T1495" s="160"/>
      <c r="U1495" s="160"/>
      <c r="V1495" s="160"/>
      <c r="W1495" s="160"/>
      <c r="X1495" s="160"/>
      <c r="Y1495" s="160"/>
      <c r="Z1495" s="160"/>
      <c r="AA1495" s="160"/>
      <c r="AB1495" s="167"/>
      <c r="AC1495" s="160"/>
      <c r="AD1495" s="168"/>
      <c r="AE1495" s="160"/>
      <c r="AF1495" s="160"/>
      <c r="AG1495" s="161"/>
      <c r="AH1495" s="115"/>
      <c r="AI1495" s="115"/>
      <c r="AJ1495" s="115"/>
      <c r="AK1495" s="115"/>
      <c r="AL1495" s="115"/>
      <c r="AM1495" s="115"/>
      <c r="AO1495" s="115"/>
      <c r="AQ1495" s="4"/>
    </row>
    <row r="1496" spans="3:43">
      <c r="C1496" s="159"/>
      <c r="D1496" s="162"/>
      <c r="E1496" s="161"/>
      <c r="F1496" s="700"/>
      <c r="G1496" s="160"/>
      <c r="H1496" s="160"/>
      <c r="I1496" s="160"/>
      <c r="J1496" s="160"/>
      <c r="K1496" s="160"/>
      <c r="L1496" s="160"/>
      <c r="M1496" s="160"/>
      <c r="N1496" s="160"/>
      <c r="O1496" s="160"/>
      <c r="P1496" s="160"/>
      <c r="Q1496" s="160"/>
      <c r="R1496" s="160"/>
      <c r="S1496" s="160"/>
      <c r="T1496" s="160"/>
      <c r="U1496" s="160"/>
      <c r="V1496" s="160"/>
      <c r="W1496" s="160"/>
      <c r="X1496" s="160"/>
      <c r="Y1496" s="160"/>
      <c r="Z1496" s="160"/>
      <c r="AA1496" s="160"/>
      <c r="AB1496" s="167"/>
      <c r="AC1496" s="160"/>
      <c r="AD1496" s="168"/>
      <c r="AE1496" s="160"/>
      <c r="AF1496" s="160"/>
      <c r="AG1496" s="161"/>
      <c r="AH1496" s="115"/>
      <c r="AI1496" s="115"/>
      <c r="AJ1496" s="115"/>
      <c r="AK1496" s="115"/>
      <c r="AL1496" s="115"/>
      <c r="AM1496" s="115"/>
      <c r="AO1496" s="115"/>
      <c r="AQ1496" s="4"/>
    </row>
    <row r="1497" spans="3:43">
      <c r="C1497" s="159"/>
      <c r="D1497" s="162"/>
      <c r="E1497" s="161"/>
      <c r="F1497" s="700"/>
      <c r="G1497" s="160"/>
      <c r="H1497" s="160"/>
      <c r="I1497" s="160"/>
      <c r="J1497" s="160"/>
      <c r="K1497" s="160"/>
      <c r="L1497" s="160"/>
      <c r="M1497" s="160"/>
      <c r="N1497" s="160"/>
      <c r="O1497" s="160"/>
      <c r="P1497" s="160"/>
      <c r="Q1497" s="160"/>
      <c r="R1497" s="160"/>
      <c r="S1497" s="160"/>
      <c r="T1497" s="160"/>
      <c r="U1497" s="160"/>
      <c r="V1497" s="160"/>
      <c r="W1497" s="160"/>
      <c r="X1497" s="160"/>
      <c r="Y1497" s="160"/>
      <c r="Z1497" s="160"/>
      <c r="AA1497" s="160"/>
      <c r="AB1497" s="167"/>
      <c r="AC1497" s="160"/>
      <c r="AD1497" s="168"/>
      <c r="AE1497" s="160"/>
      <c r="AF1497" s="160"/>
      <c r="AG1497" s="161"/>
      <c r="AH1497" s="115"/>
      <c r="AI1497" s="115"/>
      <c r="AJ1497" s="115"/>
      <c r="AK1497" s="115"/>
      <c r="AL1497" s="115"/>
      <c r="AM1497" s="115"/>
      <c r="AO1497" s="115"/>
      <c r="AQ1497" s="4"/>
    </row>
    <row r="1498" spans="3:43">
      <c r="C1498" s="159"/>
      <c r="D1498" s="162"/>
      <c r="E1498" s="161"/>
      <c r="F1498" s="700"/>
      <c r="G1498" s="160"/>
      <c r="H1498" s="160"/>
      <c r="I1498" s="160"/>
      <c r="J1498" s="160"/>
      <c r="K1498" s="160"/>
      <c r="L1498" s="160"/>
      <c r="M1498" s="160"/>
      <c r="N1498" s="160"/>
      <c r="O1498" s="160"/>
      <c r="P1498" s="160"/>
      <c r="Q1498" s="160"/>
      <c r="R1498" s="160"/>
      <c r="S1498" s="160"/>
      <c r="T1498" s="160"/>
      <c r="U1498" s="160"/>
      <c r="V1498" s="160"/>
      <c r="W1498" s="160"/>
      <c r="X1498" s="160"/>
      <c r="Y1498" s="160"/>
      <c r="Z1498" s="160"/>
      <c r="AA1498" s="160"/>
      <c r="AB1498" s="167"/>
      <c r="AC1498" s="160"/>
      <c r="AD1498" s="168"/>
      <c r="AE1498" s="160"/>
      <c r="AF1498" s="160"/>
      <c r="AG1498" s="161"/>
      <c r="AH1498" s="115"/>
      <c r="AI1498" s="115"/>
      <c r="AJ1498" s="115"/>
      <c r="AK1498" s="115"/>
      <c r="AL1498" s="115"/>
      <c r="AM1498" s="115"/>
      <c r="AO1498" s="115"/>
      <c r="AQ1498" s="4"/>
    </row>
    <row r="1499" spans="3:43">
      <c r="C1499" s="159"/>
      <c r="D1499" s="162"/>
      <c r="E1499" s="161"/>
      <c r="F1499" s="700"/>
      <c r="G1499" s="160"/>
      <c r="H1499" s="160"/>
      <c r="I1499" s="160"/>
      <c r="J1499" s="160"/>
      <c r="K1499" s="160"/>
      <c r="L1499" s="160"/>
      <c r="M1499" s="160"/>
      <c r="N1499" s="160"/>
      <c r="O1499" s="160"/>
      <c r="P1499" s="160"/>
      <c r="Q1499" s="160"/>
      <c r="R1499" s="160"/>
      <c r="S1499" s="160"/>
      <c r="T1499" s="160"/>
      <c r="U1499" s="160"/>
      <c r="V1499" s="160"/>
      <c r="W1499" s="160"/>
      <c r="X1499" s="160"/>
      <c r="Y1499" s="160"/>
      <c r="Z1499" s="160"/>
      <c r="AA1499" s="160"/>
      <c r="AB1499" s="167"/>
      <c r="AC1499" s="160"/>
      <c r="AD1499" s="168"/>
      <c r="AE1499" s="160"/>
      <c r="AF1499" s="160"/>
      <c r="AG1499" s="161"/>
      <c r="AH1499" s="115"/>
      <c r="AI1499" s="115"/>
      <c r="AJ1499" s="115"/>
      <c r="AK1499" s="115"/>
      <c r="AL1499" s="115"/>
      <c r="AM1499" s="115"/>
      <c r="AO1499" s="115"/>
      <c r="AQ1499" s="4"/>
    </row>
    <row r="1500" spans="3:43">
      <c r="C1500" s="159"/>
      <c r="D1500" s="162"/>
      <c r="E1500" s="161"/>
      <c r="F1500" s="700"/>
      <c r="G1500" s="160"/>
      <c r="H1500" s="160"/>
      <c r="I1500" s="160"/>
      <c r="J1500" s="160"/>
      <c r="K1500" s="160"/>
      <c r="L1500" s="160"/>
      <c r="M1500" s="160"/>
      <c r="N1500" s="160"/>
      <c r="O1500" s="160"/>
      <c r="P1500" s="160"/>
      <c r="Q1500" s="160"/>
      <c r="R1500" s="160"/>
      <c r="S1500" s="160"/>
      <c r="T1500" s="160"/>
      <c r="U1500" s="160"/>
      <c r="V1500" s="160"/>
      <c r="W1500" s="160"/>
      <c r="X1500" s="160"/>
      <c r="Y1500" s="160"/>
      <c r="Z1500" s="160"/>
      <c r="AA1500" s="160"/>
      <c r="AB1500" s="167"/>
      <c r="AC1500" s="160"/>
      <c r="AD1500" s="168"/>
      <c r="AE1500" s="160"/>
      <c r="AF1500" s="160"/>
      <c r="AG1500" s="161"/>
      <c r="AH1500" s="115"/>
      <c r="AI1500" s="115"/>
      <c r="AJ1500" s="115"/>
      <c r="AK1500" s="115"/>
      <c r="AL1500" s="115"/>
      <c r="AM1500" s="115"/>
      <c r="AO1500" s="115"/>
      <c r="AQ1500" s="4"/>
    </row>
    <row r="1501" spans="3:43">
      <c r="C1501" s="159"/>
      <c r="D1501" s="162"/>
      <c r="E1501" s="161"/>
      <c r="F1501" s="700"/>
      <c r="G1501" s="160"/>
      <c r="H1501" s="160"/>
      <c r="I1501" s="160"/>
      <c r="J1501" s="160"/>
      <c r="K1501" s="160"/>
      <c r="L1501" s="160"/>
      <c r="M1501" s="160"/>
      <c r="N1501" s="160"/>
      <c r="O1501" s="160"/>
      <c r="P1501" s="160"/>
      <c r="Q1501" s="160"/>
      <c r="R1501" s="160"/>
      <c r="S1501" s="160"/>
      <c r="T1501" s="160"/>
      <c r="U1501" s="160"/>
      <c r="V1501" s="160"/>
      <c r="W1501" s="160"/>
      <c r="X1501" s="160"/>
      <c r="Y1501" s="160"/>
      <c r="Z1501" s="160"/>
      <c r="AA1501" s="160"/>
      <c r="AB1501" s="167"/>
      <c r="AC1501" s="160"/>
      <c r="AD1501" s="168"/>
      <c r="AE1501" s="160"/>
      <c r="AF1501" s="160"/>
      <c r="AG1501" s="161"/>
      <c r="AH1501" s="115"/>
      <c r="AI1501" s="115"/>
      <c r="AJ1501" s="115"/>
      <c r="AK1501" s="115"/>
      <c r="AL1501" s="115"/>
      <c r="AM1501" s="115"/>
      <c r="AO1501" s="115"/>
      <c r="AQ1501" s="4"/>
    </row>
    <row r="1502" spans="3:43">
      <c r="C1502" s="159"/>
      <c r="D1502" s="162"/>
      <c r="E1502" s="161"/>
      <c r="F1502" s="700"/>
      <c r="G1502" s="160"/>
      <c r="H1502" s="160"/>
      <c r="I1502" s="160"/>
      <c r="J1502" s="160"/>
      <c r="K1502" s="160"/>
      <c r="L1502" s="160"/>
      <c r="M1502" s="160"/>
      <c r="N1502" s="160"/>
      <c r="O1502" s="160"/>
      <c r="P1502" s="160"/>
      <c r="Q1502" s="160"/>
      <c r="R1502" s="160"/>
      <c r="S1502" s="160"/>
      <c r="T1502" s="160"/>
      <c r="U1502" s="160"/>
      <c r="V1502" s="160"/>
      <c r="W1502" s="160"/>
      <c r="X1502" s="160"/>
      <c r="Y1502" s="160"/>
      <c r="Z1502" s="160"/>
      <c r="AA1502" s="160"/>
      <c r="AB1502" s="167"/>
      <c r="AC1502" s="160"/>
      <c r="AD1502" s="168"/>
      <c r="AE1502" s="160"/>
      <c r="AF1502" s="160"/>
      <c r="AG1502" s="161"/>
      <c r="AH1502" s="115"/>
      <c r="AI1502" s="115"/>
      <c r="AJ1502" s="115"/>
      <c r="AK1502" s="115"/>
      <c r="AL1502" s="115"/>
      <c r="AM1502" s="115"/>
      <c r="AO1502" s="115"/>
      <c r="AQ1502" s="4"/>
    </row>
    <row r="1503" spans="3:43">
      <c r="C1503" s="159"/>
      <c r="D1503" s="162"/>
      <c r="E1503" s="161"/>
      <c r="F1503" s="700"/>
      <c r="G1503" s="160"/>
      <c r="H1503" s="160"/>
      <c r="I1503" s="160"/>
      <c r="J1503" s="160"/>
      <c r="K1503" s="160"/>
      <c r="L1503" s="160"/>
      <c r="M1503" s="160"/>
      <c r="N1503" s="160"/>
      <c r="O1503" s="160"/>
      <c r="P1503" s="160"/>
      <c r="Q1503" s="160"/>
      <c r="R1503" s="160"/>
      <c r="S1503" s="160"/>
      <c r="T1503" s="160"/>
      <c r="U1503" s="160"/>
      <c r="V1503" s="160"/>
      <c r="W1503" s="160"/>
      <c r="X1503" s="160"/>
      <c r="Y1503" s="160"/>
      <c r="Z1503" s="160"/>
      <c r="AA1503" s="160"/>
      <c r="AB1503" s="167"/>
      <c r="AC1503" s="160"/>
      <c r="AD1503" s="168"/>
      <c r="AE1503" s="160"/>
      <c r="AF1503" s="160"/>
      <c r="AG1503" s="161"/>
      <c r="AH1503" s="115"/>
      <c r="AI1503" s="115"/>
      <c r="AJ1503" s="115"/>
      <c r="AK1503" s="115"/>
      <c r="AL1503" s="115"/>
      <c r="AM1503" s="115"/>
      <c r="AO1503" s="115"/>
      <c r="AQ1503" s="4"/>
    </row>
    <row r="1504" spans="3:43">
      <c r="C1504" s="159"/>
      <c r="D1504" s="162"/>
      <c r="E1504" s="161"/>
      <c r="F1504" s="700"/>
      <c r="G1504" s="160"/>
      <c r="H1504" s="160"/>
      <c r="I1504" s="160"/>
      <c r="J1504" s="160"/>
      <c r="K1504" s="160"/>
      <c r="L1504" s="160"/>
      <c r="M1504" s="160"/>
      <c r="N1504" s="160"/>
      <c r="O1504" s="160"/>
      <c r="P1504" s="160"/>
      <c r="Q1504" s="160"/>
      <c r="R1504" s="160"/>
      <c r="S1504" s="160"/>
      <c r="T1504" s="160"/>
      <c r="U1504" s="160"/>
      <c r="V1504" s="160"/>
      <c r="W1504" s="160"/>
      <c r="X1504" s="160"/>
      <c r="Y1504" s="160"/>
      <c r="Z1504" s="160"/>
      <c r="AA1504" s="160"/>
      <c r="AB1504" s="167"/>
      <c r="AC1504" s="160"/>
      <c r="AD1504" s="168"/>
      <c r="AE1504" s="160"/>
      <c r="AF1504" s="160"/>
      <c r="AG1504" s="161"/>
      <c r="AH1504" s="115"/>
      <c r="AI1504" s="115"/>
      <c r="AJ1504" s="115"/>
      <c r="AK1504" s="115"/>
      <c r="AL1504" s="115"/>
      <c r="AM1504" s="115"/>
      <c r="AO1504" s="115"/>
      <c r="AQ1504" s="4"/>
    </row>
    <row r="1505" spans="3:43">
      <c r="C1505" s="159"/>
      <c r="D1505" s="162"/>
      <c r="E1505" s="161"/>
      <c r="F1505" s="700"/>
      <c r="G1505" s="160"/>
      <c r="H1505" s="160"/>
      <c r="I1505" s="160"/>
      <c r="J1505" s="160"/>
      <c r="K1505" s="160"/>
      <c r="L1505" s="160"/>
      <c r="M1505" s="160"/>
      <c r="N1505" s="160"/>
      <c r="O1505" s="160"/>
      <c r="P1505" s="160"/>
      <c r="Q1505" s="160"/>
      <c r="R1505" s="160"/>
      <c r="S1505" s="160"/>
      <c r="T1505" s="160"/>
      <c r="U1505" s="160"/>
      <c r="V1505" s="160"/>
      <c r="W1505" s="160"/>
      <c r="X1505" s="160"/>
      <c r="Y1505" s="160"/>
      <c r="Z1505" s="160"/>
      <c r="AA1505" s="160"/>
      <c r="AB1505" s="167"/>
      <c r="AC1505" s="160"/>
      <c r="AD1505" s="168"/>
      <c r="AE1505" s="160"/>
      <c r="AF1505" s="160"/>
      <c r="AG1505" s="161"/>
      <c r="AH1505" s="115"/>
      <c r="AI1505" s="115"/>
      <c r="AJ1505" s="115"/>
      <c r="AK1505" s="115"/>
      <c r="AL1505" s="115"/>
      <c r="AM1505" s="115"/>
      <c r="AO1505" s="115"/>
      <c r="AQ1505" s="4"/>
    </row>
    <row r="1506" spans="3:43">
      <c r="C1506" s="159"/>
      <c r="D1506" s="162"/>
      <c r="E1506" s="161"/>
      <c r="F1506" s="700"/>
      <c r="G1506" s="160"/>
      <c r="H1506" s="160"/>
      <c r="I1506" s="160"/>
      <c r="J1506" s="160"/>
      <c r="K1506" s="160"/>
      <c r="L1506" s="160"/>
      <c r="M1506" s="160"/>
      <c r="N1506" s="160"/>
      <c r="O1506" s="160"/>
      <c r="P1506" s="160"/>
      <c r="Q1506" s="160"/>
      <c r="R1506" s="160"/>
      <c r="S1506" s="160"/>
      <c r="T1506" s="160"/>
      <c r="U1506" s="160"/>
      <c r="V1506" s="160"/>
      <c r="W1506" s="160"/>
      <c r="X1506" s="160"/>
      <c r="Y1506" s="160"/>
      <c r="Z1506" s="160"/>
      <c r="AA1506" s="160"/>
      <c r="AB1506" s="167"/>
      <c r="AC1506" s="160"/>
      <c r="AD1506" s="168"/>
      <c r="AE1506" s="160"/>
      <c r="AF1506" s="160"/>
      <c r="AG1506" s="161"/>
      <c r="AH1506" s="115"/>
      <c r="AI1506" s="115"/>
      <c r="AJ1506" s="115"/>
      <c r="AK1506" s="115"/>
      <c r="AL1506" s="115"/>
      <c r="AM1506" s="115"/>
      <c r="AO1506" s="115"/>
      <c r="AQ1506" s="4"/>
    </row>
    <row r="1507" spans="3:43">
      <c r="C1507" s="159"/>
      <c r="D1507" s="162"/>
      <c r="E1507" s="161"/>
      <c r="F1507" s="700"/>
      <c r="G1507" s="160"/>
      <c r="H1507" s="160"/>
      <c r="I1507" s="160"/>
      <c r="J1507" s="160"/>
      <c r="K1507" s="160"/>
      <c r="L1507" s="160"/>
      <c r="M1507" s="160"/>
      <c r="N1507" s="160"/>
      <c r="O1507" s="160"/>
      <c r="P1507" s="160"/>
      <c r="Q1507" s="160"/>
      <c r="R1507" s="160"/>
      <c r="S1507" s="160"/>
      <c r="T1507" s="160"/>
      <c r="U1507" s="160"/>
      <c r="V1507" s="160"/>
      <c r="W1507" s="160"/>
      <c r="X1507" s="160"/>
      <c r="Y1507" s="160"/>
      <c r="Z1507" s="160"/>
      <c r="AA1507" s="160"/>
      <c r="AB1507" s="167"/>
      <c r="AC1507" s="160"/>
      <c r="AD1507" s="168"/>
      <c r="AE1507" s="160"/>
      <c r="AF1507" s="160"/>
      <c r="AG1507" s="161"/>
      <c r="AH1507" s="115"/>
      <c r="AI1507" s="115"/>
      <c r="AJ1507" s="115"/>
      <c r="AK1507" s="115"/>
      <c r="AL1507" s="115"/>
      <c r="AM1507" s="115"/>
      <c r="AO1507" s="115"/>
      <c r="AQ1507" s="4"/>
    </row>
    <row r="1508" spans="3:43">
      <c r="C1508" s="159"/>
      <c r="D1508" s="162"/>
      <c r="E1508" s="161"/>
      <c r="F1508" s="700"/>
      <c r="G1508" s="160"/>
      <c r="H1508" s="160"/>
      <c r="I1508" s="160"/>
      <c r="J1508" s="160"/>
      <c r="K1508" s="160"/>
      <c r="L1508" s="160"/>
      <c r="M1508" s="160"/>
      <c r="N1508" s="160"/>
      <c r="O1508" s="160"/>
      <c r="P1508" s="160"/>
      <c r="Q1508" s="160"/>
      <c r="R1508" s="160"/>
      <c r="S1508" s="160"/>
      <c r="T1508" s="160"/>
      <c r="U1508" s="160"/>
      <c r="V1508" s="160"/>
      <c r="W1508" s="160"/>
      <c r="X1508" s="160"/>
      <c r="Y1508" s="160"/>
      <c r="Z1508" s="160"/>
      <c r="AA1508" s="160"/>
      <c r="AB1508" s="167"/>
      <c r="AC1508" s="160"/>
      <c r="AD1508" s="168"/>
      <c r="AE1508" s="160"/>
      <c r="AF1508" s="160"/>
      <c r="AG1508" s="161"/>
      <c r="AH1508" s="115"/>
      <c r="AI1508" s="115"/>
      <c r="AJ1508" s="115"/>
      <c r="AK1508" s="115"/>
      <c r="AL1508" s="115"/>
      <c r="AM1508" s="115"/>
      <c r="AO1508" s="115"/>
      <c r="AQ1508" s="4"/>
    </row>
    <row r="1509" spans="3:43">
      <c r="C1509" s="159"/>
      <c r="D1509" s="162"/>
      <c r="E1509" s="161"/>
      <c r="F1509" s="700"/>
      <c r="G1509" s="160"/>
      <c r="H1509" s="160"/>
      <c r="I1509" s="160"/>
      <c r="J1509" s="160"/>
      <c r="K1509" s="160"/>
      <c r="L1509" s="160"/>
      <c r="M1509" s="160"/>
      <c r="N1509" s="160"/>
      <c r="O1509" s="160"/>
      <c r="P1509" s="160"/>
      <c r="Q1509" s="160"/>
      <c r="R1509" s="160"/>
      <c r="S1509" s="160"/>
      <c r="T1509" s="160"/>
      <c r="U1509" s="160"/>
      <c r="V1509" s="160"/>
      <c r="W1509" s="160"/>
      <c r="X1509" s="160"/>
      <c r="Y1509" s="160"/>
      <c r="Z1509" s="160"/>
      <c r="AA1509" s="160"/>
      <c r="AB1509" s="167"/>
      <c r="AC1509" s="160"/>
      <c r="AD1509" s="168"/>
      <c r="AE1509" s="160"/>
      <c r="AF1509" s="160"/>
      <c r="AG1509" s="161"/>
      <c r="AH1509" s="115"/>
      <c r="AI1509" s="115"/>
      <c r="AJ1509" s="115"/>
      <c r="AK1509" s="115"/>
      <c r="AL1509" s="115"/>
      <c r="AM1509" s="115"/>
      <c r="AO1509" s="115"/>
      <c r="AQ1509" s="4"/>
    </row>
    <row r="1510" spans="3:43">
      <c r="C1510" s="159"/>
      <c r="D1510" s="162"/>
      <c r="E1510" s="161"/>
      <c r="F1510" s="700"/>
      <c r="G1510" s="160"/>
      <c r="H1510" s="160"/>
      <c r="I1510" s="160"/>
      <c r="J1510" s="160"/>
      <c r="K1510" s="160"/>
      <c r="L1510" s="160"/>
      <c r="M1510" s="160"/>
      <c r="N1510" s="160"/>
      <c r="O1510" s="160"/>
      <c r="P1510" s="160"/>
      <c r="Q1510" s="160"/>
      <c r="R1510" s="160"/>
      <c r="S1510" s="160"/>
      <c r="T1510" s="160"/>
      <c r="U1510" s="160"/>
      <c r="V1510" s="160"/>
      <c r="W1510" s="160"/>
      <c r="X1510" s="160"/>
      <c r="Y1510" s="160"/>
      <c r="Z1510" s="160"/>
      <c r="AA1510" s="160"/>
      <c r="AB1510" s="167"/>
      <c r="AC1510" s="160"/>
      <c r="AD1510" s="168"/>
      <c r="AE1510" s="160"/>
      <c r="AF1510" s="160"/>
      <c r="AG1510" s="161"/>
      <c r="AH1510" s="115"/>
      <c r="AI1510" s="115"/>
      <c r="AJ1510" s="115"/>
      <c r="AK1510" s="115"/>
      <c r="AL1510" s="115"/>
      <c r="AM1510" s="115"/>
      <c r="AO1510" s="115"/>
      <c r="AQ1510" s="4"/>
    </row>
    <row r="1511" spans="3:43">
      <c r="C1511" s="159"/>
      <c r="D1511" s="162"/>
      <c r="E1511" s="161"/>
      <c r="F1511" s="700"/>
      <c r="G1511" s="160"/>
      <c r="H1511" s="160"/>
      <c r="I1511" s="160"/>
      <c r="J1511" s="160"/>
      <c r="K1511" s="160"/>
      <c r="L1511" s="160"/>
      <c r="M1511" s="160"/>
      <c r="N1511" s="160"/>
      <c r="O1511" s="160"/>
      <c r="P1511" s="160"/>
      <c r="Q1511" s="160"/>
      <c r="R1511" s="160"/>
      <c r="S1511" s="160"/>
      <c r="T1511" s="160"/>
      <c r="U1511" s="160"/>
      <c r="V1511" s="160"/>
      <c r="W1511" s="160"/>
      <c r="X1511" s="160"/>
      <c r="Y1511" s="160"/>
      <c r="Z1511" s="160"/>
      <c r="AA1511" s="160"/>
      <c r="AB1511" s="167"/>
      <c r="AC1511" s="160"/>
      <c r="AD1511" s="168"/>
      <c r="AE1511" s="160"/>
      <c r="AF1511" s="160"/>
      <c r="AG1511" s="161"/>
      <c r="AH1511" s="115"/>
      <c r="AI1511" s="115"/>
      <c r="AJ1511" s="115"/>
      <c r="AK1511" s="115"/>
      <c r="AL1511" s="115"/>
      <c r="AM1511" s="115"/>
      <c r="AO1511" s="115"/>
      <c r="AQ1511" s="4"/>
    </row>
    <row r="1512" spans="3:43">
      <c r="C1512" s="159"/>
      <c r="D1512" s="162"/>
      <c r="E1512" s="161"/>
      <c r="F1512" s="700"/>
      <c r="G1512" s="160"/>
      <c r="H1512" s="160"/>
      <c r="I1512" s="160"/>
      <c r="J1512" s="160"/>
      <c r="K1512" s="160"/>
      <c r="L1512" s="160"/>
      <c r="M1512" s="160"/>
      <c r="N1512" s="160"/>
      <c r="O1512" s="160"/>
      <c r="P1512" s="160"/>
      <c r="Q1512" s="160"/>
      <c r="R1512" s="160"/>
      <c r="S1512" s="160"/>
      <c r="T1512" s="160"/>
      <c r="U1512" s="160"/>
      <c r="V1512" s="160"/>
      <c r="W1512" s="160"/>
      <c r="X1512" s="160"/>
      <c r="Y1512" s="160"/>
      <c r="Z1512" s="160"/>
      <c r="AA1512" s="160"/>
      <c r="AB1512" s="167"/>
      <c r="AC1512" s="160"/>
      <c r="AD1512" s="168"/>
      <c r="AE1512" s="160"/>
      <c r="AF1512" s="160"/>
      <c r="AG1512" s="161"/>
      <c r="AH1512" s="115"/>
      <c r="AI1512" s="115"/>
      <c r="AJ1512" s="115"/>
      <c r="AK1512" s="115"/>
      <c r="AL1512" s="115"/>
      <c r="AM1512" s="115"/>
      <c r="AO1512" s="115"/>
      <c r="AQ1512" s="4"/>
    </row>
    <row r="1513" spans="3:43">
      <c r="C1513" s="159"/>
      <c r="D1513" s="162"/>
      <c r="E1513" s="161"/>
      <c r="F1513" s="700"/>
      <c r="G1513" s="160"/>
      <c r="H1513" s="160"/>
      <c r="I1513" s="160"/>
      <c r="J1513" s="160"/>
      <c r="K1513" s="160"/>
      <c r="L1513" s="160"/>
      <c r="M1513" s="160"/>
      <c r="N1513" s="160"/>
      <c r="O1513" s="160"/>
      <c r="P1513" s="160"/>
      <c r="Q1513" s="160"/>
      <c r="R1513" s="160"/>
      <c r="S1513" s="160"/>
      <c r="T1513" s="160"/>
      <c r="U1513" s="160"/>
      <c r="V1513" s="160"/>
      <c r="W1513" s="160"/>
      <c r="X1513" s="160"/>
      <c r="Y1513" s="160"/>
      <c r="Z1513" s="160"/>
      <c r="AA1513" s="160"/>
      <c r="AB1513" s="167"/>
      <c r="AC1513" s="160"/>
      <c r="AD1513" s="168"/>
      <c r="AE1513" s="160"/>
      <c r="AF1513" s="160"/>
      <c r="AG1513" s="161"/>
      <c r="AH1513" s="115"/>
      <c r="AI1513" s="115"/>
      <c r="AJ1513" s="115"/>
      <c r="AK1513" s="115"/>
      <c r="AL1513" s="115"/>
      <c r="AM1513" s="115"/>
      <c r="AO1513" s="115"/>
      <c r="AQ1513" s="4"/>
    </row>
    <row r="1514" spans="3:43">
      <c r="C1514" s="159"/>
      <c r="D1514" s="162"/>
      <c r="E1514" s="161"/>
      <c r="F1514" s="700"/>
      <c r="G1514" s="160"/>
      <c r="H1514" s="160"/>
      <c r="I1514" s="160"/>
      <c r="J1514" s="160"/>
      <c r="K1514" s="160"/>
      <c r="L1514" s="160"/>
      <c r="M1514" s="160"/>
      <c r="N1514" s="160"/>
      <c r="O1514" s="160"/>
      <c r="P1514" s="160"/>
      <c r="Q1514" s="160"/>
      <c r="R1514" s="160"/>
      <c r="S1514" s="160"/>
      <c r="T1514" s="160"/>
      <c r="U1514" s="160"/>
      <c r="V1514" s="160"/>
      <c r="W1514" s="160"/>
      <c r="X1514" s="160"/>
      <c r="Y1514" s="160"/>
      <c r="Z1514" s="160"/>
      <c r="AA1514" s="160"/>
      <c r="AB1514" s="167"/>
      <c r="AC1514" s="160"/>
      <c r="AD1514" s="168"/>
      <c r="AE1514" s="160"/>
      <c r="AF1514" s="160"/>
      <c r="AG1514" s="161"/>
      <c r="AH1514" s="115"/>
      <c r="AI1514" s="115"/>
      <c r="AJ1514" s="115"/>
      <c r="AK1514" s="115"/>
      <c r="AL1514" s="115"/>
      <c r="AM1514" s="115"/>
      <c r="AO1514" s="115"/>
      <c r="AQ1514" s="4"/>
    </row>
    <row r="1515" spans="3:43">
      <c r="C1515" s="159"/>
      <c r="D1515" s="162"/>
      <c r="E1515" s="161"/>
      <c r="F1515" s="700"/>
      <c r="G1515" s="160"/>
      <c r="H1515" s="160"/>
      <c r="I1515" s="160"/>
      <c r="J1515" s="160"/>
      <c r="K1515" s="160"/>
      <c r="L1515" s="160"/>
      <c r="M1515" s="160"/>
      <c r="N1515" s="160"/>
      <c r="O1515" s="160"/>
      <c r="P1515" s="160"/>
      <c r="Q1515" s="160"/>
      <c r="R1515" s="160"/>
      <c r="S1515" s="160"/>
      <c r="T1515" s="160"/>
      <c r="U1515" s="160"/>
      <c r="V1515" s="160"/>
      <c r="W1515" s="160"/>
      <c r="X1515" s="160"/>
      <c r="Y1515" s="160"/>
      <c r="Z1515" s="160"/>
      <c r="AA1515" s="160"/>
      <c r="AB1515" s="167"/>
      <c r="AC1515" s="160"/>
      <c r="AD1515" s="168"/>
      <c r="AE1515" s="160"/>
      <c r="AF1515" s="160"/>
      <c r="AG1515" s="161"/>
      <c r="AH1515" s="115"/>
      <c r="AI1515" s="115"/>
      <c r="AJ1515" s="115"/>
      <c r="AK1515" s="115"/>
      <c r="AL1515" s="115"/>
      <c r="AM1515" s="115"/>
      <c r="AO1515" s="115"/>
      <c r="AQ1515" s="4"/>
    </row>
    <row r="1516" spans="3:43">
      <c r="C1516" s="159"/>
      <c r="D1516" s="162"/>
      <c r="E1516" s="161"/>
      <c r="F1516" s="700"/>
      <c r="G1516" s="160"/>
      <c r="H1516" s="160"/>
      <c r="I1516" s="160"/>
      <c r="J1516" s="160"/>
      <c r="K1516" s="160"/>
      <c r="L1516" s="160"/>
      <c r="M1516" s="160"/>
      <c r="N1516" s="160"/>
      <c r="O1516" s="160"/>
      <c r="P1516" s="160"/>
      <c r="Q1516" s="160"/>
      <c r="R1516" s="160"/>
      <c r="S1516" s="160"/>
      <c r="T1516" s="160"/>
      <c r="U1516" s="160"/>
      <c r="V1516" s="160"/>
      <c r="W1516" s="160"/>
      <c r="X1516" s="160"/>
      <c r="Y1516" s="160"/>
      <c r="Z1516" s="160"/>
      <c r="AA1516" s="160"/>
      <c r="AB1516" s="167"/>
      <c r="AC1516" s="160"/>
      <c r="AD1516" s="168"/>
      <c r="AE1516" s="160"/>
      <c r="AF1516" s="160"/>
      <c r="AG1516" s="161"/>
      <c r="AH1516" s="115"/>
      <c r="AI1516" s="115"/>
      <c r="AJ1516" s="115"/>
      <c r="AK1516" s="115"/>
      <c r="AL1516" s="115"/>
      <c r="AM1516" s="115"/>
      <c r="AO1516" s="115"/>
      <c r="AQ1516" s="4"/>
    </row>
    <row r="1517" spans="3:43">
      <c r="C1517" s="159"/>
      <c r="D1517" s="162"/>
      <c r="E1517" s="161"/>
      <c r="F1517" s="700"/>
      <c r="G1517" s="160"/>
      <c r="H1517" s="160"/>
      <c r="I1517" s="160"/>
      <c r="J1517" s="160"/>
      <c r="K1517" s="160"/>
      <c r="L1517" s="160"/>
      <c r="M1517" s="160"/>
      <c r="N1517" s="160"/>
      <c r="O1517" s="160"/>
      <c r="P1517" s="160"/>
      <c r="Q1517" s="160"/>
      <c r="R1517" s="160"/>
      <c r="S1517" s="160"/>
      <c r="T1517" s="160"/>
      <c r="U1517" s="160"/>
      <c r="V1517" s="160"/>
      <c r="W1517" s="160"/>
      <c r="X1517" s="160"/>
      <c r="Y1517" s="160"/>
      <c r="Z1517" s="160"/>
      <c r="AA1517" s="160"/>
      <c r="AB1517" s="167"/>
      <c r="AC1517" s="160"/>
      <c r="AD1517" s="168"/>
      <c r="AE1517" s="160"/>
      <c r="AF1517" s="160"/>
      <c r="AG1517" s="161"/>
      <c r="AH1517" s="115"/>
      <c r="AI1517" s="115"/>
      <c r="AJ1517" s="115"/>
      <c r="AK1517" s="115"/>
      <c r="AL1517" s="115"/>
      <c r="AM1517" s="115"/>
      <c r="AO1517" s="115"/>
      <c r="AQ1517" s="4"/>
    </row>
    <row r="1518" spans="3:43">
      <c r="C1518" s="159"/>
      <c r="D1518" s="162"/>
      <c r="E1518" s="161"/>
      <c r="F1518" s="700"/>
      <c r="G1518" s="160"/>
      <c r="H1518" s="160"/>
      <c r="I1518" s="160"/>
      <c r="J1518" s="160"/>
      <c r="K1518" s="160"/>
      <c r="L1518" s="160"/>
      <c r="M1518" s="160"/>
      <c r="N1518" s="160"/>
      <c r="O1518" s="160"/>
      <c r="P1518" s="160"/>
      <c r="Q1518" s="160"/>
      <c r="R1518" s="160"/>
      <c r="S1518" s="160"/>
      <c r="T1518" s="160"/>
      <c r="U1518" s="160"/>
      <c r="V1518" s="160"/>
      <c r="W1518" s="160"/>
      <c r="X1518" s="160"/>
      <c r="Y1518" s="160"/>
      <c r="Z1518" s="160"/>
      <c r="AA1518" s="160"/>
      <c r="AB1518" s="167"/>
      <c r="AC1518" s="160"/>
      <c r="AD1518" s="168"/>
      <c r="AE1518" s="160"/>
      <c r="AF1518" s="160"/>
      <c r="AG1518" s="161"/>
      <c r="AH1518" s="115"/>
      <c r="AI1518" s="115"/>
      <c r="AJ1518" s="115"/>
      <c r="AK1518" s="115"/>
      <c r="AL1518" s="115"/>
      <c r="AM1518" s="115"/>
      <c r="AO1518" s="115"/>
      <c r="AQ1518" s="4"/>
    </row>
    <row r="1519" spans="3:43">
      <c r="C1519" s="159"/>
      <c r="D1519" s="162"/>
      <c r="E1519" s="161"/>
      <c r="F1519" s="700"/>
      <c r="G1519" s="160"/>
      <c r="H1519" s="160"/>
      <c r="I1519" s="160"/>
      <c r="J1519" s="160"/>
      <c r="K1519" s="160"/>
      <c r="L1519" s="160"/>
      <c r="M1519" s="160"/>
      <c r="N1519" s="160"/>
      <c r="O1519" s="160"/>
      <c r="P1519" s="160"/>
      <c r="Q1519" s="160"/>
      <c r="R1519" s="160"/>
      <c r="S1519" s="160"/>
      <c r="T1519" s="160"/>
      <c r="U1519" s="160"/>
      <c r="V1519" s="160"/>
      <c r="W1519" s="160"/>
      <c r="X1519" s="160"/>
      <c r="Y1519" s="160"/>
      <c r="Z1519" s="160"/>
      <c r="AA1519" s="160"/>
      <c r="AB1519" s="167"/>
      <c r="AC1519" s="160"/>
      <c r="AD1519" s="168"/>
      <c r="AE1519" s="160"/>
      <c r="AF1519" s="160"/>
      <c r="AG1519" s="161"/>
      <c r="AH1519" s="115"/>
      <c r="AI1519" s="115"/>
      <c r="AJ1519" s="115"/>
      <c r="AK1519" s="115"/>
      <c r="AL1519" s="115"/>
      <c r="AM1519" s="115"/>
      <c r="AO1519" s="115"/>
      <c r="AQ1519" s="4"/>
    </row>
    <row r="1520" spans="3:43">
      <c r="C1520" s="159"/>
      <c r="D1520" s="162"/>
      <c r="E1520" s="161"/>
      <c r="F1520" s="700"/>
      <c r="G1520" s="160"/>
      <c r="H1520" s="160"/>
      <c r="I1520" s="160"/>
      <c r="J1520" s="160"/>
      <c r="K1520" s="160"/>
      <c r="L1520" s="160"/>
      <c r="M1520" s="160"/>
      <c r="N1520" s="160"/>
      <c r="O1520" s="160"/>
      <c r="P1520" s="160"/>
      <c r="Q1520" s="160"/>
      <c r="R1520" s="160"/>
      <c r="S1520" s="160"/>
      <c r="T1520" s="160"/>
      <c r="U1520" s="160"/>
      <c r="V1520" s="160"/>
      <c r="W1520" s="160"/>
      <c r="X1520" s="160"/>
      <c r="Y1520" s="160"/>
      <c r="Z1520" s="160"/>
      <c r="AA1520" s="160"/>
      <c r="AB1520" s="167"/>
      <c r="AC1520" s="160"/>
      <c r="AD1520" s="168"/>
      <c r="AE1520" s="160"/>
      <c r="AF1520" s="160"/>
      <c r="AG1520" s="161"/>
      <c r="AH1520" s="115"/>
      <c r="AI1520" s="115"/>
      <c r="AJ1520" s="115"/>
      <c r="AK1520" s="115"/>
      <c r="AL1520" s="115"/>
      <c r="AM1520" s="115"/>
      <c r="AO1520" s="115"/>
      <c r="AQ1520" s="4"/>
    </row>
    <row r="1521" spans="3:43">
      <c r="C1521" s="159"/>
      <c r="D1521" s="162"/>
      <c r="E1521" s="161"/>
      <c r="F1521" s="700"/>
      <c r="G1521" s="160"/>
      <c r="H1521" s="160"/>
      <c r="I1521" s="160"/>
      <c r="J1521" s="160"/>
      <c r="K1521" s="160"/>
      <c r="L1521" s="160"/>
      <c r="M1521" s="160"/>
      <c r="N1521" s="160"/>
      <c r="O1521" s="160"/>
      <c r="P1521" s="160"/>
      <c r="Q1521" s="160"/>
      <c r="R1521" s="160"/>
      <c r="S1521" s="160"/>
      <c r="T1521" s="160"/>
      <c r="U1521" s="160"/>
      <c r="V1521" s="160"/>
      <c r="W1521" s="160"/>
      <c r="X1521" s="160"/>
      <c r="Y1521" s="160"/>
      <c r="Z1521" s="160"/>
      <c r="AA1521" s="160"/>
      <c r="AB1521" s="167"/>
      <c r="AC1521" s="160"/>
      <c r="AD1521" s="168"/>
      <c r="AE1521" s="160"/>
      <c r="AF1521" s="160"/>
      <c r="AG1521" s="161"/>
      <c r="AH1521" s="115"/>
      <c r="AI1521" s="115"/>
      <c r="AJ1521" s="115"/>
      <c r="AK1521" s="115"/>
      <c r="AL1521" s="115"/>
      <c r="AM1521" s="115"/>
      <c r="AO1521" s="115"/>
      <c r="AQ1521" s="4"/>
    </row>
    <row r="1522" spans="3:43">
      <c r="C1522" s="159"/>
      <c r="D1522" s="162"/>
      <c r="E1522" s="161"/>
      <c r="F1522" s="700"/>
      <c r="G1522" s="160"/>
      <c r="H1522" s="160"/>
      <c r="I1522" s="160"/>
      <c r="J1522" s="160"/>
      <c r="K1522" s="160"/>
      <c r="L1522" s="160"/>
      <c r="M1522" s="160"/>
      <c r="N1522" s="160"/>
      <c r="O1522" s="160"/>
      <c r="P1522" s="160"/>
      <c r="Q1522" s="160"/>
      <c r="R1522" s="160"/>
      <c r="S1522" s="160"/>
      <c r="T1522" s="160"/>
      <c r="U1522" s="160"/>
      <c r="V1522" s="160"/>
      <c r="W1522" s="160"/>
      <c r="X1522" s="160"/>
      <c r="Y1522" s="160"/>
      <c r="Z1522" s="160"/>
      <c r="AA1522" s="160"/>
      <c r="AB1522" s="167"/>
      <c r="AC1522" s="160"/>
      <c r="AD1522" s="168"/>
      <c r="AE1522" s="160"/>
      <c r="AF1522" s="160"/>
      <c r="AG1522" s="161"/>
      <c r="AH1522" s="115"/>
      <c r="AI1522" s="115"/>
      <c r="AJ1522" s="115"/>
      <c r="AK1522" s="115"/>
      <c r="AL1522" s="115"/>
      <c r="AM1522" s="115"/>
      <c r="AO1522" s="115"/>
      <c r="AQ1522" s="4"/>
    </row>
    <row r="1523" spans="3:43">
      <c r="C1523" s="159"/>
      <c r="D1523" s="162"/>
      <c r="E1523" s="161"/>
      <c r="F1523" s="700"/>
      <c r="G1523" s="160"/>
      <c r="H1523" s="160"/>
      <c r="I1523" s="160"/>
      <c r="J1523" s="160"/>
      <c r="K1523" s="160"/>
      <c r="L1523" s="160"/>
      <c r="M1523" s="160"/>
      <c r="N1523" s="160"/>
      <c r="O1523" s="160"/>
      <c r="P1523" s="160"/>
      <c r="Q1523" s="160"/>
      <c r="R1523" s="160"/>
      <c r="S1523" s="160"/>
      <c r="T1523" s="160"/>
      <c r="U1523" s="160"/>
      <c r="V1523" s="160"/>
      <c r="W1523" s="160"/>
      <c r="X1523" s="160"/>
      <c r="Y1523" s="160"/>
      <c r="Z1523" s="160"/>
      <c r="AA1523" s="160"/>
      <c r="AB1523" s="167"/>
      <c r="AC1523" s="160"/>
      <c r="AD1523" s="168"/>
      <c r="AE1523" s="160"/>
      <c r="AF1523" s="160"/>
      <c r="AG1523" s="161"/>
      <c r="AH1523" s="115"/>
      <c r="AI1523" s="115"/>
      <c r="AJ1523" s="115"/>
      <c r="AK1523" s="115"/>
      <c r="AL1523" s="115"/>
      <c r="AM1523" s="115"/>
      <c r="AO1523" s="115"/>
      <c r="AQ1523" s="4"/>
    </row>
    <row r="1524" spans="3:43">
      <c r="C1524" s="159"/>
      <c r="D1524" s="162"/>
      <c r="E1524" s="161"/>
      <c r="F1524" s="700"/>
      <c r="G1524" s="160"/>
      <c r="H1524" s="160"/>
      <c r="I1524" s="160"/>
      <c r="J1524" s="160"/>
      <c r="K1524" s="160"/>
      <c r="L1524" s="160"/>
      <c r="M1524" s="160"/>
      <c r="N1524" s="160"/>
      <c r="O1524" s="160"/>
      <c r="P1524" s="160"/>
      <c r="Q1524" s="160"/>
      <c r="R1524" s="160"/>
      <c r="S1524" s="160"/>
      <c r="T1524" s="160"/>
      <c r="U1524" s="160"/>
      <c r="V1524" s="160"/>
      <c r="W1524" s="160"/>
      <c r="X1524" s="160"/>
      <c r="Y1524" s="160"/>
      <c r="Z1524" s="160"/>
      <c r="AA1524" s="160"/>
      <c r="AB1524" s="167"/>
      <c r="AC1524" s="160"/>
      <c r="AD1524" s="168"/>
      <c r="AE1524" s="160"/>
      <c r="AF1524" s="160"/>
      <c r="AG1524" s="161"/>
      <c r="AH1524" s="115"/>
      <c r="AI1524" s="115"/>
      <c r="AJ1524" s="115"/>
      <c r="AK1524" s="115"/>
      <c r="AL1524" s="115"/>
      <c r="AM1524" s="115"/>
      <c r="AO1524" s="115"/>
      <c r="AQ1524" s="4"/>
    </row>
    <row r="1525" spans="3:43">
      <c r="C1525" s="159"/>
      <c r="D1525" s="162"/>
      <c r="E1525" s="161"/>
      <c r="F1525" s="700"/>
      <c r="G1525" s="160"/>
      <c r="H1525" s="160"/>
      <c r="I1525" s="160"/>
      <c r="J1525" s="160"/>
      <c r="K1525" s="160"/>
      <c r="L1525" s="160"/>
      <c r="M1525" s="160"/>
      <c r="N1525" s="160"/>
      <c r="O1525" s="160"/>
      <c r="P1525" s="160"/>
      <c r="Q1525" s="160"/>
      <c r="R1525" s="160"/>
      <c r="S1525" s="160"/>
      <c r="T1525" s="160"/>
      <c r="U1525" s="160"/>
      <c r="V1525" s="160"/>
      <c r="W1525" s="160"/>
      <c r="X1525" s="160"/>
      <c r="Y1525" s="160"/>
      <c r="Z1525" s="160"/>
      <c r="AA1525" s="160"/>
      <c r="AB1525" s="167"/>
      <c r="AC1525" s="160"/>
      <c r="AD1525" s="168"/>
      <c r="AE1525" s="160"/>
      <c r="AF1525" s="160"/>
      <c r="AG1525" s="161"/>
      <c r="AH1525" s="115"/>
      <c r="AI1525" s="115"/>
      <c r="AJ1525" s="115"/>
      <c r="AK1525" s="115"/>
      <c r="AL1525" s="115"/>
      <c r="AM1525" s="115"/>
      <c r="AO1525" s="115"/>
      <c r="AQ1525" s="4"/>
    </row>
    <row r="1526" spans="3:43">
      <c r="C1526" s="159"/>
      <c r="D1526" s="162"/>
      <c r="E1526" s="161"/>
      <c r="F1526" s="700"/>
      <c r="G1526" s="160"/>
      <c r="H1526" s="160"/>
      <c r="I1526" s="160"/>
      <c r="J1526" s="160"/>
      <c r="K1526" s="160"/>
      <c r="L1526" s="160"/>
      <c r="M1526" s="160"/>
      <c r="N1526" s="160"/>
      <c r="O1526" s="160"/>
      <c r="P1526" s="160"/>
      <c r="Q1526" s="160"/>
      <c r="R1526" s="160"/>
      <c r="S1526" s="160"/>
      <c r="T1526" s="160"/>
      <c r="U1526" s="160"/>
      <c r="V1526" s="160"/>
      <c r="W1526" s="160"/>
      <c r="X1526" s="160"/>
      <c r="Y1526" s="160"/>
      <c r="Z1526" s="160"/>
      <c r="AA1526" s="160"/>
      <c r="AB1526" s="167"/>
      <c r="AC1526" s="160"/>
      <c r="AD1526" s="168"/>
      <c r="AE1526" s="160"/>
      <c r="AF1526" s="160"/>
      <c r="AG1526" s="161"/>
      <c r="AH1526" s="115"/>
      <c r="AI1526" s="115"/>
      <c r="AJ1526" s="115"/>
      <c r="AK1526" s="115"/>
      <c r="AL1526" s="115"/>
      <c r="AM1526" s="115"/>
      <c r="AO1526" s="115"/>
      <c r="AQ1526" s="4"/>
    </row>
    <row r="1527" spans="3:43">
      <c r="C1527" s="159"/>
      <c r="D1527" s="162"/>
      <c r="E1527" s="161"/>
      <c r="F1527" s="700"/>
      <c r="G1527" s="160"/>
      <c r="H1527" s="160"/>
      <c r="I1527" s="160"/>
      <c r="J1527" s="160"/>
      <c r="K1527" s="160"/>
      <c r="L1527" s="160"/>
      <c r="M1527" s="160"/>
      <c r="N1527" s="160"/>
      <c r="O1527" s="160"/>
      <c r="P1527" s="160"/>
      <c r="Q1527" s="160"/>
      <c r="R1527" s="160"/>
      <c r="S1527" s="160"/>
      <c r="T1527" s="160"/>
      <c r="U1527" s="160"/>
      <c r="V1527" s="160"/>
      <c r="W1527" s="160"/>
      <c r="X1527" s="160"/>
      <c r="Y1527" s="160"/>
      <c r="Z1527" s="160"/>
      <c r="AA1527" s="160"/>
      <c r="AB1527" s="167"/>
      <c r="AC1527" s="160"/>
      <c r="AD1527" s="168"/>
      <c r="AE1527" s="160"/>
      <c r="AF1527" s="160"/>
      <c r="AG1527" s="161"/>
      <c r="AH1527" s="115"/>
      <c r="AI1527" s="115"/>
      <c r="AJ1527" s="115"/>
      <c r="AK1527" s="115"/>
      <c r="AL1527" s="115"/>
      <c r="AM1527" s="115"/>
      <c r="AO1527" s="115"/>
      <c r="AQ1527" s="4"/>
    </row>
    <row r="1528" spans="3:43">
      <c r="C1528" s="159"/>
      <c r="D1528" s="162"/>
      <c r="E1528" s="161"/>
      <c r="F1528" s="700"/>
      <c r="G1528" s="160"/>
      <c r="H1528" s="160"/>
      <c r="I1528" s="160"/>
      <c r="J1528" s="160"/>
      <c r="K1528" s="160"/>
      <c r="L1528" s="160"/>
      <c r="M1528" s="160"/>
      <c r="N1528" s="160"/>
      <c r="O1528" s="160"/>
      <c r="P1528" s="160"/>
      <c r="Q1528" s="160"/>
      <c r="R1528" s="160"/>
      <c r="S1528" s="160"/>
      <c r="T1528" s="160"/>
      <c r="U1528" s="160"/>
      <c r="V1528" s="160"/>
      <c r="W1528" s="160"/>
      <c r="X1528" s="160"/>
      <c r="Y1528" s="160"/>
      <c r="Z1528" s="160"/>
      <c r="AA1528" s="160"/>
      <c r="AB1528" s="167"/>
      <c r="AC1528" s="160"/>
      <c r="AD1528" s="168"/>
      <c r="AE1528" s="160"/>
      <c r="AF1528" s="160"/>
      <c r="AG1528" s="161"/>
      <c r="AH1528" s="115"/>
      <c r="AI1528" s="115"/>
      <c r="AJ1528" s="115"/>
      <c r="AK1528" s="115"/>
      <c r="AL1528" s="115"/>
      <c r="AM1528" s="115"/>
      <c r="AO1528" s="115"/>
      <c r="AQ1528" s="4"/>
    </row>
    <row r="1529" spans="3:43">
      <c r="C1529" s="159"/>
      <c r="D1529" s="162"/>
      <c r="E1529" s="161"/>
      <c r="F1529" s="700"/>
      <c r="G1529" s="160"/>
      <c r="H1529" s="160"/>
      <c r="I1529" s="160"/>
      <c r="J1529" s="160"/>
      <c r="K1529" s="160"/>
      <c r="L1529" s="160"/>
      <c r="M1529" s="160"/>
      <c r="N1529" s="160"/>
      <c r="O1529" s="160"/>
      <c r="P1529" s="160"/>
      <c r="Q1529" s="160"/>
      <c r="R1529" s="160"/>
      <c r="S1529" s="160"/>
      <c r="T1529" s="160"/>
      <c r="U1529" s="160"/>
      <c r="V1529" s="160"/>
      <c r="W1529" s="160"/>
      <c r="X1529" s="160"/>
      <c r="Y1529" s="160"/>
      <c r="Z1529" s="160"/>
      <c r="AA1529" s="160"/>
      <c r="AB1529" s="167"/>
      <c r="AC1529" s="160"/>
      <c r="AD1529" s="168"/>
      <c r="AE1529" s="160"/>
      <c r="AF1529" s="160"/>
      <c r="AG1529" s="161"/>
      <c r="AH1529" s="115"/>
      <c r="AI1529" s="115"/>
      <c r="AJ1529" s="115"/>
      <c r="AK1529" s="115"/>
      <c r="AL1529" s="115"/>
      <c r="AM1529" s="115"/>
      <c r="AO1529" s="115"/>
      <c r="AQ1529" s="4"/>
    </row>
    <row r="1530" spans="3:43">
      <c r="C1530" s="159"/>
      <c r="D1530" s="162"/>
      <c r="E1530" s="161"/>
      <c r="F1530" s="700"/>
      <c r="G1530" s="160"/>
      <c r="H1530" s="160"/>
      <c r="I1530" s="160"/>
      <c r="J1530" s="160"/>
      <c r="K1530" s="160"/>
      <c r="L1530" s="160"/>
      <c r="M1530" s="160"/>
      <c r="N1530" s="160"/>
      <c r="O1530" s="160"/>
      <c r="P1530" s="160"/>
      <c r="Q1530" s="160"/>
      <c r="R1530" s="160"/>
      <c r="S1530" s="160"/>
      <c r="T1530" s="160"/>
      <c r="U1530" s="160"/>
      <c r="V1530" s="160"/>
      <c r="W1530" s="160"/>
      <c r="X1530" s="160"/>
      <c r="Y1530" s="160"/>
      <c r="Z1530" s="160"/>
      <c r="AA1530" s="160"/>
      <c r="AB1530" s="167"/>
      <c r="AC1530" s="160"/>
      <c r="AD1530" s="168"/>
      <c r="AE1530" s="160"/>
      <c r="AF1530" s="160"/>
      <c r="AG1530" s="161"/>
      <c r="AH1530" s="115"/>
      <c r="AI1530" s="115"/>
      <c r="AJ1530" s="115"/>
      <c r="AK1530" s="115"/>
      <c r="AL1530" s="115"/>
      <c r="AM1530" s="115"/>
      <c r="AO1530" s="115"/>
      <c r="AQ1530" s="4"/>
    </row>
    <row r="1531" spans="3:43">
      <c r="C1531" s="159"/>
      <c r="D1531" s="162"/>
      <c r="E1531" s="161"/>
      <c r="F1531" s="700"/>
      <c r="G1531" s="160"/>
      <c r="H1531" s="160"/>
      <c r="I1531" s="160"/>
      <c r="J1531" s="160"/>
      <c r="K1531" s="160"/>
      <c r="L1531" s="160"/>
      <c r="M1531" s="160"/>
      <c r="N1531" s="160"/>
      <c r="O1531" s="160"/>
      <c r="P1531" s="160"/>
      <c r="Q1531" s="160"/>
      <c r="R1531" s="160"/>
      <c r="S1531" s="160"/>
      <c r="T1531" s="160"/>
      <c r="U1531" s="160"/>
      <c r="V1531" s="160"/>
      <c r="W1531" s="160"/>
      <c r="X1531" s="160"/>
      <c r="Y1531" s="160"/>
      <c r="Z1531" s="160"/>
      <c r="AA1531" s="160"/>
      <c r="AB1531" s="167"/>
      <c r="AC1531" s="160"/>
      <c r="AD1531" s="168"/>
      <c r="AE1531" s="160"/>
      <c r="AF1531" s="160"/>
      <c r="AG1531" s="161"/>
      <c r="AH1531" s="115"/>
      <c r="AI1531" s="115"/>
      <c r="AJ1531" s="115"/>
      <c r="AK1531" s="115"/>
      <c r="AL1531" s="115"/>
      <c r="AM1531" s="115"/>
      <c r="AO1531" s="115"/>
      <c r="AQ1531" s="4"/>
    </row>
    <row r="1532" spans="3:43">
      <c r="C1532" s="159"/>
      <c r="D1532" s="162"/>
      <c r="E1532" s="161"/>
      <c r="F1532" s="700"/>
      <c r="G1532" s="160"/>
      <c r="H1532" s="160"/>
      <c r="I1532" s="160"/>
      <c r="J1532" s="160"/>
      <c r="K1532" s="160"/>
      <c r="L1532" s="160"/>
      <c r="M1532" s="160"/>
      <c r="N1532" s="160"/>
      <c r="O1532" s="160"/>
      <c r="P1532" s="160"/>
      <c r="Q1532" s="160"/>
      <c r="R1532" s="160"/>
      <c r="S1532" s="160"/>
      <c r="T1532" s="160"/>
      <c r="U1532" s="160"/>
      <c r="V1532" s="160"/>
      <c r="W1532" s="160"/>
      <c r="X1532" s="160"/>
      <c r="Y1532" s="160"/>
      <c r="Z1532" s="160"/>
      <c r="AA1532" s="160"/>
      <c r="AB1532" s="167"/>
      <c r="AC1532" s="160"/>
      <c r="AD1532" s="168"/>
      <c r="AE1532" s="160"/>
      <c r="AF1532" s="160"/>
      <c r="AG1532" s="161"/>
      <c r="AH1532" s="115"/>
      <c r="AI1532" s="115"/>
      <c r="AJ1532" s="115"/>
      <c r="AK1532" s="115"/>
      <c r="AL1532" s="115"/>
      <c r="AM1532" s="115"/>
      <c r="AO1532" s="115"/>
      <c r="AQ1532" s="4"/>
    </row>
    <row r="1533" spans="3:43">
      <c r="C1533" s="159"/>
      <c r="D1533" s="162"/>
      <c r="E1533" s="161"/>
      <c r="F1533" s="700"/>
      <c r="G1533" s="160"/>
      <c r="H1533" s="160"/>
      <c r="I1533" s="160"/>
      <c r="J1533" s="160"/>
      <c r="K1533" s="160"/>
      <c r="L1533" s="160"/>
      <c r="M1533" s="160"/>
      <c r="N1533" s="160"/>
      <c r="O1533" s="160"/>
      <c r="P1533" s="160"/>
      <c r="Q1533" s="160"/>
      <c r="R1533" s="160"/>
      <c r="S1533" s="160"/>
      <c r="T1533" s="160"/>
      <c r="U1533" s="160"/>
      <c r="V1533" s="160"/>
      <c r="W1533" s="160"/>
      <c r="X1533" s="160"/>
      <c r="Y1533" s="160"/>
      <c r="Z1533" s="160"/>
      <c r="AA1533" s="160"/>
      <c r="AB1533" s="167"/>
      <c r="AC1533" s="160"/>
      <c r="AD1533" s="168"/>
      <c r="AE1533" s="160"/>
      <c r="AF1533" s="160"/>
      <c r="AG1533" s="161"/>
      <c r="AH1533" s="115"/>
      <c r="AI1533" s="115"/>
      <c r="AJ1533" s="115"/>
      <c r="AK1533" s="115"/>
      <c r="AL1533" s="115"/>
      <c r="AM1533" s="115"/>
      <c r="AO1533" s="115"/>
      <c r="AQ1533" s="4"/>
    </row>
    <row r="1534" spans="3:43">
      <c r="C1534" s="159"/>
      <c r="D1534" s="162"/>
      <c r="E1534" s="161"/>
      <c r="F1534" s="700"/>
      <c r="G1534" s="160"/>
      <c r="H1534" s="160"/>
      <c r="I1534" s="160"/>
      <c r="J1534" s="160"/>
      <c r="K1534" s="160"/>
      <c r="L1534" s="160"/>
      <c r="M1534" s="160"/>
      <c r="N1534" s="160"/>
      <c r="O1534" s="160"/>
      <c r="P1534" s="160"/>
      <c r="Q1534" s="160"/>
      <c r="R1534" s="160"/>
      <c r="S1534" s="160"/>
      <c r="T1534" s="160"/>
      <c r="U1534" s="160"/>
      <c r="V1534" s="160"/>
      <c r="W1534" s="160"/>
      <c r="X1534" s="160"/>
      <c r="Y1534" s="160"/>
      <c r="Z1534" s="160"/>
      <c r="AA1534" s="160"/>
      <c r="AB1534" s="167"/>
      <c r="AC1534" s="160"/>
      <c r="AD1534" s="168"/>
      <c r="AE1534" s="160"/>
      <c r="AF1534" s="160"/>
      <c r="AG1534" s="161"/>
      <c r="AH1534" s="115"/>
      <c r="AI1534" s="115"/>
      <c r="AJ1534" s="115"/>
      <c r="AK1534" s="115"/>
      <c r="AL1534" s="115"/>
      <c r="AM1534" s="115"/>
      <c r="AO1534" s="115"/>
      <c r="AQ1534" s="4"/>
    </row>
    <row r="1535" spans="3:43">
      <c r="C1535" s="159"/>
      <c r="D1535" s="162"/>
      <c r="E1535" s="161"/>
      <c r="F1535" s="700"/>
      <c r="G1535" s="160"/>
      <c r="H1535" s="160"/>
      <c r="I1535" s="160"/>
      <c r="J1535" s="160"/>
      <c r="K1535" s="160"/>
      <c r="L1535" s="160"/>
      <c r="M1535" s="160"/>
      <c r="N1535" s="160"/>
      <c r="O1535" s="160"/>
      <c r="P1535" s="160"/>
      <c r="Q1535" s="160"/>
      <c r="R1535" s="160"/>
      <c r="S1535" s="160"/>
      <c r="T1535" s="160"/>
      <c r="U1535" s="160"/>
      <c r="V1535" s="160"/>
      <c r="W1535" s="160"/>
      <c r="X1535" s="160"/>
      <c r="Y1535" s="160"/>
      <c r="Z1535" s="160"/>
      <c r="AA1535" s="160"/>
      <c r="AB1535" s="167"/>
      <c r="AC1535" s="160"/>
      <c r="AD1535" s="168"/>
      <c r="AE1535" s="160"/>
      <c r="AF1535" s="160"/>
      <c r="AG1535" s="161"/>
      <c r="AH1535" s="115"/>
      <c r="AI1535" s="115"/>
      <c r="AJ1535" s="115"/>
      <c r="AK1535" s="115"/>
      <c r="AL1535" s="115"/>
      <c r="AM1535" s="115"/>
      <c r="AO1535" s="115"/>
      <c r="AQ1535" s="4"/>
    </row>
    <row r="1536" spans="3:43">
      <c r="C1536" s="159"/>
      <c r="D1536" s="162"/>
      <c r="E1536" s="161"/>
      <c r="F1536" s="700"/>
      <c r="G1536" s="160"/>
      <c r="H1536" s="160"/>
      <c r="I1536" s="160"/>
      <c r="J1536" s="160"/>
      <c r="K1536" s="160"/>
      <c r="L1536" s="160"/>
      <c r="M1536" s="160"/>
      <c r="N1536" s="160"/>
      <c r="O1536" s="160"/>
      <c r="P1536" s="160"/>
      <c r="Q1536" s="160"/>
      <c r="R1536" s="160"/>
      <c r="S1536" s="160"/>
      <c r="T1536" s="160"/>
      <c r="U1536" s="160"/>
      <c r="V1536" s="160"/>
      <c r="W1536" s="160"/>
      <c r="X1536" s="160"/>
      <c r="Y1536" s="160"/>
      <c r="Z1536" s="160"/>
      <c r="AA1536" s="160"/>
      <c r="AB1536" s="167"/>
      <c r="AC1536" s="160"/>
      <c r="AD1536" s="168"/>
      <c r="AE1536" s="160"/>
      <c r="AF1536" s="160"/>
      <c r="AG1536" s="161"/>
      <c r="AH1536" s="115"/>
      <c r="AI1536" s="115"/>
      <c r="AJ1536" s="115"/>
      <c r="AK1536" s="115"/>
      <c r="AL1536" s="115"/>
      <c r="AM1536" s="115"/>
      <c r="AO1536" s="115"/>
      <c r="AQ1536" s="4"/>
    </row>
    <row r="1537" spans="3:43">
      <c r="C1537" s="159"/>
      <c r="D1537" s="162"/>
      <c r="E1537" s="161"/>
      <c r="F1537" s="700"/>
      <c r="G1537" s="160"/>
      <c r="H1537" s="160"/>
      <c r="I1537" s="160"/>
      <c r="J1537" s="160"/>
      <c r="K1537" s="160"/>
      <c r="L1537" s="160"/>
      <c r="M1537" s="160"/>
      <c r="N1537" s="160"/>
      <c r="O1537" s="160"/>
      <c r="P1537" s="160"/>
      <c r="Q1537" s="160"/>
      <c r="R1537" s="160"/>
      <c r="S1537" s="160"/>
      <c r="T1537" s="160"/>
      <c r="U1537" s="160"/>
      <c r="V1537" s="160"/>
      <c r="W1537" s="160"/>
      <c r="X1537" s="160"/>
      <c r="Y1537" s="160"/>
      <c r="Z1537" s="160"/>
      <c r="AA1537" s="160"/>
      <c r="AB1537" s="167"/>
      <c r="AC1537" s="160"/>
      <c r="AD1537" s="168"/>
      <c r="AE1537" s="160"/>
      <c r="AF1537" s="160"/>
      <c r="AG1537" s="161"/>
      <c r="AH1537" s="115"/>
      <c r="AI1537" s="115"/>
      <c r="AJ1537" s="115"/>
      <c r="AK1537" s="115"/>
      <c r="AL1537" s="115"/>
      <c r="AM1537" s="115"/>
      <c r="AO1537" s="115"/>
      <c r="AQ1537" s="4"/>
    </row>
    <row r="1538" spans="3:43">
      <c r="C1538" s="159"/>
      <c r="D1538" s="162"/>
      <c r="E1538" s="161"/>
      <c r="F1538" s="700"/>
      <c r="G1538" s="160"/>
      <c r="H1538" s="160"/>
      <c r="I1538" s="160"/>
      <c r="J1538" s="160"/>
      <c r="K1538" s="160"/>
      <c r="L1538" s="160"/>
      <c r="M1538" s="160"/>
      <c r="N1538" s="160"/>
      <c r="O1538" s="160"/>
      <c r="P1538" s="160"/>
      <c r="Q1538" s="160"/>
      <c r="R1538" s="160"/>
      <c r="S1538" s="160"/>
      <c r="T1538" s="160"/>
      <c r="U1538" s="160"/>
      <c r="V1538" s="160"/>
      <c r="W1538" s="160"/>
      <c r="X1538" s="160"/>
      <c r="Y1538" s="160"/>
      <c r="Z1538" s="160"/>
      <c r="AA1538" s="160"/>
      <c r="AB1538" s="167"/>
      <c r="AC1538" s="160"/>
      <c r="AD1538" s="168"/>
      <c r="AE1538" s="160"/>
      <c r="AF1538" s="160"/>
      <c r="AG1538" s="161"/>
      <c r="AH1538" s="115"/>
      <c r="AI1538" s="115"/>
      <c r="AJ1538" s="115"/>
      <c r="AK1538" s="115"/>
      <c r="AL1538" s="115"/>
      <c r="AM1538" s="115"/>
      <c r="AO1538" s="115"/>
      <c r="AQ1538" s="4"/>
    </row>
    <row r="1539" spans="3:43">
      <c r="C1539" s="159"/>
      <c r="D1539" s="162"/>
      <c r="E1539" s="161"/>
      <c r="F1539" s="700"/>
      <c r="G1539" s="160"/>
      <c r="H1539" s="160"/>
      <c r="I1539" s="160"/>
      <c r="J1539" s="160"/>
      <c r="K1539" s="160"/>
      <c r="L1539" s="160"/>
      <c r="M1539" s="160"/>
      <c r="N1539" s="160"/>
      <c r="O1539" s="160"/>
      <c r="P1539" s="160"/>
      <c r="Q1539" s="160"/>
      <c r="R1539" s="160"/>
      <c r="S1539" s="160"/>
      <c r="T1539" s="160"/>
      <c r="U1539" s="160"/>
      <c r="V1539" s="160"/>
      <c r="W1539" s="160"/>
      <c r="X1539" s="160"/>
      <c r="Y1539" s="160"/>
      <c r="Z1539" s="160"/>
      <c r="AA1539" s="160"/>
      <c r="AB1539" s="167"/>
      <c r="AC1539" s="160"/>
      <c r="AD1539" s="168"/>
      <c r="AE1539" s="160"/>
      <c r="AF1539" s="160"/>
      <c r="AG1539" s="161"/>
      <c r="AH1539" s="115"/>
      <c r="AI1539" s="115"/>
      <c r="AJ1539" s="115"/>
      <c r="AK1539" s="115"/>
      <c r="AL1539" s="115"/>
      <c r="AM1539" s="115"/>
      <c r="AO1539" s="115"/>
      <c r="AQ1539" s="4"/>
    </row>
    <row r="1540" spans="3:43">
      <c r="C1540" s="159"/>
      <c r="D1540" s="162"/>
      <c r="E1540" s="161"/>
      <c r="F1540" s="700"/>
      <c r="G1540" s="160"/>
      <c r="H1540" s="160"/>
      <c r="I1540" s="160"/>
      <c r="J1540" s="160"/>
      <c r="K1540" s="160"/>
      <c r="L1540" s="160"/>
      <c r="M1540" s="160"/>
      <c r="N1540" s="160"/>
      <c r="O1540" s="160"/>
      <c r="P1540" s="160"/>
      <c r="Q1540" s="160"/>
      <c r="R1540" s="160"/>
      <c r="S1540" s="160"/>
      <c r="T1540" s="160"/>
      <c r="U1540" s="160"/>
      <c r="V1540" s="160"/>
      <c r="W1540" s="160"/>
      <c r="X1540" s="160"/>
      <c r="Y1540" s="160"/>
      <c r="Z1540" s="160"/>
      <c r="AA1540" s="160"/>
      <c r="AB1540" s="167"/>
      <c r="AC1540" s="160"/>
      <c r="AD1540" s="168"/>
      <c r="AE1540" s="160"/>
      <c r="AF1540" s="160"/>
      <c r="AG1540" s="161"/>
      <c r="AH1540" s="115"/>
      <c r="AI1540" s="115"/>
      <c r="AJ1540" s="115"/>
      <c r="AK1540" s="115"/>
      <c r="AL1540" s="115"/>
      <c r="AM1540" s="115"/>
      <c r="AO1540" s="115"/>
      <c r="AQ1540" s="4"/>
    </row>
    <row r="1541" spans="3:43">
      <c r="C1541" s="159"/>
      <c r="D1541" s="162"/>
      <c r="E1541" s="161"/>
      <c r="F1541" s="700"/>
      <c r="G1541" s="160"/>
      <c r="H1541" s="160"/>
      <c r="I1541" s="160"/>
      <c r="J1541" s="160"/>
      <c r="K1541" s="160"/>
      <c r="L1541" s="160"/>
      <c r="M1541" s="160"/>
      <c r="N1541" s="160"/>
      <c r="O1541" s="160"/>
      <c r="P1541" s="160"/>
      <c r="Q1541" s="160"/>
      <c r="R1541" s="160"/>
      <c r="S1541" s="160"/>
      <c r="T1541" s="160"/>
      <c r="U1541" s="160"/>
      <c r="V1541" s="160"/>
      <c r="W1541" s="160"/>
      <c r="X1541" s="160"/>
      <c r="Y1541" s="160"/>
      <c r="Z1541" s="160"/>
      <c r="AA1541" s="160"/>
      <c r="AB1541" s="167"/>
      <c r="AC1541" s="160"/>
      <c r="AD1541" s="168"/>
      <c r="AE1541" s="160"/>
      <c r="AF1541" s="160"/>
      <c r="AG1541" s="161"/>
      <c r="AH1541" s="115"/>
      <c r="AI1541" s="115"/>
      <c r="AJ1541" s="115"/>
      <c r="AK1541" s="115"/>
      <c r="AL1541" s="115"/>
      <c r="AM1541" s="115"/>
      <c r="AO1541" s="115"/>
      <c r="AQ1541" s="4"/>
    </row>
    <row r="1542" spans="3:43">
      <c r="C1542" s="159"/>
      <c r="D1542" s="162"/>
      <c r="E1542" s="161"/>
      <c r="F1542" s="700"/>
      <c r="G1542" s="160"/>
      <c r="H1542" s="160"/>
      <c r="I1542" s="160"/>
      <c r="J1542" s="160"/>
      <c r="K1542" s="160"/>
      <c r="L1542" s="160"/>
      <c r="M1542" s="160"/>
      <c r="N1542" s="160"/>
      <c r="O1542" s="160"/>
      <c r="P1542" s="160"/>
      <c r="Q1542" s="160"/>
      <c r="R1542" s="160"/>
      <c r="S1542" s="160"/>
      <c r="T1542" s="160"/>
      <c r="U1542" s="160"/>
      <c r="V1542" s="160"/>
      <c r="W1542" s="160"/>
      <c r="X1542" s="160"/>
      <c r="Y1542" s="160"/>
      <c r="Z1542" s="160"/>
      <c r="AA1542" s="160"/>
      <c r="AB1542" s="167"/>
      <c r="AC1542" s="160"/>
      <c r="AD1542" s="168"/>
      <c r="AE1542" s="160"/>
      <c r="AF1542" s="160"/>
      <c r="AG1542" s="161"/>
      <c r="AH1542" s="115"/>
      <c r="AI1542" s="115"/>
      <c r="AJ1542" s="115"/>
      <c r="AK1542" s="115"/>
      <c r="AL1542" s="115"/>
      <c r="AM1542" s="115"/>
      <c r="AO1542" s="115"/>
      <c r="AQ1542" s="4"/>
    </row>
    <row r="1543" spans="3:43">
      <c r="C1543" s="159"/>
      <c r="D1543" s="162"/>
      <c r="E1543" s="161"/>
      <c r="F1543" s="700"/>
      <c r="G1543" s="160"/>
      <c r="H1543" s="160"/>
      <c r="I1543" s="160"/>
      <c r="J1543" s="160"/>
      <c r="K1543" s="160"/>
      <c r="L1543" s="160"/>
      <c r="M1543" s="160"/>
      <c r="N1543" s="160"/>
      <c r="O1543" s="160"/>
      <c r="P1543" s="160"/>
      <c r="Q1543" s="160"/>
      <c r="R1543" s="160"/>
      <c r="S1543" s="160"/>
      <c r="T1543" s="160"/>
      <c r="U1543" s="160"/>
      <c r="V1543" s="160"/>
      <c r="W1543" s="160"/>
      <c r="X1543" s="160"/>
      <c r="Y1543" s="160"/>
      <c r="Z1543" s="160"/>
      <c r="AA1543" s="160"/>
      <c r="AB1543" s="167"/>
      <c r="AC1543" s="160"/>
      <c r="AD1543" s="168"/>
      <c r="AE1543" s="160"/>
      <c r="AF1543" s="160"/>
      <c r="AG1543" s="161"/>
      <c r="AH1543" s="115"/>
      <c r="AI1543" s="115"/>
      <c r="AJ1543" s="115"/>
      <c r="AK1543" s="115"/>
      <c r="AL1543" s="115"/>
      <c r="AM1543" s="115"/>
      <c r="AO1543" s="115"/>
      <c r="AQ1543" s="4"/>
    </row>
    <row r="1544" spans="3:43">
      <c r="C1544" s="159"/>
      <c r="D1544" s="162"/>
      <c r="E1544" s="161"/>
      <c r="F1544" s="700"/>
      <c r="G1544" s="160"/>
      <c r="H1544" s="160"/>
      <c r="I1544" s="160"/>
      <c r="J1544" s="160"/>
      <c r="K1544" s="160"/>
      <c r="L1544" s="160"/>
      <c r="M1544" s="160"/>
      <c r="N1544" s="160"/>
      <c r="O1544" s="160"/>
      <c r="P1544" s="160"/>
      <c r="Q1544" s="160"/>
      <c r="R1544" s="160"/>
      <c r="S1544" s="160"/>
      <c r="T1544" s="160"/>
      <c r="U1544" s="160"/>
      <c r="V1544" s="160"/>
      <c r="W1544" s="160"/>
      <c r="X1544" s="160"/>
      <c r="Y1544" s="160"/>
      <c r="Z1544" s="160"/>
      <c r="AA1544" s="160"/>
      <c r="AB1544" s="167"/>
      <c r="AC1544" s="160"/>
      <c r="AD1544" s="168"/>
      <c r="AE1544" s="160"/>
      <c r="AF1544" s="160"/>
      <c r="AG1544" s="161"/>
      <c r="AH1544" s="115"/>
      <c r="AI1544" s="115"/>
      <c r="AJ1544" s="115"/>
      <c r="AK1544" s="115"/>
      <c r="AL1544" s="115"/>
      <c r="AM1544" s="115"/>
      <c r="AO1544" s="115"/>
      <c r="AQ1544" s="4"/>
    </row>
    <row r="1545" spans="3:43">
      <c r="C1545" s="159"/>
      <c r="D1545" s="162"/>
      <c r="E1545" s="161"/>
      <c r="F1545" s="700"/>
      <c r="G1545" s="160"/>
      <c r="H1545" s="160"/>
      <c r="I1545" s="160"/>
      <c r="J1545" s="160"/>
      <c r="K1545" s="160"/>
      <c r="L1545" s="160"/>
      <c r="M1545" s="160"/>
      <c r="N1545" s="160"/>
      <c r="O1545" s="160"/>
      <c r="P1545" s="160"/>
      <c r="Q1545" s="160"/>
      <c r="R1545" s="160"/>
      <c r="S1545" s="160"/>
      <c r="T1545" s="160"/>
      <c r="U1545" s="160"/>
      <c r="V1545" s="160"/>
      <c r="W1545" s="160"/>
      <c r="X1545" s="160"/>
      <c r="Y1545" s="160"/>
      <c r="Z1545" s="160"/>
      <c r="AA1545" s="160"/>
      <c r="AB1545" s="167"/>
      <c r="AC1545" s="160"/>
      <c r="AD1545" s="168"/>
      <c r="AE1545" s="160"/>
      <c r="AF1545" s="160"/>
      <c r="AG1545" s="161"/>
      <c r="AH1545" s="115"/>
      <c r="AI1545" s="115"/>
      <c r="AJ1545" s="115"/>
      <c r="AK1545" s="115"/>
      <c r="AL1545" s="115"/>
      <c r="AM1545" s="115"/>
      <c r="AO1545" s="115"/>
      <c r="AQ1545" s="4"/>
    </row>
    <row r="1546" spans="3:43">
      <c r="C1546" s="159"/>
      <c r="D1546" s="162"/>
      <c r="E1546" s="161"/>
      <c r="F1546" s="700"/>
      <c r="G1546" s="160"/>
      <c r="H1546" s="160"/>
      <c r="I1546" s="160"/>
      <c r="J1546" s="160"/>
      <c r="K1546" s="160"/>
      <c r="L1546" s="160"/>
      <c r="M1546" s="160"/>
      <c r="N1546" s="160"/>
      <c r="O1546" s="160"/>
      <c r="P1546" s="160"/>
      <c r="Q1546" s="160"/>
      <c r="R1546" s="160"/>
      <c r="S1546" s="160"/>
      <c r="T1546" s="160"/>
      <c r="U1546" s="160"/>
      <c r="V1546" s="160"/>
      <c r="W1546" s="160"/>
      <c r="X1546" s="160"/>
      <c r="Y1546" s="160"/>
      <c r="Z1546" s="160"/>
      <c r="AA1546" s="160"/>
      <c r="AB1546" s="167"/>
      <c r="AC1546" s="160"/>
      <c r="AD1546" s="168"/>
      <c r="AE1546" s="160"/>
      <c r="AF1546" s="160"/>
      <c r="AG1546" s="161"/>
      <c r="AH1546" s="115"/>
      <c r="AI1546" s="115"/>
      <c r="AJ1546" s="115"/>
      <c r="AK1546" s="115"/>
      <c r="AL1546" s="115"/>
      <c r="AM1546" s="115"/>
      <c r="AO1546" s="115"/>
      <c r="AQ1546" s="4"/>
    </row>
    <row r="1547" spans="3:43">
      <c r="C1547" s="159"/>
      <c r="D1547" s="162"/>
      <c r="E1547" s="161"/>
      <c r="F1547" s="700"/>
      <c r="G1547" s="160"/>
      <c r="H1547" s="160"/>
      <c r="I1547" s="160"/>
      <c r="J1547" s="160"/>
      <c r="K1547" s="160"/>
      <c r="L1547" s="160"/>
      <c r="M1547" s="160"/>
      <c r="N1547" s="160"/>
      <c r="O1547" s="160"/>
      <c r="P1547" s="160"/>
      <c r="Q1547" s="160"/>
      <c r="R1547" s="160"/>
      <c r="S1547" s="160"/>
      <c r="T1547" s="160"/>
      <c r="U1547" s="160"/>
      <c r="V1547" s="160"/>
      <c r="W1547" s="160"/>
      <c r="X1547" s="160"/>
      <c r="Y1547" s="160"/>
      <c r="Z1547" s="160"/>
      <c r="AA1547" s="160"/>
      <c r="AB1547" s="167"/>
      <c r="AC1547" s="160"/>
      <c r="AD1547" s="168"/>
      <c r="AE1547" s="160"/>
      <c r="AF1547" s="160"/>
      <c r="AG1547" s="161"/>
      <c r="AH1547" s="115"/>
      <c r="AI1547" s="115"/>
      <c r="AJ1547" s="115"/>
      <c r="AK1547" s="115"/>
      <c r="AL1547" s="115"/>
      <c r="AM1547" s="115"/>
      <c r="AO1547" s="115"/>
      <c r="AQ1547" s="4"/>
    </row>
    <row r="1548" spans="3:43">
      <c r="C1548" s="159"/>
      <c r="D1548" s="162"/>
      <c r="E1548" s="161"/>
      <c r="F1548" s="700"/>
      <c r="G1548" s="160"/>
      <c r="H1548" s="160"/>
      <c r="I1548" s="160"/>
      <c r="J1548" s="160"/>
      <c r="K1548" s="160"/>
      <c r="L1548" s="160"/>
      <c r="M1548" s="160"/>
      <c r="N1548" s="160"/>
      <c r="O1548" s="160"/>
      <c r="P1548" s="160"/>
      <c r="Q1548" s="160"/>
      <c r="R1548" s="160"/>
      <c r="S1548" s="160"/>
      <c r="T1548" s="160"/>
      <c r="U1548" s="160"/>
      <c r="V1548" s="160"/>
      <c r="W1548" s="160"/>
      <c r="X1548" s="160"/>
      <c r="Y1548" s="160"/>
      <c r="Z1548" s="160"/>
      <c r="AA1548" s="160"/>
      <c r="AB1548" s="167"/>
      <c r="AC1548" s="160"/>
      <c r="AD1548" s="168"/>
      <c r="AE1548" s="160"/>
      <c r="AF1548" s="160"/>
      <c r="AG1548" s="161"/>
      <c r="AH1548" s="115"/>
      <c r="AI1548" s="115"/>
      <c r="AJ1548" s="115"/>
      <c r="AK1548" s="115"/>
      <c r="AL1548" s="115"/>
      <c r="AM1548" s="115"/>
      <c r="AO1548" s="115"/>
      <c r="AQ1548" s="4"/>
    </row>
    <row r="1549" spans="3:43">
      <c r="C1549" s="159"/>
      <c r="D1549" s="162"/>
      <c r="E1549" s="161"/>
      <c r="F1549" s="700"/>
      <c r="G1549" s="160"/>
      <c r="H1549" s="160"/>
      <c r="I1549" s="160"/>
      <c r="J1549" s="160"/>
      <c r="K1549" s="160"/>
      <c r="L1549" s="160"/>
      <c r="M1549" s="160"/>
      <c r="N1549" s="160"/>
      <c r="O1549" s="160"/>
      <c r="P1549" s="160"/>
      <c r="Q1549" s="160"/>
      <c r="R1549" s="160"/>
      <c r="S1549" s="160"/>
      <c r="T1549" s="160"/>
      <c r="U1549" s="160"/>
      <c r="V1549" s="160"/>
      <c r="W1549" s="160"/>
      <c r="X1549" s="160"/>
      <c r="Y1549" s="160"/>
      <c r="Z1549" s="160"/>
      <c r="AA1549" s="160"/>
      <c r="AB1549" s="167"/>
      <c r="AC1549" s="160"/>
      <c r="AD1549" s="168"/>
      <c r="AE1549" s="160"/>
      <c r="AF1549" s="160"/>
      <c r="AG1549" s="161"/>
      <c r="AH1549" s="115"/>
      <c r="AI1549" s="115"/>
      <c r="AJ1549" s="115"/>
      <c r="AK1549" s="115"/>
      <c r="AL1549" s="115"/>
      <c r="AM1549" s="115"/>
      <c r="AO1549" s="115"/>
      <c r="AQ1549" s="4"/>
    </row>
    <row r="1550" spans="3:43">
      <c r="C1550" s="159"/>
      <c r="D1550" s="162"/>
      <c r="E1550" s="161"/>
      <c r="F1550" s="700"/>
      <c r="G1550" s="160"/>
      <c r="H1550" s="160"/>
      <c r="I1550" s="160"/>
      <c r="J1550" s="160"/>
      <c r="K1550" s="160"/>
      <c r="L1550" s="160"/>
      <c r="M1550" s="160"/>
      <c r="N1550" s="160"/>
      <c r="O1550" s="160"/>
      <c r="P1550" s="160"/>
      <c r="Q1550" s="160"/>
      <c r="R1550" s="160"/>
      <c r="S1550" s="160"/>
      <c r="T1550" s="160"/>
      <c r="U1550" s="160"/>
      <c r="V1550" s="160"/>
      <c r="W1550" s="160"/>
      <c r="X1550" s="160"/>
      <c r="Y1550" s="160"/>
      <c r="Z1550" s="160"/>
      <c r="AA1550" s="160"/>
      <c r="AB1550" s="167"/>
      <c r="AC1550" s="160"/>
      <c r="AD1550" s="168"/>
      <c r="AE1550" s="160"/>
      <c r="AF1550" s="160"/>
      <c r="AG1550" s="161"/>
      <c r="AH1550" s="115"/>
      <c r="AI1550" s="115"/>
      <c r="AJ1550" s="115"/>
      <c r="AK1550" s="115"/>
      <c r="AL1550" s="115"/>
      <c r="AM1550" s="115"/>
      <c r="AO1550" s="115"/>
      <c r="AQ1550" s="4"/>
    </row>
    <row r="1551" spans="3:43">
      <c r="C1551" s="159"/>
      <c r="D1551" s="162"/>
      <c r="E1551" s="161"/>
      <c r="F1551" s="700"/>
      <c r="G1551" s="160"/>
      <c r="H1551" s="160"/>
      <c r="I1551" s="160"/>
      <c r="J1551" s="160"/>
      <c r="K1551" s="160"/>
      <c r="L1551" s="160"/>
      <c r="M1551" s="160"/>
      <c r="N1551" s="160"/>
      <c r="O1551" s="160"/>
      <c r="P1551" s="160"/>
      <c r="Q1551" s="160"/>
      <c r="R1551" s="160"/>
      <c r="S1551" s="160"/>
      <c r="T1551" s="160"/>
      <c r="U1551" s="160"/>
      <c r="V1551" s="160"/>
      <c r="W1551" s="160"/>
      <c r="X1551" s="160"/>
      <c r="Y1551" s="160"/>
      <c r="Z1551" s="160"/>
      <c r="AA1551" s="160"/>
      <c r="AB1551" s="167"/>
      <c r="AC1551" s="160"/>
      <c r="AD1551" s="168"/>
      <c r="AE1551" s="160"/>
      <c r="AF1551" s="160"/>
      <c r="AG1551" s="161"/>
      <c r="AH1551" s="115"/>
      <c r="AI1551" s="115"/>
      <c r="AJ1551" s="115"/>
      <c r="AK1551" s="115"/>
      <c r="AL1551" s="115"/>
      <c r="AM1551" s="115"/>
      <c r="AO1551" s="115"/>
      <c r="AQ1551" s="4"/>
    </row>
    <row r="1552" spans="3:43">
      <c r="C1552" s="159"/>
      <c r="D1552" s="162"/>
      <c r="E1552" s="161"/>
      <c r="F1552" s="700"/>
      <c r="G1552" s="160"/>
      <c r="H1552" s="160"/>
      <c r="I1552" s="160"/>
      <c r="J1552" s="160"/>
      <c r="K1552" s="160"/>
      <c r="L1552" s="160"/>
      <c r="M1552" s="160"/>
      <c r="N1552" s="160"/>
      <c r="O1552" s="160"/>
      <c r="P1552" s="160"/>
      <c r="Q1552" s="160"/>
      <c r="R1552" s="160"/>
      <c r="S1552" s="160"/>
      <c r="T1552" s="160"/>
      <c r="U1552" s="160"/>
      <c r="V1552" s="160"/>
      <c r="W1552" s="160"/>
      <c r="X1552" s="160"/>
      <c r="Y1552" s="160"/>
      <c r="Z1552" s="160"/>
      <c r="AA1552" s="160"/>
      <c r="AB1552" s="167"/>
      <c r="AC1552" s="160"/>
      <c r="AD1552" s="168"/>
      <c r="AE1552" s="160"/>
      <c r="AF1552" s="160"/>
      <c r="AG1552" s="161"/>
      <c r="AH1552" s="115"/>
      <c r="AI1552" s="115"/>
      <c r="AJ1552" s="115"/>
      <c r="AK1552" s="115"/>
      <c r="AL1552" s="115"/>
      <c r="AM1552" s="115"/>
      <c r="AO1552" s="115"/>
      <c r="AQ1552" s="4"/>
    </row>
    <row r="1553" spans="3:43">
      <c r="C1553" s="159"/>
      <c r="D1553" s="162"/>
      <c r="E1553" s="161"/>
      <c r="F1553" s="700"/>
      <c r="G1553" s="160"/>
      <c r="H1553" s="160"/>
      <c r="I1553" s="160"/>
      <c r="J1553" s="160"/>
      <c r="K1553" s="160"/>
      <c r="L1553" s="160"/>
      <c r="M1553" s="160"/>
      <c r="N1553" s="160"/>
      <c r="O1553" s="160"/>
      <c r="P1553" s="160"/>
      <c r="Q1553" s="160"/>
      <c r="R1553" s="160"/>
      <c r="S1553" s="160"/>
      <c r="T1553" s="160"/>
      <c r="U1553" s="160"/>
      <c r="V1553" s="160"/>
      <c r="W1553" s="160"/>
      <c r="X1553" s="160"/>
      <c r="Y1553" s="160"/>
      <c r="Z1553" s="160"/>
      <c r="AA1553" s="160"/>
      <c r="AB1553" s="167"/>
      <c r="AC1553" s="160"/>
      <c r="AD1553" s="168"/>
      <c r="AE1553" s="160"/>
      <c r="AF1553" s="160"/>
      <c r="AG1553" s="161"/>
      <c r="AH1553" s="115"/>
      <c r="AI1553" s="115"/>
      <c r="AJ1553" s="115"/>
      <c r="AK1553" s="115"/>
      <c r="AL1553" s="115"/>
      <c r="AM1553" s="115"/>
      <c r="AO1553" s="115"/>
      <c r="AQ1553" s="4"/>
    </row>
    <row r="1554" spans="3:43">
      <c r="C1554" s="159"/>
      <c r="D1554" s="162"/>
      <c r="E1554" s="161"/>
      <c r="F1554" s="700"/>
      <c r="G1554" s="160"/>
      <c r="H1554" s="160"/>
      <c r="I1554" s="160"/>
      <c r="J1554" s="160"/>
      <c r="K1554" s="160"/>
      <c r="L1554" s="160"/>
      <c r="M1554" s="160"/>
      <c r="N1554" s="160"/>
      <c r="O1554" s="160"/>
      <c r="P1554" s="160"/>
      <c r="Q1554" s="160"/>
      <c r="R1554" s="160"/>
      <c r="S1554" s="160"/>
      <c r="T1554" s="160"/>
      <c r="U1554" s="160"/>
      <c r="V1554" s="160"/>
      <c r="W1554" s="160"/>
      <c r="X1554" s="160"/>
      <c r="Y1554" s="160"/>
      <c r="Z1554" s="160"/>
      <c r="AA1554" s="160"/>
      <c r="AB1554" s="167"/>
      <c r="AC1554" s="160"/>
      <c r="AD1554" s="168"/>
      <c r="AE1554" s="160"/>
      <c r="AF1554" s="160"/>
      <c r="AG1554" s="161"/>
      <c r="AH1554" s="115"/>
      <c r="AI1554" s="115"/>
      <c r="AJ1554" s="115"/>
      <c r="AK1554" s="115"/>
      <c r="AL1554" s="115"/>
      <c r="AM1554" s="115"/>
      <c r="AO1554" s="115"/>
      <c r="AQ1554" s="4"/>
    </row>
    <row r="1555" spans="3:43">
      <c r="C1555" s="159"/>
      <c r="D1555" s="162"/>
      <c r="E1555" s="161"/>
      <c r="F1555" s="700"/>
      <c r="G1555" s="160"/>
      <c r="H1555" s="160"/>
      <c r="I1555" s="160"/>
      <c r="J1555" s="160"/>
      <c r="K1555" s="160"/>
      <c r="L1555" s="160"/>
      <c r="M1555" s="160"/>
      <c r="N1555" s="160"/>
      <c r="O1555" s="160"/>
      <c r="P1555" s="160"/>
      <c r="Q1555" s="160"/>
      <c r="R1555" s="160"/>
      <c r="S1555" s="160"/>
      <c r="T1555" s="160"/>
      <c r="U1555" s="160"/>
      <c r="V1555" s="160"/>
      <c r="W1555" s="160"/>
      <c r="X1555" s="160"/>
      <c r="Y1555" s="160"/>
      <c r="Z1555" s="160"/>
      <c r="AA1555" s="160"/>
      <c r="AB1555" s="167"/>
      <c r="AC1555" s="160"/>
      <c r="AD1555" s="168"/>
      <c r="AE1555" s="160"/>
      <c r="AF1555" s="160"/>
      <c r="AG1555" s="161"/>
      <c r="AH1555" s="115"/>
      <c r="AI1555" s="115"/>
      <c r="AJ1555" s="115"/>
      <c r="AK1555" s="115"/>
      <c r="AL1555" s="115"/>
      <c r="AM1555" s="115"/>
      <c r="AO1555" s="115"/>
      <c r="AQ1555" s="4"/>
    </row>
    <row r="1556" spans="3:43">
      <c r="C1556" s="159"/>
      <c r="D1556" s="162"/>
      <c r="E1556" s="161"/>
      <c r="F1556" s="700"/>
      <c r="G1556" s="160"/>
      <c r="H1556" s="160"/>
      <c r="I1556" s="160"/>
      <c r="J1556" s="160"/>
      <c r="K1556" s="160"/>
      <c r="L1556" s="160"/>
      <c r="M1556" s="160"/>
      <c r="N1556" s="160"/>
      <c r="O1556" s="160"/>
      <c r="P1556" s="160"/>
      <c r="Q1556" s="160"/>
      <c r="R1556" s="160"/>
      <c r="S1556" s="160"/>
      <c r="T1556" s="160"/>
      <c r="U1556" s="160"/>
      <c r="V1556" s="160"/>
      <c r="W1556" s="160"/>
      <c r="X1556" s="160"/>
      <c r="Y1556" s="160"/>
      <c r="Z1556" s="160"/>
      <c r="AA1556" s="160"/>
      <c r="AB1556" s="167"/>
      <c r="AC1556" s="160"/>
      <c r="AD1556" s="168"/>
      <c r="AE1556" s="160"/>
      <c r="AF1556" s="160"/>
      <c r="AG1556" s="161"/>
      <c r="AH1556" s="115"/>
      <c r="AI1556" s="115"/>
      <c r="AJ1556" s="115"/>
      <c r="AK1556" s="115"/>
      <c r="AL1556" s="115"/>
      <c r="AM1556" s="115"/>
      <c r="AO1556" s="115"/>
      <c r="AQ1556" s="4"/>
    </row>
    <row r="1557" spans="3:43">
      <c r="C1557" s="159"/>
      <c r="D1557" s="162"/>
      <c r="E1557" s="161"/>
      <c r="F1557" s="700"/>
      <c r="G1557" s="160"/>
      <c r="H1557" s="160"/>
      <c r="I1557" s="160"/>
      <c r="J1557" s="160"/>
      <c r="K1557" s="160"/>
      <c r="L1557" s="160"/>
      <c r="M1557" s="160"/>
      <c r="N1557" s="160"/>
      <c r="O1557" s="160"/>
      <c r="P1557" s="160"/>
      <c r="Q1557" s="160"/>
      <c r="R1557" s="160"/>
      <c r="S1557" s="160"/>
      <c r="T1557" s="160"/>
      <c r="U1557" s="160"/>
      <c r="V1557" s="160"/>
      <c r="W1557" s="160"/>
      <c r="X1557" s="160"/>
      <c r="Y1557" s="160"/>
      <c r="Z1557" s="160"/>
      <c r="AA1557" s="160"/>
      <c r="AB1557" s="167"/>
      <c r="AC1557" s="160"/>
      <c r="AD1557" s="168"/>
      <c r="AE1557" s="160"/>
      <c r="AF1557" s="160"/>
      <c r="AG1557" s="161"/>
      <c r="AH1557" s="115"/>
      <c r="AI1557" s="115"/>
      <c r="AJ1557" s="115"/>
      <c r="AK1557" s="115"/>
      <c r="AL1557" s="115"/>
      <c r="AM1557" s="115"/>
      <c r="AO1557" s="115"/>
      <c r="AQ1557" s="4"/>
    </row>
    <row r="1558" spans="3:43">
      <c r="C1558" s="159"/>
      <c r="D1558" s="162"/>
      <c r="E1558" s="161"/>
      <c r="F1558" s="700"/>
      <c r="G1558" s="160"/>
      <c r="H1558" s="160"/>
      <c r="I1558" s="160"/>
      <c r="J1558" s="160"/>
      <c r="K1558" s="160"/>
      <c r="L1558" s="160"/>
      <c r="M1558" s="160"/>
      <c r="N1558" s="160"/>
      <c r="O1558" s="160"/>
      <c r="P1558" s="160"/>
      <c r="Q1558" s="160"/>
      <c r="R1558" s="160"/>
      <c r="S1558" s="160"/>
      <c r="T1558" s="160"/>
      <c r="U1558" s="160"/>
      <c r="V1558" s="160"/>
      <c r="W1558" s="160"/>
      <c r="X1558" s="160"/>
      <c r="Y1558" s="160"/>
      <c r="Z1558" s="160"/>
      <c r="AA1558" s="160"/>
      <c r="AB1558" s="167"/>
      <c r="AC1558" s="160"/>
      <c r="AD1558" s="168"/>
      <c r="AE1558" s="160"/>
      <c r="AF1558" s="160"/>
      <c r="AG1558" s="161"/>
      <c r="AH1558" s="115"/>
      <c r="AI1558" s="115"/>
      <c r="AJ1558" s="115"/>
      <c r="AK1558" s="115"/>
      <c r="AL1558" s="115"/>
      <c r="AM1558" s="115"/>
      <c r="AO1558" s="115"/>
      <c r="AQ1558" s="4"/>
    </row>
    <row r="1559" spans="3:43">
      <c r="C1559" s="159"/>
      <c r="D1559" s="162"/>
      <c r="E1559" s="161"/>
      <c r="F1559" s="700"/>
      <c r="G1559" s="160"/>
      <c r="H1559" s="160"/>
      <c r="I1559" s="160"/>
      <c r="J1559" s="160"/>
      <c r="K1559" s="160"/>
      <c r="L1559" s="160"/>
      <c r="M1559" s="160"/>
      <c r="N1559" s="160"/>
      <c r="O1559" s="160"/>
      <c r="P1559" s="160"/>
      <c r="Q1559" s="160"/>
      <c r="R1559" s="160"/>
      <c r="S1559" s="160"/>
      <c r="T1559" s="160"/>
      <c r="U1559" s="160"/>
      <c r="V1559" s="160"/>
      <c r="W1559" s="160"/>
      <c r="X1559" s="160"/>
      <c r="Y1559" s="160"/>
      <c r="Z1559" s="160"/>
      <c r="AA1559" s="160"/>
      <c r="AB1559" s="167"/>
      <c r="AC1559" s="160"/>
      <c r="AD1559" s="168"/>
      <c r="AE1559" s="160"/>
      <c r="AF1559" s="160"/>
      <c r="AG1559" s="161"/>
      <c r="AH1559" s="115"/>
      <c r="AI1559" s="115"/>
      <c r="AJ1559" s="115"/>
      <c r="AK1559" s="115"/>
      <c r="AL1559" s="115"/>
      <c r="AM1559" s="115"/>
      <c r="AO1559" s="115"/>
      <c r="AQ1559" s="4"/>
    </row>
    <row r="1560" spans="3:43">
      <c r="C1560" s="159"/>
      <c r="D1560" s="162"/>
      <c r="E1560" s="161"/>
      <c r="F1560" s="700"/>
      <c r="G1560" s="160"/>
      <c r="H1560" s="160"/>
      <c r="I1560" s="160"/>
      <c r="J1560" s="160"/>
      <c r="K1560" s="160"/>
      <c r="L1560" s="160"/>
      <c r="M1560" s="160"/>
      <c r="N1560" s="160"/>
      <c r="O1560" s="160"/>
      <c r="P1560" s="160"/>
      <c r="Q1560" s="160"/>
      <c r="R1560" s="160"/>
      <c r="S1560" s="160"/>
      <c r="T1560" s="160"/>
      <c r="U1560" s="160"/>
      <c r="V1560" s="160"/>
      <c r="W1560" s="160"/>
      <c r="X1560" s="160"/>
      <c r="Y1560" s="160"/>
      <c r="Z1560" s="160"/>
      <c r="AA1560" s="160"/>
      <c r="AB1560" s="167"/>
      <c r="AC1560" s="160"/>
      <c r="AD1560" s="168"/>
      <c r="AE1560" s="160"/>
      <c r="AF1560" s="160"/>
      <c r="AG1560" s="161"/>
      <c r="AH1560" s="115"/>
      <c r="AI1560" s="115"/>
      <c r="AJ1560" s="115"/>
      <c r="AK1560" s="115"/>
      <c r="AL1560" s="115"/>
      <c r="AM1560" s="115"/>
      <c r="AO1560" s="115"/>
      <c r="AQ1560" s="4"/>
    </row>
    <row r="1561" spans="3:43">
      <c r="C1561" s="159"/>
      <c r="D1561" s="162"/>
      <c r="E1561" s="161"/>
      <c r="F1561" s="700"/>
      <c r="G1561" s="160"/>
      <c r="H1561" s="160"/>
      <c r="I1561" s="160"/>
      <c r="J1561" s="160"/>
      <c r="K1561" s="160"/>
      <c r="L1561" s="160"/>
      <c r="M1561" s="160"/>
      <c r="N1561" s="160"/>
      <c r="O1561" s="160"/>
      <c r="P1561" s="160"/>
      <c r="Q1561" s="160"/>
      <c r="R1561" s="160"/>
      <c r="S1561" s="160"/>
      <c r="T1561" s="160"/>
      <c r="U1561" s="160"/>
      <c r="V1561" s="160"/>
      <c r="W1561" s="160"/>
      <c r="X1561" s="160"/>
      <c r="Y1561" s="160"/>
      <c r="Z1561" s="160"/>
      <c r="AA1561" s="160"/>
      <c r="AB1561" s="167"/>
      <c r="AC1561" s="160"/>
      <c r="AD1561" s="168"/>
      <c r="AE1561" s="160"/>
      <c r="AF1561" s="160"/>
      <c r="AG1561" s="161"/>
      <c r="AH1561" s="115"/>
      <c r="AI1561" s="115"/>
      <c r="AJ1561" s="115"/>
      <c r="AK1561" s="115"/>
      <c r="AL1561" s="115"/>
      <c r="AM1561" s="115"/>
      <c r="AO1561" s="115"/>
      <c r="AQ1561" s="4"/>
    </row>
    <row r="1562" spans="3:43">
      <c r="C1562" s="159"/>
      <c r="D1562" s="162"/>
      <c r="E1562" s="161"/>
      <c r="F1562" s="700"/>
      <c r="G1562" s="160"/>
      <c r="H1562" s="160"/>
      <c r="I1562" s="160"/>
      <c r="J1562" s="160"/>
      <c r="K1562" s="160"/>
      <c r="L1562" s="160"/>
      <c r="M1562" s="160"/>
      <c r="N1562" s="160"/>
      <c r="O1562" s="160"/>
      <c r="P1562" s="160"/>
      <c r="Q1562" s="160"/>
      <c r="R1562" s="160"/>
      <c r="S1562" s="160"/>
      <c r="T1562" s="160"/>
      <c r="U1562" s="160"/>
      <c r="V1562" s="160"/>
      <c r="W1562" s="160"/>
      <c r="X1562" s="160"/>
      <c r="Y1562" s="160"/>
      <c r="Z1562" s="160"/>
      <c r="AA1562" s="160"/>
      <c r="AB1562" s="167"/>
      <c r="AC1562" s="160"/>
      <c r="AD1562" s="168"/>
      <c r="AE1562" s="160"/>
      <c r="AF1562" s="160"/>
      <c r="AG1562" s="161"/>
      <c r="AH1562" s="115"/>
      <c r="AI1562" s="115"/>
      <c r="AJ1562" s="115"/>
      <c r="AK1562" s="115"/>
      <c r="AL1562" s="115"/>
      <c r="AM1562" s="115"/>
      <c r="AO1562" s="115"/>
      <c r="AQ1562" s="4"/>
    </row>
    <row r="1563" spans="3:43">
      <c r="C1563" s="159"/>
      <c r="D1563" s="162"/>
      <c r="E1563" s="161"/>
      <c r="F1563" s="700"/>
      <c r="G1563" s="160"/>
      <c r="H1563" s="160"/>
      <c r="I1563" s="160"/>
      <c r="J1563" s="160"/>
      <c r="K1563" s="160"/>
      <c r="L1563" s="160"/>
      <c r="M1563" s="160"/>
      <c r="N1563" s="160"/>
      <c r="O1563" s="160"/>
      <c r="P1563" s="160"/>
      <c r="Q1563" s="160"/>
      <c r="R1563" s="160"/>
      <c r="S1563" s="160"/>
      <c r="T1563" s="160"/>
      <c r="U1563" s="160"/>
      <c r="V1563" s="160"/>
      <c r="W1563" s="160"/>
      <c r="X1563" s="160"/>
      <c r="Y1563" s="160"/>
      <c r="Z1563" s="160"/>
      <c r="AA1563" s="160"/>
      <c r="AB1563" s="167"/>
      <c r="AC1563" s="160"/>
      <c r="AD1563" s="168"/>
      <c r="AE1563" s="160"/>
      <c r="AF1563" s="160"/>
      <c r="AG1563" s="161"/>
      <c r="AH1563" s="115"/>
      <c r="AI1563" s="115"/>
      <c r="AJ1563" s="115"/>
      <c r="AK1563" s="115"/>
      <c r="AL1563" s="115"/>
      <c r="AM1563" s="115"/>
      <c r="AO1563" s="115"/>
      <c r="AQ1563" s="4"/>
    </row>
    <row r="1564" spans="3:43">
      <c r="C1564" s="159"/>
      <c r="D1564" s="162"/>
      <c r="E1564" s="161"/>
      <c r="F1564" s="700"/>
      <c r="G1564" s="160"/>
      <c r="H1564" s="160"/>
      <c r="I1564" s="160"/>
      <c r="J1564" s="160"/>
      <c r="K1564" s="160"/>
      <c r="L1564" s="160"/>
      <c r="M1564" s="160"/>
      <c r="N1564" s="160"/>
      <c r="O1564" s="160"/>
      <c r="P1564" s="160"/>
      <c r="Q1564" s="160"/>
      <c r="R1564" s="160"/>
      <c r="S1564" s="160"/>
      <c r="T1564" s="160"/>
      <c r="U1564" s="160"/>
      <c r="V1564" s="160"/>
      <c r="W1564" s="160"/>
      <c r="X1564" s="160"/>
      <c r="Y1564" s="160"/>
      <c r="Z1564" s="160"/>
      <c r="AA1564" s="160"/>
      <c r="AB1564" s="167"/>
      <c r="AC1564" s="160"/>
      <c r="AD1564" s="168"/>
      <c r="AE1564" s="160"/>
      <c r="AF1564" s="160"/>
      <c r="AG1564" s="161"/>
      <c r="AH1564" s="115"/>
      <c r="AI1564" s="115"/>
      <c r="AJ1564" s="115"/>
      <c r="AK1564" s="115"/>
      <c r="AL1564" s="115"/>
      <c r="AM1564" s="115"/>
      <c r="AO1564" s="115"/>
      <c r="AQ1564" s="4"/>
    </row>
    <row r="1565" spans="3:43">
      <c r="C1565" s="159"/>
      <c r="D1565" s="162"/>
      <c r="E1565" s="161"/>
      <c r="F1565" s="700"/>
      <c r="G1565" s="160"/>
      <c r="H1565" s="160"/>
      <c r="I1565" s="160"/>
      <c r="J1565" s="160"/>
      <c r="K1565" s="160"/>
      <c r="L1565" s="160"/>
      <c r="M1565" s="160"/>
      <c r="N1565" s="160"/>
      <c r="O1565" s="160"/>
      <c r="P1565" s="160"/>
      <c r="Q1565" s="160"/>
      <c r="R1565" s="160"/>
      <c r="S1565" s="160"/>
      <c r="T1565" s="160"/>
      <c r="U1565" s="160"/>
      <c r="V1565" s="160"/>
      <c r="W1565" s="160"/>
      <c r="X1565" s="160"/>
      <c r="Y1565" s="160"/>
      <c r="Z1565" s="160"/>
      <c r="AA1565" s="160"/>
      <c r="AB1565" s="167"/>
      <c r="AC1565" s="160"/>
      <c r="AD1565" s="168"/>
      <c r="AE1565" s="160"/>
      <c r="AF1565" s="160"/>
      <c r="AG1565" s="161"/>
      <c r="AH1565" s="115"/>
      <c r="AI1565" s="115"/>
      <c r="AJ1565" s="115"/>
      <c r="AK1565" s="115"/>
      <c r="AL1565" s="115"/>
      <c r="AM1565" s="115"/>
      <c r="AO1565" s="115"/>
      <c r="AQ1565" s="4"/>
    </row>
    <row r="1566" spans="3:43">
      <c r="C1566" s="159"/>
      <c r="D1566" s="162"/>
      <c r="E1566" s="161"/>
      <c r="F1566" s="700"/>
      <c r="G1566" s="160"/>
      <c r="H1566" s="160"/>
      <c r="I1566" s="160"/>
      <c r="J1566" s="160"/>
      <c r="K1566" s="160"/>
      <c r="L1566" s="160"/>
      <c r="M1566" s="160"/>
      <c r="N1566" s="160"/>
      <c r="O1566" s="160"/>
      <c r="P1566" s="160"/>
      <c r="Q1566" s="160"/>
      <c r="R1566" s="160"/>
      <c r="S1566" s="160"/>
      <c r="T1566" s="160"/>
      <c r="U1566" s="160"/>
      <c r="V1566" s="160"/>
      <c r="W1566" s="160"/>
      <c r="X1566" s="160"/>
      <c r="Y1566" s="160"/>
      <c r="Z1566" s="160"/>
      <c r="AA1566" s="160"/>
      <c r="AB1566" s="167"/>
      <c r="AC1566" s="160"/>
      <c r="AD1566" s="168"/>
      <c r="AE1566" s="160"/>
      <c r="AF1566" s="160"/>
      <c r="AG1566" s="161"/>
      <c r="AH1566" s="115"/>
      <c r="AI1566" s="115"/>
      <c r="AJ1566" s="115"/>
      <c r="AK1566" s="115"/>
      <c r="AL1566" s="115"/>
      <c r="AM1566" s="115"/>
      <c r="AO1566" s="115"/>
      <c r="AQ1566" s="4"/>
    </row>
    <row r="1567" spans="3:43">
      <c r="C1567" s="159"/>
      <c r="D1567" s="162"/>
      <c r="E1567" s="161"/>
      <c r="F1567" s="700"/>
      <c r="G1567" s="160"/>
      <c r="H1567" s="160"/>
      <c r="I1567" s="160"/>
      <c r="J1567" s="160"/>
      <c r="K1567" s="160"/>
      <c r="L1567" s="160"/>
      <c r="M1567" s="160"/>
      <c r="N1567" s="160"/>
      <c r="O1567" s="160"/>
      <c r="P1567" s="160"/>
      <c r="Q1567" s="160"/>
      <c r="R1567" s="160"/>
      <c r="S1567" s="160"/>
      <c r="T1567" s="160"/>
      <c r="U1567" s="160"/>
      <c r="V1567" s="160"/>
      <c r="W1567" s="160"/>
      <c r="X1567" s="160"/>
      <c r="Y1567" s="160"/>
      <c r="Z1567" s="160"/>
      <c r="AA1567" s="160"/>
      <c r="AB1567" s="167"/>
      <c r="AC1567" s="160"/>
      <c r="AD1567" s="168"/>
      <c r="AE1567" s="160"/>
      <c r="AF1567" s="160"/>
      <c r="AG1567" s="161"/>
      <c r="AH1567" s="115"/>
      <c r="AI1567" s="115"/>
      <c r="AJ1567" s="115"/>
      <c r="AK1567" s="115"/>
      <c r="AL1567" s="115"/>
      <c r="AM1567" s="115"/>
      <c r="AO1567" s="115"/>
      <c r="AQ1567" s="4"/>
    </row>
    <row r="1568" spans="3:43">
      <c r="C1568" s="159"/>
      <c r="D1568" s="162"/>
      <c r="E1568" s="161"/>
      <c r="F1568" s="700"/>
      <c r="G1568" s="160"/>
      <c r="H1568" s="160"/>
      <c r="I1568" s="160"/>
      <c r="J1568" s="160"/>
      <c r="K1568" s="160"/>
      <c r="L1568" s="160"/>
      <c r="M1568" s="160"/>
      <c r="N1568" s="160"/>
      <c r="O1568" s="160"/>
      <c r="P1568" s="160"/>
      <c r="Q1568" s="160"/>
      <c r="R1568" s="160"/>
      <c r="S1568" s="160"/>
      <c r="T1568" s="160"/>
      <c r="U1568" s="160"/>
      <c r="V1568" s="160"/>
      <c r="W1568" s="160"/>
      <c r="X1568" s="160"/>
      <c r="Y1568" s="160"/>
      <c r="Z1568" s="160"/>
      <c r="AA1568" s="160"/>
      <c r="AB1568" s="167"/>
      <c r="AC1568" s="160"/>
      <c r="AD1568" s="168"/>
      <c r="AE1568" s="160"/>
      <c r="AF1568" s="160"/>
      <c r="AG1568" s="161"/>
      <c r="AH1568" s="115"/>
      <c r="AI1568" s="115"/>
      <c r="AJ1568" s="115"/>
      <c r="AK1568" s="115"/>
      <c r="AL1568" s="115"/>
      <c r="AM1568" s="115"/>
      <c r="AO1568" s="115"/>
      <c r="AQ1568" s="4"/>
    </row>
    <row r="1569" spans="3:43">
      <c r="C1569" s="159"/>
      <c r="D1569" s="162"/>
      <c r="E1569" s="161"/>
      <c r="F1569" s="700"/>
      <c r="G1569" s="160"/>
      <c r="H1569" s="160"/>
      <c r="I1569" s="160"/>
      <c r="J1569" s="160"/>
      <c r="K1569" s="160"/>
      <c r="L1569" s="160"/>
      <c r="M1569" s="160"/>
      <c r="N1569" s="160"/>
      <c r="O1569" s="160"/>
      <c r="P1569" s="160"/>
      <c r="Q1569" s="160"/>
      <c r="R1569" s="160"/>
      <c r="S1569" s="160"/>
      <c r="T1569" s="160"/>
      <c r="U1569" s="160"/>
      <c r="V1569" s="160"/>
      <c r="W1569" s="160"/>
      <c r="X1569" s="160"/>
      <c r="Y1569" s="160"/>
      <c r="Z1569" s="160"/>
      <c r="AA1569" s="160"/>
      <c r="AB1569" s="167"/>
      <c r="AC1569" s="160"/>
      <c r="AD1569" s="168"/>
      <c r="AE1569" s="160"/>
      <c r="AF1569" s="160"/>
      <c r="AG1569" s="161"/>
      <c r="AH1569" s="115"/>
      <c r="AI1569" s="115"/>
      <c r="AJ1569" s="115"/>
      <c r="AK1569" s="115"/>
      <c r="AL1569" s="115"/>
      <c r="AM1569" s="115"/>
      <c r="AO1569" s="115"/>
      <c r="AQ1569" s="4"/>
    </row>
    <row r="1570" spans="3:43">
      <c r="C1570" s="159"/>
      <c r="D1570" s="162"/>
      <c r="E1570" s="161"/>
      <c r="F1570" s="700"/>
      <c r="G1570" s="160"/>
      <c r="H1570" s="160"/>
      <c r="I1570" s="160"/>
      <c r="J1570" s="160"/>
      <c r="K1570" s="160"/>
      <c r="L1570" s="160"/>
      <c r="M1570" s="160"/>
      <c r="N1570" s="160"/>
      <c r="O1570" s="160"/>
      <c r="P1570" s="160"/>
      <c r="Q1570" s="160"/>
      <c r="R1570" s="160"/>
      <c r="S1570" s="160"/>
      <c r="T1570" s="160"/>
      <c r="U1570" s="160"/>
      <c r="V1570" s="160"/>
      <c r="W1570" s="160"/>
      <c r="X1570" s="160"/>
      <c r="Y1570" s="160"/>
      <c r="Z1570" s="160"/>
      <c r="AA1570" s="160"/>
      <c r="AB1570" s="167"/>
      <c r="AC1570" s="160"/>
      <c r="AD1570" s="168"/>
      <c r="AE1570" s="160"/>
      <c r="AF1570" s="160"/>
      <c r="AG1570" s="161"/>
      <c r="AH1570" s="115"/>
      <c r="AI1570" s="115"/>
      <c r="AJ1570" s="115"/>
      <c r="AK1570" s="115"/>
      <c r="AL1570" s="115"/>
      <c r="AM1570" s="115"/>
      <c r="AO1570" s="115"/>
      <c r="AQ1570" s="4"/>
    </row>
    <row r="1571" spans="3:43">
      <c r="C1571" s="159"/>
      <c r="D1571" s="162"/>
      <c r="E1571" s="161"/>
      <c r="F1571" s="700"/>
      <c r="G1571" s="160"/>
      <c r="H1571" s="160"/>
      <c r="I1571" s="160"/>
      <c r="J1571" s="160"/>
      <c r="K1571" s="160"/>
      <c r="L1571" s="160"/>
      <c r="M1571" s="160"/>
      <c r="N1571" s="160"/>
      <c r="O1571" s="160"/>
      <c r="P1571" s="160"/>
      <c r="Q1571" s="160"/>
      <c r="R1571" s="160"/>
      <c r="S1571" s="160"/>
      <c r="T1571" s="160"/>
      <c r="U1571" s="160"/>
      <c r="V1571" s="160"/>
      <c r="W1571" s="160"/>
      <c r="X1571" s="160"/>
      <c r="Y1571" s="160"/>
      <c r="Z1571" s="160"/>
      <c r="AA1571" s="160"/>
      <c r="AB1571" s="167"/>
      <c r="AC1571" s="160"/>
      <c r="AD1571" s="168"/>
      <c r="AE1571" s="160"/>
      <c r="AF1571" s="160"/>
      <c r="AG1571" s="161"/>
      <c r="AH1571" s="115"/>
      <c r="AI1571" s="115"/>
      <c r="AJ1571" s="115"/>
      <c r="AK1571" s="115"/>
      <c r="AL1571" s="115"/>
      <c r="AM1571" s="115"/>
      <c r="AO1571" s="115"/>
      <c r="AQ1571" s="4"/>
    </row>
    <row r="1572" spans="3:43">
      <c r="C1572" s="159"/>
      <c r="D1572" s="162"/>
      <c r="E1572" s="161"/>
      <c r="F1572" s="700"/>
      <c r="G1572" s="160"/>
      <c r="H1572" s="160"/>
      <c r="I1572" s="160"/>
      <c r="J1572" s="160"/>
      <c r="K1572" s="160"/>
      <c r="L1572" s="160"/>
      <c r="M1572" s="160"/>
      <c r="N1572" s="160"/>
      <c r="O1572" s="160"/>
      <c r="P1572" s="160"/>
      <c r="Q1572" s="160"/>
      <c r="R1572" s="160"/>
      <c r="S1572" s="160"/>
      <c r="T1572" s="160"/>
      <c r="U1572" s="160"/>
      <c r="V1572" s="160"/>
      <c r="W1572" s="160"/>
      <c r="X1572" s="160"/>
      <c r="Y1572" s="160"/>
      <c r="Z1572" s="160"/>
      <c r="AA1572" s="160"/>
      <c r="AB1572" s="167"/>
      <c r="AC1572" s="160"/>
      <c r="AD1572" s="168"/>
      <c r="AE1572" s="160"/>
      <c r="AF1572" s="160"/>
      <c r="AG1572" s="161"/>
      <c r="AH1572" s="115"/>
      <c r="AI1572" s="115"/>
      <c r="AJ1572" s="115"/>
      <c r="AK1572" s="115"/>
      <c r="AL1572" s="115"/>
      <c r="AM1572" s="115"/>
      <c r="AO1572" s="115"/>
      <c r="AQ1572" s="4"/>
    </row>
    <row r="1573" spans="3:43">
      <c r="C1573" s="159"/>
      <c r="D1573" s="162"/>
      <c r="E1573" s="161"/>
      <c r="F1573" s="700"/>
      <c r="G1573" s="160"/>
      <c r="H1573" s="160"/>
      <c r="I1573" s="160"/>
      <c r="J1573" s="160"/>
      <c r="K1573" s="160"/>
      <c r="L1573" s="160"/>
      <c r="M1573" s="160"/>
      <c r="N1573" s="160"/>
      <c r="O1573" s="160"/>
      <c r="P1573" s="160"/>
      <c r="Q1573" s="160"/>
      <c r="R1573" s="160"/>
      <c r="S1573" s="160"/>
      <c r="T1573" s="160"/>
      <c r="U1573" s="160"/>
      <c r="V1573" s="160"/>
      <c r="W1573" s="160"/>
      <c r="X1573" s="160"/>
      <c r="Y1573" s="160"/>
      <c r="Z1573" s="160"/>
      <c r="AA1573" s="160"/>
      <c r="AB1573" s="167"/>
      <c r="AC1573" s="160"/>
      <c r="AD1573" s="168"/>
      <c r="AE1573" s="160"/>
      <c r="AF1573" s="160"/>
      <c r="AG1573" s="161"/>
      <c r="AH1573" s="115"/>
      <c r="AI1573" s="115"/>
      <c r="AJ1573" s="115"/>
      <c r="AK1573" s="115"/>
      <c r="AL1573" s="115"/>
      <c r="AM1573" s="115"/>
      <c r="AO1573" s="115"/>
      <c r="AQ1573" s="4"/>
    </row>
    <row r="1574" spans="3:43">
      <c r="C1574" s="159"/>
      <c r="D1574" s="162"/>
      <c r="E1574" s="161"/>
      <c r="F1574" s="700"/>
      <c r="G1574" s="160"/>
      <c r="H1574" s="160"/>
      <c r="I1574" s="160"/>
      <c r="J1574" s="160"/>
      <c r="K1574" s="160"/>
      <c r="L1574" s="160"/>
      <c r="M1574" s="160"/>
      <c r="N1574" s="160"/>
      <c r="O1574" s="160"/>
      <c r="P1574" s="160"/>
      <c r="Q1574" s="160"/>
      <c r="R1574" s="160"/>
      <c r="S1574" s="160"/>
      <c r="T1574" s="160"/>
      <c r="U1574" s="160"/>
      <c r="V1574" s="160"/>
      <c r="W1574" s="160"/>
      <c r="X1574" s="160"/>
      <c r="Y1574" s="160"/>
      <c r="Z1574" s="160"/>
      <c r="AA1574" s="160"/>
      <c r="AB1574" s="167"/>
      <c r="AC1574" s="160"/>
      <c r="AD1574" s="168"/>
      <c r="AE1574" s="160"/>
      <c r="AF1574" s="160"/>
      <c r="AG1574" s="161"/>
      <c r="AH1574" s="115"/>
      <c r="AI1574" s="115"/>
      <c r="AJ1574" s="115"/>
      <c r="AK1574" s="115"/>
      <c r="AL1574" s="115"/>
      <c r="AM1574" s="115"/>
      <c r="AO1574" s="115"/>
      <c r="AQ1574" s="4"/>
    </row>
    <row r="1575" spans="3:43">
      <c r="D1575" s="156"/>
    </row>
    <row r="1576" spans="3:43">
      <c r="D1576" s="156"/>
    </row>
    <row r="1577" spans="3:43">
      <c r="D1577" s="156"/>
    </row>
    <row r="1578" spans="3:43">
      <c r="D1578" s="156"/>
    </row>
    <row r="1579" spans="3:43">
      <c r="D1579" s="156"/>
    </row>
    <row r="1580" spans="3:43">
      <c r="D1580" s="156"/>
    </row>
    <row r="1581" spans="3:43">
      <c r="D1581" s="156"/>
    </row>
    <row r="1582" spans="3:43">
      <c r="D1582" s="156"/>
    </row>
    <row r="1583" spans="3:43">
      <c r="D1583" s="156"/>
    </row>
    <row r="1584" spans="3:43">
      <c r="D1584" s="156"/>
    </row>
    <row r="1585" spans="4:4">
      <c r="D1585" s="156"/>
    </row>
    <row r="1586" spans="4:4">
      <c r="D1586" s="156"/>
    </row>
    <row r="1587" spans="4:4">
      <c r="D1587" s="156"/>
    </row>
    <row r="1588" spans="4:4">
      <c r="D1588" s="156"/>
    </row>
    <row r="1589" spans="4:4">
      <c r="D1589" s="156"/>
    </row>
    <row r="1590" spans="4:4">
      <c r="D1590" s="156"/>
    </row>
    <row r="1591" spans="4:4">
      <c r="D1591" s="156"/>
    </row>
    <row r="1592" spans="4:4">
      <c r="D1592" s="156"/>
    </row>
    <row r="1593" spans="4:4">
      <c r="D1593" s="156"/>
    </row>
    <row r="1594" spans="4:4">
      <c r="D1594" s="156"/>
    </row>
    <row r="1595" spans="4:4">
      <c r="D1595" s="156"/>
    </row>
    <row r="1596" spans="4:4">
      <c r="D1596" s="156"/>
    </row>
    <row r="1597" spans="4:4">
      <c r="D1597" s="156"/>
    </row>
    <row r="1598" spans="4:4">
      <c r="D1598" s="156"/>
    </row>
    <row r="1599" spans="4:4">
      <c r="D1599" s="156"/>
    </row>
    <row r="1600" spans="4:4">
      <c r="D1600" s="156"/>
    </row>
    <row r="1601" spans="4:4">
      <c r="D1601" s="156"/>
    </row>
    <row r="1602" spans="4:4">
      <c r="D1602" s="156"/>
    </row>
    <row r="1603" spans="4:4">
      <c r="D1603" s="156"/>
    </row>
    <row r="1604" spans="4:4">
      <c r="D1604" s="156"/>
    </row>
    <row r="1605" spans="4:4">
      <c r="D1605" s="156"/>
    </row>
    <row r="1606" spans="4:4">
      <c r="D1606" s="156"/>
    </row>
    <row r="1607" spans="4:4">
      <c r="D1607" s="156"/>
    </row>
    <row r="1608" spans="4:4">
      <c r="D1608" s="156"/>
    </row>
    <row r="1609" spans="4:4">
      <c r="D1609" s="156"/>
    </row>
    <row r="1610" spans="4:4">
      <c r="D1610" s="156"/>
    </row>
    <row r="1611" spans="4:4">
      <c r="D1611" s="156"/>
    </row>
    <row r="1612" spans="4:4">
      <c r="D1612" s="156"/>
    </row>
    <row r="1613" spans="4:4">
      <c r="D1613" s="156"/>
    </row>
    <row r="1614" spans="4:4">
      <c r="D1614" s="156"/>
    </row>
    <row r="1615" spans="4:4">
      <c r="D1615" s="156"/>
    </row>
    <row r="1616" spans="4:4">
      <c r="D1616" s="156"/>
    </row>
    <row r="1617" spans="4:4">
      <c r="D1617" s="156"/>
    </row>
    <row r="1618" spans="4:4">
      <c r="D1618" s="156"/>
    </row>
    <row r="1619" spans="4:4">
      <c r="D1619" s="156"/>
    </row>
    <row r="1620" spans="4:4">
      <c r="D1620" s="156"/>
    </row>
    <row r="1621" spans="4:4">
      <c r="D1621" s="156"/>
    </row>
    <row r="1622" spans="4:4">
      <c r="D1622" s="156"/>
    </row>
    <row r="1623" spans="4:4">
      <c r="D1623" s="156"/>
    </row>
    <row r="1624" spans="4:4">
      <c r="D1624" s="156"/>
    </row>
    <row r="1625" spans="4:4">
      <c r="D1625" s="156"/>
    </row>
    <row r="1626" spans="4:4">
      <c r="D1626" s="156"/>
    </row>
    <row r="1627" spans="4:4">
      <c r="D1627" s="156"/>
    </row>
    <row r="1628" spans="4:4">
      <c r="D1628" s="156"/>
    </row>
    <row r="1629" spans="4:4">
      <c r="D1629" s="156"/>
    </row>
    <row r="1630" spans="4:4">
      <c r="D1630" s="156"/>
    </row>
    <row r="1631" spans="4:4">
      <c r="D1631" s="156"/>
    </row>
    <row r="1632" spans="4:4">
      <c r="D1632" s="156"/>
    </row>
    <row r="1633" spans="4:4">
      <c r="D1633" s="156"/>
    </row>
    <row r="1634" spans="4:4">
      <c r="D1634" s="156"/>
    </row>
    <row r="1635" spans="4:4">
      <c r="D1635" s="156"/>
    </row>
    <row r="1636" spans="4:4">
      <c r="D1636" s="156"/>
    </row>
    <row r="1637" spans="4:4">
      <c r="D1637" s="156"/>
    </row>
    <row r="1638" spans="4:4">
      <c r="D1638" s="156"/>
    </row>
    <row r="1639" spans="4:4">
      <c r="D1639" s="156"/>
    </row>
    <row r="1640" spans="4:4">
      <c r="D1640" s="156"/>
    </row>
    <row r="1641" spans="4:4">
      <c r="D1641" s="156"/>
    </row>
    <row r="1642" spans="4:4">
      <c r="D1642" s="156"/>
    </row>
    <row r="1643" spans="4:4">
      <c r="D1643" s="156"/>
    </row>
    <row r="1644" spans="4:4">
      <c r="D1644" s="156"/>
    </row>
    <row r="1645" spans="4:4">
      <c r="D1645" s="156"/>
    </row>
    <row r="1646" spans="4:4">
      <c r="D1646" s="156"/>
    </row>
    <row r="1647" spans="4:4">
      <c r="D1647" s="156"/>
    </row>
    <row r="1648" spans="4:4">
      <c r="D1648" s="156"/>
    </row>
    <row r="1649" spans="4:4">
      <c r="D1649" s="156"/>
    </row>
    <row r="1650" spans="4:4">
      <c r="D1650" s="156"/>
    </row>
    <row r="1651" spans="4:4">
      <c r="D1651" s="156"/>
    </row>
    <row r="1652" spans="4:4">
      <c r="D1652" s="156"/>
    </row>
    <row r="1653" spans="4:4">
      <c r="D1653" s="156"/>
    </row>
    <row r="1654" spans="4:4">
      <c r="D1654" s="156"/>
    </row>
    <row r="1655" spans="4:4">
      <c r="D1655" s="156"/>
    </row>
    <row r="1656" spans="4:4">
      <c r="D1656" s="156"/>
    </row>
    <row r="1657" spans="4:4">
      <c r="D1657" s="156"/>
    </row>
    <row r="1658" spans="4:4">
      <c r="D1658" s="156"/>
    </row>
    <row r="1659" spans="4:4">
      <c r="D1659" s="156"/>
    </row>
    <row r="1660" spans="4:4">
      <c r="D1660" s="156"/>
    </row>
    <row r="1661" spans="4:4">
      <c r="D1661" s="156"/>
    </row>
    <row r="1662" spans="4:4">
      <c r="D1662" s="156"/>
    </row>
    <row r="1663" spans="4:4">
      <c r="D1663" s="156"/>
    </row>
    <row r="1664" spans="4:4">
      <c r="D1664" s="156"/>
    </row>
    <row r="1665" spans="4:4">
      <c r="D1665" s="156"/>
    </row>
    <row r="1666" spans="4:4">
      <c r="D1666" s="156"/>
    </row>
    <row r="1667" spans="4:4">
      <c r="D1667" s="156"/>
    </row>
    <row r="1668" spans="4:4">
      <c r="D1668" s="156"/>
    </row>
    <row r="1669" spans="4:4">
      <c r="D1669" s="156"/>
    </row>
    <row r="1670" spans="4:4">
      <c r="D1670" s="156"/>
    </row>
    <row r="1671" spans="4:4">
      <c r="D1671" s="156"/>
    </row>
    <row r="1672" spans="4:4">
      <c r="D1672" s="156"/>
    </row>
    <row r="1673" spans="4:4">
      <c r="D1673" s="156"/>
    </row>
    <row r="1674" spans="4:4">
      <c r="D1674" s="156"/>
    </row>
    <row r="1675" spans="4:4">
      <c r="D1675" s="156"/>
    </row>
    <row r="1676" spans="4:4">
      <c r="D1676" s="156"/>
    </row>
    <row r="1677" spans="4:4">
      <c r="D1677" s="156"/>
    </row>
    <row r="1678" spans="4:4">
      <c r="D1678" s="156"/>
    </row>
    <row r="1679" spans="4:4">
      <c r="D1679" s="156"/>
    </row>
    <row r="1680" spans="4:4">
      <c r="D1680" s="156"/>
    </row>
    <row r="1681" spans="4:4">
      <c r="D1681" s="156"/>
    </row>
    <row r="1682" spans="4:4">
      <c r="D1682" s="156"/>
    </row>
    <row r="1683" spans="4:4">
      <c r="D1683" s="156"/>
    </row>
    <row r="1684" spans="4:4">
      <c r="D1684" s="156"/>
    </row>
    <row r="1685" spans="4:4">
      <c r="D1685" s="156"/>
    </row>
    <row r="1686" spans="4:4">
      <c r="D1686" s="156"/>
    </row>
    <row r="1687" spans="4:4">
      <c r="D1687" s="156"/>
    </row>
    <row r="1688" spans="4:4">
      <c r="D1688" s="156"/>
    </row>
    <row r="1689" spans="4:4">
      <c r="D1689" s="156"/>
    </row>
    <row r="1690" spans="4:4">
      <c r="D1690" s="156"/>
    </row>
    <row r="1691" spans="4:4">
      <c r="D1691" s="156"/>
    </row>
    <row r="1692" spans="4:4">
      <c r="D1692" s="156"/>
    </row>
    <row r="1693" spans="4:4">
      <c r="D1693" s="156"/>
    </row>
    <row r="1694" spans="4:4">
      <c r="D1694" s="156"/>
    </row>
    <row r="1695" spans="4:4">
      <c r="D1695" s="156"/>
    </row>
    <row r="1696" spans="4:4">
      <c r="D1696" s="156"/>
    </row>
    <row r="1697" spans="4:4">
      <c r="D1697" s="156"/>
    </row>
    <row r="1698" spans="4:4">
      <c r="D1698" s="156"/>
    </row>
    <row r="1699" spans="4:4">
      <c r="D1699" s="156"/>
    </row>
    <row r="1700" spans="4:4">
      <c r="D1700" s="156"/>
    </row>
    <row r="1701" spans="4:4">
      <c r="D1701" s="156"/>
    </row>
    <row r="1702" spans="4:4">
      <c r="D1702" s="156"/>
    </row>
    <row r="1703" spans="4:4">
      <c r="D1703" s="156"/>
    </row>
    <row r="1704" spans="4:4">
      <c r="D1704" s="156"/>
    </row>
    <row r="1705" spans="4:4">
      <c r="D1705" s="156"/>
    </row>
    <row r="1706" spans="4:4">
      <c r="D1706" s="156"/>
    </row>
    <row r="1707" spans="4:4">
      <c r="D1707" s="156"/>
    </row>
    <row r="1708" spans="4:4">
      <c r="D1708" s="156"/>
    </row>
    <row r="1709" spans="4:4">
      <c r="D1709" s="156"/>
    </row>
    <row r="1710" spans="4:4">
      <c r="D1710" s="156"/>
    </row>
    <row r="1711" spans="4:4">
      <c r="D1711" s="156"/>
    </row>
    <row r="1712" spans="4:4">
      <c r="D1712" s="156"/>
    </row>
    <row r="1713" spans="4:4">
      <c r="D1713" s="156"/>
    </row>
    <row r="1714" spans="4:4">
      <c r="D1714" s="156"/>
    </row>
    <row r="1715" spans="4:4">
      <c r="D1715" s="156"/>
    </row>
    <row r="1716" spans="4:4">
      <c r="D1716" s="156"/>
    </row>
    <row r="1717" spans="4:4">
      <c r="D1717" s="156"/>
    </row>
    <row r="1718" spans="4:4">
      <c r="D1718" s="156"/>
    </row>
    <row r="1719" spans="4:4">
      <c r="D1719" s="156"/>
    </row>
    <row r="1720" spans="4:4">
      <c r="D1720" s="156"/>
    </row>
    <row r="1721" spans="4:4">
      <c r="D1721" s="156"/>
    </row>
    <row r="1722" spans="4:4">
      <c r="D1722" s="156"/>
    </row>
    <row r="1723" spans="4:4">
      <c r="D1723" s="156"/>
    </row>
    <row r="1724" spans="4:4">
      <c r="D1724" s="156"/>
    </row>
    <row r="1725" spans="4:4">
      <c r="D1725" s="156"/>
    </row>
    <row r="1726" spans="4:4">
      <c r="D1726" s="156"/>
    </row>
    <row r="1727" spans="4:4">
      <c r="D1727" s="156"/>
    </row>
    <row r="1728" spans="4:4">
      <c r="D1728" s="156"/>
    </row>
    <row r="1729" spans="4:4">
      <c r="D1729" s="156"/>
    </row>
    <row r="1730" spans="4:4">
      <c r="D1730" s="156"/>
    </row>
    <row r="1731" spans="4:4">
      <c r="D1731" s="156"/>
    </row>
    <row r="1732" spans="4:4">
      <c r="D1732" s="156"/>
    </row>
    <row r="1733" spans="4:4">
      <c r="D1733" s="156"/>
    </row>
    <row r="1734" spans="4:4">
      <c r="D1734" s="156"/>
    </row>
    <row r="1735" spans="4:4">
      <c r="D1735" s="156"/>
    </row>
    <row r="1736" spans="4:4">
      <c r="D1736" s="156"/>
    </row>
    <row r="1737" spans="4:4">
      <c r="D1737" s="156"/>
    </row>
    <row r="1738" spans="4:4">
      <c r="D1738" s="156"/>
    </row>
    <row r="1739" spans="4:4">
      <c r="D1739" s="156"/>
    </row>
    <row r="1740" spans="4:4">
      <c r="D1740" s="156"/>
    </row>
    <row r="1741" spans="4:4">
      <c r="D1741" s="156"/>
    </row>
    <row r="1742" spans="4:4">
      <c r="D1742" s="156"/>
    </row>
    <row r="1743" spans="4:4">
      <c r="D1743" s="156"/>
    </row>
    <row r="1744" spans="4:4">
      <c r="D1744" s="156"/>
    </row>
    <row r="1745" spans="4:4">
      <c r="D1745" s="156"/>
    </row>
    <row r="1746" spans="4:4">
      <c r="D1746" s="156"/>
    </row>
    <row r="1747" spans="4:4">
      <c r="D1747" s="156"/>
    </row>
    <row r="1748" spans="4:4">
      <c r="D1748" s="156"/>
    </row>
    <row r="1749" spans="4:4">
      <c r="D1749" s="156"/>
    </row>
    <row r="1750" spans="4:4">
      <c r="D1750" s="156"/>
    </row>
    <row r="1751" spans="4:4">
      <c r="D1751" s="156"/>
    </row>
    <row r="1752" spans="4:4">
      <c r="D1752" s="156"/>
    </row>
    <row r="1753" spans="4:4">
      <c r="D1753" s="156"/>
    </row>
    <row r="1754" spans="4:4">
      <c r="D1754" s="156"/>
    </row>
    <row r="1755" spans="4:4">
      <c r="D1755" s="156"/>
    </row>
    <row r="1756" spans="4:4">
      <c r="D1756" s="156"/>
    </row>
    <row r="1757" spans="4:4">
      <c r="D1757" s="156"/>
    </row>
    <row r="1758" spans="4:4">
      <c r="D1758" s="156"/>
    </row>
    <row r="1759" spans="4:4">
      <c r="D1759" s="156"/>
    </row>
    <row r="1760" spans="4:4">
      <c r="D1760" s="156"/>
    </row>
    <row r="1761" spans="4:4">
      <c r="D1761" s="156"/>
    </row>
    <row r="1762" spans="4:4">
      <c r="D1762" s="156"/>
    </row>
    <row r="1763" spans="4:4">
      <c r="D1763" s="156"/>
    </row>
    <row r="1764" spans="4:4">
      <c r="D1764" s="156"/>
    </row>
    <row r="1765" spans="4:4">
      <c r="D1765" s="156"/>
    </row>
    <row r="1766" spans="4:4">
      <c r="D1766" s="156"/>
    </row>
    <row r="1767" spans="4:4">
      <c r="D1767" s="156"/>
    </row>
    <row r="1768" spans="4:4">
      <c r="D1768" s="156"/>
    </row>
    <row r="1769" spans="4:4">
      <c r="D1769" s="156"/>
    </row>
    <row r="1770" spans="4:4">
      <c r="D1770" s="156"/>
    </row>
    <row r="1771" spans="4:4">
      <c r="D1771" s="156"/>
    </row>
    <row r="1772" spans="4:4">
      <c r="D1772" s="156"/>
    </row>
    <row r="1773" spans="4:4">
      <c r="D1773" s="156"/>
    </row>
    <row r="1774" spans="4:4">
      <c r="D1774" s="156"/>
    </row>
    <row r="1775" spans="4:4">
      <c r="D1775" s="156"/>
    </row>
    <row r="1776" spans="4:4">
      <c r="D1776" s="156"/>
    </row>
    <row r="1777" spans="4:4">
      <c r="D1777" s="156"/>
    </row>
    <row r="1778" spans="4:4">
      <c r="D1778" s="156"/>
    </row>
    <row r="1779" spans="4:4">
      <c r="D1779" s="156"/>
    </row>
    <row r="1780" spans="4:4">
      <c r="D1780" s="156"/>
    </row>
    <row r="1781" spans="4:4">
      <c r="D1781" s="156"/>
    </row>
    <row r="1782" spans="4:4">
      <c r="D1782" s="156"/>
    </row>
    <row r="1783" spans="4:4">
      <c r="D1783" s="156"/>
    </row>
    <row r="1784" spans="4:4">
      <c r="D1784" s="156"/>
    </row>
    <row r="1785" spans="4:4">
      <c r="D1785" s="156"/>
    </row>
    <row r="1786" spans="4:4">
      <c r="D1786" s="156"/>
    </row>
    <row r="1787" spans="4:4">
      <c r="D1787" s="156"/>
    </row>
    <row r="1788" spans="4:4">
      <c r="D1788" s="156"/>
    </row>
    <row r="1789" spans="4:4">
      <c r="D1789" s="156"/>
    </row>
    <row r="1790" spans="4:4">
      <c r="D1790" s="156"/>
    </row>
    <row r="1791" spans="4:4">
      <c r="D1791" s="156"/>
    </row>
    <row r="1792" spans="4:4">
      <c r="D1792" s="156"/>
    </row>
    <row r="1793" spans="4:4">
      <c r="D1793" s="156"/>
    </row>
    <row r="1794" spans="4:4">
      <c r="D1794" s="156"/>
    </row>
    <row r="1795" spans="4:4">
      <c r="D1795" s="156"/>
    </row>
    <row r="1796" spans="4:4">
      <c r="D1796" s="156"/>
    </row>
    <row r="1797" spans="4:4">
      <c r="D1797" s="156"/>
    </row>
    <row r="1798" spans="4:4">
      <c r="D1798" s="156"/>
    </row>
    <row r="1799" spans="4:4">
      <c r="D1799" s="156"/>
    </row>
    <row r="1800" spans="4:4">
      <c r="D1800" s="156"/>
    </row>
    <row r="1801" spans="4:4">
      <c r="D1801" s="156"/>
    </row>
    <row r="1802" spans="4:4">
      <c r="D1802" s="156"/>
    </row>
    <row r="1803" spans="4:4">
      <c r="D1803" s="156"/>
    </row>
    <row r="1804" spans="4:4">
      <c r="D1804" s="156"/>
    </row>
    <row r="1805" spans="4:4">
      <c r="D1805" s="156"/>
    </row>
    <row r="1806" spans="4:4">
      <c r="D1806" s="156"/>
    </row>
    <row r="1807" spans="4:4">
      <c r="D1807" s="156"/>
    </row>
    <row r="1808" spans="4:4">
      <c r="D1808" s="156"/>
    </row>
    <row r="1809" spans="4:4">
      <c r="D1809" s="156"/>
    </row>
    <row r="1810" spans="4:4">
      <c r="D1810" s="156"/>
    </row>
    <row r="1811" spans="4:4">
      <c r="D1811" s="156"/>
    </row>
    <row r="1812" spans="4:4">
      <c r="D1812" s="156"/>
    </row>
    <row r="1813" spans="4:4">
      <c r="D1813" s="156"/>
    </row>
    <row r="1814" spans="4:4">
      <c r="D1814" s="156"/>
    </row>
    <row r="1815" spans="4:4">
      <c r="D1815" s="156"/>
    </row>
    <row r="1816" spans="4:4">
      <c r="D1816" s="156"/>
    </row>
    <row r="1817" spans="4:4">
      <c r="D1817" s="156"/>
    </row>
    <row r="1818" spans="4:4">
      <c r="D1818" s="156"/>
    </row>
    <row r="1819" spans="4:4">
      <c r="D1819" s="156"/>
    </row>
    <row r="1820" spans="4:4">
      <c r="D1820" s="156"/>
    </row>
    <row r="1821" spans="4:4">
      <c r="D1821" s="156"/>
    </row>
    <row r="1822" spans="4:4">
      <c r="D1822" s="156"/>
    </row>
    <row r="1823" spans="4:4">
      <c r="D1823" s="156"/>
    </row>
    <row r="1824" spans="4:4">
      <c r="D1824" s="156"/>
    </row>
    <row r="1825" spans="4:4">
      <c r="D1825" s="156"/>
    </row>
    <row r="1826" spans="4:4">
      <c r="D1826" s="156"/>
    </row>
    <row r="1827" spans="4:4">
      <c r="D1827" s="156"/>
    </row>
    <row r="1828" spans="4:4">
      <c r="D1828" s="156"/>
    </row>
    <row r="1829" spans="4:4">
      <c r="D1829" s="156"/>
    </row>
    <row r="1830" spans="4:4">
      <c r="D1830" s="156"/>
    </row>
    <row r="1831" spans="4:4">
      <c r="D1831" s="156"/>
    </row>
    <row r="1832" spans="4:4">
      <c r="D1832" s="156"/>
    </row>
    <row r="1833" spans="4:4">
      <c r="D1833" s="156"/>
    </row>
    <row r="1834" spans="4:4">
      <c r="D1834" s="156"/>
    </row>
    <row r="1835" spans="4:4">
      <c r="D1835" s="156"/>
    </row>
    <row r="1836" spans="4:4">
      <c r="D1836" s="156"/>
    </row>
    <row r="1837" spans="4:4">
      <c r="D1837" s="156"/>
    </row>
    <row r="1838" spans="4:4">
      <c r="D1838" s="156"/>
    </row>
    <row r="1839" spans="4:4">
      <c r="D1839" s="156"/>
    </row>
    <row r="1840" spans="4:4">
      <c r="D1840" s="156"/>
    </row>
    <row r="1841" spans="4:4">
      <c r="D1841" s="156"/>
    </row>
    <row r="1842" spans="4:4">
      <c r="D1842" s="156"/>
    </row>
    <row r="1843" spans="4:4">
      <c r="D1843" s="156"/>
    </row>
    <row r="1844" spans="4:4">
      <c r="D1844" s="156"/>
    </row>
    <row r="1845" spans="4:4">
      <c r="D1845" s="156"/>
    </row>
    <row r="1846" spans="4:4">
      <c r="D1846" s="156"/>
    </row>
    <row r="1847" spans="4:4">
      <c r="D1847" s="156"/>
    </row>
    <row r="1848" spans="4:4">
      <c r="D1848" s="156"/>
    </row>
    <row r="1849" spans="4:4">
      <c r="D1849" s="156"/>
    </row>
    <row r="1850" spans="4:4">
      <c r="D1850" s="156"/>
    </row>
    <row r="1851" spans="4:4">
      <c r="D1851" s="156"/>
    </row>
    <row r="1852" spans="4:4">
      <c r="D1852" s="156"/>
    </row>
    <row r="1853" spans="4:4">
      <c r="D1853" s="156"/>
    </row>
    <row r="1854" spans="4:4">
      <c r="D1854" s="156"/>
    </row>
    <row r="1855" spans="4:4">
      <c r="D1855" s="156"/>
    </row>
    <row r="1856" spans="4:4">
      <c r="D1856" s="156"/>
    </row>
    <row r="1857" spans="4:4">
      <c r="D1857" s="156"/>
    </row>
    <row r="1858" spans="4:4">
      <c r="D1858" s="156"/>
    </row>
    <row r="1859" spans="4:4">
      <c r="D1859" s="156"/>
    </row>
    <row r="1860" spans="4:4">
      <c r="D1860" s="156"/>
    </row>
    <row r="1861" spans="4:4">
      <c r="D1861" s="156"/>
    </row>
    <row r="1862" spans="4:4">
      <c r="D1862" s="156"/>
    </row>
    <row r="1863" spans="4:4">
      <c r="D1863" s="156"/>
    </row>
    <row r="1864" spans="4:4">
      <c r="D1864" s="156"/>
    </row>
    <row r="1865" spans="4:4">
      <c r="D1865" s="156"/>
    </row>
    <row r="1866" spans="4:4">
      <c r="D1866" s="156"/>
    </row>
    <row r="1867" spans="4:4">
      <c r="D1867" s="156"/>
    </row>
    <row r="1868" spans="4:4">
      <c r="D1868" s="156"/>
    </row>
    <row r="1869" spans="4:4">
      <c r="D1869" s="156"/>
    </row>
    <row r="1870" spans="4:4">
      <c r="D1870" s="156"/>
    </row>
    <row r="1871" spans="4:4">
      <c r="D1871" s="156"/>
    </row>
    <row r="1872" spans="4:4">
      <c r="D1872" s="156"/>
    </row>
    <row r="1873" spans="4:4">
      <c r="D1873" s="156"/>
    </row>
    <row r="1874" spans="4:4">
      <c r="D1874" s="156"/>
    </row>
    <row r="1875" spans="4:4">
      <c r="D1875" s="156"/>
    </row>
    <row r="1876" spans="4:4">
      <c r="D1876" s="156"/>
    </row>
    <row r="1877" spans="4:4">
      <c r="D1877" s="156"/>
    </row>
    <row r="1878" spans="4:4">
      <c r="D1878" s="156"/>
    </row>
    <row r="1879" spans="4:4">
      <c r="D1879" s="156"/>
    </row>
    <row r="1880" spans="4:4">
      <c r="D1880" s="156"/>
    </row>
    <row r="1881" spans="4:4">
      <c r="D1881" s="156"/>
    </row>
    <row r="1882" spans="4:4">
      <c r="D1882" s="156"/>
    </row>
    <row r="1883" spans="4:4">
      <c r="D1883" s="156"/>
    </row>
    <row r="1884" spans="4:4">
      <c r="D1884" s="156"/>
    </row>
    <row r="1885" spans="4:4">
      <c r="D1885" s="156"/>
    </row>
    <row r="1886" spans="4:4">
      <c r="D1886" s="156"/>
    </row>
    <row r="1887" spans="4:4">
      <c r="D1887" s="156"/>
    </row>
    <row r="1888" spans="4:4">
      <c r="D1888" s="156"/>
    </row>
    <row r="1889" spans="4:4">
      <c r="D1889" s="156"/>
    </row>
    <row r="1890" spans="4:4">
      <c r="D1890" s="156"/>
    </row>
    <row r="1891" spans="4:4">
      <c r="D1891" s="156"/>
    </row>
    <row r="1892" spans="4:4">
      <c r="D1892" s="156"/>
    </row>
    <row r="1893" spans="4:4">
      <c r="D1893" s="156"/>
    </row>
    <row r="1894" spans="4:4">
      <c r="D1894" s="156"/>
    </row>
    <row r="1895" spans="4:4">
      <c r="D1895" s="156"/>
    </row>
    <row r="1896" spans="4:4">
      <c r="D1896" s="156"/>
    </row>
    <row r="1897" spans="4:4">
      <c r="D1897" s="156"/>
    </row>
    <row r="1898" spans="4:4">
      <c r="D1898" s="156"/>
    </row>
    <row r="1899" spans="4:4">
      <c r="D1899" s="156"/>
    </row>
    <row r="1900" spans="4:4">
      <c r="D1900" s="156"/>
    </row>
    <row r="1901" spans="4:4">
      <c r="D1901" s="156"/>
    </row>
    <row r="1902" spans="4:4">
      <c r="D1902" s="156"/>
    </row>
    <row r="1903" spans="4:4">
      <c r="D1903" s="156"/>
    </row>
    <row r="1904" spans="4:4">
      <c r="D1904" s="156"/>
    </row>
    <row r="1905" spans="4:4">
      <c r="D1905" s="156"/>
    </row>
    <row r="1906" spans="4:4">
      <c r="D1906" s="156"/>
    </row>
    <row r="1907" spans="4:4">
      <c r="D1907" s="156"/>
    </row>
    <row r="1908" spans="4:4">
      <c r="D1908" s="156"/>
    </row>
    <row r="1909" spans="4:4">
      <c r="D1909" s="156"/>
    </row>
    <row r="1910" spans="4:4">
      <c r="D1910" s="156"/>
    </row>
    <row r="1911" spans="4:4">
      <c r="D1911" s="156"/>
    </row>
    <row r="1912" spans="4:4">
      <c r="D1912" s="156"/>
    </row>
    <row r="1913" spans="4:4">
      <c r="D1913" s="156"/>
    </row>
    <row r="1914" spans="4:4">
      <c r="D1914" s="156"/>
    </row>
    <row r="1915" spans="4:4">
      <c r="D1915" s="156"/>
    </row>
    <row r="1916" spans="4:4">
      <c r="D1916" s="156"/>
    </row>
    <row r="1917" spans="4:4">
      <c r="D1917" s="156"/>
    </row>
    <row r="1918" spans="4:4">
      <c r="D1918" s="156"/>
    </row>
    <row r="1919" spans="4:4">
      <c r="D1919" s="156"/>
    </row>
    <row r="1920" spans="4:4">
      <c r="D1920" s="156"/>
    </row>
    <row r="1921" spans="4:4">
      <c r="D1921" s="156"/>
    </row>
    <row r="1922" spans="4:4">
      <c r="D1922" s="156"/>
    </row>
    <row r="1923" spans="4:4">
      <c r="D1923" s="156"/>
    </row>
    <row r="1924" spans="4:4">
      <c r="D1924" s="156"/>
    </row>
    <row r="1925" spans="4:4">
      <c r="D1925" s="156"/>
    </row>
    <row r="1926" spans="4:4">
      <c r="D1926" s="156"/>
    </row>
    <row r="1927" spans="4:4">
      <c r="D1927" s="156"/>
    </row>
    <row r="1928" spans="4:4">
      <c r="D1928" s="156"/>
    </row>
    <row r="1929" spans="4:4">
      <c r="D1929" s="156"/>
    </row>
    <row r="1930" spans="4:4">
      <c r="D1930" s="156"/>
    </row>
    <row r="1931" spans="4:4">
      <c r="D1931" s="156"/>
    </row>
    <row r="1932" spans="4:4">
      <c r="D1932" s="156"/>
    </row>
    <row r="1933" spans="4:4">
      <c r="D1933" s="156"/>
    </row>
    <row r="1934" spans="4:4">
      <c r="D1934" s="156"/>
    </row>
    <row r="1935" spans="4:4">
      <c r="D1935" s="156"/>
    </row>
    <row r="1936" spans="4:4">
      <c r="D1936" s="156"/>
    </row>
    <row r="1937" spans="4:4">
      <c r="D1937" s="156"/>
    </row>
    <row r="1938" spans="4:4">
      <c r="D1938" s="156"/>
    </row>
    <row r="1939" spans="4:4">
      <c r="D1939" s="156"/>
    </row>
    <row r="1940" spans="4:4">
      <c r="D1940" s="156"/>
    </row>
    <row r="1941" spans="4:4">
      <c r="D1941" s="156"/>
    </row>
    <row r="1942" spans="4:4">
      <c r="D1942" s="156"/>
    </row>
    <row r="1943" spans="4:4">
      <c r="D1943" s="156"/>
    </row>
    <row r="1944" spans="4:4">
      <c r="D1944" s="156"/>
    </row>
    <row r="1945" spans="4:4">
      <c r="D1945" s="156"/>
    </row>
    <row r="1946" spans="4:4">
      <c r="D1946" s="156"/>
    </row>
    <row r="1947" spans="4:4">
      <c r="D1947" s="156"/>
    </row>
    <row r="1948" spans="4:4">
      <c r="D1948" s="156"/>
    </row>
    <row r="1949" spans="4:4">
      <c r="D1949" s="156"/>
    </row>
    <row r="1950" spans="4:4">
      <c r="D1950" s="156"/>
    </row>
    <row r="1951" spans="4:4">
      <c r="D1951" s="156"/>
    </row>
    <row r="1952" spans="4:4">
      <c r="D1952" s="156"/>
    </row>
    <row r="1953" spans="4:4">
      <c r="D1953" s="156"/>
    </row>
    <row r="1954" spans="4:4">
      <c r="D1954" s="156"/>
    </row>
    <row r="1955" spans="4:4">
      <c r="D1955" s="156"/>
    </row>
    <row r="1956" spans="4:4">
      <c r="D1956" s="156"/>
    </row>
    <row r="1957" spans="4:4">
      <c r="D1957" s="156"/>
    </row>
    <row r="1958" spans="4:4">
      <c r="D1958" s="156"/>
    </row>
    <row r="1959" spans="4:4">
      <c r="D1959" s="156"/>
    </row>
    <row r="1960" spans="4:4">
      <c r="D1960" s="156"/>
    </row>
    <row r="1961" spans="4:4">
      <c r="D1961" s="156"/>
    </row>
    <row r="1962" spans="4:4">
      <c r="D1962" s="156"/>
    </row>
    <row r="1963" spans="4:4">
      <c r="D1963" s="156"/>
    </row>
    <row r="1964" spans="4:4">
      <c r="D1964" s="156"/>
    </row>
    <row r="1965" spans="4:4">
      <c r="D1965" s="156"/>
    </row>
    <row r="1966" spans="4:4">
      <c r="D1966" s="156"/>
    </row>
    <row r="1967" spans="4:4">
      <c r="D1967" s="156"/>
    </row>
    <row r="1968" spans="4:4">
      <c r="D1968" s="156"/>
    </row>
    <row r="1969" spans="4:4">
      <c r="D1969" s="156"/>
    </row>
    <row r="1970" spans="4:4">
      <c r="D1970" s="156"/>
    </row>
    <row r="1971" spans="4:4">
      <c r="D1971" s="156"/>
    </row>
    <row r="1972" spans="4:4">
      <c r="D1972" s="156"/>
    </row>
    <row r="1973" spans="4:4">
      <c r="D1973" s="156"/>
    </row>
    <row r="1974" spans="4:4">
      <c r="D1974" s="156"/>
    </row>
    <row r="1975" spans="4:4">
      <c r="D1975" s="156"/>
    </row>
    <row r="1976" spans="4:4">
      <c r="D1976" s="156"/>
    </row>
    <row r="1977" spans="4:4">
      <c r="D1977" s="156"/>
    </row>
    <row r="1978" spans="4:4">
      <c r="D1978" s="156"/>
    </row>
    <row r="1979" spans="4:4">
      <c r="D1979" s="156"/>
    </row>
    <row r="1980" spans="4:4">
      <c r="D1980" s="156"/>
    </row>
    <row r="1981" spans="4:4">
      <c r="D1981" s="156"/>
    </row>
    <row r="1982" spans="4:4">
      <c r="D1982" s="156"/>
    </row>
    <row r="1983" spans="4:4">
      <c r="D1983" s="156"/>
    </row>
    <row r="1984" spans="4:4">
      <c r="D1984" s="156"/>
    </row>
    <row r="1985" spans="4:4">
      <c r="D1985" s="156"/>
    </row>
    <row r="1986" spans="4:4">
      <c r="D1986" s="156"/>
    </row>
    <row r="1987" spans="4:4">
      <c r="D1987" s="156"/>
    </row>
    <row r="1988" spans="4:4">
      <c r="D1988" s="156"/>
    </row>
    <row r="1989" spans="4:4">
      <c r="D1989" s="156"/>
    </row>
    <row r="1990" spans="4:4">
      <c r="D1990" s="156"/>
    </row>
    <row r="1991" spans="4:4">
      <c r="D1991" s="156"/>
    </row>
    <row r="1992" spans="4:4">
      <c r="D1992" s="156"/>
    </row>
    <row r="1993" spans="4:4">
      <c r="D1993" s="156"/>
    </row>
    <row r="1994" spans="4:4">
      <c r="D1994" s="156"/>
    </row>
    <row r="1995" spans="4:4">
      <c r="D1995" s="156"/>
    </row>
    <row r="1996" spans="4:4">
      <c r="D1996" s="156"/>
    </row>
    <row r="1997" spans="4:4">
      <c r="D1997" s="156"/>
    </row>
    <row r="1998" spans="4:4">
      <c r="D1998" s="156"/>
    </row>
    <row r="1999" spans="4:4">
      <c r="D1999" s="156"/>
    </row>
    <row r="2000" spans="4:4">
      <c r="D2000" s="156"/>
    </row>
    <row r="2001" spans="4:4">
      <c r="D2001" s="156"/>
    </row>
    <row r="2002" spans="4:4">
      <c r="D2002" s="156"/>
    </row>
    <row r="2003" spans="4:4">
      <c r="D2003" s="156"/>
    </row>
    <row r="2004" spans="4:4">
      <c r="D2004" s="156"/>
    </row>
    <row r="2005" spans="4:4">
      <c r="D2005" s="156"/>
    </row>
    <row r="2006" spans="4:4">
      <c r="D2006" s="156"/>
    </row>
    <row r="2007" spans="4:4">
      <c r="D2007" s="156"/>
    </row>
    <row r="2008" spans="4:4">
      <c r="D2008" s="156"/>
    </row>
    <row r="2009" spans="4:4">
      <c r="D2009" s="156"/>
    </row>
    <row r="2010" spans="4:4">
      <c r="D2010" s="156"/>
    </row>
    <row r="2011" spans="4:4">
      <c r="D2011" s="156"/>
    </row>
    <row r="2012" spans="4:4">
      <c r="D2012" s="156"/>
    </row>
    <row r="2013" spans="4:4">
      <c r="D2013" s="156"/>
    </row>
    <row r="2014" spans="4:4">
      <c r="D2014" s="156"/>
    </row>
    <row r="2015" spans="4:4">
      <c r="D2015" s="156"/>
    </row>
    <row r="2016" spans="4:4">
      <c r="D2016" s="156"/>
    </row>
    <row r="2017" spans="4:4">
      <c r="D2017" s="156"/>
    </row>
    <row r="2018" spans="4:4">
      <c r="D2018" s="156"/>
    </row>
    <row r="2019" spans="4:4">
      <c r="D2019" s="156"/>
    </row>
    <row r="2020" spans="4:4">
      <c r="D2020" s="156"/>
    </row>
    <row r="2021" spans="4:4">
      <c r="D2021" s="156"/>
    </row>
    <row r="2022" spans="4:4">
      <c r="D2022" s="156"/>
    </row>
    <row r="2023" spans="4:4">
      <c r="D2023" s="156"/>
    </row>
    <row r="2024" spans="4:4">
      <c r="D2024" s="156"/>
    </row>
    <row r="2025" spans="4:4">
      <c r="D2025" s="156"/>
    </row>
    <row r="2026" spans="4:4">
      <c r="D2026" s="156"/>
    </row>
    <row r="2027" spans="4:4">
      <c r="D2027" s="156"/>
    </row>
    <row r="2028" spans="4:4">
      <c r="D2028" s="156"/>
    </row>
    <row r="2029" spans="4:4">
      <c r="D2029" s="156"/>
    </row>
    <row r="2030" spans="4:4">
      <c r="D2030" s="156"/>
    </row>
    <row r="2031" spans="4:4">
      <c r="D2031" s="156"/>
    </row>
    <row r="2032" spans="4:4">
      <c r="D2032" s="156"/>
    </row>
    <row r="2033" spans="4:4">
      <c r="D2033" s="156"/>
    </row>
    <row r="2034" spans="4:4">
      <c r="D2034" s="156"/>
    </row>
    <row r="2035" spans="4:4">
      <c r="D2035" s="156"/>
    </row>
    <row r="2036" spans="4:4">
      <c r="D2036" s="156"/>
    </row>
    <row r="2037" spans="4:4">
      <c r="D2037" s="156"/>
    </row>
    <row r="2038" spans="4:4">
      <c r="D2038" s="156"/>
    </row>
    <row r="2039" spans="4:4">
      <c r="D2039" s="156"/>
    </row>
    <row r="2040" spans="4:4">
      <c r="D2040" s="156"/>
    </row>
    <row r="2041" spans="4:4">
      <c r="D2041" s="156"/>
    </row>
    <row r="2042" spans="4:4">
      <c r="D2042" s="156"/>
    </row>
    <row r="2043" spans="4:4">
      <c r="D2043" s="156"/>
    </row>
    <row r="2044" spans="4:4">
      <c r="D2044" s="156"/>
    </row>
    <row r="2045" spans="4:4">
      <c r="D2045" s="156"/>
    </row>
    <row r="2046" spans="4:4">
      <c r="D2046" s="156"/>
    </row>
    <row r="2047" spans="4:4">
      <c r="D2047" s="156"/>
    </row>
    <row r="2048" spans="4:4">
      <c r="D2048" s="156"/>
    </row>
    <row r="2049" spans="4:4">
      <c r="D2049" s="156"/>
    </row>
    <row r="2050" spans="4:4">
      <c r="D2050" s="156"/>
    </row>
    <row r="2051" spans="4:4">
      <c r="D2051" s="156"/>
    </row>
    <row r="2052" spans="4:4">
      <c r="D2052" s="156"/>
    </row>
    <row r="2053" spans="4:4">
      <c r="D2053" s="156"/>
    </row>
    <row r="2054" spans="4:4">
      <c r="D2054" s="156"/>
    </row>
    <row r="2055" spans="4:4">
      <c r="D2055" s="156"/>
    </row>
    <row r="2056" spans="4:4">
      <c r="D2056" s="156"/>
    </row>
    <row r="2057" spans="4:4">
      <c r="D2057" s="156"/>
    </row>
    <row r="2058" spans="4:4">
      <c r="D2058" s="156"/>
    </row>
    <row r="2059" spans="4:4">
      <c r="D2059" s="156"/>
    </row>
    <row r="2060" spans="4:4">
      <c r="D2060" s="156"/>
    </row>
    <row r="2061" spans="4:4">
      <c r="D2061" s="156"/>
    </row>
    <row r="2062" spans="4:4">
      <c r="D2062" s="156"/>
    </row>
    <row r="2063" spans="4:4">
      <c r="D2063" s="156"/>
    </row>
    <row r="2064" spans="4:4">
      <c r="D2064" s="156"/>
    </row>
    <row r="2065" spans="4:4">
      <c r="D2065" s="156"/>
    </row>
    <row r="2066" spans="4:4">
      <c r="D2066" s="156"/>
    </row>
    <row r="2067" spans="4:4">
      <c r="D2067" s="156"/>
    </row>
    <row r="2068" spans="4:4">
      <c r="D2068" s="156"/>
    </row>
    <row r="2069" spans="4:4">
      <c r="D2069" s="156"/>
    </row>
    <row r="2070" spans="4:4">
      <c r="D2070" s="156"/>
    </row>
    <row r="2071" spans="4:4">
      <c r="D2071" s="156"/>
    </row>
    <row r="2072" spans="4:4">
      <c r="D2072" s="156"/>
    </row>
    <row r="2073" spans="4:4">
      <c r="D2073" s="156"/>
    </row>
    <row r="2074" spans="4:4">
      <c r="D2074" s="156"/>
    </row>
    <row r="2075" spans="4:4">
      <c r="D2075" s="156"/>
    </row>
    <row r="2076" spans="4:4">
      <c r="D2076" s="156"/>
    </row>
    <row r="2077" spans="4:4">
      <c r="D2077" s="156"/>
    </row>
    <row r="2078" spans="4:4">
      <c r="D2078" s="156"/>
    </row>
    <row r="2079" spans="4:4">
      <c r="D2079" s="156"/>
    </row>
    <row r="2080" spans="4:4">
      <c r="D2080" s="156"/>
    </row>
    <row r="2081" spans="4:4">
      <c r="D2081" s="156"/>
    </row>
    <row r="2082" spans="4:4">
      <c r="D2082" s="156"/>
    </row>
    <row r="2083" spans="4:4">
      <c r="D2083" s="156"/>
    </row>
    <row r="2084" spans="4:4">
      <c r="D2084" s="156"/>
    </row>
    <row r="2085" spans="4:4">
      <c r="D2085" s="156"/>
    </row>
    <row r="2086" spans="4:4">
      <c r="D2086" s="156"/>
    </row>
    <row r="2087" spans="4:4">
      <c r="D2087" s="156"/>
    </row>
    <row r="2088" spans="4:4">
      <c r="D2088" s="156"/>
    </row>
    <row r="2089" spans="4:4">
      <c r="D2089" s="156"/>
    </row>
    <row r="2090" spans="4:4">
      <c r="D2090" s="156"/>
    </row>
    <row r="2091" spans="4:4">
      <c r="D2091" s="156"/>
    </row>
    <row r="2092" spans="4:4">
      <c r="D2092" s="156"/>
    </row>
    <row r="2093" spans="4:4">
      <c r="D2093" s="156"/>
    </row>
    <row r="2094" spans="4:4">
      <c r="D2094" s="156"/>
    </row>
    <row r="2095" spans="4:4">
      <c r="D2095" s="156"/>
    </row>
    <row r="2096" spans="4:4">
      <c r="D2096" s="156"/>
    </row>
    <row r="2097" spans="4:4">
      <c r="D2097" s="156"/>
    </row>
    <row r="2098" spans="4:4">
      <c r="D2098" s="156"/>
    </row>
    <row r="2099" spans="4:4">
      <c r="D2099" s="156"/>
    </row>
    <row r="2100" spans="4:4">
      <c r="D2100" s="156"/>
    </row>
    <row r="2101" spans="4:4">
      <c r="D2101" s="156"/>
    </row>
    <row r="2102" spans="4:4">
      <c r="D2102" s="156"/>
    </row>
    <row r="2103" spans="4:4">
      <c r="D2103" s="156"/>
    </row>
    <row r="2104" spans="4:4">
      <c r="D2104" s="156"/>
    </row>
    <row r="2105" spans="4:4">
      <c r="D2105" s="156"/>
    </row>
    <row r="2106" spans="4:4">
      <c r="D2106" s="156"/>
    </row>
    <row r="2107" spans="4:4">
      <c r="D2107" s="156"/>
    </row>
    <row r="2108" spans="4:4">
      <c r="D2108" s="156"/>
    </row>
    <row r="2109" spans="4:4">
      <c r="D2109" s="156"/>
    </row>
    <row r="2110" spans="4:4">
      <c r="D2110" s="156"/>
    </row>
    <row r="2111" spans="4:4">
      <c r="D2111" s="156"/>
    </row>
    <row r="2112" spans="4:4">
      <c r="D2112" s="156"/>
    </row>
    <row r="2113" spans="4:4">
      <c r="D2113" s="156"/>
    </row>
    <row r="2114" spans="4:4">
      <c r="D2114" s="156"/>
    </row>
    <row r="2115" spans="4:4">
      <c r="D2115" s="156"/>
    </row>
    <row r="2116" spans="4:4">
      <c r="D2116" s="156"/>
    </row>
    <row r="2117" spans="4:4">
      <c r="D2117" s="156"/>
    </row>
    <row r="2118" spans="4:4">
      <c r="D2118" s="156"/>
    </row>
    <row r="2119" spans="4:4">
      <c r="D2119" s="156"/>
    </row>
    <row r="2120" spans="4:4">
      <c r="D2120" s="156"/>
    </row>
    <row r="2121" spans="4:4">
      <c r="D2121" s="156"/>
    </row>
    <row r="2122" spans="4:4">
      <c r="D2122" s="156"/>
    </row>
    <row r="2123" spans="4:4">
      <c r="D2123" s="156"/>
    </row>
    <row r="2124" spans="4:4">
      <c r="D2124" s="156"/>
    </row>
    <row r="2125" spans="4:4">
      <c r="D2125" s="156"/>
    </row>
    <row r="2126" spans="4:4">
      <c r="D2126" s="156"/>
    </row>
    <row r="2127" spans="4:4">
      <c r="D2127" s="156"/>
    </row>
    <row r="2128" spans="4:4">
      <c r="D2128" s="156"/>
    </row>
    <row r="2129" spans="4:4">
      <c r="D2129" s="156"/>
    </row>
    <row r="2130" spans="4:4">
      <c r="D2130" s="156"/>
    </row>
    <row r="2131" spans="4:4">
      <c r="D2131" s="156"/>
    </row>
    <row r="2132" spans="4:4">
      <c r="D2132" s="156"/>
    </row>
    <row r="2133" spans="4:4">
      <c r="D2133" s="156"/>
    </row>
    <row r="2134" spans="4:4">
      <c r="D2134" s="156"/>
    </row>
    <row r="2135" spans="4:4">
      <c r="D2135" s="156"/>
    </row>
    <row r="2136" spans="4:4">
      <c r="D2136" s="156"/>
    </row>
    <row r="2137" spans="4:4">
      <c r="D2137" s="156"/>
    </row>
    <row r="2138" spans="4:4">
      <c r="D2138" s="156"/>
    </row>
    <row r="2139" spans="4:4">
      <c r="D2139" s="156"/>
    </row>
    <row r="2140" spans="4:4">
      <c r="D2140" s="156"/>
    </row>
    <row r="2141" spans="4:4">
      <c r="D2141" s="156"/>
    </row>
    <row r="2142" spans="4:4">
      <c r="D2142" s="156"/>
    </row>
    <row r="2143" spans="4:4">
      <c r="D2143" s="156"/>
    </row>
    <row r="2144" spans="4:4">
      <c r="D2144" s="156"/>
    </row>
    <row r="2145" spans="4:4">
      <c r="D2145" s="156"/>
    </row>
    <row r="2146" spans="4:4">
      <c r="D2146" s="156"/>
    </row>
    <row r="2147" spans="4:4">
      <c r="D2147" s="156"/>
    </row>
    <row r="2148" spans="4:4">
      <c r="D2148" s="156"/>
    </row>
    <row r="2149" spans="4:4">
      <c r="D2149" s="156"/>
    </row>
    <row r="2150" spans="4:4">
      <c r="D2150" s="156"/>
    </row>
    <row r="2151" spans="4:4">
      <c r="D2151" s="156"/>
    </row>
    <row r="2152" spans="4:4">
      <c r="D2152" s="156"/>
    </row>
    <row r="2153" spans="4:4">
      <c r="D2153" s="156"/>
    </row>
    <row r="2154" spans="4:4">
      <c r="D2154" s="156"/>
    </row>
    <row r="2155" spans="4:4">
      <c r="D2155" s="156"/>
    </row>
    <row r="2156" spans="4:4">
      <c r="D2156" s="156"/>
    </row>
    <row r="2157" spans="4:4">
      <c r="D2157" s="156"/>
    </row>
    <row r="2158" spans="4:4">
      <c r="D2158" s="156"/>
    </row>
    <row r="2159" spans="4:4">
      <c r="D2159" s="156"/>
    </row>
    <row r="2160" spans="4:4">
      <c r="D2160" s="156"/>
    </row>
    <row r="2161" spans="4:4">
      <c r="D2161" s="156"/>
    </row>
    <row r="2162" spans="4:4">
      <c r="D2162" s="156"/>
    </row>
    <row r="2163" spans="4:4">
      <c r="D2163" s="156"/>
    </row>
    <row r="2164" spans="4:4">
      <c r="D2164" s="156"/>
    </row>
    <row r="2165" spans="4:4">
      <c r="D2165" s="156"/>
    </row>
    <row r="2166" spans="4:4">
      <c r="D2166" s="156"/>
    </row>
    <row r="2167" spans="4:4">
      <c r="D2167" s="156"/>
    </row>
    <row r="2168" spans="4:4">
      <c r="D2168" s="156"/>
    </row>
    <row r="2169" spans="4:4">
      <c r="D2169" s="156"/>
    </row>
    <row r="2170" spans="4:4">
      <c r="D2170" s="156"/>
    </row>
    <row r="2171" spans="4:4">
      <c r="D2171" s="156"/>
    </row>
    <row r="2172" spans="4:4">
      <c r="D2172" s="156"/>
    </row>
    <row r="2173" spans="4:4">
      <c r="D2173" s="156"/>
    </row>
    <row r="2174" spans="4:4">
      <c r="D2174" s="156"/>
    </row>
    <row r="2175" spans="4:4">
      <c r="D2175" s="156"/>
    </row>
    <row r="2176" spans="4:4">
      <c r="D2176" s="156"/>
    </row>
    <row r="2177" spans="4:4">
      <c r="D2177" s="156"/>
    </row>
    <row r="2178" spans="4:4">
      <c r="D2178" s="156"/>
    </row>
    <row r="2179" spans="4:4">
      <c r="D2179" s="156"/>
    </row>
    <row r="2180" spans="4:4">
      <c r="D2180" s="156"/>
    </row>
    <row r="2181" spans="4:4">
      <c r="D2181" s="156"/>
    </row>
    <row r="2182" spans="4:4">
      <c r="D2182" s="156"/>
    </row>
    <row r="2183" spans="4:4">
      <c r="D2183" s="156"/>
    </row>
    <row r="2184" spans="4:4">
      <c r="D2184" s="156"/>
    </row>
    <row r="2185" spans="4:4">
      <c r="D2185" s="156"/>
    </row>
    <row r="2186" spans="4:4">
      <c r="D2186" s="156"/>
    </row>
    <row r="2187" spans="4:4">
      <c r="D2187" s="156"/>
    </row>
    <row r="2188" spans="4:4">
      <c r="D2188" s="156"/>
    </row>
    <row r="2189" spans="4:4">
      <c r="D2189" s="156"/>
    </row>
    <row r="2190" spans="4:4">
      <c r="D2190" s="156"/>
    </row>
    <row r="2191" spans="4:4">
      <c r="D2191" s="156"/>
    </row>
    <row r="2192" spans="4:4">
      <c r="D2192" s="156"/>
    </row>
    <row r="2193" spans="4:4">
      <c r="D2193" s="156"/>
    </row>
    <row r="2194" spans="4:4">
      <c r="D2194" s="156"/>
    </row>
    <row r="2195" spans="4:4">
      <c r="D2195" s="156"/>
    </row>
    <row r="2196" spans="4:4">
      <c r="D2196" s="156"/>
    </row>
    <row r="2197" spans="4:4">
      <c r="D2197" s="156"/>
    </row>
    <row r="2198" spans="4:4">
      <c r="D2198" s="156"/>
    </row>
    <row r="2199" spans="4:4">
      <c r="D2199" s="156"/>
    </row>
    <row r="2200" spans="4:4">
      <c r="D2200" s="156"/>
    </row>
    <row r="2201" spans="4:4">
      <c r="D2201" s="156"/>
    </row>
    <row r="2202" spans="4:4">
      <c r="D2202" s="156"/>
    </row>
    <row r="2203" spans="4:4">
      <c r="D2203" s="156"/>
    </row>
    <row r="2204" spans="4:4">
      <c r="D2204" s="156"/>
    </row>
    <row r="2205" spans="4:4">
      <c r="D2205" s="156"/>
    </row>
    <row r="2206" spans="4:4">
      <c r="D2206" s="156"/>
    </row>
    <row r="2207" spans="4:4">
      <c r="D2207" s="156"/>
    </row>
    <row r="2208" spans="4:4">
      <c r="D2208" s="156"/>
    </row>
    <row r="2209" spans="4:4">
      <c r="D2209" s="156"/>
    </row>
    <row r="2210" spans="4:4">
      <c r="D2210" s="156"/>
    </row>
    <row r="2211" spans="4:4">
      <c r="D2211" s="156"/>
    </row>
    <row r="2212" spans="4:4">
      <c r="D2212" s="156"/>
    </row>
    <row r="2213" spans="4:4">
      <c r="D2213" s="156"/>
    </row>
    <row r="2214" spans="4:4">
      <c r="D2214" s="156"/>
    </row>
    <row r="2215" spans="4:4">
      <c r="D2215" s="156"/>
    </row>
    <row r="2216" spans="4:4">
      <c r="D2216" s="156"/>
    </row>
    <row r="2217" spans="4:4">
      <c r="D2217" s="156"/>
    </row>
    <row r="2218" spans="4:4">
      <c r="D2218" s="156"/>
    </row>
    <row r="2219" spans="4:4">
      <c r="D2219" s="156"/>
    </row>
    <row r="2220" spans="4:4">
      <c r="D2220" s="156"/>
    </row>
    <row r="2221" spans="4:4">
      <c r="D2221" s="156"/>
    </row>
    <row r="2222" spans="4:4">
      <c r="D2222" s="156"/>
    </row>
    <row r="2223" spans="4:4">
      <c r="D2223" s="156"/>
    </row>
    <row r="2224" spans="4:4">
      <c r="D2224" s="156"/>
    </row>
    <row r="2225" spans="4:4">
      <c r="D2225" s="156"/>
    </row>
    <row r="2226" spans="4:4">
      <c r="D2226" s="156"/>
    </row>
    <row r="2227" spans="4:4">
      <c r="D2227" s="156"/>
    </row>
    <row r="2228" spans="4:4">
      <c r="D2228" s="156"/>
    </row>
    <row r="2229" spans="4:4">
      <c r="D2229" s="156"/>
    </row>
    <row r="2230" spans="4:4">
      <c r="D2230" s="156"/>
    </row>
    <row r="2231" spans="4:4">
      <c r="D2231" s="156"/>
    </row>
    <row r="2232" spans="4:4">
      <c r="D2232" s="156"/>
    </row>
    <row r="2233" spans="4:4">
      <c r="D2233" s="156"/>
    </row>
    <row r="2234" spans="4:4">
      <c r="D2234" s="156"/>
    </row>
    <row r="2235" spans="4:4">
      <c r="D2235" s="156"/>
    </row>
    <row r="2236" spans="4:4">
      <c r="D2236" s="156"/>
    </row>
    <row r="2237" spans="4:4">
      <c r="D2237" s="156"/>
    </row>
    <row r="2238" spans="4:4">
      <c r="D2238" s="156"/>
    </row>
    <row r="2239" spans="4:4">
      <c r="D2239" s="156"/>
    </row>
    <row r="2240" spans="4:4">
      <c r="D2240" s="156"/>
    </row>
    <row r="2241" spans="4:4">
      <c r="D2241" s="156"/>
    </row>
    <row r="2242" spans="4:4">
      <c r="D2242" s="156"/>
    </row>
    <row r="2243" spans="4:4">
      <c r="D2243" s="156"/>
    </row>
    <row r="2244" spans="4:4">
      <c r="D2244" s="156"/>
    </row>
    <row r="2245" spans="4:4">
      <c r="D2245" s="156"/>
    </row>
    <row r="2246" spans="4:4">
      <c r="D2246" s="156"/>
    </row>
    <row r="2247" spans="4:4">
      <c r="D2247" s="156"/>
    </row>
    <row r="2248" spans="4:4">
      <c r="D2248" s="156"/>
    </row>
    <row r="2249" spans="4:4">
      <c r="D2249" s="156"/>
    </row>
    <row r="2250" spans="4:4">
      <c r="D2250" s="156"/>
    </row>
    <row r="2251" spans="4:4">
      <c r="D2251" s="156"/>
    </row>
    <row r="2252" spans="4:4">
      <c r="D2252" s="156"/>
    </row>
    <row r="2253" spans="4:4">
      <c r="D2253" s="156"/>
    </row>
    <row r="2254" spans="4:4">
      <c r="D2254" s="156"/>
    </row>
    <row r="2255" spans="4:4">
      <c r="D2255" s="156"/>
    </row>
    <row r="2256" spans="4:4">
      <c r="D2256" s="156"/>
    </row>
    <row r="2257" spans="4:4">
      <c r="D2257" s="156"/>
    </row>
    <row r="2258" spans="4:4">
      <c r="D2258" s="156"/>
    </row>
    <row r="2259" spans="4:4">
      <c r="D2259" s="156"/>
    </row>
    <row r="2260" spans="4:4">
      <c r="D2260" s="156"/>
    </row>
    <row r="2261" spans="4:4">
      <c r="D2261" s="156"/>
    </row>
    <row r="2262" spans="4:4">
      <c r="D2262" s="156"/>
    </row>
    <row r="2263" spans="4:4">
      <c r="D2263" s="156"/>
    </row>
    <row r="2264" spans="4:4">
      <c r="D2264" s="156"/>
    </row>
    <row r="2265" spans="4:4">
      <c r="D2265" s="156"/>
    </row>
    <row r="2266" spans="4:4">
      <c r="D2266" s="156"/>
    </row>
    <row r="2267" spans="4:4">
      <c r="D2267" s="156"/>
    </row>
    <row r="2268" spans="4:4">
      <c r="D2268" s="156"/>
    </row>
    <row r="2269" spans="4:4">
      <c r="D2269" s="156"/>
    </row>
    <row r="2270" spans="4:4">
      <c r="D2270" s="156"/>
    </row>
    <row r="2271" spans="4:4">
      <c r="D2271" s="156"/>
    </row>
    <row r="2272" spans="4:4">
      <c r="D2272" s="156"/>
    </row>
    <row r="2273" spans="4:4">
      <c r="D2273" s="156"/>
    </row>
    <row r="2274" spans="4:4">
      <c r="D2274" s="156"/>
    </row>
    <row r="2275" spans="4:4">
      <c r="D2275" s="156"/>
    </row>
    <row r="2276" spans="4:4">
      <c r="D2276" s="156"/>
    </row>
    <row r="2277" spans="4:4">
      <c r="D2277" s="156"/>
    </row>
    <row r="2278" spans="4:4">
      <c r="D2278" s="156"/>
    </row>
    <row r="2279" spans="4:4">
      <c r="D2279" s="156"/>
    </row>
    <row r="2280" spans="4:4">
      <c r="D2280" s="156"/>
    </row>
    <row r="2281" spans="4:4">
      <c r="D2281" s="156"/>
    </row>
    <row r="2282" spans="4:4">
      <c r="D2282" s="156"/>
    </row>
    <row r="2283" spans="4:4">
      <c r="D2283" s="156"/>
    </row>
    <row r="2284" spans="4:4">
      <c r="D2284" s="156"/>
    </row>
    <row r="2285" spans="4:4">
      <c r="D2285" s="156"/>
    </row>
    <row r="2286" spans="4:4">
      <c r="D2286" s="156"/>
    </row>
    <row r="2287" spans="4:4">
      <c r="D2287" s="156"/>
    </row>
    <row r="2288" spans="4:4">
      <c r="D2288" s="156"/>
    </row>
    <row r="2289" spans="4:4">
      <c r="D2289" s="156"/>
    </row>
    <row r="2290" spans="4:4">
      <c r="D2290" s="156"/>
    </row>
    <row r="2291" spans="4:4">
      <c r="D2291" s="156"/>
    </row>
    <row r="2292" spans="4:4">
      <c r="D2292" s="156"/>
    </row>
    <row r="2293" spans="4:4">
      <c r="D2293" s="156"/>
    </row>
    <row r="2294" spans="4:4">
      <c r="D2294" s="156"/>
    </row>
    <row r="2295" spans="4:4">
      <c r="D2295" s="156"/>
    </row>
    <row r="2296" spans="4:4">
      <c r="D2296" s="156"/>
    </row>
    <row r="2297" spans="4:4">
      <c r="D2297" s="156"/>
    </row>
    <row r="2298" spans="4:4">
      <c r="D2298" s="156"/>
    </row>
    <row r="2299" spans="4:4">
      <c r="D2299" s="156"/>
    </row>
    <row r="2300" spans="4:4">
      <c r="D2300" s="156"/>
    </row>
    <row r="2301" spans="4:4">
      <c r="D2301" s="156"/>
    </row>
    <row r="2302" spans="4:4">
      <c r="D2302" s="156"/>
    </row>
    <row r="2303" spans="4:4">
      <c r="D2303" s="156"/>
    </row>
    <row r="2304" spans="4:4">
      <c r="D2304" s="156"/>
    </row>
    <row r="2305" spans="4:4">
      <c r="D2305" s="156"/>
    </row>
    <row r="2306" spans="4:4">
      <c r="D2306" s="156"/>
    </row>
    <row r="2307" spans="4:4">
      <c r="D2307" s="156"/>
    </row>
    <row r="2308" spans="4:4">
      <c r="D2308" s="156"/>
    </row>
    <row r="2309" spans="4:4">
      <c r="D2309" s="156"/>
    </row>
    <row r="2310" spans="4:4">
      <c r="D2310" s="156"/>
    </row>
    <row r="2311" spans="4:4">
      <c r="D2311" s="156"/>
    </row>
    <row r="2312" spans="4:4">
      <c r="D2312" s="156"/>
    </row>
    <row r="2313" spans="4:4">
      <c r="D2313" s="156"/>
    </row>
    <row r="2314" spans="4:4">
      <c r="D2314" s="156"/>
    </row>
    <row r="2315" spans="4:4">
      <c r="D2315" s="156"/>
    </row>
    <row r="2316" spans="4:4">
      <c r="D2316" s="156"/>
    </row>
    <row r="2317" spans="4:4">
      <c r="D2317" s="156"/>
    </row>
    <row r="2318" spans="4:4">
      <c r="D2318" s="156"/>
    </row>
    <row r="2319" spans="4:4">
      <c r="D2319" s="156"/>
    </row>
    <row r="2320" spans="4:4">
      <c r="D2320" s="156"/>
    </row>
    <row r="2321" spans="4:4">
      <c r="D2321" s="156"/>
    </row>
    <row r="2322" spans="4:4">
      <c r="D2322" s="156"/>
    </row>
    <row r="2323" spans="4:4">
      <c r="D2323" s="156"/>
    </row>
    <row r="2324" spans="4:4">
      <c r="D2324" s="156"/>
    </row>
    <row r="2325" spans="4:4">
      <c r="D2325" s="156"/>
    </row>
    <row r="2326" spans="4:4">
      <c r="D2326" s="156"/>
    </row>
    <row r="2327" spans="4:4">
      <c r="D2327" s="156"/>
    </row>
    <row r="2328" spans="4:4">
      <c r="D2328" s="156"/>
    </row>
    <row r="2329" spans="4:4">
      <c r="D2329" s="156"/>
    </row>
    <row r="2330" spans="4:4">
      <c r="D2330" s="156"/>
    </row>
    <row r="2331" spans="4:4">
      <c r="D2331" s="156"/>
    </row>
    <row r="2332" spans="4:4">
      <c r="D2332" s="156"/>
    </row>
    <row r="2333" spans="4:4">
      <c r="D2333" s="156"/>
    </row>
    <row r="2334" spans="4:4">
      <c r="D2334" s="156"/>
    </row>
    <row r="2335" spans="4:4">
      <c r="D2335" s="156"/>
    </row>
    <row r="2336" spans="4:4">
      <c r="D2336" s="156"/>
    </row>
    <row r="2337" spans="4:4">
      <c r="D2337" s="156"/>
    </row>
    <row r="2338" spans="4:4">
      <c r="D2338" s="156"/>
    </row>
    <row r="2339" spans="4:4">
      <c r="D2339" s="156"/>
    </row>
    <row r="2340" spans="4:4">
      <c r="D2340" s="156"/>
    </row>
    <row r="2341" spans="4:4">
      <c r="D2341" s="156"/>
    </row>
    <row r="2342" spans="4:4">
      <c r="D2342" s="156"/>
    </row>
    <row r="2343" spans="4:4">
      <c r="D2343" s="156"/>
    </row>
    <row r="2344" spans="4:4">
      <c r="D2344" s="156"/>
    </row>
    <row r="2345" spans="4:4">
      <c r="D2345" s="156"/>
    </row>
    <row r="2346" spans="4:4">
      <c r="D2346" s="156"/>
    </row>
    <row r="2347" spans="4:4">
      <c r="D2347" s="156"/>
    </row>
    <row r="2348" spans="4:4">
      <c r="D2348" s="156"/>
    </row>
    <row r="2349" spans="4:4">
      <c r="D2349" s="156"/>
    </row>
    <row r="2350" spans="4:4">
      <c r="D2350" s="156"/>
    </row>
    <row r="2351" spans="4:4">
      <c r="D2351" s="156"/>
    </row>
    <row r="2352" spans="4:4">
      <c r="D2352" s="156"/>
    </row>
    <row r="2353" spans="4:4">
      <c r="D2353" s="156"/>
    </row>
    <row r="2354" spans="4:4">
      <c r="D2354" s="156"/>
    </row>
    <row r="2355" spans="4:4">
      <c r="D2355" s="156"/>
    </row>
    <row r="2356" spans="4:4">
      <c r="D2356" s="156"/>
    </row>
    <row r="2357" spans="4:4">
      <c r="D2357" s="156"/>
    </row>
    <row r="2358" spans="4:4">
      <c r="D2358" s="156"/>
    </row>
    <row r="2359" spans="4:4">
      <c r="D2359" s="156"/>
    </row>
    <row r="2360" spans="4:4">
      <c r="D2360" s="156"/>
    </row>
    <row r="2361" spans="4:4">
      <c r="D2361" s="156"/>
    </row>
    <row r="2362" spans="4:4">
      <c r="D2362" s="156"/>
    </row>
    <row r="2363" spans="4:4">
      <c r="D2363" s="156"/>
    </row>
    <row r="2364" spans="4:4">
      <c r="D2364" s="156"/>
    </row>
    <row r="2365" spans="4:4">
      <c r="D2365" s="156"/>
    </row>
    <row r="2366" spans="4:4">
      <c r="D2366" s="156"/>
    </row>
    <row r="2367" spans="4:4">
      <c r="D2367" s="156"/>
    </row>
    <row r="2368" spans="4:4">
      <c r="D2368" s="156"/>
    </row>
    <row r="2369" spans="4:4">
      <c r="D2369" s="156"/>
    </row>
    <row r="2370" spans="4:4">
      <c r="D2370" s="156"/>
    </row>
    <row r="2371" spans="4:4">
      <c r="D2371" s="156"/>
    </row>
    <row r="2372" spans="4:4">
      <c r="D2372" s="156"/>
    </row>
    <row r="2373" spans="4:4">
      <c r="D2373" s="156"/>
    </row>
    <row r="2374" spans="4:4">
      <c r="D2374" s="156"/>
    </row>
    <row r="2375" spans="4:4">
      <c r="D2375" s="156"/>
    </row>
    <row r="2376" spans="4:4">
      <c r="D2376" s="156"/>
    </row>
    <row r="2377" spans="4:4">
      <c r="D2377" s="156"/>
    </row>
    <row r="2378" spans="4:4">
      <c r="D2378" s="156"/>
    </row>
    <row r="2379" spans="4:4">
      <c r="D2379" s="156"/>
    </row>
    <row r="2380" spans="4:4">
      <c r="D2380" s="156"/>
    </row>
    <row r="2381" spans="4:4">
      <c r="D2381" s="156"/>
    </row>
    <row r="2382" spans="4:4">
      <c r="D2382" s="156"/>
    </row>
    <row r="2383" spans="4:4">
      <c r="D2383" s="156"/>
    </row>
    <row r="2384" spans="4:4">
      <c r="D2384" s="156"/>
    </row>
    <row r="2385" spans="4:4">
      <c r="D2385" s="156"/>
    </row>
    <row r="2386" spans="4:4">
      <c r="D2386" s="156"/>
    </row>
    <row r="2387" spans="4:4">
      <c r="D2387" s="156"/>
    </row>
    <row r="2388" spans="4:4">
      <c r="D2388" s="156"/>
    </row>
    <row r="2389" spans="4:4">
      <c r="D2389" s="156"/>
    </row>
    <row r="2390" spans="4:4">
      <c r="D2390" s="156"/>
    </row>
    <row r="2391" spans="4:4">
      <c r="D2391" s="156"/>
    </row>
    <row r="2392" spans="4:4">
      <c r="D2392" s="156"/>
    </row>
    <row r="2393" spans="4:4">
      <c r="D2393" s="156"/>
    </row>
    <row r="2394" spans="4:4">
      <c r="D2394" s="156"/>
    </row>
    <row r="2395" spans="4:4">
      <c r="D2395" s="156"/>
    </row>
    <row r="2396" spans="4:4">
      <c r="D2396" s="156"/>
    </row>
    <row r="2397" spans="4:4">
      <c r="D2397" s="156"/>
    </row>
    <row r="2398" spans="4:4">
      <c r="D2398" s="156"/>
    </row>
    <row r="2399" spans="4:4">
      <c r="D2399" s="156"/>
    </row>
    <row r="2400" spans="4:4">
      <c r="D2400" s="156"/>
    </row>
    <row r="2401" spans="4:4">
      <c r="D2401" s="156"/>
    </row>
    <row r="2402" spans="4:4">
      <c r="D2402" s="156"/>
    </row>
    <row r="2403" spans="4:4">
      <c r="D2403" s="156"/>
    </row>
    <row r="2404" spans="4:4">
      <c r="D2404" s="156"/>
    </row>
    <row r="2405" spans="4:4">
      <c r="D2405" s="156"/>
    </row>
    <row r="2406" spans="4:4">
      <c r="D2406" s="156"/>
    </row>
    <row r="2407" spans="4:4">
      <c r="D2407" s="156"/>
    </row>
    <row r="2408" spans="4:4">
      <c r="D2408" s="156"/>
    </row>
    <row r="2409" spans="4:4">
      <c r="D2409" s="156"/>
    </row>
    <row r="2410" spans="4:4">
      <c r="D2410" s="156"/>
    </row>
    <row r="2411" spans="4:4">
      <c r="D2411" s="156"/>
    </row>
    <row r="2412" spans="4:4">
      <c r="D2412" s="156"/>
    </row>
    <row r="2413" spans="4:4">
      <c r="D2413" s="156"/>
    </row>
    <row r="2414" spans="4:4">
      <c r="D2414" s="156"/>
    </row>
    <row r="2415" spans="4:4">
      <c r="D2415" s="156"/>
    </row>
    <row r="2416" spans="4:4">
      <c r="D2416" s="156"/>
    </row>
    <row r="2417" spans="4:4">
      <c r="D2417" s="156"/>
    </row>
    <row r="2418" spans="4:4">
      <c r="D2418" s="156"/>
    </row>
    <row r="2419" spans="4:4">
      <c r="D2419" s="156"/>
    </row>
    <row r="2420" spans="4:4">
      <c r="D2420" s="156"/>
    </row>
    <row r="2421" spans="4:4">
      <c r="D2421" s="156"/>
    </row>
    <row r="2422" spans="4:4">
      <c r="D2422" s="156"/>
    </row>
    <row r="2423" spans="4:4">
      <c r="D2423" s="156"/>
    </row>
    <row r="2424" spans="4:4">
      <c r="D2424" s="156"/>
    </row>
    <row r="2425" spans="4:4">
      <c r="D2425" s="156"/>
    </row>
    <row r="2426" spans="4:4">
      <c r="D2426" s="156"/>
    </row>
    <row r="2427" spans="4:4">
      <c r="D2427" s="156"/>
    </row>
    <row r="2428" spans="4:4">
      <c r="D2428" s="156"/>
    </row>
    <row r="2429" spans="4:4">
      <c r="D2429" s="156"/>
    </row>
    <row r="2430" spans="4:4">
      <c r="D2430" s="156"/>
    </row>
    <row r="2431" spans="4:4">
      <c r="D2431" s="156"/>
    </row>
    <row r="2432" spans="4:4">
      <c r="D2432" s="156"/>
    </row>
    <row r="2433" spans="4:4">
      <c r="D2433" s="156"/>
    </row>
    <row r="2434" spans="4:4">
      <c r="D2434" s="156"/>
    </row>
    <row r="2435" spans="4:4">
      <c r="D2435" s="156"/>
    </row>
    <row r="2436" spans="4:4">
      <c r="D2436" s="156"/>
    </row>
    <row r="2437" spans="4:4">
      <c r="D2437" s="156"/>
    </row>
    <row r="2438" spans="4:4">
      <c r="D2438" s="156"/>
    </row>
    <row r="2439" spans="4:4">
      <c r="D2439" s="156"/>
    </row>
    <row r="2440" spans="4:4">
      <c r="D2440" s="156"/>
    </row>
    <row r="2441" spans="4:4">
      <c r="D2441" s="156"/>
    </row>
    <row r="2442" spans="4:4">
      <c r="D2442" s="156"/>
    </row>
    <row r="2443" spans="4:4">
      <c r="D2443" s="156"/>
    </row>
    <row r="2444" spans="4:4">
      <c r="D2444" s="156"/>
    </row>
    <row r="2445" spans="4:4">
      <c r="D2445" s="156"/>
    </row>
    <row r="2446" spans="4:4">
      <c r="D2446" s="156"/>
    </row>
    <row r="2447" spans="4:4">
      <c r="D2447" s="156"/>
    </row>
    <row r="2448" spans="4:4">
      <c r="D2448" s="156"/>
    </row>
    <row r="2449" spans="4:4">
      <c r="D2449" s="156"/>
    </row>
    <row r="2450" spans="4:4">
      <c r="D2450" s="156"/>
    </row>
    <row r="2451" spans="4:4">
      <c r="D2451" s="156"/>
    </row>
    <row r="2452" spans="4:4">
      <c r="D2452" s="156"/>
    </row>
    <row r="2453" spans="4:4">
      <c r="D2453" s="156"/>
    </row>
    <row r="2454" spans="4:4">
      <c r="D2454" s="156"/>
    </row>
    <row r="2455" spans="4:4">
      <c r="D2455" s="156"/>
    </row>
    <row r="2456" spans="4:4">
      <c r="D2456" s="156"/>
    </row>
    <row r="2457" spans="4:4">
      <c r="D2457" s="156"/>
    </row>
    <row r="2458" spans="4:4">
      <c r="D2458" s="156"/>
    </row>
    <row r="2459" spans="4:4">
      <c r="D2459" s="156"/>
    </row>
    <row r="2460" spans="4:4">
      <c r="D2460" s="156"/>
    </row>
    <row r="2461" spans="4:4">
      <c r="D2461" s="156"/>
    </row>
    <row r="2462" spans="4:4">
      <c r="D2462" s="156"/>
    </row>
    <row r="2463" spans="4:4">
      <c r="D2463" s="156"/>
    </row>
    <row r="2464" spans="4:4">
      <c r="D2464" s="156"/>
    </row>
    <row r="2465" spans="4:4">
      <c r="D2465" s="156"/>
    </row>
    <row r="2466" spans="4:4">
      <c r="D2466" s="156"/>
    </row>
    <row r="2467" spans="4:4">
      <c r="D2467" s="156"/>
    </row>
    <row r="2468" spans="4:4">
      <c r="D2468" s="156"/>
    </row>
    <row r="2469" spans="4:4">
      <c r="D2469" s="156"/>
    </row>
    <row r="2470" spans="4:4">
      <c r="D2470" s="156"/>
    </row>
    <row r="2471" spans="4:4">
      <c r="D2471" s="156"/>
    </row>
    <row r="2472" spans="4:4">
      <c r="D2472" s="156"/>
    </row>
    <row r="2473" spans="4:4">
      <c r="D2473" s="156"/>
    </row>
    <row r="2474" spans="4:4">
      <c r="D2474" s="156"/>
    </row>
    <row r="2475" spans="4:4">
      <c r="D2475" s="156"/>
    </row>
    <row r="2476" spans="4:4">
      <c r="D2476" s="156"/>
    </row>
    <row r="2477" spans="4:4">
      <c r="D2477" s="156"/>
    </row>
    <row r="2478" spans="4:4">
      <c r="D2478" s="156"/>
    </row>
    <row r="2479" spans="4:4">
      <c r="D2479" s="156"/>
    </row>
    <row r="2480" spans="4:4">
      <c r="D2480" s="156"/>
    </row>
    <row r="2481" spans="4:4">
      <c r="D2481" s="156"/>
    </row>
    <row r="2482" spans="4:4">
      <c r="D2482" s="156"/>
    </row>
    <row r="2483" spans="4:4">
      <c r="D2483" s="156"/>
    </row>
    <row r="2484" spans="4:4">
      <c r="D2484" s="156"/>
    </row>
    <row r="2485" spans="4:4">
      <c r="D2485" s="156"/>
    </row>
    <row r="2486" spans="4:4">
      <c r="D2486" s="156"/>
    </row>
    <row r="2487" spans="4:4">
      <c r="D2487" s="156"/>
    </row>
    <row r="2488" spans="4:4">
      <c r="D2488" s="156"/>
    </row>
    <row r="2489" spans="4:4">
      <c r="D2489" s="156"/>
    </row>
    <row r="2490" spans="4:4">
      <c r="D2490" s="156"/>
    </row>
    <row r="2491" spans="4:4">
      <c r="D2491" s="156"/>
    </row>
    <row r="2492" spans="4:4">
      <c r="D2492" s="156"/>
    </row>
    <row r="2493" spans="4:4">
      <c r="D2493" s="156"/>
    </row>
    <row r="2494" spans="4:4">
      <c r="D2494" s="156"/>
    </row>
    <row r="2495" spans="4:4">
      <c r="D2495" s="156"/>
    </row>
    <row r="2496" spans="4:4">
      <c r="D2496" s="156"/>
    </row>
    <row r="2497" spans="4:4">
      <c r="D2497" s="156"/>
    </row>
    <row r="2498" spans="4:4">
      <c r="D2498" s="156"/>
    </row>
    <row r="2499" spans="4:4">
      <c r="D2499" s="156"/>
    </row>
    <row r="2500" spans="4:4">
      <c r="D2500" s="156"/>
    </row>
    <row r="2501" spans="4:4">
      <c r="D2501" s="156"/>
    </row>
    <row r="2502" spans="4:4">
      <c r="D2502" s="156"/>
    </row>
    <row r="2503" spans="4:4">
      <c r="D2503" s="156"/>
    </row>
    <row r="2504" spans="4:4">
      <c r="D2504" s="156"/>
    </row>
    <row r="2505" spans="4:4">
      <c r="D2505" s="156"/>
    </row>
    <row r="2506" spans="4:4">
      <c r="D2506" s="156"/>
    </row>
    <row r="2507" spans="4:4">
      <c r="D2507" s="156"/>
    </row>
    <row r="2508" spans="4:4">
      <c r="D2508" s="156"/>
    </row>
    <row r="2509" spans="4:4">
      <c r="D2509" s="156"/>
    </row>
    <row r="2510" spans="4:4">
      <c r="D2510" s="156"/>
    </row>
    <row r="2511" spans="4:4">
      <c r="D2511" s="156"/>
    </row>
    <row r="2512" spans="4:4">
      <c r="D2512" s="156"/>
    </row>
    <row r="2513" spans="4:4">
      <c r="D2513" s="156"/>
    </row>
    <row r="2514" spans="4:4">
      <c r="D2514" s="156"/>
    </row>
    <row r="2515" spans="4:4">
      <c r="D2515" s="156"/>
    </row>
    <row r="2516" spans="4:4">
      <c r="D2516" s="156"/>
    </row>
    <row r="2517" spans="4:4">
      <c r="D2517" s="156"/>
    </row>
    <row r="2518" spans="4:4">
      <c r="D2518" s="156"/>
    </row>
    <row r="2519" spans="4:4">
      <c r="D2519" s="156"/>
    </row>
    <row r="2520" spans="4:4">
      <c r="D2520" s="156"/>
    </row>
    <row r="2521" spans="4:4">
      <c r="D2521" s="156"/>
    </row>
    <row r="2522" spans="4:4">
      <c r="D2522" s="156"/>
    </row>
    <row r="2523" spans="4:4">
      <c r="D2523" s="156"/>
    </row>
    <row r="2524" spans="4:4">
      <c r="D2524" s="156"/>
    </row>
    <row r="2525" spans="4:4">
      <c r="D2525" s="156"/>
    </row>
    <row r="2526" spans="4:4">
      <c r="D2526" s="156"/>
    </row>
    <row r="2527" spans="4:4">
      <c r="D2527" s="156"/>
    </row>
    <row r="2528" spans="4:4">
      <c r="D2528" s="156"/>
    </row>
    <row r="2529" spans="4:4">
      <c r="D2529" s="156"/>
    </row>
    <row r="2530" spans="4:4">
      <c r="D2530" s="156"/>
    </row>
    <row r="2531" spans="4:4">
      <c r="D2531" s="156"/>
    </row>
    <row r="2532" spans="4:4">
      <c r="D2532" s="156"/>
    </row>
    <row r="2533" spans="4:4">
      <c r="D2533" s="156"/>
    </row>
    <row r="2534" spans="4:4">
      <c r="D2534" s="156"/>
    </row>
    <row r="2535" spans="4:4">
      <c r="D2535" s="156"/>
    </row>
    <row r="2536" spans="4:4">
      <c r="D2536" s="156"/>
    </row>
    <row r="2537" spans="4:4">
      <c r="D2537" s="156"/>
    </row>
    <row r="2538" spans="4:4">
      <c r="D2538" s="156"/>
    </row>
    <row r="2539" spans="4:4">
      <c r="D2539" s="156"/>
    </row>
    <row r="2540" spans="4:4">
      <c r="D2540" s="156"/>
    </row>
    <row r="2541" spans="4:4">
      <c r="D2541" s="156"/>
    </row>
    <row r="2542" spans="4:4">
      <c r="D2542" s="156"/>
    </row>
    <row r="2543" spans="4:4">
      <c r="D2543" s="156"/>
    </row>
    <row r="2544" spans="4:4">
      <c r="D2544" s="156"/>
    </row>
    <row r="2545" spans="4:4">
      <c r="D2545" s="156"/>
    </row>
    <row r="2546" spans="4:4">
      <c r="D2546" s="156"/>
    </row>
    <row r="2547" spans="4:4">
      <c r="D2547" s="156"/>
    </row>
    <row r="2548" spans="4:4">
      <c r="D2548" s="156"/>
    </row>
    <row r="2549" spans="4:4">
      <c r="D2549" s="156"/>
    </row>
    <row r="2550" spans="4:4">
      <c r="D2550" s="156"/>
    </row>
    <row r="2551" spans="4:4">
      <c r="D2551" s="156"/>
    </row>
    <row r="2552" spans="4:4">
      <c r="D2552" s="156"/>
    </row>
    <row r="2553" spans="4:4">
      <c r="D2553" s="156"/>
    </row>
    <row r="2554" spans="4:4">
      <c r="D2554" s="156"/>
    </row>
    <row r="2555" spans="4:4">
      <c r="D2555" s="156"/>
    </row>
    <row r="2556" spans="4:4">
      <c r="D2556" s="156"/>
    </row>
    <row r="2557" spans="4:4">
      <c r="D2557" s="156"/>
    </row>
    <row r="2558" spans="4:4">
      <c r="D2558" s="156"/>
    </row>
    <row r="2559" spans="4:4">
      <c r="D2559" s="156"/>
    </row>
    <row r="2560" spans="4:4">
      <c r="D2560" s="156"/>
    </row>
    <row r="2561" spans="4:4">
      <c r="D2561" s="156"/>
    </row>
    <row r="2562" spans="4:4">
      <c r="D2562" s="156"/>
    </row>
    <row r="2563" spans="4:4">
      <c r="D2563" s="156"/>
    </row>
    <row r="2564" spans="4:4">
      <c r="D2564" s="156"/>
    </row>
    <row r="2565" spans="4:4">
      <c r="D2565" s="156"/>
    </row>
    <row r="2566" spans="4:4">
      <c r="D2566" s="156"/>
    </row>
    <row r="2567" spans="4:4">
      <c r="D2567" s="156"/>
    </row>
    <row r="2568" spans="4:4">
      <c r="D2568" s="156"/>
    </row>
    <row r="2569" spans="4:4">
      <c r="D2569" s="156"/>
    </row>
    <row r="2570" spans="4:4">
      <c r="D2570" s="156"/>
    </row>
    <row r="2571" spans="4:4">
      <c r="D2571" s="156"/>
    </row>
    <row r="2572" spans="4:4">
      <c r="D2572" s="156"/>
    </row>
    <row r="2573" spans="4:4">
      <c r="D2573" s="156"/>
    </row>
    <row r="2574" spans="4:4">
      <c r="D2574" s="156"/>
    </row>
    <row r="2575" spans="4:4">
      <c r="D2575" s="156"/>
    </row>
    <row r="2576" spans="4:4">
      <c r="D2576" s="156"/>
    </row>
    <row r="2577" spans="4:4">
      <c r="D2577" s="156"/>
    </row>
    <row r="2578" spans="4:4">
      <c r="D2578" s="156"/>
    </row>
    <row r="2579" spans="4:4">
      <c r="D2579" s="156"/>
    </row>
    <row r="2580" spans="4:4">
      <c r="D2580" s="156"/>
    </row>
    <row r="2581" spans="4:4">
      <c r="D2581" s="156"/>
    </row>
    <row r="2582" spans="4:4">
      <c r="D2582" s="156"/>
    </row>
    <row r="2583" spans="4:4">
      <c r="D2583" s="156"/>
    </row>
    <row r="2584" spans="4:4">
      <c r="D2584" s="156"/>
    </row>
    <row r="2585" spans="4:4">
      <c r="D2585" s="156"/>
    </row>
    <row r="2586" spans="4:4">
      <c r="D2586" s="156"/>
    </row>
    <row r="2587" spans="4:4">
      <c r="D2587" s="156"/>
    </row>
    <row r="2588" spans="4:4">
      <c r="D2588" s="156"/>
    </row>
    <row r="2589" spans="4:4">
      <c r="D2589" s="156"/>
    </row>
    <row r="2590" spans="4:4">
      <c r="D2590" s="156"/>
    </row>
    <row r="2591" spans="4:4">
      <c r="D2591" s="156"/>
    </row>
    <row r="2592" spans="4:4">
      <c r="D2592" s="156"/>
    </row>
    <row r="2593" spans="4:4">
      <c r="D2593" s="156"/>
    </row>
    <row r="2594" spans="4:4">
      <c r="D2594" s="156"/>
    </row>
    <row r="2595" spans="4:4">
      <c r="D2595" s="156"/>
    </row>
    <row r="2596" spans="4:4">
      <c r="D2596" s="156"/>
    </row>
    <row r="2597" spans="4:4">
      <c r="D2597" s="156"/>
    </row>
    <row r="2598" spans="4:4">
      <c r="D2598" s="156"/>
    </row>
    <row r="2599" spans="4:4">
      <c r="D2599" s="156"/>
    </row>
    <row r="2600" spans="4:4">
      <c r="D2600" s="156"/>
    </row>
    <row r="2601" spans="4:4">
      <c r="D2601" s="156"/>
    </row>
    <row r="2602" spans="4:4">
      <c r="D2602" s="156"/>
    </row>
    <row r="2603" spans="4:4">
      <c r="D2603" s="156"/>
    </row>
    <row r="2604" spans="4:4">
      <c r="D2604" s="156"/>
    </row>
    <row r="2605" spans="4:4">
      <c r="D2605" s="156"/>
    </row>
    <row r="2606" spans="4:4">
      <c r="D2606" s="156"/>
    </row>
    <row r="2607" spans="4:4">
      <c r="D2607" s="156"/>
    </row>
    <row r="2608" spans="4:4">
      <c r="D2608" s="156"/>
    </row>
    <row r="2609" spans="4:4">
      <c r="D2609" s="156"/>
    </row>
    <row r="2610" spans="4:4">
      <c r="D2610" s="156"/>
    </row>
    <row r="2611" spans="4:4">
      <c r="D2611" s="156"/>
    </row>
    <row r="2612" spans="4:4">
      <c r="D2612" s="156"/>
    </row>
    <row r="2613" spans="4:4">
      <c r="D2613" s="156"/>
    </row>
    <row r="2614" spans="4:4">
      <c r="D2614" s="156"/>
    </row>
    <row r="2615" spans="4:4">
      <c r="D2615" s="156"/>
    </row>
    <row r="2616" spans="4:4">
      <c r="D2616" s="156"/>
    </row>
    <row r="2617" spans="4:4">
      <c r="D2617" s="156"/>
    </row>
    <row r="2618" spans="4:4">
      <c r="D2618" s="156"/>
    </row>
    <row r="2619" spans="4:4">
      <c r="D2619" s="156"/>
    </row>
    <row r="2620" spans="4:4">
      <c r="D2620" s="156"/>
    </row>
    <row r="2621" spans="4:4">
      <c r="D2621" s="156"/>
    </row>
    <row r="2622" spans="4:4">
      <c r="D2622" s="156"/>
    </row>
    <row r="2623" spans="4:4">
      <c r="D2623" s="156"/>
    </row>
    <row r="2624" spans="4:4">
      <c r="D2624" s="156"/>
    </row>
    <row r="2625" spans="4:4">
      <c r="D2625" s="156"/>
    </row>
    <row r="2626" spans="4:4">
      <c r="D2626" s="156"/>
    </row>
    <row r="2627" spans="4:4">
      <c r="D2627" s="156"/>
    </row>
    <row r="2628" spans="4:4">
      <c r="D2628" s="156"/>
    </row>
    <row r="2629" spans="4:4">
      <c r="D2629" s="156"/>
    </row>
    <row r="2630" spans="4:4">
      <c r="D2630" s="156"/>
    </row>
    <row r="2631" spans="4:4">
      <c r="D2631" s="156"/>
    </row>
    <row r="2632" spans="4:4">
      <c r="D2632" s="156"/>
    </row>
    <row r="2633" spans="4:4">
      <c r="D2633" s="156"/>
    </row>
    <row r="2634" spans="4:4">
      <c r="D2634" s="156"/>
    </row>
    <row r="2635" spans="4:4">
      <c r="D2635" s="156"/>
    </row>
    <row r="2636" spans="4:4">
      <c r="D2636" s="156"/>
    </row>
    <row r="2637" spans="4:4">
      <c r="D2637" s="156"/>
    </row>
    <row r="2638" spans="4:4">
      <c r="D2638" s="156"/>
    </row>
    <row r="2639" spans="4:4">
      <c r="D2639" s="156"/>
    </row>
    <row r="2640" spans="4:4">
      <c r="D2640" s="156"/>
    </row>
    <row r="2641" spans="4:4">
      <c r="D2641" s="156"/>
    </row>
    <row r="2642" spans="4:4">
      <c r="D2642" s="156"/>
    </row>
    <row r="2643" spans="4:4">
      <c r="D2643" s="156"/>
    </row>
    <row r="2644" spans="4:4">
      <c r="D2644" s="156"/>
    </row>
    <row r="2645" spans="4:4">
      <c r="D2645" s="156"/>
    </row>
    <row r="2646" spans="4:4">
      <c r="D2646" s="156"/>
    </row>
    <row r="2647" spans="4:4">
      <c r="D2647" s="156"/>
    </row>
    <row r="2648" spans="4:4">
      <c r="D2648" s="156"/>
    </row>
    <row r="2649" spans="4:4">
      <c r="D2649" s="156"/>
    </row>
    <row r="2650" spans="4:4">
      <c r="D2650" s="156"/>
    </row>
    <row r="2651" spans="4:4">
      <c r="D2651" s="156"/>
    </row>
    <row r="2652" spans="4:4">
      <c r="D2652" s="156"/>
    </row>
    <row r="2653" spans="4:4">
      <c r="D2653" s="156"/>
    </row>
    <row r="2654" spans="4:4">
      <c r="D2654" s="156"/>
    </row>
    <row r="2655" spans="4:4">
      <c r="D2655" s="156"/>
    </row>
    <row r="2656" spans="4:4">
      <c r="D2656" s="156"/>
    </row>
    <row r="2657" spans="4:4">
      <c r="D2657" s="156"/>
    </row>
    <row r="2658" spans="4:4">
      <c r="D2658" s="156"/>
    </row>
    <row r="2659" spans="4:4">
      <c r="D2659" s="156"/>
    </row>
    <row r="2660" spans="4:4">
      <c r="D2660" s="156"/>
    </row>
    <row r="2661" spans="4:4">
      <c r="D2661" s="156"/>
    </row>
    <row r="2662" spans="4:4">
      <c r="D2662" s="156"/>
    </row>
    <row r="2663" spans="4:4">
      <c r="D2663" s="156"/>
    </row>
    <row r="2664" spans="4:4">
      <c r="D2664" s="156"/>
    </row>
    <row r="2665" spans="4:4">
      <c r="D2665" s="156"/>
    </row>
    <row r="2666" spans="4:4">
      <c r="D2666" s="156"/>
    </row>
    <row r="2667" spans="4:4">
      <c r="D2667" s="156"/>
    </row>
    <row r="2668" spans="4:4">
      <c r="D2668" s="156"/>
    </row>
    <row r="2669" spans="4:4">
      <c r="D2669" s="156"/>
    </row>
    <row r="2670" spans="4:4">
      <c r="D2670" s="156"/>
    </row>
    <row r="2671" spans="4:4">
      <c r="D2671" s="156"/>
    </row>
    <row r="2672" spans="4:4">
      <c r="D2672" s="156"/>
    </row>
    <row r="2673" spans="4:4">
      <c r="D2673" s="156"/>
    </row>
    <row r="2674" spans="4:4">
      <c r="D2674" s="156"/>
    </row>
    <row r="2675" spans="4:4">
      <c r="D2675" s="156"/>
    </row>
    <row r="2676" spans="4:4">
      <c r="D2676" s="156"/>
    </row>
    <row r="2677" spans="4:4">
      <c r="D2677" s="156"/>
    </row>
    <row r="2678" spans="4:4">
      <c r="D2678" s="156"/>
    </row>
    <row r="2679" spans="4:4">
      <c r="D2679" s="156"/>
    </row>
    <row r="2680" spans="4:4">
      <c r="D2680" s="156"/>
    </row>
    <row r="2681" spans="4:4">
      <c r="D2681" s="156"/>
    </row>
    <row r="2682" spans="4:4">
      <c r="D2682" s="156"/>
    </row>
    <row r="2683" spans="4:4">
      <c r="D2683" s="156"/>
    </row>
    <row r="2684" spans="4:4">
      <c r="D2684" s="156"/>
    </row>
    <row r="2685" spans="4:4">
      <c r="D2685" s="156"/>
    </row>
    <row r="2686" spans="4:4">
      <c r="D2686" s="156"/>
    </row>
    <row r="2687" spans="4:4">
      <c r="D2687" s="156"/>
    </row>
    <row r="2688" spans="4:4">
      <c r="D2688" s="156"/>
    </row>
    <row r="2689" spans="4:4">
      <c r="D2689" s="156"/>
    </row>
    <row r="2690" spans="4:4">
      <c r="D2690" s="156"/>
    </row>
    <row r="2691" spans="4:4">
      <c r="D2691" s="156"/>
    </row>
    <row r="2692" spans="4:4">
      <c r="D2692" s="156"/>
    </row>
    <row r="2693" spans="4:4">
      <c r="D2693" s="156"/>
    </row>
    <row r="2694" spans="4:4">
      <c r="D2694" s="156"/>
    </row>
    <row r="2695" spans="4:4">
      <c r="D2695" s="156"/>
    </row>
    <row r="2696" spans="4:4">
      <c r="D2696" s="156"/>
    </row>
    <row r="2697" spans="4:4">
      <c r="D2697" s="156"/>
    </row>
    <row r="2698" spans="4:4">
      <c r="D2698" s="156"/>
    </row>
    <row r="2699" spans="4:4">
      <c r="D2699" s="156"/>
    </row>
    <row r="2700" spans="4:4">
      <c r="D2700" s="156"/>
    </row>
    <row r="2701" spans="4:4">
      <c r="D2701" s="156"/>
    </row>
    <row r="2702" spans="4:4">
      <c r="D2702" s="156"/>
    </row>
    <row r="2703" spans="4:4">
      <c r="D2703" s="156"/>
    </row>
    <row r="2704" spans="4:4">
      <c r="D2704" s="156"/>
    </row>
    <row r="2705" spans="4:4">
      <c r="D2705" s="156"/>
    </row>
    <row r="2706" spans="4:4">
      <c r="D2706" s="156"/>
    </row>
    <row r="2707" spans="4:4">
      <c r="D2707" s="156"/>
    </row>
    <row r="2708" spans="4:4">
      <c r="D2708" s="156"/>
    </row>
    <row r="2709" spans="4:4">
      <c r="D2709" s="156"/>
    </row>
    <row r="2710" spans="4:4">
      <c r="D2710" s="156"/>
    </row>
    <row r="2711" spans="4:4">
      <c r="D2711" s="156"/>
    </row>
    <row r="2712" spans="4:4">
      <c r="D2712" s="156"/>
    </row>
    <row r="2713" spans="4:4">
      <c r="D2713" s="156"/>
    </row>
    <row r="2714" spans="4:4">
      <c r="D2714" s="156"/>
    </row>
    <row r="2715" spans="4:4">
      <c r="D2715" s="156"/>
    </row>
    <row r="2716" spans="4:4">
      <c r="D2716" s="156"/>
    </row>
    <row r="2717" spans="4:4">
      <c r="D2717" s="156"/>
    </row>
    <row r="2718" spans="4:4">
      <c r="D2718" s="156"/>
    </row>
    <row r="2719" spans="4:4">
      <c r="D2719" s="156"/>
    </row>
    <row r="2720" spans="4:4">
      <c r="D2720" s="156"/>
    </row>
    <row r="2721" spans="4:4">
      <c r="D2721" s="156"/>
    </row>
    <row r="2722" spans="4:4">
      <c r="D2722" s="156"/>
    </row>
    <row r="2723" spans="4:4">
      <c r="D2723" s="156"/>
    </row>
    <row r="2724" spans="4:4">
      <c r="D2724" s="156"/>
    </row>
    <row r="2725" spans="4:4">
      <c r="D2725" s="156"/>
    </row>
    <row r="2726" spans="4:4">
      <c r="D2726" s="156"/>
    </row>
    <row r="2727" spans="4:4">
      <c r="D2727" s="156"/>
    </row>
    <row r="2728" spans="4:4">
      <c r="D2728" s="156"/>
    </row>
    <row r="2729" spans="4:4">
      <c r="D2729" s="156"/>
    </row>
    <row r="2730" spans="4:4">
      <c r="D2730" s="156"/>
    </row>
    <row r="2731" spans="4:4">
      <c r="D2731" s="156"/>
    </row>
    <row r="2732" spans="4:4">
      <c r="D2732" s="156"/>
    </row>
    <row r="2733" spans="4:4">
      <c r="D2733" s="156"/>
    </row>
    <row r="2734" spans="4:4">
      <c r="D2734" s="156"/>
    </row>
    <row r="2735" spans="4:4">
      <c r="D2735" s="156"/>
    </row>
    <row r="2736" spans="4:4">
      <c r="D2736" s="156"/>
    </row>
    <row r="2737" spans="4:4">
      <c r="D2737" s="156"/>
    </row>
    <row r="2738" spans="4:4">
      <c r="D2738" s="156"/>
    </row>
    <row r="2739" spans="4:4">
      <c r="D2739" s="156"/>
    </row>
    <row r="2740" spans="4:4">
      <c r="D2740" s="156"/>
    </row>
    <row r="2741" spans="4:4">
      <c r="D2741" s="156"/>
    </row>
    <row r="2742" spans="4:4">
      <c r="D2742" s="156"/>
    </row>
    <row r="2743" spans="4:4">
      <c r="D2743" s="156"/>
    </row>
    <row r="2744" spans="4:4">
      <c r="D2744" s="156"/>
    </row>
    <row r="2745" spans="4:4">
      <c r="D2745" s="156"/>
    </row>
    <row r="2746" spans="4:4">
      <c r="D2746" s="156"/>
    </row>
    <row r="2747" spans="4:4">
      <c r="D2747" s="156"/>
    </row>
    <row r="2748" spans="4:4">
      <c r="D2748" s="156"/>
    </row>
    <row r="2749" spans="4:4">
      <c r="D2749" s="156"/>
    </row>
    <row r="2750" spans="4:4">
      <c r="D2750" s="156"/>
    </row>
    <row r="2751" spans="4:4">
      <c r="D2751" s="156"/>
    </row>
    <row r="2752" spans="4:4">
      <c r="D2752" s="156"/>
    </row>
    <row r="2753" spans="4:4">
      <c r="D2753" s="156"/>
    </row>
    <row r="2754" spans="4:4">
      <c r="D2754" s="156"/>
    </row>
    <row r="2755" spans="4:4">
      <c r="D2755" s="156"/>
    </row>
    <row r="2756" spans="4:4">
      <c r="D2756" s="156"/>
    </row>
    <row r="2757" spans="4:4">
      <c r="D2757" s="156"/>
    </row>
    <row r="2758" spans="4:4">
      <c r="D2758" s="156"/>
    </row>
    <row r="2759" spans="4:4">
      <c r="D2759" s="156"/>
    </row>
    <row r="2760" spans="4:4">
      <c r="D2760" s="156"/>
    </row>
    <row r="2761" spans="4:4">
      <c r="D2761" s="156"/>
    </row>
    <row r="2762" spans="4:4">
      <c r="D2762" s="156"/>
    </row>
    <row r="2763" spans="4:4">
      <c r="D2763" s="156"/>
    </row>
    <row r="2764" spans="4:4">
      <c r="D2764" s="156"/>
    </row>
    <row r="2765" spans="4:4">
      <c r="D2765" s="156"/>
    </row>
    <row r="2766" spans="4:4">
      <c r="D2766" s="156"/>
    </row>
    <row r="2767" spans="4:4">
      <c r="D2767" s="156"/>
    </row>
    <row r="2768" spans="4:4">
      <c r="D2768" s="156"/>
    </row>
    <row r="2769" spans="4:4">
      <c r="D2769" s="156"/>
    </row>
    <row r="2770" spans="4:4">
      <c r="D2770" s="156"/>
    </row>
    <row r="2771" spans="4:4">
      <c r="D2771" s="156"/>
    </row>
    <row r="2772" spans="4:4">
      <c r="D2772" s="156"/>
    </row>
    <row r="2773" spans="4:4">
      <c r="D2773" s="156"/>
    </row>
    <row r="2774" spans="4:4">
      <c r="D2774" s="156"/>
    </row>
    <row r="2775" spans="4:4">
      <c r="D2775" s="156"/>
    </row>
    <row r="2776" spans="4:4">
      <c r="D2776" s="156"/>
    </row>
    <row r="2777" spans="4:4">
      <c r="D2777" s="156"/>
    </row>
    <row r="2778" spans="4:4">
      <c r="D2778" s="156"/>
    </row>
    <row r="2779" spans="4:4">
      <c r="D2779" s="156"/>
    </row>
    <row r="2780" spans="4:4">
      <c r="D2780" s="156"/>
    </row>
    <row r="2781" spans="4:4">
      <c r="D2781" s="156"/>
    </row>
    <row r="2782" spans="4:4">
      <c r="D2782" s="156"/>
    </row>
    <row r="2783" spans="4:4">
      <c r="D2783" s="156"/>
    </row>
    <row r="2784" spans="4:4">
      <c r="D2784" s="156"/>
    </row>
    <row r="2785" spans="4:4">
      <c r="D2785" s="156"/>
    </row>
    <row r="2786" spans="4:4">
      <c r="D2786" s="156"/>
    </row>
    <row r="2787" spans="4:4">
      <c r="D2787" s="156"/>
    </row>
    <row r="2788" spans="4:4">
      <c r="D2788" s="156"/>
    </row>
    <row r="2789" spans="4:4">
      <c r="D2789" s="156"/>
    </row>
    <row r="2790" spans="4:4">
      <c r="D2790" s="156"/>
    </row>
    <row r="2791" spans="4:4">
      <c r="D2791" s="156"/>
    </row>
    <row r="2792" spans="4:4">
      <c r="D2792" s="156"/>
    </row>
    <row r="2793" spans="4:4">
      <c r="D2793" s="156"/>
    </row>
    <row r="2794" spans="4:4">
      <c r="D2794" s="156"/>
    </row>
    <row r="2795" spans="4:4">
      <c r="D2795" s="156"/>
    </row>
    <row r="2796" spans="4:4">
      <c r="D2796" s="156"/>
    </row>
    <row r="2797" spans="4:4">
      <c r="D2797" s="156"/>
    </row>
    <row r="2798" spans="4:4">
      <c r="D2798" s="156"/>
    </row>
    <row r="2799" spans="4:4">
      <c r="D2799" s="156"/>
    </row>
    <row r="2800" spans="4:4">
      <c r="D2800" s="156"/>
    </row>
    <row r="2801" spans="4:4">
      <c r="D2801" s="156"/>
    </row>
    <row r="2802" spans="4:4">
      <c r="D2802" s="156"/>
    </row>
    <row r="2803" spans="4:4">
      <c r="D2803" s="156"/>
    </row>
    <row r="2804" spans="4:4">
      <c r="D2804" s="156"/>
    </row>
    <row r="2805" spans="4:4">
      <c r="D2805" s="156"/>
    </row>
    <row r="2806" spans="4:4">
      <c r="D2806" s="156"/>
    </row>
    <row r="2807" spans="4:4">
      <c r="D2807" s="156"/>
    </row>
    <row r="2808" spans="4:4">
      <c r="D2808" s="156"/>
    </row>
    <row r="2809" spans="4:4">
      <c r="D2809" s="156"/>
    </row>
    <row r="2810" spans="4:4">
      <c r="D2810" s="156"/>
    </row>
    <row r="2811" spans="4:4">
      <c r="D2811" s="156"/>
    </row>
    <row r="2812" spans="4:4">
      <c r="D2812" s="156"/>
    </row>
    <row r="2813" spans="4:4">
      <c r="D2813" s="156"/>
    </row>
    <row r="2814" spans="4:4">
      <c r="D2814" s="156"/>
    </row>
    <row r="2815" spans="4:4">
      <c r="D2815" s="156"/>
    </row>
    <row r="2816" spans="4:4">
      <c r="D2816" s="156"/>
    </row>
    <row r="2817" spans="4:4">
      <c r="D2817" s="156"/>
    </row>
    <row r="2818" spans="4:4">
      <c r="D2818" s="156"/>
    </row>
    <row r="2819" spans="4:4">
      <c r="D2819" s="156"/>
    </row>
    <row r="2820" spans="4:4">
      <c r="D2820" s="156"/>
    </row>
    <row r="2821" spans="4:4">
      <c r="D2821" s="156"/>
    </row>
    <row r="2822" spans="4:4">
      <c r="D2822" s="156"/>
    </row>
    <row r="2823" spans="4:4">
      <c r="D2823" s="156"/>
    </row>
    <row r="2824" spans="4:4">
      <c r="D2824" s="156"/>
    </row>
    <row r="2825" spans="4:4">
      <c r="D2825" s="156"/>
    </row>
    <row r="2826" spans="4:4">
      <c r="D2826" s="156"/>
    </row>
    <row r="2827" spans="4:4">
      <c r="D2827" s="156"/>
    </row>
    <row r="2828" spans="4:4">
      <c r="D2828" s="156"/>
    </row>
    <row r="2829" spans="4:4">
      <c r="D2829" s="156"/>
    </row>
    <row r="2830" spans="4:4">
      <c r="D2830" s="156"/>
    </row>
    <row r="2831" spans="4:4">
      <c r="D2831" s="156"/>
    </row>
    <row r="2832" spans="4:4">
      <c r="D2832" s="156"/>
    </row>
    <row r="2833" spans="4:4">
      <c r="D2833" s="156"/>
    </row>
    <row r="2834" spans="4:4">
      <c r="D2834" s="156"/>
    </row>
    <row r="2835" spans="4:4">
      <c r="D2835" s="156"/>
    </row>
    <row r="2836" spans="4:4">
      <c r="D2836" s="156"/>
    </row>
    <row r="2837" spans="4:4">
      <c r="D2837" s="156"/>
    </row>
    <row r="2838" spans="4:4">
      <c r="D2838" s="156"/>
    </row>
    <row r="2839" spans="4:4">
      <c r="D2839" s="156"/>
    </row>
    <row r="2840" spans="4:4">
      <c r="D2840" s="156"/>
    </row>
    <row r="2841" spans="4:4">
      <c r="D2841" s="156"/>
    </row>
    <row r="2842" spans="4:4">
      <c r="D2842" s="156"/>
    </row>
    <row r="2843" spans="4:4">
      <c r="D2843" s="156"/>
    </row>
    <row r="2844" spans="4:4">
      <c r="D2844" s="156"/>
    </row>
    <row r="2845" spans="4:4">
      <c r="D2845" s="156"/>
    </row>
    <row r="2846" spans="4:4">
      <c r="D2846" s="156"/>
    </row>
    <row r="2847" spans="4:4">
      <c r="D2847" s="156"/>
    </row>
    <row r="2848" spans="4:4">
      <c r="D2848" s="156"/>
    </row>
    <row r="2849" spans="4:4">
      <c r="D2849" s="156"/>
    </row>
    <row r="2850" spans="4:4">
      <c r="D2850" s="156"/>
    </row>
    <row r="2851" spans="4:4">
      <c r="D2851" s="156"/>
    </row>
    <row r="2852" spans="4:4">
      <c r="D2852" s="156"/>
    </row>
    <row r="2853" spans="4:4">
      <c r="D2853" s="156"/>
    </row>
    <row r="2854" spans="4:4">
      <c r="D2854" s="156"/>
    </row>
    <row r="2855" spans="4:4">
      <c r="D2855" s="156"/>
    </row>
    <row r="2856" spans="4:4">
      <c r="D2856" s="156"/>
    </row>
    <row r="2857" spans="4:4">
      <c r="D2857" s="156"/>
    </row>
    <row r="2858" spans="4:4">
      <c r="D2858" s="156"/>
    </row>
    <row r="2859" spans="4:4">
      <c r="D2859" s="156"/>
    </row>
    <row r="2860" spans="4:4">
      <c r="D2860" s="156"/>
    </row>
    <row r="2861" spans="4:4">
      <c r="D2861" s="156"/>
    </row>
    <row r="2862" spans="4:4">
      <c r="D2862" s="156"/>
    </row>
    <row r="2863" spans="4:4">
      <c r="D2863" s="156"/>
    </row>
    <row r="2864" spans="4:4">
      <c r="D2864" s="156"/>
    </row>
    <row r="2865" spans="4:4">
      <c r="D2865" s="156"/>
    </row>
    <row r="2866" spans="4:4">
      <c r="D2866" s="156"/>
    </row>
    <row r="2867" spans="4:4">
      <c r="D2867" s="156"/>
    </row>
    <row r="2868" spans="4:4">
      <c r="D2868" s="156"/>
    </row>
    <row r="2869" spans="4:4">
      <c r="D2869" s="156"/>
    </row>
    <row r="2870" spans="4:4">
      <c r="D2870" s="156"/>
    </row>
    <row r="2871" spans="4:4">
      <c r="D2871" s="156"/>
    </row>
    <row r="2872" spans="4:4">
      <c r="D2872" s="156"/>
    </row>
    <row r="2873" spans="4:4">
      <c r="D2873" s="156"/>
    </row>
    <row r="2874" spans="4:4">
      <c r="D2874" s="156"/>
    </row>
    <row r="2875" spans="4:4">
      <c r="D2875" s="156"/>
    </row>
    <row r="2876" spans="4:4">
      <c r="D2876" s="156"/>
    </row>
    <row r="2877" spans="4:4">
      <c r="D2877" s="156"/>
    </row>
    <row r="2878" spans="4:4">
      <c r="D2878" s="156"/>
    </row>
    <row r="2879" spans="4:4">
      <c r="D2879" s="156"/>
    </row>
    <row r="2880" spans="4:4">
      <c r="D2880" s="156"/>
    </row>
    <row r="2881" spans="4:4">
      <c r="D2881" s="156"/>
    </row>
    <row r="2882" spans="4:4">
      <c r="D2882" s="156"/>
    </row>
    <row r="2883" spans="4:4">
      <c r="D2883" s="156"/>
    </row>
    <row r="2884" spans="4:4">
      <c r="D2884" s="156"/>
    </row>
    <row r="2885" spans="4:4">
      <c r="D2885" s="156"/>
    </row>
    <row r="2886" spans="4:4">
      <c r="D2886" s="156"/>
    </row>
    <row r="2887" spans="4:4">
      <c r="D2887" s="156"/>
    </row>
    <row r="2888" spans="4:4">
      <c r="D2888" s="156"/>
    </row>
    <row r="2889" spans="4:4">
      <c r="D2889" s="156"/>
    </row>
    <row r="2890" spans="4:4">
      <c r="D2890" s="156"/>
    </row>
    <row r="2891" spans="4:4">
      <c r="D2891" s="156"/>
    </row>
    <row r="2892" spans="4:4">
      <c r="D2892" s="156"/>
    </row>
    <row r="2893" spans="4:4">
      <c r="D2893" s="156"/>
    </row>
    <row r="2894" spans="4:4">
      <c r="D2894" s="156"/>
    </row>
    <row r="2895" spans="4:4">
      <c r="D2895" s="156"/>
    </row>
    <row r="2896" spans="4:4">
      <c r="D2896" s="156"/>
    </row>
    <row r="2897" spans="4:4">
      <c r="D2897" s="156"/>
    </row>
    <row r="2898" spans="4:4">
      <c r="D2898" s="156"/>
    </row>
    <row r="2899" spans="4:4">
      <c r="D2899" s="156"/>
    </row>
    <row r="2900" spans="4:4">
      <c r="D2900" s="156"/>
    </row>
    <row r="2901" spans="4:4">
      <c r="D2901" s="156"/>
    </row>
    <row r="2902" spans="4:4">
      <c r="D2902" s="156"/>
    </row>
    <row r="2903" spans="4:4">
      <c r="D2903" s="156"/>
    </row>
    <row r="2904" spans="4:4">
      <c r="D2904" s="156"/>
    </row>
    <row r="2905" spans="4:4">
      <c r="D2905" s="156"/>
    </row>
    <row r="2906" spans="4:4">
      <c r="D2906" s="156"/>
    </row>
    <row r="2907" spans="4:4">
      <c r="D2907" s="156"/>
    </row>
    <row r="2908" spans="4:4">
      <c r="D2908" s="156"/>
    </row>
    <row r="2909" spans="4:4">
      <c r="D2909" s="156"/>
    </row>
    <row r="2910" spans="4:4">
      <c r="D2910" s="156"/>
    </row>
    <row r="2911" spans="4:4">
      <c r="D2911" s="156"/>
    </row>
    <row r="2912" spans="4:4">
      <c r="D2912" s="156"/>
    </row>
    <row r="2913" spans="4:4">
      <c r="D2913" s="156"/>
    </row>
    <row r="2914" spans="4:4">
      <c r="D2914" s="156"/>
    </row>
    <row r="2915" spans="4:4">
      <c r="D2915" s="156"/>
    </row>
    <row r="2916" spans="4:4">
      <c r="D2916" s="156"/>
    </row>
    <row r="2917" spans="4:4">
      <c r="D2917" s="156"/>
    </row>
    <row r="2918" spans="4:4">
      <c r="D2918" s="156"/>
    </row>
    <row r="2919" spans="4:4">
      <c r="D2919" s="156"/>
    </row>
    <row r="2920" spans="4:4">
      <c r="D2920" s="156"/>
    </row>
    <row r="2921" spans="4:4">
      <c r="D2921" s="156"/>
    </row>
    <row r="2922" spans="4:4">
      <c r="D2922" s="156"/>
    </row>
    <row r="2923" spans="4:4">
      <c r="D2923" s="156"/>
    </row>
    <row r="2924" spans="4:4">
      <c r="D2924" s="156"/>
    </row>
    <row r="2925" spans="4:4">
      <c r="D2925" s="156"/>
    </row>
    <row r="2926" spans="4:4">
      <c r="D2926" s="156"/>
    </row>
    <row r="2927" spans="4:4">
      <c r="D2927" s="156"/>
    </row>
    <row r="2928" spans="4:4">
      <c r="D2928" s="156"/>
    </row>
    <row r="2929" spans="4:4">
      <c r="D2929" s="156"/>
    </row>
    <row r="2930" spans="4:4">
      <c r="D2930" s="156"/>
    </row>
    <row r="2931" spans="4:4">
      <c r="D2931" s="156"/>
    </row>
    <row r="2932" spans="4:4">
      <c r="D2932" s="156"/>
    </row>
    <row r="2933" spans="4:4">
      <c r="D2933" s="156"/>
    </row>
    <row r="2934" spans="4:4">
      <c r="D2934" s="156"/>
    </row>
    <row r="2935" spans="4:4">
      <c r="D2935" s="156"/>
    </row>
    <row r="2936" spans="4:4">
      <c r="D2936" s="156"/>
    </row>
    <row r="2937" spans="4:4">
      <c r="D2937" s="156"/>
    </row>
    <row r="2938" spans="4:4">
      <c r="D2938" s="156"/>
    </row>
    <row r="2939" spans="4:4">
      <c r="D2939" s="156"/>
    </row>
    <row r="2940" spans="4:4">
      <c r="D2940" s="156"/>
    </row>
    <row r="2941" spans="4:4">
      <c r="D2941" s="156"/>
    </row>
    <row r="2942" spans="4:4">
      <c r="D2942" s="156"/>
    </row>
    <row r="2943" spans="4:4">
      <c r="D2943" s="156"/>
    </row>
    <row r="2944" spans="4:4">
      <c r="D2944" s="156"/>
    </row>
    <row r="2945" spans="4:4">
      <c r="D2945" s="156"/>
    </row>
    <row r="2946" spans="4:4">
      <c r="D2946" s="156"/>
    </row>
    <row r="2947" spans="4:4">
      <c r="D2947" s="156"/>
    </row>
    <row r="2948" spans="4:4">
      <c r="D2948" s="156"/>
    </row>
    <row r="2949" spans="4:4">
      <c r="D2949" s="156"/>
    </row>
    <row r="2950" spans="4:4">
      <c r="D2950" s="156"/>
    </row>
    <row r="2951" spans="4:4">
      <c r="D2951" s="156"/>
    </row>
    <row r="2952" spans="4:4">
      <c r="D2952" s="156"/>
    </row>
    <row r="2953" spans="4:4">
      <c r="D2953" s="156"/>
    </row>
    <row r="2954" spans="4:4">
      <c r="D2954" s="156"/>
    </row>
    <row r="2955" spans="4:4">
      <c r="D2955" s="156"/>
    </row>
    <row r="2956" spans="4:4">
      <c r="D2956" s="156"/>
    </row>
    <row r="2957" spans="4:4">
      <c r="D2957" s="156"/>
    </row>
    <row r="2958" spans="4:4">
      <c r="D2958" s="156"/>
    </row>
    <row r="2959" spans="4:4">
      <c r="D2959" s="156"/>
    </row>
    <row r="2960" spans="4:4">
      <c r="D2960" s="156"/>
    </row>
    <row r="2961" spans="4:4">
      <c r="D2961" s="156"/>
    </row>
    <row r="2962" spans="4:4">
      <c r="D2962" s="156"/>
    </row>
    <row r="2963" spans="4:4">
      <c r="D2963" s="156"/>
    </row>
    <row r="2964" spans="4:4">
      <c r="D2964" s="156"/>
    </row>
    <row r="2965" spans="4:4">
      <c r="D2965" s="156"/>
    </row>
    <row r="2966" spans="4:4">
      <c r="D2966" s="156"/>
    </row>
    <row r="2967" spans="4:4">
      <c r="D2967" s="156"/>
    </row>
    <row r="2968" spans="4:4">
      <c r="D2968" s="156"/>
    </row>
    <row r="2969" spans="4:4">
      <c r="D2969" s="156"/>
    </row>
    <row r="2970" spans="4:4">
      <c r="D2970" s="156"/>
    </row>
    <row r="2971" spans="4:4">
      <c r="D2971" s="156"/>
    </row>
    <row r="2972" spans="4:4">
      <c r="D2972" s="156"/>
    </row>
    <row r="2973" spans="4:4">
      <c r="D2973" s="156"/>
    </row>
    <row r="2974" spans="4:4">
      <c r="D2974" s="156"/>
    </row>
    <row r="2975" spans="4:4">
      <c r="D2975" s="156"/>
    </row>
    <row r="2976" spans="4:4">
      <c r="D2976" s="156"/>
    </row>
    <row r="2977" spans="4:4">
      <c r="D2977" s="156"/>
    </row>
    <row r="2978" spans="4:4">
      <c r="D2978" s="156"/>
    </row>
    <row r="2979" spans="4:4">
      <c r="D2979" s="156"/>
    </row>
    <row r="2980" spans="4:4">
      <c r="D2980" s="156"/>
    </row>
    <row r="2981" spans="4:4">
      <c r="D2981" s="156"/>
    </row>
    <row r="2982" spans="4:4">
      <c r="D2982" s="156"/>
    </row>
    <row r="2983" spans="4:4">
      <c r="D2983" s="156"/>
    </row>
    <row r="2984" spans="4:4">
      <c r="D2984" s="156"/>
    </row>
    <row r="2985" spans="4:4">
      <c r="D2985" s="156"/>
    </row>
    <row r="2986" spans="4:4">
      <c r="D2986" s="156"/>
    </row>
    <row r="2987" spans="4:4">
      <c r="D2987" s="156"/>
    </row>
    <row r="2988" spans="4:4">
      <c r="D2988" s="156"/>
    </row>
    <row r="2989" spans="4:4">
      <c r="D2989" s="156"/>
    </row>
    <row r="2990" spans="4:4">
      <c r="D2990" s="156"/>
    </row>
    <row r="2991" spans="4:4">
      <c r="D2991" s="156"/>
    </row>
    <row r="2992" spans="4:4">
      <c r="D2992" s="156"/>
    </row>
    <row r="2993" spans="4:4">
      <c r="D2993" s="156"/>
    </row>
    <row r="2994" spans="4:4">
      <c r="D2994" s="156"/>
    </row>
    <row r="2995" spans="4:4">
      <c r="D2995" s="156"/>
    </row>
    <row r="2996" spans="4:4">
      <c r="D2996" s="156"/>
    </row>
    <row r="2997" spans="4:4">
      <c r="D2997" s="156"/>
    </row>
    <row r="2998" spans="4:4">
      <c r="D2998" s="156"/>
    </row>
    <row r="2999" spans="4:4">
      <c r="D2999" s="156"/>
    </row>
    <row r="3000" spans="4:4">
      <c r="D3000" s="156"/>
    </row>
    <row r="3001" spans="4:4">
      <c r="D3001" s="156"/>
    </row>
    <row r="3002" spans="4:4">
      <c r="D3002" s="156"/>
    </row>
    <row r="3003" spans="4:4">
      <c r="D3003" s="156"/>
    </row>
    <row r="3004" spans="4:4">
      <c r="D3004" s="156"/>
    </row>
    <row r="3005" spans="4:4">
      <c r="D3005" s="156"/>
    </row>
    <row r="3006" spans="4:4">
      <c r="D3006" s="156"/>
    </row>
    <row r="3007" spans="4:4">
      <c r="D3007" s="156"/>
    </row>
    <row r="3008" spans="4:4">
      <c r="D3008" s="156"/>
    </row>
  </sheetData>
  <mergeCells count="7">
    <mergeCell ref="AN196:AN199"/>
    <mergeCell ref="AN163:AN166"/>
    <mergeCell ref="W8:Z8"/>
    <mergeCell ref="D8:E8"/>
    <mergeCell ref="H8:L8"/>
    <mergeCell ref="M8:Q8"/>
    <mergeCell ref="S8:V8"/>
  </mergeCells>
  <phoneticPr fontId="25" type="noConversion"/>
  <pageMargins left="0.98" right="0.75" top="0.82" bottom="0.71" header="0.5" footer="0.5"/>
  <pageSetup paperSize="3" scale="26" fitToHeight="0" orientation="landscape" horizontalDpi="300" verticalDpi="300" r:id="rId1"/>
  <headerFooter alignWithMargins="0">
    <oddHeader>&amp;R&amp;"Arial,Bold"Solicitation No. SP0600-05-R-0024</oddHeader>
    <oddFooter>&amp;C&amp;A&amp;R&amp;P of &amp;N</oddFooter>
  </headerFooter>
  <rowBreaks count="1" manualBreakCount="1">
    <brk id="157" max="38" man="1"/>
  </rowBreaks>
  <legacyDrawing r:id="rId2"/>
</worksheet>
</file>

<file path=xl/worksheets/sheet10.xml><?xml version="1.0" encoding="utf-8"?>
<worksheet xmlns="http://schemas.openxmlformats.org/spreadsheetml/2006/main" xmlns:r="http://schemas.openxmlformats.org/officeDocument/2006/relationships">
  <sheetPr>
    <pageSetUpPr fitToPage="1"/>
  </sheetPr>
  <dimension ref="A1:BP434"/>
  <sheetViews>
    <sheetView zoomScale="75" zoomScaleNormal="75" workbookViewId="0">
      <pane xSplit="2" ySplit="7" topLeftCell="C8" activePane="bottomRight" state="frozen"/>
      <selection activeCell="U14" sqref="U14"/>
      <selection pane="topRight" activeCell="U14" sqref="U14"/>
      <selection pane="bottomLeft" activeCell="U14" sqref="U14"/>
      <selection pane="bottomRight" activeCell="U14" sqref="U14"/>
    </sheetView>
  </sheetViews>
  <sheetFormatPr defaultRowHeight="12.75"/>
  <cols>
    <col min="1" max="1" width="53.140625" style="36" customWidth="1"/>
    <col min="2" max="2" width="15.140625" style="35" customWidth="1"/>
    <col min="3" max="3" width="19.140625" style="36" customWidth="1"/>
    <col min="4" max="4" width="8.5703125" style="36" hidden="1" customWidth="1"/>
    <col min="5" max="5" width="9.42578125" style="36" hidden="1" customWidth="1"/>
    <col min="6" max="6" width="10.7109375" style="36" hidden="1" customWidth="1"/>
    <col min="7" max="7" width="13.28515625" style="36" customWidth="1"/>
    <col min="8" max="8" width="13.140625" style="38" customWidth="1"/>
    <col min="9" max="9" width="10.140625" style="36" customWidth="1"/>
    <col min="10" max="10" width="11.85546875" style="36" customWidth="1"/>
    <col min="11" max="11" width="12.7109375" style="36" customWidth="1"/>
    <col min="12" max="12" width="12.140625" style="36" customWidth="1"/>
    <col min="13" max="13" width="13.28515625" style="36" customWidth="1"/>
    <col min="14" max="14" width="12.5703125" style="36" customWidth="1"/>
    <col min="15" max="15" width="11.7109375" style="36" customWidth="1"/>
    <col min="16" max="16" width="12.42578125" style="36" customWidth="1"/>
    <col min="17" max="17" width="11.28515625" style="36" customWidth="1"/>
    <col min="18" max="18" width="13.28515625" style="36" customWidth="1"/>
    <col min="19" max="19" width="9.140625" style="36"/>
    <col min="20" max="20" width="10.140625" style="36" hidden="1" customWidth="1"/>
    <col min="21" max="21" width="11.7109375" style="36" hidden="1" customWidth="1"/>
    <col min="22" max="22" width="0" style="36" hidden="1" customWidth="1"/>
    <col min="23" max="16384" width="9.140625" style="36"/>
  </cols>
  <sheetData>
    <row r="1" spans="1:24" ht="15.75">
      <c r="A1" s="34" t="s">
        <v>935</v>
      </c>
      <c r="I1" s="37"/>
      <c r="J1" s="38"/>
    </row>
    <row r="2" spans="1:24" ht="15.75">
      <c r="A2" s="39"/>
      <c r="I2" s="37"/>
    </row>
    <row r="4" spans="1:24" hidden="1">
      <c r="A4" s="40" t="s">
        <v>222</v>
      </c>
    </row>
    <row r="5" spans="1:24" hidden="1">
      <c r="A5" s="40" t="s">
        <v>223</v>
      </c>
    </row>
    <row r="6" spans="1:24" hidden="1">
      <c r="A6" s="40" t="s">
        <v>224</v>
      </c>
    </row>
    <row r="7" spans="1:24" ht="13.5" thickBot="1">
      <c r="A7" s="41"/>
      <c r="B7" s="42"/>
    </row>
    <row r="8" spans="1:24" ht="39" thickBot="1">
      <c r="A8" s="43" t="s">
        <v>225</v>
      </c>
      <c r="B8" s="44" t="s">
        <v>226</v>
      </c>
      <c r="C8" s="45" t="s">
        <v>227</v>
      </c>
      <c r="D8" s="46" t="s">
        <v>228</v>
      </c>
      <c r="E8" s="47" t="s">
        <v>229</v>
      </c>
      <c r="F8" s="46" t="s">
        <v>230</v>
      </c>
      <c r="G8" s="48" t="s">
        <v>231</v>
      </c>
      <c r="H8" s="104" t="s">
        <v>238</v>
      </c>
      <c r="I8" s="104" t="s">
        <v>258</v>
      </c>
      <c r="J8" s="224" t="s">
        <v>642</v>
      </c>
      <c r="K8" s="225" t="s">
        <v>643</v>
      </c>
      <c r="L8" s="225" t="s">
        <v>644</v>
      </c>
      <c r="M8" s="105" t="s">
        <v>259</v>
      </c>
      <c r="N8" s="106" t="s">
        <v>260</v>
      </c>
      <c r="O8" s="104" t="s">
        <v>261</v>
      </c>
      <c r="P8" s="104" t="s">
        <v>262</v>
      </c>
      <c r="Q8" s="105" t="s">
        <v>276</v>
      </c>
      <c r="R8" s="49" t="s">
        <v>645</v>
      </c>
      <c r="T8" s="36" t="s">
        <v>277</v>
      </c>
      <c r="U8" s="36" t="s">
        <v>278</v>
      </c>
      <c r="V8" s="36" t="s">
        <v>279</v>
      </c>
    </row>
    <row r="9" spans="1:24">
      <c r="C9" s="50"/>
      <c r="H9" s="107">
        <v>0.05</v>
      </c>
      <c r="I9" s="107">
        <v>0.02</v>
      </c>
      <c r="J9" s="107">
        <v>0.05</v>
      </c>
      <c r="K9" s="108">
        <v>0.122</v>
      </c>
      <c r="L9" s="108">
        <v>0.1</v>
      </c>
      <c r="M9" s="107"/>
      <c r="N9" s="109">
        <v>7.6999999999999999E-2</v>
      </c>
      <c r="O9" s="107">
        <v>0.05</v>
      </c>
      <c r="P9" s="107">
        <v>0.03</v>
      </c>
      <c r="Q9" s="108">
        <v>0.1</v>
      </c>
      <c r="R9" s="51"/>
    </row>
    <row r="10" spans="1:24">
      <c r="A10" s="86"/>
      <c r="C10" s="50"/>
      <c r="H10" s="101"/>
      <c r="I10" s="52"/>
      <c r="J10" s="52"/>
      <c r="K10" s="52"/>
      <c r="L10" s="53"/>
      <c r="M10" s="52"/>
      <c r="N10" s="54"/>
      <c r="O10" s="52"/>
      <c r="P10" s="52"/>
      <c r="Q10" s="53"/>
      <c r="R10" s="55"/>
    </row>
    <row r="11" spans="1:24">
      <c r="A11" s="87" t="s">
        <v>940</v>
      </c>
      <c r="B11" s="85">
        <f>'Wainwright Summary'!E7</f>
        <v>2008</v>
      </c>
      <c r="C11" s="58" t="s">
        <v>280</v>
      </c>
      <c r="D11" s="59"/>
      <c r="E11" s="59"/>
      <c r="F11" s="59"/>
      <c r="G11" s="110">
        <f>SUMIF(Wainwright_All_R_R_Th!$D$16:$BB$16,$B11,Wainwright_All_R_R_Th!$D$17:$BB$17)</f>
        <v>1621040</v>
      </c>
      <c r="H11" s="61">
        <f t="shared" ref="H11:H42" si="0">G11*$H$9</f>
        <v>81052</v>
      </c>
      <c r="I11" s="61">
        <f t="shared" ref="I11:I42" si="1">SUM(G11:H11)*I$9</f>
        <v>34041.840000000004</v>
      </c>
      <c r="J11" s="61">
        <f t="shared" ref="J11:J42" si="2">SUM(G11:I11)*J$9</f>
        <v>86806.69200000001</v>
      </c>
      <c r="K11" s="62">
        <f t="shared" ref="K11:K42" si="3">SUM(G11:J11)*K$9</f>
        <v>222398.74490400002</v>
      </c>
      <c r="L11" s="62">
        <f t="shared" ref="L11:L42" si="4">SUM(G11:K11)*L$9</f>
        <v>204533.92769040004</v>
      </c>
      <c r="M11" s="62">
        <f t="shared" ref="M11:M42" si="5">SUM(G11:L11)</f>
        <v>2249873.2045944002</v>
      </c>
      <c r="N11" s="62">
        <f t="shared" ref="N11:N42" si="6">M11*N$9</f>
        <v>173240.23675376881</v>
      </c>
      <c r="O11" s="62">
        <f t="shared" ref="O11:O42" si="7">M11*O$9</f>
        <v>112493.66022972002</v>
      </c>
      <c r="P11" s="62">
        <f t="shared" ref="P11:P42" si="8">M11*P$9</f>
        <v>67496.196137832012</v>
      </c>
      <c r="Q11" s="62">
        <f t="shared" ref="Q11:Q42" si="9">SUM(N11:P11)*Q$9</f>
        <v>35323.009312132082</v>
      </c>
      <c r="R11" s="63">
        <f t="shared" ref="R11:R42" si="10">SUM(M11:Q11)</f>
        <v>2638426.3070278531</v>
      </c>
      <c r="T11" s="36">
        <f>SUM(N11:Q11)*$S$69</f>
        <v>0</v>
      </c>
      <c r="U11" s="36">
        <f>M11*$S$69</f>
        <v>0</v>
      </c>
      <c r="V11" s="36">
        <f>(K11+L11+Q11)*S$69</f>
        <v>0</v>
      </c>
      <c r="X11" s="64"/>
    </row>
    <row r="12" spans="1:24">
      <c r="A12" s="87" t="s">
        <v>940</v>
      </c>
      <c r="B12" s="85">
        <f t="shared" ref="B12:B43" si="11">B11+1</f>
        <v>2009</v>
      </c>
      <c r="C12" s="58" t="s">
        <v>280</v>
      </c>
      <c r="D12" s="59"/>
      <c r="E12" s="59"/>
      <c r="F12" s="59"/>
      <c r="G12" s="110">
        <f>SUMIF(Wainwright_All_R_R_Th!$D$16:$BB$16,$B12,Wainwright_All_R_R_Th!$D$17:$BB$17)</f>
        <v>80000</v>
      </c>
      <c r="H12" s="61">
        <f t="shared" si="0"/>
        <v>4000</v>
      </c>
      <c r="I12" s="61">
        <f t="shared" si="1"/>
        <v>1680</v>
      </c>
      <c r="J12" s="61">
        <f t="shared" si="2"/>
        <v>4284</v>
      </c>
      <c r="K12" s="62">
        <f t="shared" si="3"/>
        <v>10975.608</v>
      </c>
      <c r="L12" s="62">
        <f t="shared" si="4"/>
        <v>10093.960800000001</v>
      </c>
      <c r="M12" s="62">
        <f t="shared" si="5"/>
        <v>111033.56880000001</v>
      </c>
      <c r="N12" s="62">
        <f t="shared" si="6"/>
        <v>8549.5847976000005</v>
      </c>
      <c r="O12" s="62">
        <f t="shared" si="7"/>
        <v>5551.6784400000006</v>
      </c>
      <c r="P12" s="62">
        <f t="shared" si="8"/>
        <v>3331.0070639999999</v>
      </c>
      <c r="Q12" s="62">
        <f t="shared" si="9"/>
        <v>1743.2270301600001</v>
      </c>
      <c r="R12" s="63">
        <f t="shared" si="10"/>
        <v>130209.06613176002</v>
      </c>
      <c r="T12" s="36">
        <f>SUM(N12:Q12)*$S$69</f>
        <v>0</v>
      </c>
      <c r="U12" s="36">
        <f>M12*$S$69</f>
        <v>0</v>
      </c>
      <c r="V12" s="36">
        <f>(K12+L12+Q12)*S$69</f>
        <v>0</v>
      </c>
      <c r="X12" s="64"/>
    </row>
    <row r="13" spans="1:24">
      <c r="A13" s="87" t="s">
        <v>940</v>
      </c>
      <c r="B13" s="85">
        <f t="shared" si="11"/>
        <v>2010</v>
      </c>
      <c r="C13" s="58" t="s">
        <v>280</v>
      </c>
      <c r="D13" s="59"/>
      <c r="E13" s="59"/>
      <c r="F13" s="59"/>
      <c r="G13" s="110">
        <f>SUMIF(Wainwright_All_R_R_Th!$D$16:$BB$16,$B13,Wainwright_All_R_R_Th!$D$17:$BB$17)</f>
        <v>55000</v>
      </c>
      <c r="H13" s="61">
        <f t="shared" si="0"/>
        <v>2750</v>
      </c>
      <c r="I13" s="61">
        <f t="shared" si="1"/>
        <v>1155</v>
      </c>
      <c r="J13" s="61">
        <f t="shared" si="2"/>
        <v>2945.25</v>
      </c>
      <c r="K13" s="62">
        <f t="shared" si="3"/>
        <v>7545.7304999999997</v>
      </c>
      <c r="L13" s="62">
        <f t="shared" si="4"/>
        <v>6939.5980500000005</v>
      </c>
      <c r="M13" s="62">
        <f t="shared" si="5"/>
        <v>76335.578550000006</v>
      </c>
      <c r="N13" s="62">
        <f t="shared" si="6"/>
        <v>5877.8395483500008</v>
      </c>
      <c r="O13" s="62">
        <f t="shared" si="7"/>
        <v>3816.7789275000005</v>
      </c>
      <c r="P13" s="62">
        <f t="shared" si="8"/>
        <v>2290.0673565000002</v>
      </c>
      <c r="Q13" s="62">
        <f t="shared" si="9"/>
        <v>1198.4685832350003</v>
      </c>
      <c r="R13" s="63">
        <f t="shared" si="10"/>
        <v>89518.732965585004</v>
      </c>
      <c r="T13" s="36">
        <f>SUM(N13:Q13)*$S$69</f>
        <v>0</v>
      </c>
      <c r="U13" s="36">
        <f>M13*$S$69</f>
        <v>0</v>
      </c>
      <c r="V13" s="36">
        <f>(K13+L13+Q13)*S$69</f>
        <v>0</v>
      </c>
      <c r="X13" s="64"/>
    </row>
    <row r="14" spans="1:24">
      <c r="A14" s="87" t="s">
        <v>940</v>
      </c>
      <c r="B14" s="85">
        <f t="shared" si="11"/>
        <v>2011</v>
      </c>
      <c r="C14" s="58" t="s">
        <v>280</v>
      </c>
      <c r="D14" s="59"/>
      <c r="E14" s="59"/>
      <c r="F14" s="59"/>
      <c r="G14" s="110">
        <f>SUMIF(Wainwright_All_R_R_Th!$D$16:$BB$16,$B14,Wainwright_All_R_R_Th!$D$17:$BB$17)</f>
        <v>15000</v>
      </c>
      <c r="H14" s="61">
        <f t="shared" si="0"/>
        <v>750</v>
      </c>
      <c r="I14" s="61">
        <f t="shared" si="1"/>
        <v>315</v>
      </c>
      <c r="J14" s="61">
        <f t="shared" si="2"/>
        <v>803.25</v>
      </c>
      <c r="K14" s="62">
        <f t="shared" si="3"/>
        <v>2057.9265</v>
      </c>
      <c r="L14" s="62">
        <f t="shared" si="4"/>
        <v>1892.6176500000001</v>
      </c>
      <c r="M14" s="62">
        <f t="shared" si="5"/>
        <v>20818.794150000002</v>
      </c>
      <c r="N14" s="62">
        <f t="shared" si="6"/>
        <v>1603.0471495500001</v>
      </c>
      <c r="O14" s="62">
        <f t="shared" si="7"/>
        <v>1040.9397075000002</v>
      </c>
      <c r="P14" s="62">
        <f t="shared" si="8"/>
        <v>624.56382450000001</v>
      </c>
      <c r="Q14" s="62">
        <f t="shared" si="9"/>
        <v>326.85506815500003</v>
      </c>
      <c r="R14" s="63">
        <f t="shared" si="10"/>
        <v>24414.199899705003</v>
      </c>
      <c r="X14" s="64"/>
    </row>
    <row r="15" spans="1:24">
      <c r="A15" s="87" t="s">
        <v>940</v>
      </c>
      <c r="B15" s="85">
        <f t="shared" si="11"/>
        <v>2012</v>
      </c>
      <c r="C15" s="58" t="s">
        <v>280</v>
      </c>
      <c r="D15" s="59"/>
      <c r="E15" s="59"/>
      <c r="F15" s="59"/>
      <c r="G15" s="110">
        <f>SUMIF(Wainwright_All_R_R_Th!$D$16:$BB$16,$B15,Wainwright_All_R_R_Th!$D$17:$BB$17)</f>
        <v>120000</v>
      </c>
      <c r="H15" s="61">
        <f t="shared" si="0"/>
        <v>6000</v>
      </c>
      <c r="I15" s="61">
        <f t="shared" si="1"/>
        <v>2520</v>
      </c>
      <c r="J15" s="61">
        <f t="shared" si="2"/>
        <v>6426</v>
      </c>
      <c r="K15" s="62">
        <f t="shared" si="3"/>
        <v>16463.412</v>
      </c>
      <c r="L15" s="62">
        <f t="shared" si="4"/>
        <v>15140.941200000001</v>
      </c>
      <c r="M15" s="62">
        <f t="shared" si="5"/>
        <v>166550.35320000001</v>
      </c>
      <c r="N15" s="62">
        <f t="shared" si="6"/>
        <v>12824.377196400001</v>
      </c>
      <c r="O15" s="62">
        <f t="shared" si="7"/>
        <v>8327.5176600000013</v>
      </c>
      <c r="P15" s="62">
        <f t="shared" si="8"/>
        <v>4996.5105960000001</v>
      </c>
      <c r="Q15" s="62">
        <f t="shared" si="9"/>
        <v>2614.8405452400002</v>
      </c>
      <c r="R15" s="63">
        <f t="shared" si="10"/>
        <v>195313.59919764003</v>
      </c>
      <c r="X15" s="64"/>
    </row>
    <row r="16" spans="1:24">
      <c r="A16" s="97"/>
      <c r="B16" s="85">
        <f t="shared" si="11"/>
        <v>2013</v>
      </c>
      <c r="C16" s="100">
        <f t="shared" ref="C16:C61" si="12">B16+1</f>
        <v>2014</v>
      </c>
      <c r="D16" s="59"/>
      <c r="E16" s="59"/>
      <c r="F16" s="59"/>
      <c r="G16" s="110">
        <f>SUMIF(Wainwright_All_R_R_Th!$D$16:$BB$16,$B16,Wainwright_All_R_R_Th!$D$17:$BB$17)</f>
        <v>95000</v>
      </c>
      <c r="H16" s="61">
        <f t="shared" si="0"/>
        <v>4750</v>
      </c>
      <c r="I16" s="61">
        <f t="shared" si="1"/>
        <v>1995</v>
      </c>
      <c r="J16" s="61">
        <f t="shared" si="2"/>
        <v>5087.25</v>
      </c>
      <c r="K16" s="62">
        <f t="shared" si="3"/>
        <v>13033.5345</v>
      </c>
      <c r="L16" s="62">
        <f t="shared" si="4"/>
        <v>11986.578450000001</v>
      </c>
      <c r="M16" s="62">
        <f t="shared" si="5"/>
        <v>131852.36294999998</v>
      </c>
      <c r="N16" s="62">
        <f t="shared" si="6"/>
        <v>10152.631947149999</v>
      </c>
      <c r="O16" s="62">
        <f t="shared" si="7"/>
        <v>6592.6181474999994</v>
      </c>
      <c r="P16" s="62">
        <f t="shared" si="8"/>
        <v>3955.5708884999995</v>
      </c>
      <c r="Q16" s="62">
        <f t="shared" si="9"/>
        <v>2070.0820983150002</v>
      </c>
      <c r="R16" s="63">
        <f t="shared" si="10"/>
        <v>154623.26603146497</v>
      </c>
      <c r="X16" s="64"/>
    </row>
    <row r="17" spans="1:24">
      <c r="A17" s="97"/>
      <c r="B17" s="85">
        <f t="shared" si="11"/>
        <v>2014</v>
      </c>
      <c r="C17" s="100">
        <f t="shared" si="12"/>
        <v>2015</v>
      </c>
      <c r="D17" s="59"/>
      <c r="E17" s="59"/>
      <c r="F17" s="59"/>
      <c r="G17" s="110">
        <f>SUMIF(Wainwright_All_R_R_Th!$D$16:$BB$16,$B17,Wainwright_All_R_R_Th!$D$17:$BB$17)</f>
        <v>30000</v>
      </c>
      <c r="H17" s="61">
        <f t="shared" si="0"/>
        <v>1500</v>
      </c>
      <c r="I17" s="61">
        <f t="shared" si="1"/>
        <v>630</v>
      </c>
      <c r="J17" s="61">
        <f t="shared" si="2"/>
        <v>1606.5</v>
      </c>
      <c r="K17" s="62">
        <f t="shared" si="3"/>
        <v>4115.8530000000001</v>
      </c>
      <c r="L17" s="62">
        <f t="shared" si="4"/>
        <v>3785.2353000000003</v>
      </c>
      <c r="M17" s="62">
        <f t="shared" si="5"/>
        <v>41637.588300000003</v>
      </c>
      <c r="N17" s="62">
        <f t="shared" si="6"/>
        <v>3206.0942991000002</v>
      </c>
      <c r="O17" s="62">
        <f t="shared" si="7"/>
        <v>2081.8794150000003</v>
      </c>
      <c r="P17" s="62">
        <f t="shared" si="8"/>
        <v>1249.127649</v>
      </c>
      <c r="Q17" s="62">
        <f t="shared" si="9"/>
        <v>653.71013631000005</v>
      </c>
      <c r="R17" s="63">
        <f t="shared" si="10"/>
        <v>48828.399799410006</v>
      </c>
      <c r="X17" s="64"/>
    </row>
    <row r="18" spans="1:24">
      <c r="A18" s="98"/>
      <c r="B18" s="85">
        <f t="shared" si="11"/>
        <v>2015</v>
      </c>
      <c r="C18" s="100">
        <f t="shared" si="12"/>
        <v>2016</v>
      </c>
      <c r="D18" s="59"/>
      <c r="E18" s="59"/>
      <c r="F18" s="59"/>
      <c r="G18" s="110">
        <f>SUMIF(Wainwright_All_R_R_Th!$D$16:$BB$16,$B18,Wainwright_All_R_R_Th!$D$17:$BB$17)</f>
        <v>44000</v>
      </c>
      <c r="H18" s="61">
        <f t="shared" si="0"/>
        <v>2200</v>
      </c>
      <c r="I18" s="61">
        <f t="shared" si="1"/>
        <v>924</v>
      </c>
      <c r="J18" s="61">
        <f t="shared" si="2"/>
        <v>2356.2000000000003</v>
      </c>
      <c r="K18" s="62">
        <f t="shared" si="3"/>
        <v>6036.5843999999997</v>
      </c>
      <c r="L18" s="62">
        <f t="shared" si="4"/>
        <v>5551.6784399999997</v>
      </c>
      <c r="M18" s="62">
        <f t="shared" si="5"/>
        <v>61068.462839999993</v>
      </c>
      <c r="N18" s="62">
        <f t="shared" si="6"/>
        <v>4702.2716386799993</v>
      </c>
      <c r="O18" s="62">
        <f t="shared" si="7"/>
        <v>3053.4231419999996</v>
      </c>
      <c r="P18" s="62">
        <f t="shared" si="8"/>
        <v>1832.0538851999997</v>
      </c>
      <c r="Q18" s="62">
        <f t="shared" si="9"/>
        <v>958.7748665879999</v>
      </c>
      <c r="R18" s="63">
        <f t="shared" si="10"/>
        <v>71614.986372468004</v>
      </c>
      <c r="X18" s="64"/>
    </row>
    <row r="19" spans="1:24">
      <c r="A19" s="97"/>
      <c r="B19" s="85">
        <f t="shared" si="11"/>
        <v>2016</v>
      </c>
      <c r="C19" s="100">
        <f t="shared" si="12"/>
        <v>2017</v>
      </c>
      <c r="D19" s="59"/>
      <c r="E19" s="59"/>
      <c r="F19" s="59"/>
      <c r="G19" s="110">
        <f>SUMIF(Wainwright_All_R_R_Th!$D$16:$BB$16,$B19,Wainwright_All_R_R_Th!$D$17:$BB$17)</f>
        <v>5000</v>
      </c>
      <c r="H19" s="61">
        <f t="shared" si="0"/>
        <v>250</v>
      </c>
      <c r="I19" s="61">
        <f t="shared" si="1"/>
        <v>105</v>
      </c>
      <c r="J19" s="61">
        <f t="shared" si="2"/>
        <v>267.75</v>
      </c>
      <c r="K19" s="62">
        <f t="shared" si="3"/>
        <v>685.97550000000001</v>
      </c>
      <c r="L19" s="62">
        <f t="shared" si="4"/>
        <v>630.87255000000005</v>
      </c>
      <c r="M19" s="62">
        <f t="shared" si="5"/>
        <v>6939.5980500000005</v>
      </c>
      <c r="N19" s="62">
        <f t="shared" si="6"/>
        <v>534.34904985000003</v>
      </c>
      <c r="O19" s="62">
        <f t="shared" si="7"/>
        <v>346.97990250000004</v>
      </c>
      <c r="P19" s="62">
        <f t="shared" si="8"/>
        <v>208.18794149999999</v>
      </c>
      <c r="Q19" s="62">
        <f t="shared" si="9"/>
        <v>108.95168938500001</v>
      </c>
      <c r="R19" s="63">
        <f t="shared" si="10"/>
        <v>8138.0666332350011</v>
      </c>
      <c r="X19" s="64"/>
    </row>
    <row r="20" spans="1:24">
      <c r="A20" s="97"/>
      <c r="B20" s="85">
        <f t="shared" si="11"/>
        <v>2017</v>
      </c>
      <c r="C20" s="100">
        <f t="shared" si="12"/>
        <v>2018</v>
      </c>
      <c r="D20" s="59"/>
      <c r="E20" s="59"/>
      <c r="F20" s="59"/>
      <c r="G20" s="110">
        <f>SUMIF(Wainwright_All_R_R_Th!$D$16:$BB$16,$B20,Wainwright_All_R_R_Th!$D$17:$BB$17)</f>
        <v>15000</v>
      </c>
      <c r="H20" s="61">
        <f t="shared" si="0"/>
        <v>750</v>
      </c>
      <c r="I20" s="61">
        <f t="shared" si="1"/>
        <v>315</v>
      </c>
      <c r="J20" s="61">
        <f t="shared" si="2"/>
        <v>803.25</v>
      </c>
      <c r="K20" s="62">
        <f t="shared" si="3"/>
        <v>2057.9265</v>
      </c>
      <c r="L20" s="62">
        <f t="shared" si="4"/>
        <v>1892.6176500000001</v>
      </c>
      <c r="M20" s="62">
        <f t="shared" si="5"/>
        <v>20818.794150000002</v>
      </c>
      <c r="N20" s="62">
        <f t="shared" si="6"/>
        <v>1603.0471495500001</v>
      </c>
      <c r="O20" s="62">
        <f t="shared" si="7"/>
        <v>1040.9397075000002</v>
      </c>
      <c r="P20" s="62">
        <f t="shared" si="8"/>
        <v>624.56382450000001</v>
      </c>
      <c r="Q20" s="62">
        <f t="shared" si="9"/>
        <v>326.85506815500003</v>
      </c>
      <c r="R20" s="63">
        <f t="shared" si="10"/>
        <v>24414.199899705003</v>
      </c>
      <c r="X20" s="64"/>
    </row>
    <row r="21" spans="1:24">
      <c r="A21" s="99"/>
      <c r="B21" s="85">
        <f t="shared" si="11"/>
        <v>2018</v>
      </c>
      <c r="C21" s="100">
        <f t="shared" si="12"/>
        <v>2019</v>
      </c>
      <c r="D21" s="59"/>
      <c r="E21" s="59"/>
      <c r="F21" s="59"/>
      <c r="G21" s="110">
        <f>SUMIF(Wainwright_All_R_R_Th!$D$16:$BB$16,$B21,Wainwright_All_R_R_Th!$D$17:$BB$17)</f>
        <v>0</v>
      </c>
      <c r="H21" s="61">
        <f t="shared" si="0"/>
        <v>0</v>
      </c>
      <c r="I21" s="61">
        <f t="shared" si="1"/>
        <v>0</v>
      </c>
      <c r="J21" s="61">
        <f t="shared" si="2"/>
        <v>0</v>
      </c>
      <c r="K21" s="62">
        <f t="shared" si="3"/>
        <v>0</v>
      </c>
      <c r="L21" s="62">
        <f t="shared" si="4"/>
        <v>0</v>
      </c>
      <c r="M21" s="62">
        <f t="shared" si="5"/>
        <v>0</v>
      </c>
      <c r="N21" s="62">
        <f t="shared" si="6"/>
        <v>0</v>
      </c>
      <c r="O21" s="62">
        <f t="shared" si="7"/>
        <v>0</v>
      </c>
      <c r="P21" s="62">
        <f t="shared" si="8"/>
        <v>0</v>
      </c>
      <c r="Q21" s="62">
        <f t="shared" si="9"/>
        <v>0</v>
      </c>
      <c r="R21" s="63">
        <f t="shared" si="10"/>
        <v>0</v>
      </c>
      <c r="X21" s="64"/>
    </row>
    <row r="22" spans="1:24">
      <c r="A22" s="97"/>
      <c r="B22" s="85">
        <f t="shared" si="11"/>
        <v>2019</v>
      </c>
      <c r="C22" s="100">
        <f t="shared" si="12"/>
        <v>2020</v>
      </c>
      <c r="D22" s="59"/>
      <c r="E22" s="59"/>
      <c r="F22" s="59"/>
      <c r="G22" s="110">
        <f>SUMIF(Wainwright_All_R_R_Th!$D$16:$BB$16,$B22,Wainwright_All_R_R_Th!$D$17:$BB$17)</f>
        <v>0</v>
      </c>
      <c r="H22" s="61">
        <f t="shared" si="0"/>
        <v>0</v>
      </c>
      <c r="I22" s="61">
        <f t="shared" si="1"/>
        <v>0</v>
      </c>
      <c r="J22" s="61">
        <f t="shared" si="2"/>
        <v>0</v>
      </c>
      <c r="K22" s="62">
        <f t="shared" si="3"/>
        <v>0</v>
      </c>
      <c r="L22" s="62">
        <f t="shared" si="4"/>
        <v>0</v>
      </c>
      <c r="M22" s="62">
        <f t="shared" si="5"/>
        <v>0</v>
      </c>
      <c r="N22" s="62">
        <f t="shared" si="6"/>
        <v>0</v>
      </c>
      <c r="O22" s="62">
        <f t="shared" si="7"/>
        <v>0</v>
      </c>
      <c r="P22" s="62">
        <f t="shared" si="8"/>
        <v>0</v>
      </c>
      <c r="Q22" s="62">
        <f t="shared" si="9"/>
        <v>0</v>
      </c>
      <c r="R22" s="63">
        <f t="shared" si="10"/>
        <v>0</v>
      </c>
      <c r="X22" s="64"/>
    </row>
    <row r="23" spans="1:24">
      <c r="A23" s="97"/>
      <c r="B23" s="85">
        <f t="shared" si="11"/>
        <v>2020</v>
      </c>
      <c r="C23" s="100">
        <f t="shared" si="12"/>
        <v>2021</v>
      </c>
      <c r="D23" s="59"/>
      <c r="E23" s="59"/>
      <c r="F23" s="59"/>
      <c r="G23" s="110">
        <f>SUMIF(Wainwright_All_R_R_Th!$D$16:$BB$16,$B23,Wainwright_All_R_R_Th!$D$17:$BB$17)</f>
        <v>0</v>
      </c>
      <c r="H23" s="61">
        <f t="shared" si="0"/>
        <v>0</v>
      </c>
      <c r="I23" s="61">
        <f t="shared" si="1"/>
        <v>0</v>
      </c>
      <c r="J23" s="61">
        <f t="shared" si="2"/>
        <v>0</v>
      </c>
      <c r="K23" s="62">
        <f t="shared" si="3"/>
        <v>0</v>
      </c>
      <c r="L23" s="62">
        <f t="shared" si="4"/>
        <v>0</v>
      </c>
      <c r="M23" s="62">
        <f t="shared" si="5"/>
        <v>0</v>
      </c>
      <c r="N23" s="62">
        <f t="shared" si="6"/>
        <v>0</v>
      </c>
      <c r="O23" s="62">
        <f t="shared" si="7"/>
        <v>0</v>
      </c>
      <c r="P23" s="62">
        <f t="shared" si="8"/>
        <v>0</v>
      </c>
      <c r="Q23" s="62">
        <f t="shared" si="9"/>
        <v>0</v>
      </c>
      <c r="R23" s="63">
        <f t="shared" si="10"/>
        <v>0</v>
      </c>
      <c r="X23" s="64"/>
    </row>
    <row r="24" spans="1:24">
      <c r="A24" s="97"/>
      <c r="B24" s="85">
        <f t="shared" si="11"/>
        <v>2021</v>
      </c>
      <c r="C24" s="100">
        <f t="shared" si="12"/>
        <v>2022</v>
      </c>
      <c r="D24" s="59"/>
      <c r="E24" s="59"/>
      <c r="F24" s="59"/>
      <c r="G24" s="110">
        <f>SUMIF(Wainwright_All_R_R_Th!$D$16:$BB$16,$B24,Wainwright_All_R_R_Th!$D$17:$BB$17)</f>
        <v>0</v>
      </c>
      <c r="H24" s="61">
        <f t="shared" si="0"/>
        <v>0</v>
      </c>
      <c r="I24" s="61">
        <f t="shared" si="1"/>
        <v>0</v>
      </c>
      <c r="J24" s="61">
        <f t="shared" si="2"/>
        <v>0</v>
      </c>
      <c r="K24" s="62">
        <f t="shared" si="3"/>
        <v>0</v>
      </c>
      <c r="L24" s="62">
        <f t="shared" si="4"/>
        <v>0</v>
      </c>
      <c r="M24" s="62">
        <f t="shared" si="5"/>
        <v>0</v>
      </c>
      <c r="N24" s="62">
        <f t="shared" si="6"/>
        <v>0</v>
      </c>
      <c r="O24" s="62">
        <f t="shared" si="7"/>
        <v>0</v>
      </c>
      <c r="P24" s="62">
        <f t="shared" si="8"/>
        <v>0</v>
      </c>
      <c r="Q24" s="62">
        <f t="shared" si="9"/>
        <v>0</v>
      </c>
      <c r="R24" s="63">
        <f t="shared" si="10"/>
        <v>0</v>
      </c>
      <c r="X24" s="64"/>
    </row>
    <row r="25" spans="1:24">
      <c r="A25" s="97"/>
      <c r="B25" s="85">
        <f t="shared" si="11"/>
        <v>2022</v>
      </c>
      <c r="C25" s="100">
        <f t="shared" si="12"/>
        <v>2023</v>
      </c>
      <c r="D25" s="59"/>
      <c r="E25" s="59"/>
      <c r="F25" s="59"/>
      <c r="G25" s="110">
        <f>SUMIF(Wainwright_All_R_R_Th!$D$16:$BB$16,$B25,Wainwright_All_R_R_Th!$D$17:$BB$17)</f>
        <v>0</v>
      </c>
      <c r="H25" s="61">
        <f t="shared" si="0"/>
        <v>0</v>
      </c>
      <c r="I25" s="61">
        <f t="shared" si="1"/>
        <v>0</v>
      </c>
      <c r="J25" s="61">
        <f t="shared" si="2"/>
        <v>0</v>
      </c>
      <c r="K25" s="62">
        <f t="shared" si="3"/>
        <v>0</v>
      </c>
      <c r="L25" s="62">
        <f t="shared" si="4"/>
        <v>0</v>
      </c>
      <c r="M25" s="62">
        <f t="shared" si="5"/>
        <v>0</v>
      </c>
      <c r="N25" s="62">
        <f t="shared" si="6"/>
        <v>0</v>
      </c>
      <c r="O25" s="62">
        <f t="shared" si="7"/>
        <v>0</v>
      </c>
      <c r="P25" s="62">
        <f t="shared" si="8"/>
        <v>0</v>
      </c>
      <c r="Q25" s="62">
        <f t="shared" si="9"/>
        <v>0</v>
      </c>
      <c r="R25" s="63">
        <f t="shared" si="10"/>
        <v>0</v>
      </c>
      <c r="X25" s="64"/>
    </row>
    <row r="26" spans="1:24">
      <c r="A26" s="97"/>
      <c r="B26" s="85">
        <f t="shared" si="11"/>
        <v>2023</v>
      </c>
      <c r="C26" s="100">
        <f t="shared" si="12"/>
        <v>2024</v>
      </c>
      <c r="D26" s="59"/>
      <c r="E26" s="59"/>
      <c r="F26" s="59"/>
      <c r="G26" s="110">
        <f>SUMIF(Wainwright_All_R_R_Th!$D$16:$BB$16,$B26,Wainwright_All_R_R_Th!$D$17:$BB$17)</f>
        <v>830000</v>
      </c>
      <c r="H26" s="61">
        <f t="shared" si="0"/>
        <v>41500</v>
      </c>
      <c r="I26" s="61">
        <f t="shared" si="1"/>
        <v>17430</v>
      </c>
      <c r="J26" s="61">
        <f t="shared" si="2"/>
        <v>44446.5</v>
      </c>
      <c r="K26" s="62">
        <f t="shared" si="3"/>
        <v>113871.933</v>
      </c>
      <c r="L26" s="62">
        <f t="shared" si="4"/>
        <v>104724.84330000001</v>
      </c>
      <c r="M26" s="62">
        <f t="shared" si="5"/>
        <v>1151973.2763</v>
      </c>
      <c r="N26" s="62">
        <f t="shared" si="6"/>
        <v>88701.942275099995</v>
      </c>
      <c r="O26" s="62">
        <f t="shared" si="7"/>
        <v>57598.663815000007</v>
      </c>
      <c r="P26" s="62">
        <f t="shared" si="8"/>
        <v>34559.198289</v>
      </c>
      <c r="Q26" s="62">
        <f t="shared" si="9"/>
        <v>18085.980437910002</v>
      </c>
      <c r="R26" s="63">
        <f t="shared" si="10"/>
        <v>1350919.06111701</v>
      </c>
      <c r="X26" s="64"/>
    </row>
    <row r="27" spans="1:24">
      <c r="A27" s="97"/>
      <c r="B27" s="85">
        <f t="shared" si="11"/>
        <v>2024</v>
      </c>
      <c r="C27" s="100">
        <f t="shared" si="12"/>
        <v>2025</v>
      </c>
      <c r="D27" s="59"/>
      <c r="E27" s="59"/>
      <c r="F27" s="59"/>
      <c r="G27" s="110">
        <f>SUMIF(Wainwright_All_R_R_Th!$D$16:$BB$16,$B27,Wainwright_All_R_R_Th!$D$17:$BB$17)</f>
        <v>885000</v>
      </c>
      <c r="H27" s="61">
        <f t="shared" si="0"/>
        <v>44250</v>
      </c>
      <c r="I27" s="61">
        <f t="shared" si="1"/>
        <v>18585</v>
      </c>
      <c r="J27" s="61">
        <f t="shared" si="2"/>
        <v>47391.75</v>
      </c>
      <c r="K27" s="62">
        <f t="shared" si="3"/>
        <v>121417.6635</v>
      </c>
      <c r="L27" s="62">
        <f t="shared" si="4"/>
        <v>111664.44135000001</v>
      </c>
      <c r="M27" s="62">
        <f t="shared" si="5"/>
        <v>1228308.85485</v>
      </c>
      <c r="N27" s="62">
        <f t="shared" si="6"/>
        <v>94579.781823450001</v>
      </c>
      <c r="O27" s="62">
        <f t="shared" si="7"/>
        <v>61415.442742500003</v>
      </c>
      <c r="P27" s="62">
        <f t="shared" si="8"/>
        <v>36849.265645499996</v>
      </c>
      <c r="Q27" s="62">
        <f t="shared" si="9"/>
        <v>19284.449021144999</v>
      </c>
      <c r="R27" s="63">
        <f t="shared" si="10"/>
        <v>1440437.794082595</v>
      </c>
      <c r="X27" s="64"/>
    </row>
    <row r="28" spans="1:24">
      <c r="A28" s="99"/>
      <c r="B28" s="85">
        <f t="shared" si="11"/>
        <v>2025</v>
      </c>
      <c r="C28" s="100">
        <f t="shared" si="12"/>
        <v>2026</v>
      </c>
      <c r="D28" s="59"/>
      <c r="E28" s="59"/>
      <c r="F28" s="59"/>
      <c r="G28" s="110">
        <f>SUMIF(Wainwright_All_R_R_Th!$D$16:$BB$16,$B28,Wainwright_All_R_R_Th!$D$17:$BB$17)</f>
        <v>1072500</v>
      </c>
      <c r="H28" s="61">
        <f t="shared" si="0"/>
        <v>53625</v>
      </c>
      <c r="I28" s="61">
        <f t="shared" si="1"/>
        <v>22522.5</v>
      </c>
      <c r="J28" s="61">
        <f t="shared" si="2"/>
        <v>57432.375</v>
      </c>
      <c r="K28" s="62">
        <f t="shared" si="3"/>
        <v>147141.74474999998</v>
      </c>
      <c r="L28" s="62">
        <f t="shared" si="4"/>
        <v>135322.16197500002</v>
      </c>
      <c r="M28" s="62">
        <f t="shared" si="5"/>
        <v>1488543.7817250001</v>
      </c>
      <c r="N28" s="62">
        <f t="shared" si="6"/>
        <v>114617.87119282501</v>
      </c>
      <c r="O28" s="62">
        <f t="shared" si="7"/>
        <v>74427.189086250015</v>
      </c>
      <c r="P28" s="62">
        <f t="shared" si="8"/>
        <v>44656.31345175</v>
      </c>
      <c r="Q28" s="62">
        <f t="shared" si="9"/>
        <v>23370.137373082503</v>
      </c>
      <c r="R28" s="63">
        <f t="shared" si="10"/>
        <v>1745615.2928289077</v>
      </c>
      <c r="X28" s="64"/>
    </row>
    <row r="29" spans="1:24">
      <c r="A29" s="97"/>
      <c r="B29" s="85">
        <f t="shared" si="11"/>
        <v>2026</v>
      </c>
      <c r="C29" s="100">
        <f t="shared" si="12"/>
        <v>2027</v>
      </c>
      <c r="D29" s="59"/>
      <c r="E29" s="59"/>
      <c r="F29" s="59"/>
      <c r="G29" s="110">
        <f>SUMIF(Wainwright_All_R_R_Th!$D$16:$BB$16,$B29,Wainwright_All_R_R_Th!$D$17:$BB$17)</f>
        <v>1057500</v>
      </c>
      <c r="H29" s="61">
        <f t="shared" si="0"/>
        <v>52875</v>
      </c>
      <c r="I29" s="61">
        <f t="shared" si="1"/>
        <v>22207.5</v>
      </c>
      <c r="J29" s="61">
        <f t="shared" si="2"/>
        <v>56629.125</v>
      </c>
      <c r="K29" s="62">
        <f t="shared" si="3"/>
        <v>145083.81825000001</v>
      </c>
      <c r="L29" s="62">
        <f t="shared" si="4"/>
        <v>133429.544325</v>
      </c>
      <c r="M29" s="62">
        <f t="shared" si="5"/>
        <v>1467724.9875749999</v>
      </c>
      <c r="N29" s="62">
        <f t="shared" si="6"/>
        <v>113014.82404327499</v>
      </c>
      <c r="O29" s="62">
        <f t="shared" si="7"/>
        <v>73386.249378749999</v>
      </c>
      <c r="P29" s="62">
        <f t="shared" si="8"/>
        <v>44031.749627249999</v>
      </c>
      <c r="Q29" s="62">
        <f t="shared" si="9"/>
        <v>23043.282304927499</v>
      </c>
      <c r="R29" s="63">
        <f t="shared" si="10"/>
        <v>1721201.0929292026</v>
      </c>
      <c r="X29" s="64"/>
    </row>
    <row r="30" spans="1:24">
      <c r="A30" s="99"/>
      <c r="B30" s="85">
        <f t="shared" si="11"/>
        <v>2027</v>
      </c>
      <c r="C30" s="100">
        <f t="shared" si="12"/>
        <v>2028</v>
      </c>
      <c r="D30" s="59"/>
      <c r="E30" s="59"/>
      <c r="F30" s="59"/>
      <c r="G30" s="110">
        <f>SUMIF(Wainwright_All_R_R_Th!$D$16:$BB$16,$B30,Wainwright_All_R_R_Th!$D$17:$BB$17)</f>
        <v>227500</v>
      </c>
      <c r="H30" s="61">
        <f t="shared" si="0"/>
        <v>11375</v>
      </c>
      <c r="I30" s="61">
        <f t="shared" si="1"/>
        <v>4777.5</v>
      </c>
      <c r="J30" s="61">
        <f t="shared" si="2"/>
        <v>12182.625</v>
      </c>
      <c r="K30" s="62">
        <f t="shared" si="3"/>
        <v>31211.885249999999</v>
      </c>
      <c r="L30" s="62">
        <f t="shared" si="4"/>
        <v>28704.701025000002</v>
      </c>
      <c r="M30" s="62">
        <f t="shared" si="5"/>
        <v>315751.71127500001</v>
      </c>
      <c r="N30" s="62">
        <f t="shared" si="6"/>
        <v>24312.881768175001</v>
      </c>
      <c r="O30" s="62">
        <f t="shared" si="7"/>
        <v>15787.585563750001</v>
      </c>
      <c r="P30" s="62">
        <f t="shared" si="8"/>
        <v>9472.5513382499994</v>
      </c>
      <c r="Q30" s="62">
        <f t="shared" si="9"/>
        <v>4957.3018670175006</v>
      </c>
      <c r="R30" s="63">
        <f t="shared" si="10"/>
        <v>370282.03181219252</v>
      </c>
      <c r="X30" s="64"/>
    </row>
    <row r="31" spans="1:24">
      <c r="A31" s="99"/>
      <c r="B31" s="85">
        <f t="shared" si="11"/>
        <v>2028</v>
      </c>
      <c r="C31" s="100">
        <f t="shared" si="12"/>
        <v>2029</v>
      </c>
      <c r="D31" s="59"/>
      <c r="E31" s="59"/>
      <c r="F31" s="59"/>
      <c r="G31" s="110">
        <f>SUMIF(Wainwright_All_R_R_Th!$D$16:$BB$16,$B31,Wainwright_All_R_R_Th!$D$17:$BB$17)</f>
        <v>287500</v>
      </c>
      <c r="H31" s="61">
        <f t="shared" si="0"/>
        <v>14375</v>
      </c>
      <c r="I31" s="61">
        <f t="shared" si="1"/>
        <v>6037.5</v>
      </c>
      <c r="J31" s="61">
        <f t="shared" si="2"/>
        <v>15395.625</v>
      </c>
      <c r="K31" s="62">
        <f t="shared" si="3"/>
        <v>39443.591249999998</v>
      </c>
      <c r="L31" s="62">
        <f t="shared" si="4"/>
        <v>36275.171625000003</v>
      </c>
      <c r="M31" s="62">
        <f t="shared" si="5"/>
        <v>399026.88787500001</v>
      </c>
      <c r="N31" s="62">
        <f t="shared" si="6"/>
        <v>30725.070366374999</v>
      </c>
      <c r="O31" s="62">
        <f t="shared" si="7"/>
        <v>19951.344393750001</v>
      </c>
      <c r="P31" s="62">
        <f t="shared" si="8"/>
        <v>11970.806636249999</v>
      </c>
      <c r="Q31" s="62">
        <f t="shared" si="9"/>
        <v>6264.7221396374998</v>
      </c>
      <c r="R31" s="63">
        <f t="shared" si="10"/>
        <v>467938.83141101251</v>
      </c>
      <c r="X31" s="64"/>
    </row>
    <row r="32" spans="1:24">
      <c r="A32" s="99"/>
      <c r="B32" s="85">
        <f t="shared" si="11"/>
        <v>2029</v>
      </c>
      <c r="C32" s="100">
        <f t="shared" si="12"/>
        <v>2030</v>
      </c>
      <c r="D32" s="59"/>
      <c r="E32" s="59"/>
      <c r="F32" s="59"/>
      <c r="G32" s="110">
        <f>SUMIF(Wainwright_All_R_R_Th!$D$16:$BB$16,$B32,Wainwright_All_R_R_Th!$D$17:$BB$17)</f>
        <v>227500</v>
      </c>
      <c r="H32" s="61">
        <f t="shared" si="0"/>
        <v>11375</v>
      </c>
      <c r="I32" s="61">
        <f t="shared" si="1"/>
        <v>4777.5</v>
      </c>
      <c r="J32" s="61">
        <f t="shared" si="2"/>
        <v>12182.625</v>
      </c>
      <c r="K32" s="62">
        <f t="shared" si="3"/>
        <v>31211.885249999999</v>
      </c>
      <c r="L32" s="62">
        <f t="shared" si="4"/>
        <v>28704.701025000002</v>
      </c>
      <c r="M32" s="62">
        <f t="shared" si="5"/>
        <v>315751.71127500001</v>
      </c>
      <c r="N32" s="62">
        <f t="shared" si="6"/>
        <v>24312.881768175001</v>
      </c>
      <c r="O32" s="62">
        <f t="shared" si="7"/>
        <v>15787.585563750001</v>
      </c>
      <c r="P32" s="62">
        <f t="shared" si="8"/>
        <v>9472.5513382499994</v>
      </c>
      <c r="Q32" s="62">
        <f t="shared" si="9"/>
        <v>4957.3018670175006</v>
      </c>
      <c r="R32" s="63">
        <f t="shared" si="10"/>
        <v>370282.03181219252</v>
      </c>
      <c r="X32" s="64"/>
    </row>
    <row r="33" spans="1:24">
      <c r="A33" s="97"/>
      <c r="B33" s="85">
        <f t="shared" si="11"/>
        <v>2030</v>
      </c>
      <c r="C33" s="100">
        <f t="shared" si="12"/>
        <v>2031</v>
      </c>
      <c r="D33" s="59"/>
      <c r="E33" s="59"/>
      <c r="F33" s="59"/>
      <c r="G33" s="110">
        <f>SUMIF(Wainwright_All_R_R_Th!$D$16:$BB$16,$B33,Wainwright_All_R_R_Th!$D$17:$BB$17)</f>
        <v>165000</v>
      </c>
      <c r="H33" s="61">
        <f t="shared" si="0"/>
        <v>8250</v>
      </c>
      <c r="I33" s="61">
        <f t="shared" si="1"/>
        <v>3465</v>
      </c>
      <c r="J33" s="61">
        <f t="shared" si="2"/>
        <v>8835.75</v>
      </c>
      <c r="K33" s="62">
        <f t="shared" si="3"/>
        <v>22637.191500000001</v>
      </c>
      <c r="L33" s="62">
        <f t="shared" si="4"/>
        <v>20818.794150000002</v>
      </c>
      <c r="M33" s="62">
        <f t="shared" si="5"/>
        <v>229006.73565000002</v>
      </c>
      <c r="N33" s="62">
        <f t="shared" si="6"/>
        <v>17633.51864505</v>
      </c>
      <c r="O33" s="62">
        <f t="shared" si="7"/>
        <v>11450.336782500002</v>
      </c>
      <c r="P33" s="62">
        <f t="shared" si="8"/>
        <v>6870.2020695000001</v>
      </c>
      <c r="Q33" s="62">
        <f t="shared" si="9"/>
        <v>3595.4057497050003</v>
      </c>
      <c r="R33" s="63">
        <f t="shared" si="10"/>
        <v>268556.198896755</v>
      </c>
      <c r="X33" s="64"/>
    </row>
    <row r="34" spans="1:24">
      <c r="A34" s="97"/>
      <c r="B34" s="85">
        <f t="shared" si="11"/>
        <v>2031</v>
      </c>
      <c r="C34" s="100">
        <f t="shared" si="12"/>
        <v>2032</v>
      </c>
      <c r="D34" s="59"/>
      <c r="E34" s="59"/>
      <c r="F34" s="59"/>
      <c r="G34" s="110">
        <f>SUMIF(Wainwright_All_R_R_Th!$D$16:$BB$16,$B34,Wainwright_All_R_R_Th!$D$17:$BB$17)</f>
        <v>0</v>
      </c>
      <c r="H34" s="61">
        <f t="shared" si="0"/>
        <v>0</v>
      </c>
      <c r="I34" s="61">
        <f t="shared" si="1"/>
        <v>0</v>
      </c>
      <c r="J34" s="61">
        <f t="shared" si="2"/>
        <v>0</v>
      </c>
      <c r="K34" s="62">
        <f t="shared" si="3"/>
        <v>0</v>
      </c>
      <c r="L34" s="62">
        <f t="shared" si="4"/>
        <v>0</v>
      </c>
      <c r="M34" s="62">
        <f t="shared" si="5"/>
        <v>0</v>
      </c>
      <c r="N34" s="62">
        <f t="shared" si="6"/>
        <v>0</v>
      </c>
      <c r="O34" s="62">
        <f t="shared" si="7"/>
        <v>0</v>
      </c>
      <c r="P34" s="62">
        <f t="shared" si="8"/>
        <v>0</v>
      </c>
      <c r="Q34" s="62">
        <f t="shared" si="9"/>
        <v>0</v>
      </c>
      <c r="R34" s="63">
        <f t="shared" si="10"/>
        <v>0</v>
      </c>
      <c r="X34" s="64"/>
    </row>
    <row r="35" spans="1:24">
      <c r="A35" s="97"/>
      <c r="B35" s="85">
        <f t="shared" si="11"/>
        <v>2032</v>
      </c>
      <c r="C35" s="100">
        <f t="shared" si="12"/>
        <v>2033</v>
      </c>
      <c r="D35" s="59"/>
      <c r="E35" s="59"/>
      <c r="F35" s="59"/>
      <c r="G35" s="110">
        <f>SUMIF(Wainwright_All_R_R_Th!$D$16:$BB$16,$B35,Wainwright_All_R_R_Th!$D$17:$BB$17)</f>
        <v>0</v>
      </c>
      <c r="H35" s="61">
        <f t="shared" si="0"/>
        <v>0</v>
      </c>
      <c r="I35" s="61">
        <f t="shared" si="1"/>
        <v>0</v>
      </c>
      <c r="J35" s="61">
        <f t="shared" si="2"/>
        <v>0</v>
      </c>
      <c r="K35" s="62">
        <f t="shared" si="3"/>
        <v>0</v>
      </c>
      <c r="L35" s="62">
        <f t="shared" si="4"/>
        <v>0</v>
      </c>
      <c r="M35" s="62">
        <f t="shared" si="5"/>
        <v>0</v>
      </c>
      <c r="N35" s="62">
        <f t="shared" si="6"/>
        <v>0</v>
      </c>
      <c r="O35" s="62">
        <f t="shared" si="7"/>
        <v>0</v>
      </c>
      <c r="P35" s="62">
        <f t="shared" si="8"/>
        <v>0</v>
      </c>
      <c r="Q35" s="62">
        <f t="shared" si="9"/>
        <v>0</v>
      </c>
      <c r="R35" s="63">
        <f t="shared" si="10"/>
        <v>0</v>
      </c>
      <c r="X35" s="64"/>
    </row>
    <row r="36" spans="1:24">
      <c r="A36" s="97"/>
      <c r="B36" s="85">
        <f t="shared" si="11"/>
        <v>2033</v>
      </c>
      <c r="C36" s="100">
        <f t="shared" si="12"/>
        <v>2034</v>
      </c>
      <c r="D36" s="59"/>
      <c r="E36" s="59"/>
      <c r="F36" s="59"/>
      <c r="G36" s="110">
        <f>SUMIF(Wainwright_All_R_R_Th!$D$16:$BB$16,$B36,Wainwright_All_R_R_Th!$D$17:$BB$17)</f>
        <v>830000</v>
      </c>
      <c r="H36" s="61">
        <f t="shared" si="0"/>
        <v>41500</v>
      </c>
      <c r="I36" s="61">
        <f t="shared" si="1"/>
        <v>17430</v>
      </c>
      <c r="J36" s="61">
        <f t="shared" si="2"/>
        <v>44446.5</v>
      </c>
      <c r="K36" s="62">
        <f t="shared" si="3"/>
        <v>113871.933</v>
      </c>
      <c r="L36" s="62">
        <f t="shared" si="4"/>
        <v>104724.84330000001</v>
      </c>
      <c r="M36" s="62">
        <f t="shared" si="5"/>
        <v>1151973.2763</v>
      </c>
      <c r="N36" s="62">
        <f t="shared" si="6"/>
        <v>88701.942275099995</v>
      </c>
      <c r="O36" s="62">
        <f t="shared" si="7"/>
        <v>57598.663815000007</v>
      </c>
      <c r="P36" s="62">
        <f t="shared" si="8"/>
        <v>34559.198289</v>
      </c>
      <c r="Q36" s="62">
        <f t="shared" si="9"/>
        <v>18085.980437910002</v>
      </c>
      <c r="R36" s="63">
        <f t="shared" si="10"/>
        <v>1350919.06111701</v>
      </c>
      <c r="X36" s="64"/>
    </row>
    <row r="37" spans="1:24">
      <c r="A37" s="97"/>
      <c r="B37" s="85">
        <f t="shared" si="11"/>
        <v>2034</v>
      </c>
      <c r="C37" s="100">
        <f t="shared" si="12"/>
        <v>2035</v>
      </c>
      <c r="D37" s="59"/>
      <c r="E37" s="59"/>
      <c r="F37" s="59"/>
      <c r="G37" s="110">
        <f>SUMIF(Wainwright_All_R_R_Th!$D$16:$BB$16,$B37,Wainwright_All_R_R_Th!$D$17:$BB$17)</f>
        <v>0</v>
      </c>
      <c r="H37" s="61">
        <f t="shared" si="0"/>
        <v>0</v>
      </c>
      <c r="I37" s="61">
        <f t="shared" si="1"/>
        <v>0</v>
      </c>
      <c r="J37" s="61">
        <f t="shared" si="2"/>
        <v>0</v>
      </c>
      <c r="K37" s="62">
        <f t="shared" si="3"/>
        <v>0</v>
      </c>
      <c r="L37" s="62">
        <f t="shared" si="4"/>
        <v>0</v>
      </c>
      <c r="M37" s="62">
        <f t="shared" si="5"/>
        <v>0</v>
      </c>
      <c r="N37" s="62">
        <f t="shared" si="6"/>
        <v>0</v>
      </c>
      <c r="O37" s="62">
        <f t="shared" si="7"/>
        <v>0</v>
      </c>
      <c r="P37" s="62">
        <f t="shared" si="8"/>
        <v>0</v>
      </c>
      <c r="Q37" s="62">
        <f t="shared" si="9"/>
        <v>0</v>
      </c>
      <c r="R37" s="63">
        <f t="shared" si="10"/>
        <v>0</v>
      </c>
      <c r="X37" s="64"/>
    </row>
    <row r="38" spans="1:24">
      <c r="A38" s="97"/>
      <c r="B38" s="85">
        <f t="shared" si="11"/>
        <v>2035</v>
      </c>
      <c r="C38" s="100">
        <f t="shared" si="12"/>
        <v>2036</v>
      </c>
      <c r="D38" s="59"/>
      <c r="E38" s="59"/>
      <c r="F38" s="59"/>
      <c r="G38" s="110">
        <f>SUMIF(Wainwright_All_R_R_Th!$D$16:$BB$16,$B38,Wainwright_All_R_R_Th!$D$17:$BB$17)</f>
        <v>30000</v>
      </c>
      <c r="H38" s="61">
        <f t="shared" si="0"/>
        <v>1500</v>
      </c>
      <c r="I38" s="61">
        <f t="shared" si="1"/>
        <v>630</v>
      </c>
      <c r="J38" s="61">
        <f t="shared" si="2"/>
        <v>1606.5</v>
      </c>
      <c r="K38" s="62">
        <f t="shared" si="3"/>
        <v>4115.8530000000001</v>
      </c>
      <c r="L38" s="62">
        <f t="shared" si="4"/>
        <v>3785.2353000000003</v>
      </c>
      <c r="M38" s="62">
        <f t="shared" si="5"/>
        <v>41637.588300000003</v>
      </c>
      <c r="N38" s="62">
        <f t="shared" si="6"/>
        <v>3206.0942991000002</v>
      </c>
      <c r="O38" s="62">
        <f t="shared" si="7"/>
        <v>2081.8794150000003</v>
      </c>
      <c r="P38" s="62">
        <f t="shared" si="8"/>
        <v>1249.127649</v>
      </c>
      <c r="Q38" s="62">
        <f t="shared" si="9"/>
        <v>653.71013631000005</v>
      </c>
      <c r="R38" s="63">
        <f t="shared" si="10"/>
        <v>48828.399799410006</v>
      </c>
      <c r="X38" s="64"/>
    </row>
    <row r="39" spans="1:24">
      <c r="A39" s="97"/>
      <c r="B39" s="85">
        <f t="shared" si="11"/>
        <v>2036</v>
      </c>
      <c r="C39" s="100">
        <f t="shared" si="12"/>
        <v>2037</v>
      </c>
      <c r="D39" s="59"/>
      <c r="E39" s="59"/>
      <c r="F39" s="59"/>
      <c r="G39" s="110">
        <f>SUMIF(Wainwright_All_R_R_Th!$D$16:$BB$16,$B39,Wainwright_All_R_R_Th!$D$17:$BB$17)</f>
        <v>0</v>
      </c>
      <c r="H39" s="61">
        <f t="shared" si="0"/>
        <v>0</v>
      </c>
      <c r="I39" s="61">
        <f t="shared" si="1"/>
        <v>0</v>
      </c>
      <c r="J39" s="61">
        <f t="shared" si="2"/>
        <v>0</v>
      </c>
      <c r="K39" s="62">
        <f t="shared" si="3"/>
        <v>0</v>
      </c>
      <c r="L39" s="62">
        <f t="shared" si="4"/>
        <v>0</v>
      </c>
      <c r="M39" s="62">
        <f t="shared" si="5"/>
        <v>0</v>
      </c>
      <c r="N39" s="62">
        <f t="shared" si="6"/>
        <v>0</v>
      </c>
      <c r="O39" s="62">
        <f t="shared" si="7"/>
        <v>0</v>
      </c>
      <c r="P39" s="62">
        <f t="shared" si="8"/>
        <v>0</v>
      </c>
      <c r="Q39" s="62">
        <f t="shared" si="9"/>
        <v>0</v>
      </c>
      <c r="R39" s="63">
        <f t="shared" si="10"/>
        <v>0</v>
      </c>
      <c r="X39" s="64"/>
    </row>
    <row r="40" spans="1:24">
      <c r="A40" s="97"/>
      <c r="B40" s="85">
        <f t="shared" si="11"/>
        <v>2037</v>
      </c>
      <c r="C40" s="100">
        <f t="shared" si="12"/>
        <v>2038</v>
      </c>
      <c r="D40" s="59"/>
      <c r="E40" s="59"/>
      <c r="F40" s="59"/>
      <c r="G40" s="110">
        <f>SUMIF(Wainwright_All_R_R_Th!$D$16:$BB$16,$B40,Wainwright_All_R_R_Th!$D$17:$BB$17)</f>
        <v>0</v>
      </c>
      <c r="H40" s="61">
        <f t="shared" si="0"/>
        <v>0</v>
      </c>
      <c r="I40" s="61">
        <f t="shared" si="1"/>
        <v>0</v>
      </c>
      <c r="J40" s="61">
        <f t="shared" si="2"/>
        <v>0</v>
      </c>
      <c r="K40" s="62">
        <f t="shared" si="3"/>
        <v>0</v>
      </c>
      <c r="L40" s="62">
        <f t="shared" si="4"/>
        <v>0</v>
      </c>
      <c r="M40" s="62">
        <f t="shared" si="5"/>
        <v>0</v>
      </c>
      <c r="N40" s="62">
        <f t="shared" si="6"/>
        <v>0</v>
      </c>
      <c r="O40" s="62">
        <f t="shared" si="7"/>
        <v>0</v>
      </c>
      <c r="P40" s="62">
        <f t="shared" si="8"/>
        <v>0</v>
      </c>
      <c r="Q40" s="62">
        <f t="shared" si="9"/>
        <v>0</v>
      </c>
      <c r="R40" s="63">
        <f t="shared" si="10"/>
        <v>0</v>
      </c>
      <c r="X40" s="64"/>
    </row>
    <row r="41" spans="1:24">
      <c r="A41" s="97"/>
      <c r="B41" s="85">
        <f t="shared" si="11"/>
        <v>2038</v>
      </c>
      <c r="C41" s="100">
        <f t="shared" si="12"/>
        <v>2039</v>
      </c>
      <c r="D41" s="59"/>
      <c r="E41" s="59"/>
      <c r="F41" s="59"/>
      <c r="G41" s="110">
        <f>SUMIF(Wainwright_All_R_R_Th!$D$16:$BB$16,$B41,Wainwright_All_R_R_Th!$D$17:$BB$17)</f>
        <v>0</v>
      </c>
      <c r="H41" s="61">
        <f t="shared" si="0"/>
        <v>0</v>
      </c>
      <c r="I41" s="61">
        <f t="shared" si="1"/>
        <v>0</v>
      </c>
      <c r="J41" s="61">
        <f t="shared" si="2"/>
        <v>0</v>
      </c>
      <c r="K41" s="62">
        <f t="shared" si="3"/>
        <v>0</v>
      </c>
      <c r="L41" s="62">
        <f t="shared" si="4"/>
        <v>0</v>
      </c>
      <c r="M41" s="62">
        <f t="shared" si="5"/>
        <v>0</v>
      </c>
      <c r="N41" s="62">
        <f t="shared" si="6"/>
        <v>0</v>
      </c>
      <c r="O41" s="62">
        <f t="shared" si="7"/>
        <v>0</v>
      </c>
      <c r="P41" s="62">
        <f t="shared" si="8"/>
        <v>0</v>
      </c>
      <c r="Q41" s="62">
        <f t="shared" si="9"/>
        <v>0</v>
      </c>
      <c r="R41" s="63">
        <f t="shared" si="10"/>
        <v>0</v>
      </c>
      <c r="X41" s="64"/>
    </row>
    <row r="42" spans="1:24">
      <c r="A42" s="97"/>
      <c r="B42" s="85">
        <f t="shared" si="11"/>
        <v>2039</v>
      </c>
      <c r="C42" s="100">
        <f t="shared" si="12"/>
        <v>2040</v>
      </c>
      <c r="D42" s="59"/>
      <c r="E42" s="59"/>
      <c r="F42" s="59"/>
      <c r="G42" s="110">
        <f>SUMIF(Wainwright_All_R_R_Th!$D$16:$BB$16,$B42,Wainwright_All_R_R_Th!$D$17:$BB$17)</f>
        <v>0</v>
      </c>
      <c r="H42" s="61">
        <f t="shared" si="0"/>
        <v>0</v>
      </c>
      <c r="I42" s="61">
        <f t="shared" si="1"/>
        <v>0</v>
      </c>
      <c r="J42" s="61">
        <f t="shared" si="2"/>
        <v>0</v>
      </c>
      <c r="K42" s="62">
        <f t="shared" si="3"/>
        <v>0</v>
      </c>
      <c r="L42" s="62">
        <f t="shared" si="4"/>
        <v>0</v>
      </c>
      <c r="M42" s="62">
        <f t="shared" si="5"/>
        <v>0</v>
      </c>
      <c r="N42" s="62">
        <f t="shared" si="6"/>
        <v>0</v>
      </c>
      <c r="O42" s="62">
        <f t="shared" si="7"/>
        <v>0</v>
      </c>
      <c r="P42" s="62">
        <f t="shared" si="8"/>
        <v>0</v>
      </c>
      <c r="Q42" s="62">
        <f t="shared" si="9"/>
        <v>0</v>
      </c>
      <c r="R42" s="63">
        <f t="shared" si="10"/>
        <v>0</v>
      </c>
      <c r="X42" s="64"/>
    </row>
    <row r="43" spans="1:24">
      <c r="A43" s="97"/>
      <c r="B43" s="85">
        <f t="shared" si="11"/>
        <v>2040</v>
      </c>
      <c r="C43" s="100">
        <f t="shared" si="12"/>
        <v>2041</v>
      </c>
      <c r="D43" s="59"/>
      <c r="E43" s="59"/>
      <c r="F43" s="59"/>
      <c r="G43" s="110">
        <f>SUMIF(Wainwright_All_R_R_Th!$D$16:$BB$16,$B43,Wainwright_All_R_R_Th!$D$17:$BB$17)</f>
        <v>0</v>
      </c>
      <c r="H43" s="61">
        <f t="shared" ref="H43:H62" si="13">G43*$H$9</f>
        <v>0</v>
      </c>
      <c r="I43" s="61">
        <f t="shared" ref="I43:I62" si="14">SUM(G43:H43)*I$9</f>
        <v>0</v>
      </c>
      <c r="J43" s="61">
        <f t="shared" ref="J43:J62" si="15">SUM(G43:I43)*J$9</f>
        <v>0</v>
      </c>
      <c r="K43" s="62">
        <f t="shared" ref="K43:K62" si="16">SUM(G43:J43)*K$9</f>
        <v>0</v>
      </c>
      <c r="L43" s="62">
        <f t="shared" ref="L43:L62" si="17">SUM(G43:K43)*L$9</f>
        <v>0</v>
      </c>
      <c r="M43" s="62">
        <f t="shared" ref="M43:M62" si="18">SUM(G43:L43)</f>
        <v>0</v>
      </c>
      <c r="N43" s="62">
        <f t="shared" ref="N43:N62" si="19">M43*N$9</f>
        <v>0</v>
      </c>
      <c r="O43" s="62">
        <f t="shared" ref="O43:O62" si="20">M43*O$9</f>
        <v>0</v>
      </c>
      <c r="P43" s="62">
        <f t="shared" ref="P43:P62" si="21">M43*P$9</f>
        <v>0</v>
      </c>
      <c r="Q43" s="62">
        <f t="shared" ref="Q43:Q62" si="22">SUM(N43:P43)*Q$9</f>
        <v>0</v>
      </c>
      <c r="R43" s="63">
        <f t="shared" ref="R43:R62" si="23">SUM(M43:Q43)</f>
        <v>0</v>
      </c>
      <c r="X43" s="64"/>
    </row>
    <row r="44" spans="1:24">
      <c r="A44" s="99"/>
      <c r="B44" s="85">
        <f t="shared" ref="B44:B61" si="24">B43+1</f>
        <v>2041</v>
      </c>
      <c r="C44" s="100">
        <f t="shared" si="12"/>
        <v>2042</v>
      </c>
      <c r="D44" s="59"/>
      <c r="E44" s="59"/>
      <c r="F44" s="59"/>
      <c r="G44" s="110">
        <f>SUMIF(Wainwright_All_R_R_Th!$D$16:$BB$16,$B44,Wainwright_All_R_R_Th!$D$17:$BB$17)</f>
        <v>0</v>
      </c>
      <c r="H44" s="61">
        <f t="shared" si="13"/>
        <v>0</v>
      </c>
      <c r="I44" s="61">
        <f t="shared" si="14"/>
        <v>0</v>
      </c>
      <c r="J44" s="61">
        <f t="shared" si="15"/>
        <v>0</v>
      </c>
      <c r="K44" s="62">
        <f t="shared" si="16"/>
        <v>0</v>
      </c>
      <c r="L44" s="62">
        <f t="shared" si="17"/>
        <v>0</v>
      </c>
      <c r="M44" s="62">
        <f t="shared" si="18"/>
        <v>0</v>
      </c>
      <c r="N44" s="62">
        <f t="shared" si="19"/>
        <v>0</v>
      </c>
      <c r="O44" s="62">
        <f t="shared" si="20"/>
        <v>0</v>
      </c>
      <c r="P44" s="62">
        <f t="shared" si="21"/>
        <v>0</v>
      </c>
      <c r="Q44" s="62">
        <f t="shared" si="22"/>
        <v>0</v>
      </c>
      <c r="R44" s="63">
        <f t="shared" si="23"/>
        <v>0</v>
      </c>
      <c r="X44" s="64"/>
    </row>
    <row r="45" spans="1:24">
      <c r="A45" s="97"/>
      <c r="B45" s="85">
        <f t="shared" si="24"/>
        <v>2042</v>
      </c>
      <c r="C45" s="100">
        <f t="shared" si="12"/>
        <v>2043</v>
      </c>
      <c r="D45" s="59"/>
      <c r="E45" s="59"/>
      <c r="F45" s="59"/>
      <c r="G45" s="110">
        <f>SUMIF(Wainwright_All_R_R_Th!$D$16:$BB$16,$B45,Wainwright_All_R_R_Th!$D$17:$BB$17)</f>
        <v>0</v>
      </c>
      <c r="H45" s="61">
        <f t="shared" si="13"/>
        <v>0</v>
      </c>
      <c r="I45" s="61">
        <f t="shared" si="14"/>
        <v>0</v>
      </c>
      <c r="J45" s="61">
        <f t="shared" si="15"/>
        <v>0</v>
      </c>
      <c r="K45" s="62">
        <f t="shared" si="16"/>
        <v>0</v>
      </c>
      <c r="L45" s="62">
        <f t="shared" si="17"/>
        <v>0</v>
      </c>
      <c r="M45" s="62">
        <f t="shared" si="18"/>
        <v>0</v>
      </c>
      <c r="N45" s="62">
        <f t="shared" si="19"/>
        <v>0</v>
      </c>
      <c r="O45" s="62">
        <f t="shared" si="20"/>
        <v>0</v>
      </c>
      <c r="P45" s="62">
        <f t="shared" si="21"/>
        <v>0</v>
      </c>
      <c r="Q45" s="62">
        <f t="shared" si="22"/>
        <v>0</v>
      </c>
      <c r="R45" s="63">
        <f t="shared" si="23"/>
        <v>0</v>
      </c>
      <c r="X45" s="64"/>
    </row>
    <row r="46" spans="1:24">
      <c r="A46" s="99"/>
      <c r="B46" s="85">
        <f t="shared" si="24"/>
        <v>2043</v>
      </c>
      <c r="C46" s="100">
        <f t="shared" si="12"/>
        <v>2044</v>
      </c>
      <c r="D46" s="59"/>
      <c r="E46" s="59"/>
      <c r="F46" s="59"/>
      <c r="G46" s="110">
        <f>SUMIF(Wainwright_All_R_R_Th!$D$16:$BB$16,$B46,Wainwright_All_R_R_Th!$D$17:$BB$17)</f>
        <v>0</v>
      </c>
      <c r="H46" s="61">
        <f t="shared" si="13"/>
        <v>0</v>
      </c>
      <c r="I46" s="61">
        <f t="shared" si="14"/>
        <v>0</v>
      </c>
      <c r="J46" s="61">
        <f t="shared" si="15"/>
        <v>0</v>
      </c>
      <c r="K46" s="62">
        <f t="shared" si="16"/>
        <v>0</v>
      </c>
      <c r="L46" s="62">
        <f t="shared" si="17"/>
        <v>0</v>
      </c>
      <c r="M46" s="62">
        <f t="shared" si="18"/>
        <v>0</v>
      </c>
      <c r="N46" s="62">
        <f t="shared" si="19"/>
        <v>0</v>
      </c>
      <c r="O46" s="62">
        <f t="shared" si="20"/>
        <v>0</v>
      </c>
      <c r="P46" s="62">
        <f t="shared" si="21"/>
        <v>0</v>
      </c>
      <c r="Q46" s="62">
        <f t="shared" si="22"/>
        <v>0</v>
      </c>
      <c r="R46" s="63">
        <f t="shared" si="23"/>
        <v>0</v>
      </c>
      <c r="X46" s="64"/>
    </row>
    <row r="47" spans="1:24">
      <c r="A47" s="97"/>
      <c r="B47" s="85">
        <f t="shared" si="24"/>
        <v>2044</v>
      </c>
      <c r="C47" s="100">
        <f t="shared" si="12"/>
        <v>2045</v>
      </c>
      <c r="D47" s="59"/>
      <c r="E47" s="59"/>
      <c r="F47" s="59"/>
      <c r="G47" s="110">
        <f>SUMIF(Wainwright_All_R_R_Th!$D$16:$BB$16,$B47,Wainwright_All_R_R_Th!$D$17:$BB$17)</f>
        <v>0</v>
      </c>
      <c r="H47" s="61">
        <f t="shared" si="13"/>
        <v>0</v>
      </c>
      <c r="I47" s="61">
        <f t="shared" si="14"/>
        <v>0</v>
      </c>
      <c r="J47" s="61">
        <f t="shared" si="15"/>
        <v>0</v>
      </c>
      <c r="K47" s="62">
        <f t="shared" si="16"/>
        <v>0</v>
      </c>
      <c r="L47" s="62">
        <f t="shared" si="17"/>
        <v>0</v>
      </c>
      <c r="M47" s="62">
        <f t="shared" si="18"/>
        <v>0</v>
      </c>
      <c r="N47" s="62">
        <f t="shared" si="19"/>
        <v>0</v>
      </c>
      <c r="O47" s="62">
        <f t="shared" si="20"/>
        <v>0</v>
      </c>
      <c r="P47" s="62">
        <f t="shared" si="21"/>
        <v>0</v>
      </c>
      <c r="Q47" s="62">
        <f t="shared" si="22"/>
        <v>0</v>
      </c>
      <c r="R47" s="63">
        <f t="shared" si="23"/>
        <v>0</v>
      </c>
      <c r="X47" s="64"/>
    </row>
    <row r="48" spans="1:24">
      <c r="A48" s="97"/>
      <c r="B48" s="85">
        <f t="shared" si="24"/>
        <v>2045</v>
      </c>
      <c r="C48" s="100">
        <f t="shared" si="12"/>
        <v>2046</v>
      </c>
      <c r="D48" s="59"/>
      <c r="E48" s="59"/>
      <c r="F48" s="59"/>
      <c r="G48" s="110">
        <f>SUMIF(Wainwright_All_R_R_Th!$D$16:$BB$16,$B48,Wainwright_All_R_R_Th!$D$17:$BB$17)</f>
        <v>0</v>
      </c>
      <c r="H48" s="61">
        <f t="shared" si="13"/>
        <v>0</v>
      </c>
      <c r="I48" s="61">
        <f t="shared" si="14"/>
        <v>0</v>
      </c>
      <c r="J48" s="61">
        <f t="shared" si="15"/>
        <v>0</v>
      </c>
      <c r="K48" s="62">
        <f t="shared" si="16"/>
        <v>0</v>
      </c>
      <c r="L48" s="62">
        <f t="shared" si="17"/>
        <v>0</v>
      </c>
      <c r="M48" s="62">
        <f t="shared" si="18"/>
        <v>0</v>
      </c>
      <c r="N48" s="62">
        <f t="shared" si="19"/>
        <v>0</v>
      </c>
      <c r="O48" s="62">
        <f t="shared" si="20"/>
        <v>0</v>
      </c>
      <c r="P48" s="62">
        <f t="shared" si="21"/>
        <v>0</v>
      </c>
      <c r="Q48" s="62">
        <f t="shared" si="22"/>
        <v>0</v>
      </c>
      <c r="R48" s="63">
        <f t="shared" si="23"/>
        <v>0</v>
      </c>
      <c r="X48" s="64"/>
    </row>
    <row r="49" spans="1:24">
      <c r="A49" s="97"/>
      <c r="B49" s="85">
        <f t="shared" si="24"/>
        <v>2046</v>
      </c>
      <c r="C49" s="100">
        <f t="shared" si="12"/>
        <v>2047</v>
      </c>
      <c r="D49" s="59"/>
      <c r="E49" s="59"/>
      <c r="F49" s="59"/>
      <c r="G49" s="110">
        <f>SUMIF(Wainwright_All_R_R_Th!$D$16:$BB$16,$B49,Wainwright_All_R_R_Th!$D$17:$BB$17)</f>
        <v>0</v>
      </c>
      <c r="H49" s="61">
        <f t="shared" si="13"/>
        <v>0</v>
      </c>
      <c r="I49" s="61">
        <f t="shared" si="14"/>
        <v>0</v>
      </c>
      <c r="J49" s="61">
        <f t="shared" si="15"/>
        <v>0</v>
      </c>
      <c r="K49" s="62">
        <f t="shared" si="16"/>
        <v>0</v>
      </c>
      <c r="L49" s="62">
        <f t="shared" si="17"/>
        <v>0</v>
      </c>
      <c r="M49" s="62">
        <f t="shared" si="18"/>
        <v>0</v>
      </c>
      <c r="N49" s="62">
        <f t="shared" si="19"/>
        <v>0</v>
      </c>
      <c r="O49" s="62">
        <f t="shared" si="20"/>
        <v>0</v>
      </c>
      <c r="P49" s="62">
        <f t="shared" si="21"/>
        <v>0</v>
      </c>
      <c r="Q49" s="62">
        <f t="shared" si="22"/>
        <v>0</v>
      </c>
      <c r="R49" s="63">
        <f t="shared" si="23"/>
        <v>0</v>
      </c>
      <c r="X49" s="64"/>
    </row>
    <row r="50" spans="1:24">
      <c r="A50" s="97"/>
      <c r="B50" s="85">
        <f t="shared" si="24"/>
        <v>2047</v>
      </c>
      <c r="C50" s="100">
        <f t="shared" si="12"/>
        <v>2048</v>
      </c>
      <c r="D50" s="59"/>
      <c r="E50" s="59"/>
      <c r="F50" s="59"/>
      <c r="G50" s="110">
        <f>SUMIF(Wainwright_All_R_R_Th!$D$16:$BB$16,$B50,Wainwright_All_R_R_Th!$D$17:$BB$17)</f>
        <v>0</v>
      </c>
      <c r="H50" s="61">
        <f t="shared" si="13"/>
        <v>0</v>
      </c>
      <c r="I50" s="61">
        <f t="shared" si="14"/>
        <v>0</v>
      </c>
      <c r="J50" s="61">
        <f t="shared" si="15"/>
        <v>0</v>
      </c>
      <c r="K50" s="62">
        <f t="shared" si="16"/>
        <v>0</v>
      </c>
      <c r="L50" s="62">
        <f t="shared" si="17"/>
        <v>0</v>
      </c>
      <c r="M50" s="62">
        <f t="shared" si="18"/>
        <v>0</v>
      </c>
      <c r="N50" s="62">
        <f t="shared" si="19"/>
        <v>0</v>
      </c>
      <c r="O50" s="62">
        <f t="shared" si="20"/>
        <v>0</v>
      </c>
      <c r="P50" s="62">
        <f t="shared" si="21"/>
        <v>0</v>
      </c>
      <c r="Q50" s="62">
        <f t="shared" si="22"/>
        <v>0</v>
      </c>
      <c r="R50" s="63">
        <f t="shared" si="23"/>
        <v>0</v>
      </c>
      <c r="X50" s="64"/>
    </row>
    <row r="51" spans="1:24">
      <c r="A51" s="97"/>
      <c r="B51" s="85">
        <f t="shared" si="24"/>
        <v>2048</v>
      </c>
      <c r="C51" s="100">
        <f t="shared" si="12"/>
        <v>2049</v>
      </c>
      <c r="D51" s="59"/>
      <c r="E51" s="59"/>
      <c r="F51" s="59"/>
      <c r="G51" s="110">
        <f>SUMIF(Wainwright_All_R_R_Th!$D$16:$BB$16,$B51,Wainwright_All_R_R_Th!$D$17:$BB$17)</f>
        <v>0</v>
      </c>
      <c r="H51" s="61">
        <f t="shared" si="13"/>
        <v>0</v>
      </c>
      <c r="I51" s="61">
        <f t="shared" si="14"/>
        <v>0</v>
      </c>
      <c r="J51" s="61">
        <f t="shared" si="15"/>
        <v>0</v>
      </c>
      <c r="K51" s="62">
        <f t="shared" si="16"/>
        <v>0</v>
      </c>
      <c r="L51" s="62">
        <f t="shared" si="17"/>
        <v>0</v>
      </c>
      <c r="M51" s="62">
        <f t="shared" si="18"/>
        <v>0</v>
      </c>
      <c r="N51" s="62">
        <f t="shared" si="19"/>
        <v>0</v>
      </c>
      <c r="O51" s="62">
        <f t="shared" si="20"/>
        <v>0</v>
      </c>
      <c r="P51" s="62">
        <f t="shared" si="21"/>
        <v>0</v>
      </c>
      <c r="Q51" s="62">
        <f t="shared" si="22"/>
        <v>0</v>
      </c>
      <c r="R51" s="63">
        <f t="shared" si="23"/>
        <v>0</v>
      </c>
      <c r="X51" s="64"/>
    </row>
    <row r="52" spans="1:24">
      <c r="A52" s="99"/>
      <c r="B52" s="85">
        <f t="shared" si="24"/>
        <v>2049</v>
      </c>
      <c r="C52" s="100">
        <f t="shared" si="12"/>
        <v>2050</v>
      </c>
      <c r="D52" s="59"/>
      <c r="E52" s="59"/>
      <c r="F52" s="59"/>
      <c r="G52" s="110">
        <f>SUMIF(Wainwright_All_R_R_Th!$D$16:$BB$16,$B52,Wainwright_All_R_R_Th!$D$17:$BB$17)</f>
        <v>0</v>
      </c>
      <c r="H52" s="61">
        <f t="shared" si="13"/>
        <v>0</v>
      </c>
      <c r="I52" s="61">
        <f t="shared" si="14"/>
        <v>0</v>
      </c>
      <c r="J52" s="61">
        <f t="shared" si="15"/>
        <v>0</v>
      </c>
      <c r="K52" s="62">
        <f t="shared" si="16"/>
        <v>0</v>
      </c>
      <c r="L52" s="62">
        <f t="shared" si="17"/>
        <v>0</v>
      </c>
      <c r="M52" s="62">
        <f t="shared" si="18"/>
        <v>0</v>
      </c>
      <c r="N52" s="62">
        <f t="shared" si="19"/>
        <v>0</v>
      </c>
      <c r="O52" s="62">
        <f t="shared" si="20"/>
        <v>0</v>
      </c>
      <c r="P52" s="62">
        <f t="shared" si="21"/>
        <v>0</v>
      </c>
      <c r="Q52" s="62">
        <f t="shared" si="22"/>
        <v>0</v>
      </c>
      <c r="R52" s="63">
        <f t="shared" si="23"/>
        <v>0</v>
      </c>
      <c r="X52" s="64"/>
    </row>
    <row r="53" spans="1:24">
      <c r="A53" s="97"/>
      <c r="B53" s="85">
        <f t="shared" si="24"/>
        <v>2050</v>
      </c>
      <c r="C53" s="100">
        <f t="shared" si="12"/>
        <v>2051</v>
      </c>
      <c r="D53" s="59"/>
      <c r="E53" s="59"/>
      <c r="F53" s="59"/>
      <c r="G53" s="110">
        <f>SUMIF(Wainwright_All_R_R_Th!$D$16:$BB$16,$B53,Wainwright_All_R_R_Th!$D$17:$BB$17)</f>
        <v>0</v>
      </c>
      <c r="H53" s="61">
        <f t="shared" si="13"/>
        <v>0</v>
      </c>
      <c r="I53" s="61">
        <f t="shared" si="14"/>
        <v>0</v>
      </c>
      <c r="J53" s="61">
        <f t="shared" si="15"/>
        <v>0</v>
      </c>
      <c r="K53" s="62">
        <f t="shared" si="16"/>
        <v>0</v>
      </c>
      <c r="L53" s="62">
        <f t="shared" si="17"/>
        <v>0</v>
      </c>
      <c r="M53" s="62">
        <f t="shared" si="18"/>
        <v>0</v>
      </c>
      <c r="N53" s="62">
        <f t="shared" si="19"/>
        <v>0</v>
      </c>
      <c r="O53" s="62">
        <f t="shared" si="20"/>
        <v>0</v>
      </c>
      <c r="P53" s="62">
        <f t="shared" si="21"/>
        <v>0</v>
      </c>
      <c r="Q53" s="62">
        <f t="shared" si="22"/>
        <v>0</v>
      </c>
      <c r="R53" s="63">
        <f t="shared" si="23"/>
        <v>0</v>
      </c>
      <c r="X53" s="64"/>
    </row>
    <row r="54" spans="1:24">
      <c r="A54" s="99"/>
      <c r="B54" s="85">
        <f t="shared" si="24"/>
        <v>2051</v>
      </c>
      <c r="C54" s="100">
        <f t="shared" si="12"/>
        <v>2052</v>
      </c>
      <c r="D54" s="59"/>
      <c r="E54" s="59"/>
      <c r="F54" s="59"/>
      <c r="G54" s="110">
        <f>SUMIF(Wainwright_All_R_R_Th!$D$16:$BB$16,$B54,Wainwright_All_R_R_Th!$D$17:$BB$17)</f>
        <v>0</v>
      </c>
      <c r="H54" s="61">
        <f t="shared" si="13"/>
        <v>0</v>
      </c>
      <c r="I54" s="61">
        <f t="shared" si="14"/>
        <v>0</v>
      </c>
      <c r="J54" s="61">
        <f t="shared" si="15"/>
        <v>0</v>
      </c>
      <c r="K54" s="62">
        <f t="shared" si="16"/>
        <v>0</v>
      </c>
      <c r="L54" s="62">
        <f t="shared" si="17"/>
        <v>0</v>
      </c>
      <c r="M54" s="62">
        <f t="shared" si="18"/>
        <v>0</v>
      </c>
      <c r="N54" s="62">
        <f t="shared" si="19"/>
        <v>0</v>
      </c>
      <c r="O54" s="62">
        <f t="shared" si="20"/>
        <v>0</v>
      </c>
      <c r="P54" s="62">
        <f t="shared" si="21"/>
        <v>0</v>
      </c>
      <c r="Q54" s="62">
        <f t="shared" si="22"/>
        <v>0</v>
      </c>
      <c r="R54" s="63">
        <f t="shared" si="23"/>
        <v>0</v>
      </c>
      <c r="X54" s="64"/>
    </row>
    <row r="55" spans="1:24">
      <c r="A55" s="97"/>
      <c r="B55" s="85">
        <f t="shared" si="24"/>
        <v>2052</v>
      </c>
      <c r="C55" s="100">
        <f t="shared" si="12"/>
        <v>2053</v>
      </c>
      <c r="D55" s="59"/>
      <c r="E55" s="59"/>
      <c r="F55" s="59"/>
      <c r="G55" s="110">
        <f>SUMIF(Wainwright_All_R_R_Th!$D$16:$BB$16,$B55,Wainwright_All_R_R_Th!$D$17:$BB$17)</f>
        <v>0</v>
      </c>
      <c r="H55" s="61">
        <f t="shared" si="13"/>
        <v>0</v>
      </c>
      <c r="I55" s="61">
        <f t="shared" si="14"/>
        <v>0</v>
      </c>
      <c r="J55" s="61">
        <f t="shared" si="15"/>
        <v>0</v>
      </c>
      <c r="K55" s="62">
        <f t="shared" si="16"/>
        <v>0</v>
      </c>
      <c r="L55" s="62">
        <f t="shared" si="17"/>
        <v>0</v>
      </c>
      <c r="M55" s="62">
        <f t="shared" si="18"/>
        <v>0</v>
      </c>
      <c r="N55" s="62">
        <f t="shared" si="19"/>
        <v>0</v>
      </c>
      <c r="O55" s="62">
        <f t="shared" si="20"/>
        <v>0</v>
      </c>
      <c r="P55" s="62">
        <f t="shared" si="21"/>
        <v>0</v>
      </c>
      <c r="Q55" s="62">
        <f t="shared" si="22"/>
        <v>0</v>
      </c>
      <c r="R55" s="63">
        <f t="shared" si="23"/>
        <v>0</v>
      </c>
      <c r="X55" s="64"/>
    </row>
    <row r="56" spans="1:24">
      <c r="A56" s="97"/>
      <c r="B56" s="85">
        <f t="shared" si="24"/>
        <v>2053</v>
      </c>
      <c r="C56" s="100">
        <f t="shared" si="12"/>
        <v>2054</v>
      </c>
      <c r="D56" s="59"/>
      <c r="E56" s="59"/>
      <c r="F56" s="59"/>
      <c r="G56" s="110">
        <f>SUMIF(Wainwright_All_R_R_Th!$D$16:$BB$16,$B56,Wainwright_All_R_R_Th!$D$17:$BB$17)</f>
        <v>0</v>
      </c>
      <c r="H56" s="61">
        <f t="shared" si="13"/>
        <v>0</v>
      </c>
      <c r="I56" s="61">
        <f t="shared" si="14"/>
        <v>0</v>
      </c>
      <c r="J56" s="61">
        <f t="shared" si="15"/>
        <v>0</v>
      </c>
      <c r="K56" s="62">
        <f t="shared" si="16"/>
        <v>0</v>
      </c>
      <c r="L56" s="62">
        <f t="shared" si="17"/>
        <v>0</v>
      </c>
      <c r="M56" s="62">
        <f t="shared" si="18"/>
        <v>0</v>
      </c>
      <c r="N56" s="62">
        <f t="shared" si="19"/>
        <v>0</v>
      </c>
      <c r="O56" s="62">
        <f t="shared" si="20"/>
        <v>0</v>
      </c>
      <c r="P56" s="62">
        <f t="shared" si="21"/>
        <v>0</v>
      </c>
      <c r="Q56" s="62">
        <f t="shared" si="22"/>
        <v>0</v>
      </c>
      <c r="R56" s="63">
        <f t="shared" si="23"/>
        <v>0</v>
      </c>
      <c r="X56" s="64"/>
    </row>
    <row r="57" spans="1:24">
      <c r="A57" s="97"/>
      <c r="B57" s="85">
        <f t="shared" si="24"/>
        <v>2054</v>
      </c>
      <c r="C57" s="100">
        <f t="shared" si="12"/>
        <v>2055</v>
      </c>
      <c r="D57" s="59"/>
      <c r="E57" s="59"/>
      <c r="F57" s="59"/>
      <c r="G57" s="110">
        <f>SUMIF(Wainwright_All_R_R_Th!$D$16:$BB$16,$B57,Wainwright_All_R_R_Th!$D$17:$BB$17)</f>
        <v>0</v>
      </c>
      <c r="H57" s="61">
        <f t="shared" si="13"/>
        <v>0</v>
      </c>
      <c r="I57" s="61">
        <f t="shared" si="14"/>
        <v>0</v>
      </c>
      <c r="J57" s="61">
        <f t="shared" si="15"/>
        <v>0</v>
      </c>
      <c r="K57" s="62">
        <f t="shared" si="16"/>
        <v>0</v>
      </c>
      <c r="L57" s="62">
        <f t="shared" si="17"/>
        <v>0</v>
      </c>
      <c r="M57" s="62">
        <f t="shared" si="18"/>
        <v>0</v>
      </c>
      <c r="N57" s="62">
        <f t="shared" si="19"/>
        <v>0</v>
      </c>
      <c r="O57" s="62">
        <f t="shared" si="20"/>
        <v>0</v>
      </c>
      <c r="P57" s="62">
        <f t="shared" si="21"/>
        <v>0</v>
      </c>
      <c r="Q57" s="62">
        <f t="shared" si="22"/>
        <v>0</v>
      </c>
      <c r="R57" s="63">
        <f t="shared" si="23"/>
        <v>0</v>
      </c>
      <c r="X57" s="64"/>
    </row>
    <row r="58" spans="1:24">
      <c r="A58" s="97"/>
      <c r="B58" s="85">
        <f t="shared" si="24"/>
        <v>2055</v>
      </c>
      <c r="C58" s="100">
        <f t="shared" si="12"/>
        <v>2056</v>
      </c>
      <c r="D58" s="59"/>
      <c r="E58" s="59"/>
      <c r="F58" s="59"/>
      <c r="G58" s="110">
        <f>SUMIF(Wainwright_All_R_R_Th!$D$16:$BB$16,$B58,Wainwright_All_R_R_Th!$D$17:$BB$17)</f>
        <v>0</v>
      </c>
      <c r="H58" s="61">
        <f t="shared" si="13"/>
        <v>0</v>
      </c>
      <c r="I58" s="61">
        <f t="shared" si="14"/>
        <v>0</v>
      </c>
      <c r="J58" s="61">
        <f t="shared" si="15"/>
        <v>0</v>
      </c>
      <c r="K58" s="62">
        <f t="shared" si="16"/>
        <v>0</v>
      </c>
      <c r="L58" s="62">
        <f t="shared" si="17"/>
        <v>0</v>
      </c>
      <c r="M58" s="62">
        <f t="shared" si="18"/>
        <v>0</v>
      </c>
      <c r="N58" s="62">
        <f t="shared" si="19"/>
        <v>0</v>
      </c>
      <c r="O58" s="62">
        <f t="shared" si="20"/>
        <v>0</v>
      </c>
      <c r="P58" s="62">
        <f t="shared" si="21"/>
        <v>0</v>
      </c>
      <c r="Q58" s="62">
        <f t="shared" si="22"/>
        <v>0</v>
      </c>
      <c r="R58" s="63">
        <f t="shared" si="23"/>
        <v>0</v>
      </c>
      <c r="X58" s="64"/>
    </row>
    <row r="59" spans="1:24">
      <c r="A59" s="99"/>
      <c r="B59" s="85">
        <f t="shared" si="24"/>
        <v>2056</v>
      </c>
      <c r="C59" s="100">
        <f t="shared" si="12"/>
        <v>2057</v>
      </c>
      <c r="D59" s="59"/>
      <c r="E59" s="59"/>
      <c r="F59" s="59"/>
      <c r="G59" s="110">
        <f>SUMIF(Wainwright_All_R_R_Th!$D$16:$BB$16,$B59,Wainwright_All_R_R_Th!$D$17:$BB$17)</f>
        <v>0</v>
      </c>
      <c r="H59" s="61">
        <f t="shared" si="13"/>
        <v>0</v>
      </c>
      <c r="I59" s="61">
        <f t="shared" si="14"/>
        <v>0</v>
      </c>
      <c r="J59" s="61">
        <f t="shared" si="15"/>
        <v>0</v>
      </c>
      <c r="K59" s="62">
        <f t="shared" si="16"/>
        <v>0</v>
      </c>
      <c r="L59" s="62">
        <f t="shared" si="17"/>
        <v>0</v>
      </c>
      <c r="M59" s="62">
        <f t="shared" si="18"/>
        <v>0</v>
      </c>
      <c r="N59" s="62">
        <f t="shared" si="19"/>
        <v>0</v>
      </c>
      <c r="O59" s="62">
        <f t="shared" si="20"/>
        <v>0</v>
      </c>
      <c r="P59" s="62">
        <f t="shared" si="21"/>
        <v>0</v>
      </c>
      <c r="Q59" s="62">
        <f t="shared" si="22"/>
        <v>0</v>
      </c>
      <c r="R59" s="63">
        <f t="shared" si="23"/>
        <v>0</v>
      </c>
      <c r="X59" s="64"/>
    </row>
    <row r="60" spans="1:24">
      <c r="A60" s="99"/>
      <c r="B60" s="85">
        <f t="shared" si="24"/>
        <v>2057</v>
      </c>
      <c r="C60" s="100">
        <f t="shared" si="12"/>
        <v>2058</v>
      </c>
      <c r="D60" s="59"/>
      <c r="E60" s="59"/>
      <c r="F60" s="59"/>
      <c r="G60" s="110">
        <f>SUMIF(Wainwright_All_R_R_Th!$D$16:$BB$16,$B60,Wainwright_All_R_R_Th!$D$17:$BB$17)</f>
        <v>77000</v>
      </c>
      <c r="H60" s="61">
        <f t="shared" si="13"/>
        <v>3850</v>
      </c>
      <c r="I60" s="61">
        <f t="shared" si="14"/>
        <v>1617</v>
      </c>
      <c r="J60" s="61">
        <f t="shared" si="15"/>
        <v>4123.3500000000004</v>
      </c>
      <c r="K60" s="62">
        <f t="shared" si="16"/>
        <v>10564.022700000001</v>
      </c>
      <c r="L60" s="62">
        <f t="shared" si="17"/>
        <v>9715.4372700000004</v>
      </c>
      <c r="M60" s="62">
        <f t="shared" si="18"/>
        <v>106869.80997</v>
      </c>
      <c r="N60" s="62">
        <f t="shared" si="19"/>
        <v>8228.97536769</v>
      </c>
      <c r="O60" s="62">
        <f t="shared" si="20"/>
        <v>5343.4904985000003</v>
      </c>
      <c r="P60" s="62">
        <f t="shared" si="21"/>
        <v>3206.0942990999997</v>
      </c>
      <c r="Q60" s="62">
        <f t="shared" si="22"/>
        <v>1677.856016529</v>
      </c>
      <c r="R60" s="63">
        <f t="shared" si="23"/>
        <v>125326.22615181901</v>
      </c>
      <c r="X60" s="64"/>
    </row>
    <row r="61" spans="1:24">
      <c r="A61" s="97"/>
      <c r="B61" s="85">
        <f t="shared" si="24"/>
        <v>2058</v>
      </c>
      <c r="C61" s="100">
        <f t="shared" si="12"/>
        <v>2059</v>
      </c>
      <c r="D61" s="59"/>
      <c r="E61" s="59"/>
      <c r="F61" s="59"/>
      <c r="G61" s="110">
        <f>SUMIF(Wainwright_All_R_R_Th!$D$16:$BB$16,$B61,Wainwright_All_R_R_Th!$D$17:$BB$17)</f>
        <v>0</v>
      </c>
      <c r="H61" s="61">
        <f t="shared" si="13"/>
        <v>0</v>
      </c>
      <c r="I61" s="61">
        <f t="shared" si="14"/>
        <v>0</v>
      </c>
      <c r="J61" s="61">
        <f t="shared" si="15"/>
        <v>0</v>
      </c>
      <c r="K61" s="62">
        <f t="shared" si="16"/>
        <v>0</v>
      </c>
      <c r="L61" s="62">
        <f t="shared" si="17"/>
        <v>0</v>
      </c>
      <c r="M61" s="62">
        <f t="shared" si="18"/>
        <v>0</v>
      </c>
      <c r="N61" s="62">
        <f t="shared" si="19"/>
        <v>0</v>
      </c>
      <c r="O61" s="62">
        <f t="shared" si="20"/>
        <v>0</v>
      </c>
      <c r="P61" s="62">
        <f t="shared" si="21"/>
        <v>0</v>
      </c>
      <c r="Q61" s="62">
        <f t="shared" si="22"/>
        <v>0</v>
      </c>
      <c r="R61" s="63">
        <f t="shared" si="23"/>
        <v>0</v>
      </c>
      <c r="X61" s="64"/>
    </row>
    <row r="62" spans="1:24" ht="13.5" thickBot="1">
      <c r="A62" s="56"/>
      <c r="B62" s="57"/>
      <c r="C62" s="66"/>
      <c r="D62" s="65"/>
      <c r="E62" s="65"/>
      <c r="F62" s="65"/>
      <c r="G62" s="60"/>
      <c r="H62" s="61">
        <f t="shared" si="13"/>
        <v>0</v>
      </c>
      <c r="I62" s="61">
        <f t="shared" si="14"/>
        <v>0</v>
      </c>
      <c r="J62" s="61">
        <f t="shared" si="15"/>
        <v>0</v>
      </c>
      <c r="K62" s="62">
        <f t="shared" si="16"/>
        <v>0</v>
      </c>
      <c r="L62" s="62">
        <f t="shared" si="17"/>
        <v>0</v>
      </c>
      <c r="M62" s="62">
        <f t="shared" si="18"/>
        <v>0</v>
      </c>
      <c r="N62" s="62">
        <f t="shared" si="19"/>
        <v>0</v>
      </c>
      <c r="O62" s="62">
        <f t="shared" si="20"/>
        <v>0</v>
      </c>
      <c r="P62" s="62">
        <f t="shared" si="21"/>
        <v>0</v>
      </c>
      <c r="Q62" s="62">
        <f t="shared" si="22"/>
        <v>0</v>
      </c>
      <c r="R62" s="63">
        <f t="shared" si="23"/>
        <v>0</v>
      </c>
      <c r="T62" s="36">
        <f>SUM(N62:Q62)*$S$69</f>
        <v>0</v>
      </c>
      <c r="U62" s="36">
        <f>M62*$S$69</f>
        <v>0</v>
      </c>
      <c r="V62" s="36">
        <f>(K62+L62+Q62)*S$69</f>
        <v>0</v>
      </c>
      <c r="X62" s="64"/>
    </row>
    <row r="63" spans="1:24">
      <c r="A63" s="67"/>
      <c r="B63" s="68"/>
      <c r="C63" s="69"/>
      <c r="D63" s="67"/>
      <c r="E63" s="67"/>
      <c r="F63" s="67"/>
      <c r="G63" s="70"/>
      <c r="H63" s="71"/>
      <c r="I63" s="71"/>
      <c r="J63" s="71"/>
      <c r="K63" s="72"/>
      <c r="L63" s="72"/>
      <c r="M63" s="72"/>
      <c r="N63" s="72"/>
      <c r="O63" s="72"/>
      <c r="P63" s="72"/>
      <c r="Q63" s="72"/>
      <c r="R63" s="67"/>
    </row>
    <row r="64" spans="1:24" s="79" customFormat="1" ht="15.75" thickBot="1">
      <c r="A64" s="73" t="s">
        <v>931</v>
      </c>
      <c r="B64" s="74"/>
      <c r="C64" s="75"/>
      <c r="D64" s="76"/>
      <c r="E64" s="76"/>
      <c r="F64" s="76"/>
      <c r="G64" s="77">
        <f t="shared" ref="G64:R64" si="25">SUM(G11:G62)</f>
        <v>7769540</v>
      </c>
      <c r="H64" s="102">
        <f t="shared" si="25"/>
        <v>388477</v>
      </c>
      <c r="I64" s="77">
        <f t="shared" si="25"/>
        <v>163160.34</v>
      </c>
      <c r="J64" s="77">
        <f t="shared" si="25"/>
        <v>416058.86699999997</v>
      </c>
      <c r="K64" s="77">
        <f t="shared" si="25"/>
        <v>1065942.8172540001</v>
      </c>
      <c r="L64" s="77">
        <f t="shared" si="25"/>
        <v>980317.9024254001</v>
      </c>
      <c r="M64" s="77">
        <f t="shared" si="25"/>
        <v>10783496.926679403</v>
      </c>
      <c r="N64" s="77">
        <f t="shared" si="25"/>
        <v>830329.26335431391</v>
      </c>
      <c r="O64" s="77">
        <f t="shared" si="25"/>
        <v>539174.84633396997</v>
      </c>
      <c r="P64" s="77">
        <f t="shared" si="25"/>
        <v>323504.907800382</v>
      </c>
      <c r="Q64" s="77">
        <f t="shared" si="25"/>
        <v>169300.9017488666</v>
      </c>
      <c r="R64" s="78">
        <f t="shared" si="25"/>
        <v>12645806.845916934</v>
      </c>
    </row>
    <row r="65" spans="1:68">
      <c r="A65" s="80"/>
      <c r="B65" s="81"/>
      <c r="C65" s="82"/>
      <c r="D65" s="83"/>
      <c r="E65" s="83"/>
      <c r="F65" s="83"/>
      <c r="G65" s="84"/>
      <c r="H65" s="103"/>
      <c r="I65" s="84"/>
      <c r="J65" s="84"/>
      <c r="K65" s="84"/>
      <c r="L65" s="84"/>
      <c r="M65" s="84"/>
      <c r="N65" s="84"/>
      <c r="O65" s="84"/>
      <c r="P65" s="84"/>
      <c r="Q65" s="84"/>
      <c r="R65" s="55"/>
    </row>
    <row r="66" spans="1:68">
      <c r="C66" s="50"/>
      <c r="R66" s="83"/>
    </row>
    <row r="67" spans="1:68">
      <c r="C67" s="50"/>
      <c r="R67" s="83"/>
    </row>
    <row r="68" spans="1:68">
      <c r="C68" s="50"/>
      <c r="R68" s="83"/>
    </row>
    <row r="69" spans="1:68">
      <c r="C69" s="50"/>
      <c r="R69" s="83"/>
      <c r="S69" s="64"/>
      <c r="T69" s="64"/>
      <c r="U69" s="64"/>
      <c r="V69" s="64"/>
      <c r="W69" s="64"/>
      <c r="X69" s="64"/>
      <c r="Y69" s="64"/>
      <c r="Z69" s="64"/>
      <c r="AA69" s="64"/>
      <c r="AB69" s="64"/>
      <c r="AC69" s="64"/>
      <c r="AD69" s="64"/>
      <c r="AE69" s="64"/>
      <c r="AF69" s="64"/>
      <c r="AG69" s="64"/>
      <c r="AH69" s="64"/>
      <c r="AI69" s="64"/>
      <c r="AJ69" s="64"/>
      <c r="AK69" s="64"/>
      <c r="AL69" s="64"/>
      <c r="AM69" s="64"/>
      <c r="AN69" s="64"/>
      <c r="AO69" s="64"/>
      <c r="AP69" s="64"/>
      <c r="AQ69" s="64"/>
      <c r="AR69" s="64"/>
      <c r="AS69" s="64"/>
      <c r="AT69" s="64"/>
      <c r="AU69" s="64"/>
      <c r="AV69" s="64"/>
      <c r="AW69" s="64"/>
      <c r="AX69" s="64"/>
      <c r="AY69" s="64"/>
      <c r="AZ69" s="64"/>
      <c r="BA69" s="64"/>
      <c r="BB69" s="64"/>
      <c r="BC69" s="64"/>
      <c r="BD69" s="64"/>
      <c r="BE69" s="64"/>
      <c r="BF69" s="64"/>
      <c r="BG69" s="64"/>
      <c r="BH69" s="64"/>
      <c r="BI69" s="64"/>
      <c r="BJ69" s="64"/>
      <c r="BK69" s="64"/>
      <c r="BL69" s="64"/>
      <c r="BM69" s="64"/>
      <c r="BN69" s="64"/>
      <c r="BO69" s="64"/>
      <c r="BP69" s="64"/>
    </row>
    <row r="70" spans="1:68" ht="13.5" customHeight="1">
      <c r="C70" s="50"/>
      <c r="R70" s="83"/>
    </row>
    <row r="71" spans="1:68" ht="13.5" customHeight="1">
      <c r="C71" s="50"/>
      <c r="R71" s="83"/>
    </row>
    <row r="72" spans="1:68" ht="13.5" customHeight="1">
      <c r="C72" s="50"/>
      <c r="R72" s="83"/>
    </row>
    <row r="73" spans="1:68" ht="13.5" customHeight="1">
      <c r="C73" s="50"/>
      <c r="R73" s="83"/>
    </row>
    <row r="74" spans="1:68" ht="13.5" customHeight="1">
      <c r="C74" s="50"/>
      <c r="R74" s="83"/>
    </row>
    <row r="75" spans="1:68" ht="13.5" customHeight="1">
      <c r="C75" s="50"/>
      <c r="R75" s="83"/>
    </row>
    <row r="76" spans="1:68" ht="13.5" customHeight="1">
      <c r="C76" s="50"/>
      <c r="R76" s="83"/>
    </row>
    <row r="77" spans="1:68" ht="13.5" customHeight="1">
      <c r="C77" s="50"/>
      <c r="R77" s="83"/>
    </row>
    <row r="78" spans="1:68" ht="13.5" customHeight="1">
      <c r="C78" s="50"/>
      <c r="R78" s="83"/>
    </row>
    <row r="79" spans="1:68" ht="13.5" customHeight="1">
      <c r="C79" s="50"/>
      <c r="R79" s="83"/>
    </row>
    <row r="80" spans="1:68" ht="13.5" customHeight="1">
      <c r="C80" s="50"/>
      <c r="R80" s="83"/>
    </row>
    <row r="81" spans="3:18" ht="13.5" customHeight="1">
      <c r="C81" s="50"/>
      <c r="R81" s="83"/>
    </row>
    <row r="82" spans="3:18" ht="13.5" customHeight="1">
      <c r="C82" s="50"/>
      <c r="R82" s="83"/>
    </row>
    <row r="83" spans="3:18" ht="13.5" customHeight="1">
      <c r="C83" s="50"/>
      <c r="R83" s="83"/>
    </row>
    <row r="84" spans="3:18" ht="13.5" customHeight="1">
      <c r="C84" s="50"/>
      <c r="R84" s="83"/>
    </row>
    <row r="85" spans="3:18" ht="13.5" customHeight="1">
      <c r="C85" s="50"/>
      <c r="R85" s="83"/>
    </row>
    <row r="86" spans="3:18" ht="13.5" customHeight="1">
      <c r="C86" s="50"/>
      <c r="R86" s="83"/>
    </row>
    <row r="87" spans="3:18" ht="13.5" customHeight="1">
      <c r="C87" s="50"/>
      <c r="R87" s="83"/>
    </row>
    <row r="88" spans="3:18" ht="13.5" customHeight="1">
      <c r="C88" s="50"/>
      <c r="R88" s="83"/>
    </row>
    <row r="89" spans="3:18" ht="13.5" customHeight="1">
      <c r="C89" s="50"/>
      <c r="R89" s="83"/>
    </row>
    <row r="90" spans="3:18" ht="13.5" customHeight="1">
      <c r="C90" s="50"/>
      <c r="R90" s="83"/>
    </row>
    <row r="91" spans="3:18" ht="13.5" customHeight="1">
      <c r="C91" s="50"/>
      <c r="R91" s="83"/>
    </row>
    <row r="92" spans="3:18" ht="13.5" customHeight="1">
      <c r="C92" s="50"/>
      <c r="R92" s="83"/>
    </row>
    <row r="93" spans="3:18" ht="13.5" customHeight="1">
      <c r="C93" s="50"/>
      <c r="R93" s="83"/>
    </row>
    <row r="94" spans="3:18" ht="13.5" customHeight="1">
      <c r="C94" s="50"/>
      <c r="R94" s="83"/>
    </row>
    <row r="95" spans="3:18">
      <c r="C95" s="50"/>
      <c r="R95" s="83"/>
    </row>
    <row r="96" spans="3:18">
      <c r="C96" s="50"/>
      <c r="R96" s="83"/>
    </row>
    <row r="97" spans="3:18">
      <c r="C97" s="50"/>
      <c r="R97" s="83"/>
    </row>
    <row r="98" spans="3:18">
      <c r="C98" s="50"/>
      <c r="R98" s="83"/>
    </row>
    <row r="99" spans="3:18">
      <c r="C99" s="50"/>
      <c r="R99" s="83"/>
    </row>
    <row r="100" spans="3:18">
      <c r="C100" s="50"/>
      <c r="R100" s="83"/>
    </row>
    <row r="101" spans="3:18">
      <c r="C101" s="50"/>
      <c r="R101" s="83"/>
    </row>
    <row r="102" spans="3:18">
      <c r="C102" s="50"/>
      <c r="R102" s="83"/>
    </row>
    <row r="103" spans="3:18">
      <c r="C103" s="50"/>
      <c r="R103" s="83"/>
    </row>
    <row r="104" spans="3:18">
      <c r="C104" s="50"/>
      <c r="R104" s="83"/>
    </row>
    <row r="105" spans="3:18">
      <c r="C105" s="50"/>
      <c r="R105" s="83"/>
    </row>
    <row r="106" spans="3:18">
      <c r="C106" s="50"/>
      <c r="R106" s="83"/>
    </row>
    <row r="107" spans="3:18">
      <c r="C107" s="50"/>
      <c r="R107" s="83"/>
    </row>
    <row r="108" spans="3:18">
      <c r="C108" s="50"/>
      <c r="R108" s="83"/>
    </row>
    <row r="109" spans="3:18">
      <c r="C109" s="50"/>
      <c r="R109" s="83"/>
    </row>
    <row r="110" spans="3:18">
      <c r="C110" s="50"/>
      <c r="R110" s="83"/>
    </row>
    <row r="111" spans="3:18">
      <c r="C111" s="50"/>
      <c r="R111" s="83"/>
    </row>
    <row r="112" spans="3:18">
      <c r="C112" s="50"/>
      <c r="R112" s="83"/>
    </row>
    <row r="113" spans="3:18">
      <c r="C113" s="50"/>
      <c r="R113" s="83"/>
    </row>
    <row r="114" spans="3:18">
      <c r="C114" s="50"/>
      <c r="R114" s="83"/>
    </row>
    <row r="115" spans="3:18">
      <c r="C115" s="50"/>
      <c r="R115" s="83"/>
    </row>
    <row r="116" spans="3:18">
      <c r="C116" s="50"/>
      <c r="R116" s="83"/>
    </row>
    <row r="117" spans="3:18">
      <c r="C117" s="50"/>
      <c r="R117" s="83"/>
    </row>
    <row r="118" spans="3:18">
      <c r="C118" s="50"/>
      <c r="R118" s="83"/>
    </row>
    <row r="119" spans="3:18">
      <c r="C119" s="50"/>
      <c r="R119" s="83"/>
    </row>
    <row r="120" spans="3:18">
      <c r="C120" s="50"/>
      <c r="R120" s="83"/>
    </row>
    <row r="121" spans="3:18">
      <c r="C121" s="50"/>
      <c r="R121" s="83"/>
    </row>
    <row r="122" spans="3:18">
      <c r="C122" s="50"/>
      <c r="R122" s="83"/>
    </row>
    <row r="123" spans="3:18">
      <c r="C123" s="50"/>
      <c r="R123" s="83"/>
    </row>
    <row r="124" spans="3:18">
      <c r="C124" s="50"/>
      <c r="R124" s="83"/>
    </row>
    <row r="125" spans="3:18">
      <c r="C125" s="50"/>
      <c r="R125" s="83"/>
    </row>
    <row r="126" spans="3:18">
      <c r="C126" s="50"/>
      <c r="R126" s="83"/>
    </row>
    <row r="127" spans="3:18">
      <c r="C127" s="50"/>
      <c r="R127" s="83"/>
    </row>
    <row r="128" spans="3:18">
      <c r="C128" s="50"/>
      <c r="R128" s="83"/>
    </row>
    <row r="129" spans="3:18">
      <c r="C129" s="50"/>
      <c r="R129" s="83"/>
    </row>
    <row r="130" spans="3:18">
      <c r="C130" s="50"/>
      <c r="R130" s="83"/>
    </row>
    <row r="131" spans="3:18">
      <c r="C131" s="50"/>
      <c r="R131" s="83"/>
    </row>
    <row r="132" spans="3:18">
      <c r="C132" s="50"/>
      <c r="R132" s="83"/>
    </row>
    <row r="133" spans="3:18">
      <c r="C133" s="50"/>
      <c r="R133" s="83"/>
    </row>
    <row r="134" spans="3:18">
      <c r="C134" s="50"/>
      <c r="R134" s="83"/>
    </row>
    <row r="135" spans="3:18">
      <c r="C135" s="50"/>
      <c r="R135" s="83"/>
    </row>
    <row r="136" spans="3:18">
      <c r="C136" s="50"/>
      <c r="R136" s="83"/>
    </row>
    <row r="137" spans="3:18">
      <c r="C137" s="50"/>
      <c r="R137" s="83"/>
    </row>
    <row r="138" spans="3:18">
      <c r="C138" s="50"/>
      <c r="R138" s="83"/>
    </row>
    <row r="139" spans="3:18">
      <c r="C139" s="50"/>
      <c r="R139" s="83"/>
    </row>
    <row r="140" spans="3:18">
      <c r="C140" s="50"/>
      <c r="R140" s="83"/>
    </row>
    <row r="141" spans="3:18">
      <c r="C141" s="50"/>
      <c r="R141" s="83"/>
    </row>
    <row r="142" spans="3:18">
      <c r="C142" s="50"/>
      <c r="R142" s="83"/>
    </row>
    <row r="143" spans="3:18">
      <c r="C143" s="50"/>
      <c r="R143" s="83"/>
    </row>
    <row r="144" spans="3:18">
      <c r="C144" s="50"/>
      <c r="R144" s="83"/>
    </row>
    <row r="145" spans="3:18">
      <c r="C145" s="50"/>
      <c r="R145" s="83"/>
    </row>
    <row r="146" spans="3:18">
      <c r="C146" s="50"/>
      <c r="R146" s="83"/>
    </row>
    <row r="147" spans="3:18">
      <c r="C147" s="50"/>
      <c r="R147" s="83"/>
    </row>
    <row r="148" spans="3:18">
      <c r="C148" s="50"/>
      <c r="R148" s="83"/>
    </row>
    <row r="149" spans="3:18">
      <c r="C149" s="50"/>
      <c r="R149" s="83"/>
    </row>
    <row r="150" spans="3:18">
      <c r="C150" s="50"/>
      <c r="R150" s="83"/>
    </row>
    <row r="151" spans="3:18">
      <c r="C151" s="50"/>
      <c r="R151" s="83"/>
    </row>
    <row r="152" spans="3:18">
      <c r="C152" s="50"/>
      <c r="R152" s="83"/>
    </row>
    <row r="153" spans="3:18">
      <c r="C153" s="50"/>
      <c r="R153" s="83"/>
    </row>
    <row r="154" spans="3:18">
      <c r="C154" s="50"/>
      <c r="R154" s="83"/>
    </row>
    <row r="155" spans="3:18">
      <c r="C155" s="50"/>
      <c r="R155" s="83"/>
    </row>
    <row r="156" spans="3:18">
      <c r="C156" s="50"/>
      <c r="R156" s="83"/>
    </row>
    <row r="157" spans="3:18">
      <c r="C157" s="50"/>
      <c r="R157" s="83"/>
    </row>
    <row r="158" spans="3:18">
      <c r="C158" s="50"/>
      <c r="R158" s="83"/>
    </row>
    <row r="159" spans="3:18">
      <c r="C159" s="50"/>
      <c r="R159" s="83"/>
    </row>
    <row r="160" spans="3:18">
      <c r="C160" s="50"/>
      <c r="R160" s="83"/>
    </row>
    <row r="161" spans="3:18">
      <c r="C161" s="50"/>
      <c r="R161" s="83"/>
    </row>
    <row r="162" spans="3:18">
      <c r="C162" s="50"/>
      <c r="R162" s="83"/>
    </row>
    <row r="163" spans="3:18">
      <c r="C163" s="50"/>
      <c r="R163" s="83"/>
    </row>
    <row r="164" spans="3:18">
      <c r="C164" s="50"/>
      <c r="R164" s="83"/>
    </row>
    <row r="165" spans="3:18">
      <c r="C165" s="50"/>
      <c r="R165" s="83"/>
    </row>
    <row r="166" spans="3:18">
      <c r="C166" s="50"/>
      <c r="R166" s="83"/>
    </row>
    <row r="167" spans="3:18">
      <c r="C167" s="50"/>
      <c r="R167" s="83"/>
    </row>
    <row r="168" spans="3:18">
      <c r="C168" s="50"/>
      <c r="R168" s="83"/>
    </row>
    <row r="169" spans="3:18">
      <c r="C169" s="50"/>
      <c r="R169" s="83"/>
    </row>
    <row r="170" spans="3:18">
      <c r="C170" s="50"/>
      <c r="R170" s="83"/>
    </row>
    <row r="171" spans="3:18">
      <c r="C171" s="50"/>
      <c r="R171" s="83"/>
    </row>
    <row r="172" spans="3:18">
      <c r="C172" s="50"/>
      <c r="R172" s="83"/>
    </row>
    <row r="173" spans="3:18">
      <c r="C173" s="50"/>
      <c r="R173" s="83"/>
    </row>
    <row r="174" spans="3:18">
      <c r="C174" s="50"/>
      <c r="R174" s="83"/>
    </row>
    <row r="175" spans="3:18">
      <c r="C175" s="50"/>
      <c r="R175" s="83"/>
    </row>
    <row r="176" spans="3:18">
      <c r="C176" s="50"/>
      <c r="R176" s="83"/>
    </row>
    <row r="177" spans="3:18">
      <c r="C177" s="50"/>
      <c r="R177" s="83"/>
    </row>
    <row r="178" spans="3:18">
      <c r="C178" s="50"/>
      <c r="R178" s="83"/>
    </row>
    <row r="179" spans="3:18">
      <c r="C179" s="50"/>
      <c r="R179" s="83"/>
    </row>
    <row r="180" spans="3:18">
      <c r="C180" s="50"/>
      <c r="R180" s="83"/>
    </row>
    <row r="181" spans="3:18">
      <c r="C181" s="50"/>
      <c r="R181" s="83"/>
    </row>
    <row r="182" spans="3:18">
      <c r="C182" s="50"/>
      <c r="R182" s="83"/>
    </row>
    <row r="183" spans="3:18">
      <c r="C183" s="50"/>
      <c r="R183" s="83"/>
    </row>
    <row r="184" spans="3:18">
      <c r="C184" s="50"/>
      <c r="R184" s="83"/>
    </row>
    <row r="185" spans="3:18">
      <c r="C185" s="50"/>
      <c r="R185" s="83"/>
    </row>
    <row r="186" spans="3:18">
      <c r="C186" s="50"/>
      <c r="R186" s="83"/>
    </row>
    <row r="187" spans="3:18">
      <c r="C187" s="50"/>
      <c r="R187" s="83"/>
    </row>
    <row r="188" spans="3:18">
      <c r="C188" s="50"/>
      <c r="R188" s="83"/>
    </row>
    <row r="189" spans="3:18">
      <c r="C189" s="50"/>
      <c r="R189" s="83"/>
    </row>
    <row r="190" spans="3:18">
      <c r="C190" s="50"/>
      <c r="R190" s="83"/>
    </row>
    <row r="191" spans="3:18">
      <c r="C191" s="50"/>
      <c r="R191" s="83"/>
    </row>
    <row r="192" spans="3:18">
      <c r="C192" s="50"/>
      <c r="R192" s="83"/>
    </row>
    <row r="193" spans="3:18">
      <c r="C193" s="50"/>
      <c r="R193" s="83"/>
    </row>
    <row r="194" spans="3:18">
      <c r="C194" s="50"/>
      <c r="R194" s="83"/>
    </row>
    <row r="195" spans="3:18">
      <c r="C195" s="50"/>
      <c r="R195" s="83"/>
    </row>
    <row r="196" spans="3:18">
      <c r="C196" s="50"/>
      <c r="R196" s="83"/>
    </row>
    <row r="197" spans="3:18">
      <c r="C197" s="50"/>
      <c r="R197" s="83"/>
    </row>
    <row r="198" spans="3:18">
      <c r="C198" s="50"/>
      <c r="R198" s="83"/>
    </row>
    <row r="199" spans="3:18">
      <c r="C199" s="50"/>
      <c r="R199" s="83"/>
    </row>
    <row r="200" spans="3:18">
      <c r="C200" s="50"/>
      <c r="R200" s="83"/>
    </row>
    <row r="201" spans="3:18">
      <c r="C201" s="50"/>
      <c r="R201" s="83"/>
    </row>
    <row r="202" spans="3:18">
      <c r="C202" s="50"/>
      <c r="R202" s="83"/>
    </row>
    <row r="203" spans="3:18">
      <c r="C203" s="50"/>
      <c r="R203" s="83"/>
    </row>
    <row r="204" spans="3:18">
      <c r="C204" s="50"/>
      <c r="R204" s="83"/>
    </row>
    <row r="205" spans="3:18">
      <c r="C205" s="50"/>
      <c r="R205" s="83"/>
    </row>
    <row r="206" spans="3:18">
      <c r="C206" s="50"/>
      <c r="R206" s="83"/>
    </row>
    <row r="207" spans="3:18">
      <c r="C207" s="50"/>
      <c r="R207" s="83"/>
    </row>
    <row r="208" spans="3:18">
      <c r="C208" s="50"/>
      <c r="R208" s="83"/>
    </row>
    <row r="209" spans="3:18">
      <c r="C209" s="50"/>
      <c r="R209" s="83"/>
    </row>
    <row r="210" spans="3:18">
      <c r="C210" s="50"/>
      <c r="R210" s="83"/>
    </row>
    <row r="211" spans="3:18">
      <c r="C211" s="50"/>
      <c r="R211" s="83"/>
    </row>
    <row r="212" spans="3:18">
      <c r="C212" s="50"/>
      <c r="R212" s="83"/>
    </row>
    <row r="213" spans="3:18">
      <c r="C213" s="50"/>
      <c r="R213" s="83"/>
    </row>
    <row r="214" spans="3:18">
      <c r="C214" s="50"/>
      <c r="R214" s="83"/>
    </row>
    <row r="215" spans="3:18">
      <c r="C215" s="50"/>
      <c r="R215" s="83"/>
    </row>
    <row r="216" spans="3:18">
      <c r="C216" s="50"/>
      <c r="R216" s="83"/>
    </row>
    <row r="217" spans="3:18">
      <c r="C217" s="50"/>
      <c r="R217" s="83"/>
    </row>
    <row r="218" spans="3:18">
      <c r="C218" s="50"/>
      <c r="R218" s="83"/>
    </row>
    <row r="219" spans="3:18">
      <c r="C219" s="50"/>
      <c r="R219" s="83"/>
    </row>
    <row r="220" spans="3:18">
      <c r="C220" s="50"/>
      <c r="R220" s="83"/>
    </row>
    <row r="221" spans="3:18">
      <c r="C221" s="50"/>
      <c r="R221" s="83"/>
    </row>
    <row r="222" spans="3:18">
      <c r="C222" s="50"/>
      <c r="R222" s="83"/>
    </row>
    <row r="223" spans="3:18">
      <c r="C223" s="50"/>
      <c r="R223" s="83"/>
    </row>
    <row r="224" spans="3:18">
      <c r="C224" s="50"/>
      <c r="R224" s="83"/>
    </row>
    <row r="225" spans="3:18">
      <c r="C225" s="50"/>
      <c r="R225" s="83"/>
    </row>
    <row r="226" spans="3:18">
      <c r="C226" s="50"/>
      <c r="R226" s="83"/>
    </row>
    <row r="227" spans="3:18">
      <c r="C227" s="50"/>
      <c r="R227" s="83"/>
    </row>
    <row r="228" spans="3:18">
      <c r="C228" s="50"/>
      <c r="R228" s="83"/>
    </row>
    <row r="229" spans="3:18">
      <c r="C229" s="50"/>
      <c r="R229" s="83"/>
    </row>
    <row r="230" spans="3:18">
      <c r="C230" s="50"/>
      <c r="R230" s="83"/>
    </row>
    <row r="231" spans="3:18">
      <c r="C231" s="50"/>
      <c r="R231" s="83"/>
    </row>
    <row r="232" spans="3:18">
      <c r="C232" s="50"/>
      <c r="R232" s="83"/>
    </row>
    <row r="233" spans="3:18">
      <c r="C233" s="50"/>
      <c r="R233" s="83"/>
    </row>
    <row r="234" spans="3:18">
      <c r="C234" s="50"/>
      <c r="R234" s="83"/>
    </row>
    <row r="235" spans="3:18">
      <c r="C235" s="50"/>
      <c r="R235" s="83"/>
    </row>
    <row r="236" spans="3:18">
      <c r="C236" s="50"/>
      <c r="R236" s="83"/>
    </row>
    <row r="237" spans="3:18">
      <c r="C237" s="50"/>
      <c r="R237" s="83"/>
    </row>
    <row r="238" spans="3:18">
      <c r="C238" s="50"/>
      <c r="R238" s="83"/>
    </row>
    <row r="239" spans="3:18">
      <c r="C239" s="50"/>
      <c r="R239" s="83"/>
    </row>
    <row r="240" spans="3:18">
      <c r="C240" s="50"/>
      <c r="R240" s="83"/>
    </row>
    <row r="241" spans="3:18">
      <c r="C241" s="50"/>
      <c r="R241" s="83"/>
    </row>
    <row r="242" spans="3:18">
      <c r="C242" s="50"/>
      <c r="R242" s="83"/>
    </row>
    <row r="243" spans="3:18">
      <c r="C243" s="50"/>
      <c r="R243" s="83"/>
    </row>
    <row r="244" spans="3:18">
      <c r="C244" s="50"/>
      <c r="R244" s="83"/>
    </row>
    <row r="245" spans="3:18">
      <c r="C245" s="50"/>
      <c r="R245" s="83"/>
    </row>
    <row r="246" spans="3:18">
      <c r="C246" s="50"/>
      <c r="R246" s="83"/>
    </row>
    <row r="247" spans="3:18">
      <c r="C247" s="50"/>
      <c r="R247" s="83"/>
    </row>
    <row r="248" spans="3:18">
      <c r="C248" s="50"/>
      <c r="R248" s="83"/>
    </row>
    <row r="249" spans="3:18">
      <c r="C249" s="50"/>
      <c r="R249" s="83"/>
    </row>
    <row r="250" spans="3:18">
      <c r="C250" s="50"/>
      <c r="R250" s="83"/>
    </row>
    <row r="251" spans="3:18">
      <c r="C251" s="50"/>
      <c r="R251" s="83"/>
    </row>
    <row r="252" spans="3:18">
      <c r="C252" s="50"/>
      <c r="R252" s="83"/>
    </row>
    <row r="253" spans="3:18">
      <c r="C253" s="50"/>
      <c r="R253" s="83"/>
    </row>
    <row r="254" spans="3:18">
      <c r="C254" s="50"/>
      <c r="R254" s="83"/>
    </row>
    <row r="255" spans="3:18">
      <c r="C255" s="50"/>
      <c r="R255" s="83"/>
    </row>
    <row r="256" spans="3:18">
      <c r="C256" s="50"/>
      <c r="R256" s="83"/>
    </row>
    <row r="257" spans="3:18">
      <c r="C257" s="50"/>
      <c r="R257" s="83"/>
    </row>
    <row r="258" spans="3:18">
      <c r="C258" s="50"/>
      <c r="R258" s="83"/>
    </row>
    <row r="259" spans="3:18">
      <c r="C259" s="50"/>
      <c r="R259" s="83"/>
    </row>
    <row r="260" spans="3:18">
      <c r="C260" s="50"/>
      <c r="R260" s="83"/>
    </row>
    <row r="261" spans="3:18">
      <c r="C261" s="50"/>
      <c r="R261" s="83"/>
    </row>
    <row r="262" spans="3:18">
      <c r="C262" s="50"/>
      <c r="R262" s="83"/>
    </row>
    <row r="263" spans="3:18">
      <c r="C263" s="50"/>
      <c r="R263" s="83"/>
    </row>
    <row r="264" spans="3:18">
      <c r="C264" s="50"/>
      <c r="R264" s="83"/>
    </row>
    <row r="265" spans="3:18">
      <c r="C265" s="50"/>
      <c r="R265" s="83"/>
    </row>
    <row r="266" spans="3:18">
      <c r="C266" s="50"/>
      <c r="R266" s="83"/>
    </row>
    <row r="267" spans="3:18">
      <c r="C267" s="50"/>
      <c r="R267" s="83"/>
    </row>
    <row r="268" spans="3:18">
      <c r="C268" s="50"/>
      <c r="R268" s="83"/>
    </row>
    <row r="269" spans="3:18">
      <c r="C269" s="50"/>
      <c r="R269" s="83"/>
    </row>
    <row r="270" spans="3:18">
      <c r="C270" s="50"/>
      <c r="R270" s="83"/>
    </row>
    <row r="271" spans="3:18">
      <c r="C271" s="50"/>
      <c r="R271" s="83"/>
    </row>
    <row r="272" spans="3:18">
      <c r="C272" s="50"/>
      <c r="R272" s="83"/>
    </row>
    <row r="273" spans="3:18">
      <c r="C273" s="50"/>
      <c r="R273" s="83"/>
    </row>
    <row r="274" spans="3:18">
      <c r="C274" s="50"/>
      <c r="R274" s="83"/>
    </row>
    <row r="275" spans="3:18">
      <c r="C275" s="50"/>
      <c r="R275" s="83"/>
    </row>
    <row r="276" spans="3:18">
      <c r="C276" s="50"/>
      <c r="R276" s="83"/>
    </row>
    <row r="277" spans="3:18">
      <c r="C277" s="50"/>
      <c r="R277" s="83"/>
    </row>
    <row r="278" spans="3:18">
      <c r="C278" s="50"/>
      <c r="R278" s="83"/>
    </row>
    <row r="279" spans="3:18">
      <c r="C279" s="50"/>
      <c r="R279" s="83"/>
    </row>
    <row r="280" spans="3:18">
      <c r="C280" s="50"/>
      <c r="R280" s="83"/>
    </row>
    <row r="281" spans="3:18">
      <c r="C281" s="50"/>
      <c r="R281" s="83"/>
    </row>
    <row r="282" spans="3:18">
      <c r="C282" s="50"/>
      <c r="R282" s="83"/>
    </row>
    <row r="283" spans="3:18">
      <c r="C283" s="50"/>
      <c r="R283" s="83"/>
    </row>
    <row r="284" spans="3:18">
      <c r="C284" s="50"/>
      <c r="R284" s="83"/>
    </row>
    <row r="285" spans="3:18">
      <c r="C285" s="50"/>
      <c r="R285" s="83"/>
    </row>
    <row r="286" spans="3:18">
      <c r="C286" s="50"/>
      <c r="R286" s="83"/>
    </row>
    <row r="287" spans="3:18">
      <c r="C287" s="50"/>
      <c r="R287" s="83"/>
    </row>
    <row r="288" spans="3:18">
      <c r="C288" s="50"/>
      <c r="R288" s="83"/>
    </row>
    <row r="289" spans="3:18">
      <c r="C289" s="50"/>
      <c r="R289" s="83"/>
    </row>
    <row r="290" spans="3:18">
      <c r="C290" s="50"/>
      <c r="R290" s="83"/>
    </row>
    <row r="291" spans="3:18">
      <c r="C291" s="50"/>
      <c r="R291" s="83"/>
    </row>
    <row r="292" spans="3:18">
      <c r="C292" s="50"/>
      <c r="R292" s="83"/>
    </row>
    <row r="293" spans="3:18">
      <c r="C293" s="50"/>
      <c r="R293" s="83"/>
    </row>
    <row r="294" spans="3:18">
      <c r="C294" s="50"/>
      <c r="R294" s="83"/>
    </row>
    <row r="295" spans="3:18">
      <c r="C295" s="50"/>
      <c r="R295" s="83"/>
    </row>
    <row r="296" spans="3:18">
      <c r="C296" s="50"/>
      <c r="R296" s="83"/>
    </row>
    <row r="297" spans="3:18">
      <c r="C297" s="50"/>
      <c r="R297" s="83"/>
    </row>
    <row r="298" spans="3:18">
      <c r="C298" s="50"/>
      <c r="R298" s="83"/>
    </row>
    <row r="299" spans="3:18">
      <c r="C299" s="50"/>
      <c r="R299" s="83"/>
    </row>
    <row r="300" spans="3:18">
      <c r="C300" s="50"/>
      <c r="R300" s="83"/>
    </row>
    <row r="301" spans="3:18">
      <c r="C301" s="50"/>
      <c r="R301" s="83"/>
    </row>
    <row r="302" spans="3:18">
      <c r="C302" s="50"/>
      <c r="R302" s="83"/>
    </row>
    <row r="303" spans="3:18">
      <c r="C303" s="50"/>
      <c r="R303" s="83"/>
    </row>
    <row r="304" spans="3:18">
      <c r="C304" s="50"/>
      <c r="R304" s="83"/>
    </row>
    <row r="305" spans="3:18">
      <c r="C305" s="50"/>
      <c r="R305" s="83"/>
    </row>
    <row r="306" spans="3:18">
      <c r="C306" s="50"/>
    </row>
    <row r="307" spans="3:18">
      <c r="C307" s="50"/>
    </row>
    <row r="308" spans="3:18">
      <c r="C308" s="50"/>
    </row>
    <row r="309" spans="3:18">
      <c r="C309" s="50"/>
    </row>
    <row r="310" spans="3:18">
      <c r="C310" s="50"/>
    </row>
    <row r="311" spans="3:18">
      <c r="C311" s="50"/>
    </row>
    <row r="312" spans="3:18">
      <c r="C312" s="50"/>
    </row>
    <row r="313" spans="3:18">
      <c r="C313" s="50"/>
    </row>
    <row r="314" spans="3:18">
      <c r="C314" s="50"/>
    </row>
    <row r="315" spans="3:18">
      <c r="C315" s="50"/>
    </row>
    <row r="316" spans="3:18">
      <c r="C316" s="50"/>
    </row>
    <row r="317" spans="3:18">
      <c r="C317" s="50"/>
    </row>
    <row r="318" spans="3:18">
      <c r="C318" s="50"/>
    </row>
    <row r="319" spans="3:18">
      <c r="C319" s="50"/>
    </row>
    <row r="320" spans="3:18">
      <c r="C320" s="50"/>
    </row>
    <row r="321" spans="3:3">
      <c r="C321" s="50"/>
    </row>
    <row r="322" spans="3:3">
      <c r="C322" s="50"/>
    </row>
    <row r="323" spans="3:3">
      <c r="C323" s="50"/>
    </row>
    <row r="324" spans="3:3">
      <c r="C324" s="50"/>
    </row>
    <row r="325" spans="3:3">
      <c r="C325" s="50"/>
    </row>
    <row r="326" spans="3:3">
      <c r="C326" s="50"/>
    </row>
    <row r="327" spans="3:3">
      <c r="C327" s="50"/>
    </row>
    <row r="328" spans="3:3">
      <c r="C328" s="50"/>
    </row>
    <row r="329" spans="3:3">
      <c r="C329" s="50"/>
    </row>
    <row r="330" spans="3:3">
      <c r="C330" s="50"/>
    </row>
    <row r="331" spans="3:3">
      <c r="C331" s="50"/>
    </row>
    <row r="332" spans="3:3">
      <c r="C332" s="50"/>
    </row>
    <row r="333" spans="3:3">
      <c r="C333" s="50"/>
    </row>
    <row r="334" spans="3:3">
      <c r="C334" s="50"/>
    </row>
    <row r="335" spans="3:3">
      <c r="C335" s="50"/>
    </row>
    <row r="336" spans="3:3">
      <c r="C336" s="50"/>
    </row>
    <row r="337" spans="3:3">
      <c r="C337" s="50"/>
    </row>
    <row r="338" spans="3:3">
      <c r="C338" s="50"/>
    </row>
    <row r="339" spans="3:3">
      <c r="C339" s="50"/>
    </row>
    <row r="340" spans="3:3">
      <c r="C340" s="50"/>
    </row>
    <row r="341" spans="3:3">
      <c r="C341" s="50"/>
    </row>
    <row r="342" spans="3:3">
      <c r="C342" s="50"/>
    </row>
    <row r="343" spans="3:3">
      <c r="C343" s="50"/>
    </row>
    <row r="344" spans="3:3">
      <c r="C344" s="50"/>
    </row>
    <row r="345" spans="3:3">
      <c r="C345" s="50"/>
    </row>
    <row r="346" spans="3:3">
      <c r="C346" s="50"/>
    </row>
    <row r="347" spans="3:3">
      <c r="C347" s="50"/>
    </row>
    <row r="348" spans="3:3">
      <c r="C348" s="50"/>
    </row>
    <row r="349" spans="3:3">
      <c r="C349" s="50"/>
    </row>
    <row r="350" spans="3:3">
      <c r="C350" s="50"/>
    </row>
    <row r="351" spans="3:3">
      <c r="C351" s="50"/>
    </row>
    <row r="352" spans="3:3">
      <c r="C352" s="50"/>
    </row>
    <row r="353" spans="3:3">
      <c r="C353" s="50"/>
    </row>
    <row r="354" spans="3:3">
      <c r="C354" s="50"/>
    </row>
    <row r="355" spans="3:3">
      <c r="C355" s="50"/>
    </row>
    <row r="356" spans="3:3">
      <c r="C356" s="50"/>
    </row>
    <row r="357" spans="3:3">
      <c r="C357" s="50"/>
    </row>
    <row r="358" spans="3:3">
      <c r="C358" s="50"/>
    </row>
    <row r="359" spans="3:3">
      <c r="C359" s="50"/>
    </row>
    <row r="360" spans="3:3">
      <c r="C360" s="50"/>
    </row>
    <row r="361" spans="3:3">
      <c r="C361" s="50"/>
    </row>
    <row r="362" spans="3:3">
      <c r="C362" s="50"/>
    </row>
    <row r="363" spans="3:3">
      <c r="C363" s="50"/>
    </row>
    <row r="364" spans="3:3">
      <c r="C364" s="50"/>
    </row>
    <row r="365" spans="3:3">
      <c r="C365" s="50"/>
    </row>
    <row r="366" spans="3:3">
      <c r="C366" s="50"/>
    </row>
    <row r="367" spans="3:3">
      <c r="C367" s="50"/>
    </row>
    <row r="368" spans="3:3">
      <c r="C368" s="50"/>
    </row>
    <row r="369" spans="3:3">
      <c r="C369" s="50"/>
    </row>
    <row r="370" spans="3:3">
      <c r="C370" s="50"/>
    </row>
    <row r="371" spans="3:3">
      <c r="C371" s="50"/>
    </row>
    <row r="372" spans="3:3">
      <c r="C372" s="50"/>
    </row>
    <row r="373" spans="3:3">
      <c r="C373" s="50"/>
    </row>
    <row r="374" spans="3:3">
      <c r="C374" s="50"/>
    </row>
    <row r="375" spans="3:3">
      <c r="C375" s="50"/>
    </row>
    <row r="376" spans="3:3">
      <c r="C376" s="50"/>
    </row>
    <row r="377" spans="3:3">
      <c r="C377" s="50"/>
    </row>
    <row r="378" spans="3:3">
      <c r="C378" s="50"/>
    </row>
    <row r="379" spans="3:3">
      <c r="C379" s="50"/>
    </row>
    <row r="380" spans="3:3">
      <c r="C380" s="50"/>
    </row>
    <row r="381" spans="3:3">
      <c r="C381" s="50"/>
    </row>
    <row r="382" spans="3:3">
      <c r="C382" s="50"/>
    </row>
    <row r="383" spans="3:3">
      <c r="C383" s="50"/>
    </row>
    <row r="384" spans="3:3">
      <c r="C384" s="50"/>
    </row>
    <row r="385" spans="3:3">
      <c r="C385" s="50"/>
    </row>
    <row r="386" spans="3:3">
      <c r="C386" s="50"/>
    </row>
    <row r="387" spans="3:3">
      <c r="C387" s="50"/>
    </row>
    <row r="388" spans="3:3">
      <c r="C388" s="50"/>
    </row>
    <row r="389" spans="3:3">
      <c r="C389" s="50"/>
    </row>
    <row r="390" spans="3:3">
      <c r="C390" s="50"/>
    </row>
    <row r="391" spans="3:3">
      <c r="C391" s="50"/>
    </row>
    <row r="392" spans="3:3">
      <c r="C392" s="50"/>
    </row>
    <row r="393" spans="3:3">
      <c r="C393" s="50"/>
    </row>
    <row r="394" spans="3:3">
      <c r="C394" s="50"/>
    </row>
    <row r="395" spans="3:3">
      <c r="C395" s="50"/>
    </row>
    <row r="396" spans="3:3">
      <c r="C396" s="50"/>
    </row>
    <row r="397" spans="3:3">
      <c r="C397" s="50"/>
    </row>
    <row r="398" spans="3:3">
      <c r="C398" s="50"/>
    </row>
    <row r="399" spans="3:3">
      <c r="C399" s="50"/>
    </row>
    <row r="400" spans="3:3">
      <c r="C400" s="50"/>
    </row>
    <row r="401" spans="3:3">
      <c r="C401" s="50"/>
    </row>
    <row r="402" spans="3:3">
      <c r="C402" s="50"/>
    </row>
    <row r="403" spans="3:3">
      <c r="C403" s="50"/>
    </row>
    <row r="404" spans="3:3">
      <c r="C404" s="50"/>
    </row>
    <row r="405" spans="3:3">
      <c r="C405" s="50"/>
    </row>
    <row r="406" spans="3:3">
      <c r="C406" s="50"/>
    </row>
    <row r="407" spans="3:3">
      <c r="C407" s="50"/>
    </row>
    <row r="408" spans="3:3">
      <c r="C408" s="50"/>
    </row>
    <row r="409" spans="3:3">
      <c r="C409" s="50"/>
    </row>
    <row r="410" spans="3:3">
      <c r="C410" s="50"/>
    </row>
    <row r="411" spans="3:3">
      <c r="C411" s="50"/>
    </row>
    <row r="412" spans="3:3">
      <c r="C412" s="50"/>
    </row>
    <row r="413" spans="3:3">
      <c r="C413" s="50"/>
    </row>
    <row r="414" spans="3:3">
      <c r="C414" s="50"/>
    </row>
    <row r="415" spans="3:3">
      <c r="C415" s="50"/>
    </row>
    <row r="416" spans="3:3">
      <c r="C416" s="50"/>
    </row>
    <row r="417" spans="3:3">
      <c r="C417" s="50"/>
    </row>
    <row r="418" spans="3:3">
      <c r="C418" s="50"/>
    </row>
    <row r="419" spans="3:3">
      <c r="C419" s="50"/>
    </row>
    <row r="420" spans="3:3">
      <c r="C420" s="50"/>
    </row>
    <row r="421" spans="3:3">
      <c r="C421" s="50"/>
    </row>
    <row r="422" spans="3:3">
      <c r="C422" s="50"/>
    </row>
    <row r="423" spans="3:3">
      <c r="C423" s="50"/>
    </row>
    <row r="424" spans="3:3">
      <c r="C424" s="50"/>
    </row>
    <row r="425" spans="3:3">
      <c r="C425" s="50"/>
    </row>
    <row r="426" spans="3:3">
      <c r="C426" s="50"/>
    </row>
    <row r="427" spans="3:3">
      <c r="C427" s="50"/>
    </row>
    <row r="428" spans="3:3">
      <c r="C428" s="50"/>
    </row>
    <row r="429" spans="3:3">
      <c r="C429" s="50"/>
    </row>
    <row r="430" spans="3:3">
      <c r="C430" s="50"/>
    </row>
    <row r="431" spans="3:3">
      <c r="C431" s="50"/>
    </row>
    <row r="432" spans="3:3">
      <c r="C432" s="50"/>
    </row>
    <row r="433" spans="3:3">
      <c r="C433" s="50"/>
    </row>
    <row r="434" spans="3:3">
      <c r="C434" s="50"/>
    </row>
  </sheetData>
  <phoneticPr fontId="25" type="noConversion"/>
  <pageMargins left="0.75" right="0.75" top="1" bottom="1" header="0.81" footer="0.5"/>
  <pageSetup paperSize="17" scale="53" orientation="landscape" r:id="rId1"/>
  <headerFooter alignWithMargins="0">
    <oddHeader>&amp;RCost Proposal Attachment 5</oddHeader>
    <oddFooter>&amp;CUse or disclosure of data  contained in this sheet is subject to the restriction on the title page of this proposal.&amp;R&amp;8&amp;F
&amp;A</oddFooter>
  </headerFooter>
</worksheet>
</file>

<file path=xl/worksheets/sheet11.xml><?xml version="1.0" encoding="utf-8"?>
<worksheet xmlns="http://schemas.openxmlformats.org/spreadsheetml/2006/main" xmlns:r="http://schemas.openxmlformats.org/officeDocument/2006/relationships">
  <sheetPr>
    <pageSetUpPr fitToPage="1"/>
  </sheetPr>
  <dimension ref="A3:AT2907"/>
  <sheetViews>
    <sheetView view="pageBreakPreview" topLeftCell="A8" zoomScale="75" zoomScaleNormal="65" zoomScaleSheetLayoutView="75" workbookViewId="0">
      <pane xSplit="2" ySplit="5" topLeftCell="AH13" activePane="bottomRight" state="frozen"/>
      <selection activeCell="A8" sqref="A8"/>
      <selection pane="topRight" activeCell="C8" sqref="C8"/>
      <selection pane="bottomLeft" activeCell="A13" sqref="A13"/>
      <selection pane="bottomRight" activeCell="AF338" sqref="AF338"/>
    </sheetView>
  </sheetViews>
  <sheetFormatPr defaultRowHeight="12.75"/>
  <cols>
    <col min="1" max="1" width="20.5703125" style="179" customWidth="1"/>
    <col min="2" max="2" width="51.140625" style="115" customWidth="1"/>
    <col min="3" max="3" width="11.5703125" style="116" bestFit="1" customWidth="1"/>
    <col min="4" max="4" width="10.85546875" style="117" bestFit="1" customWidth="1"/>
    <col min="5" max="5" width="4.85546875" style="118" customWidth="1"/>
    <col min="6" max="6" width="16.5703125" style="119" customWidth="1"/>
    <col min="7" max="7" width="17.140625" style="117" customWidth="1"/>
    <col min="8" max="12" width="7.7109375" style="117" customWidth="1"/>
    <col min="13" max="17" width="14.5703125" style="117" hidden="1" customWidth="1"/>
    <col min="18" max="18" width="14.5703125" style="117" customWidth="1"/>
    <col min="19" max="20" width="7.7109375" style="117" customWidth="1"/>
    <col min="21" max="21" width="9.42578125" style="117" customWidth="1"/>
    <col min="22" max="22" width="7.7109375" style="117" customWidth="1"/>
    <col min="23" max="26" width="14.5703125" style="117" hidden="1" customWidth="1"/>
    <col min="27" max="27" width="17" style="117" customWidth="1"/>
    <col min="28" max="28" width="10" style="120" customWidth="1"/>
    <col min="29" max="29" width="15.7109375" style="117" customWidth="1"/>
    <col min="30" max="30" width="14.5703125" style="121" customWidth="1"/>
    <col min="31" max="31" width="14.42578125" style="117" customWidth="1"/>
    <col min="32" max="32" width="16" style="117" customWidth="1"/>
    <col min="33" max="33" width="9.140625" style="122"/>
    <col min="34" max="34" width="0.140625" style="123" customWidth="1"/>
    <col min="35" max="35" width="8.140625" style="123" customWidth="1"/>
    <col min="36" max="36" width="9.42578125" style="116" customWidth="1"/>
    <col min="37" max="37" width="13.85546875" style="123" customWidth="1"/>
    <col min="38" max="38" width="13.7109375" style="123" customWidth="1"/>
    <col min="39" max="39" width="15" style="123" customWidth="1"/>
    <col min="40" max="40" width="60.28515625" style="115" customWidth="1"/>
    <col min="41" max="41" width="11.42578125" style="123" hidden="1" customWidth="1"/>
    <col min="42" max="42" width="30.28515625" style="115" hidden="1" customWidth="1"/>
    <col min="43" max="43" width="15.28515625" style="124" customWidth="1"/>
    <col min="44" max="44" width="15.7109375" style="123" bestFit="1" customWidth="1"/>
    <col min="45" max="45" width="9.140625" style="123"/>
    <col min="46" max="46" width="14.7109375" style="123" customWidth="1"/>
    <col min="47" max="16384" width="9.140625" style="123"/>
  </cols>
  <sheetData>
    <row r="3" spans="1:46" ht="23.25">
      <c r="B3" s="654" t="s">
        <v>779</v>
      </c>
    </row>
    <row r="4" spans="1:46" ht="23.25">
      <c r="B4" s="635" t="s">
        <v>655</v>
      </c>
      <c r="C4" s="123"/>
    </row>
    <row r="5" spans="1:46" ht="23.25">
      <c r="B5" s="636" t="s">
        <v>156</v>
      </c>
      <c r="C5" s="123"/>
    </row>
    <row r="7" spans="1:46" ht="13.5" thickBot="1"/>
    <row r="8" spans="1:46" s="115" customFormat="1" ht="46.5" customHeight="1" thickBot="1">
      <c r="A8" s="487" t="s">
        <v>904</v>
      </c>
      <c r="B8" s="1048" t="s">
        <v>290</v>
      </c>
      <c r="C8" s="309" t="s">
        <v>291</v>
      </c>
      <c r="D8" s="1286" t="s">
        <v>292</v>
      </c>
      <c r="E8" s="1286"/>
      <c r="F8" s="317" t="s">
        <v>293</v>
      </c>
      <c r="G8" s="333" t="s">
        <v>294</v>
      </c>
      <c r="H8" s="1285" t="s">
        <v>885</v>
      </c>
      <c r="I8" s="1285"/>
      <c r="J8" s="1285"/>
      <c r="K8" s="1285"/>
      <c r="L8" s="1285"/>
      <c r="M8" s="1285" t="s">
        <v>886</v>
      </c>
      <c r="N8" s="1285"/>
      <c r="O8" s="1285"/>
      <c r="P8" s="1285"/>
      <c r="Q8" s="1285"/>
      <c r="R8" s="464" t="s">
        <v>887</v>
      </c>
      <c r="S8" s="1285" t="s">
        <v>888</v>
      </c>
      <c r="T8" s="1285"/>
      <c r="U8" s="1285"/>
      <c r="V8" s="1285"/>
      <c r="W8" s="1285" t="s">
        <v>889</v>
      </c>
      <c r="X8" s="1285"/>
      <c r="Y8" s="1285"/>
      <c r="Z8" s="1285"/>
      <c r="AA8" s="464" t="s">
        <v>890</v>
      </c>
      <c r="AB8" s="340" t="s">
        <v>295</v>
      </c>
      <c r="AC8" s="324" t="s">
        <v>296</v>
      </c>
      <c r="AD8" s="289" t="s">
        <v>297</v>
      </c>
      <c r="AE8" s="287" t="s">
        <v>298</v>
      </c>
      <c r="AF8" s="287" t="s">
        <v>299</v>
      </c>
      <c r="AG8" s="286" t="s">
        <v>898</v>
      </c>
      <c r="AH8" s="286" t="s">
        <v>300</v>
      </c>
      <c r="AI8" s="286" t="s">
        <v>301</v>
      </c>
      <c r="AJ8" s="473" t="s">
        <v>899</v>
      </c>
      <c r="AK8" s="473" t="s">
        <v>900</v>
      </c>
      <c r="AL8" s="473" t="s">
        <v>901</v>
      </c>
      <c r="AM8" s="473" t="s">
        <v>902</v>
      </c>
      <c r="AN8" s="290" t="s">
        <v>302</v>
      </c>
      <c r="AO8" s="129" t="s">
        <v>303</v>
      </c>
      <c r="AP8" s="129" t="s">
        <v>304</v>
      </c>
      <c r="AQ8" s="130"/>
      <c r="AR8" s="115" t="s">
        <v>814</v>
      </c>
      <c r="AS8" s="115" t="s">
        <v>811</v>
      </c>
      <c r="AT8" s="115" t="s">
        <v>815</v>
      </c>
    </row>
    <row r="9" spans="1:46" s="115" customFormat="1" ht="115.5" customHeight="1" thickBot="1">
      <c r="A9" s="487"/>
      <c r="B9" s="1049"/>
      <c r="C9" s="494"/>
      <c r="D9" s="495"/>
      <c r="E9" s="495"/>
      <c r="F9" s="496"/>
      <c r="G9" s="513"/>
      <c r="H9" s="619" t="s">
        <v>238</v>
      </c>
      <c r="I9" s="619" t="s">
        <v>891</v>
      </c>
      <c r="J9" s="619" t="s">
        <v>642</v>
      </c>
      <c r="K9" s="619" t="s">
        <v>892</v>
      </c>
      <c r="L9" s="619" t="s">
        <v>893</v>
      </c>
      <c r="M9" s="619" t="s">
        <v>238</v>
      </c>
      <c r="N9" s="619" t="s">
        <v>891</v>
      </c>
      <c r="O9" s="619" t="s">
        <v>642</v>
      </c>
      <c r="P9" s="619" t="s">
        <v>892</v>
      </c>
      <c r="Q9" s="619" t="s">
        <v>893</v>
      </c>
      <c r="R9" s="620"/>
      <c r="S9" s="619" t="s">
        <v>894</v>
      </c>
      <c r="T9" s="619" t="s">
        <v>261</v>
      </c>
      <c r="U9" s="619" t="s">
        <v>1007</v>
      </c>
      <c r="V9" s="619" t="s">
        <v>896</v>
      </c>
      <c r="W9" s="465" t="s">
        <v>894</v>
      </c>
      <c r="X9" s="465" t="s">
        <v>261</v>
      </c>
      <c r="Y9" s="465" t="s">
        <v>895</v>
      </c>
      <c r="Z9" s="465" t="s">
        <v>896</v>
      </c>
      <c r="AA9" s="466"/>
      <c r="AB9" s="514"/>
      <c r="AC9" s="515"/>
      <c r="AD9" s="516"/>
      <c r="AE9" s="495"/>
      <c r="AF9" s="495"/>
      <c r="AG9" s="462"/>
      <c r="AH9" s="462"/>
      <c r="AI9" s="462"/>
      <c r="AJ9" s="474"/>
      <c r="AK9" s="474"/>
      <c r="AL9" s="474"/>
      <c r="AM9" s="474"/>
      <c r="AN9" s="463"/>
      <c r="AO9" s="129"/>
      <c r="AP9" s="129"/>
      <c r="AQ9" s="130"/>
      <c r="AS9" s="1153">
        <v>1</v>
      </c>
    </row>
    <row r="10" spans="1:46" s="115" customFormat="1" ht="27.75" customHeight="1" thickBot="1">
      <c r="A10" s="487"/>
      <c r="B10" s="1124"/>
      <c r="C10" s="494"/>
      <c r="D10" s="495"/>
      <c r="E10" s="495"/>
      <c r="F10" s="496"/>
      <c r="G10" s="513"/>
      <c r="H10" s="467">
        <v>0</v>
      </c>
      <c r="I10" s="467">
        <v>0</v>
      </c>
      <c r="J10" s="467">
        <v>0.05</v>
      </c>
      <c r="K10" s="468">
        <v>0.05</v>
      </c>
      <c r="L10" s="467">
        <v>0.1</v>
      </c>
      <c r="M10" s="467"/>
      <c r="N10" s="467"/>
      <c r="O10" s="467"/>
      <c r="P10" s="467"/>
      <c r="Q10" s="467"/>
      <c r="R10" s="469"/>
      <c r="S10" s="467">
        <v>0</v>
      </c>
      <c r="T10" s="467">
        <v>0.05</v>
      </c>
      <c r="U10" s="467">
        <v>0.05</v>
      </c>
      <c r="V10" s="467">
        <v>0.1</v>
      </c>
      <c r="W10" s="466"/>
      <c r="X10" s="466"/>
      <c r="Y10" s="466"/>
      <c r="Z10" s="466"/>
      <c r="AA10" s="466"/>
      <c r="AB10" s="514"/>
      <c r="AC10" s="515"/>
      <c r="AD10" s="516"/>
      <c r="AE10" s="495"/>
      <c r="AF10" s="495"/>
      <c r="AG10" s="462"/>
      <c r="AH10" s="462"/>
      <c r="AI10" s="462"/>
      <c r="AJ10" s="474"/>
      <c r="AK10" s="474"/>
      <c r="AL10" s="474"/>
      <c r="AM10" s="474"/>
      <c r="AN10" s="463"/>
      <c r="AO10" s="129"/>
      <c r="AP10" s="129"/>
      <c r="AQ10" s="130"/>
    </row>
    <row r="11" spans="1:46" s="115" customFormat="1" ht="20.25" thickBot="1">
      <c r="A11" s="1293" t="s">
        <v>101</v>
      </c>
      <c r="B11" s="1294"/>
      <c r="C11" s="327"/>
      <c r="D11" s="275"/>
      <c r="E11" s="275"/>
      <c r="F11" s="328"/>
      <c r="G11" s="334"/>
      <c r="H11" s="334"/>
      <c r="I11" s="334"/>
      <c r="J11" s="334"/>
      <c r="K11" s="334"/>
      <c r="L11" s="334"/>
      <c r="M11" s="334"/>
      <c r="N11" s="334"/>
      <c r="O11" s="334"/>
      <c r="P11" s="334"/>
      <c r="Q11" s="334"/>
      <c r="R11" s="334"/>
      <c r="S11" s="334"/>
      <c r="T11" s="334"/>
      <c r="U11" s="334"/>
      <c r="V11" s="334"/>
      <c r="W11" s="334"/>
      <c r="X11" s="334"/>
      <c r="Y11" s="334"/>
      <c r="Z11" s="334"/>
      <c r="AA11" s="334"/>
      <c r="AB11" s="341"/>
      <c r="AC11" s="325"/>
      <c r="AD11" s="276"/>
      <c r="AE11" s="275"/>
      <c r="AF11" s="275"/>
      <c r="AG11" s="274"/>
      <c r="AH11" s="274"/>
      <c r="AI11" s="274"/>
      <c r="AJ11" s="475"/>
      <c r="AK11" s="475"/>
      <c r="AL11" s="475"/>
      <c r="AM11" s="475"/>
      <c r="AN11" s="280"/>
      <c r="AO11" s="129"/>
      <c r="AP11" s="129"/>
      <c r="AQ11" s="130"/>
    </row>
    <row r="12" spans="1:46" s="124" customFormat="1" ht="15.75">
      <c r="A12" s="1133"/>
      <c r="B12" s="1138" t="s">
        <v>257</v>
      </c>
      <c r="C12" s="987"/>
      <c r="D12" s="1091"/>
      <c r="E12" s="1092"/>
      <c r="F12" s="1093"/>
      <c r="G12" s="343"/>
      <c r="H12" s="343"/>
      <c r="I12" s="343"/>
      <c r="J12" s="343"/>
      <c r="K12" s="343"/>
      <c r="L12" s="343"/>
      <c r="M12" s="343"/>
      <c r="N12" s="343"/>
      <c r="O12" s="343"/>
      <c r="P12" s="343"/>
      <c r="Q12" s="343"/>
      <c r="R12" s="343"/>
      <c r="S12" s="343"/>
      <c r="T12" s="343"/>
      <c r="U12" s="343"/>
      <c r="V12" s="343"/>
      <c r="W12" s="343"/>
      <c r="X12" s="343"/>
      <c r="Y12" s="343"/>
      <c r="Z12" s="343"/>
      <c r="AA12" s="343"/>
      <c r="AB12" s="1094"/>
      <c r="AC12" s="339"/>
      <c r="AD12" s="265"/>
      <c r="AE12" s="264"/>
      <c r="AF12" s="264"/>
      <c r="AG12" s="266"/>
      <c r="AH12" s="263"/>
      <c r="AI12" s="263"/>
      <c r="AJ12" s="1126"/>
      <c r="AK12" s="476"/>
      <c r="AL12" s="476"/>
      <c r="AM12" s="476"/>
      <c r="AN12" s="292"/>
      <c r="AO12" s="131"/>
      <c r="AP12" s="6"/>
      <c r="AQ12" s="138"/>
      <c r="AR12" s="137"/>
      <c r="AS12" s="137"/>
    </row>
    <row r="13" spans="1:46" s="4" customFormat="1" ht="25.5">
      <c r="A13" s="712"/>
      <c r="B13" s="1000" t="s">
        <v>11</v>
      </c>
      <c r="C13" s="987"/>
      <c r="D13" s="984"/>
      <c r="E13" s="967"/>
      <c r="F13" s="971"/>
      <c r="G13" s="337">
        <f>IF(ISERROR(F13*D13)," ",F13*D13)</f>
        <v>0</v>
      </c>
      <c r="H13" s="337"/>
      <c r="I13" s="337"/>
      <c r="J13" s="337"/>
      <c r="K13" s="337"/>
      <c r="L13" s="337"/>
      <c r="M13" s="337"/>
      <c r="N13" s="337"/>
      <c r="O13" s="337"/>
      <c r="P13" s="337"/>
      <c r="Q13" s="337"/>
      <c r="R13" s="337"/>
      <c r="S13" s="337"/>
      <c r="T13" s="337"/>
      <c r="U13" s="337"/>
      <c r="V13" s="337"/>
      <c r="W13" s="337"/>
      <c r="X13" s="337"/>
      <c r="Y13" s="337"/>
      <c r="Z13" s="337"/>
      <c r="AA13" s="337"/>
      <c r="AB13" s="674"/>
      <c r="AC13" s="313"/>
      <c r="AD13" s="269"/>
      <c r="AE13" s="264"/>
      <c r="AF13" s="264"/>
      <c r="AG13" s="270"/>
      <c r="AH13" s="271"/>
      <c r="AI13" s="985"/>
      <c r="AJ13" s="986"/>
      <c r="AK13" s="986"/>
      <c r="AL13" s="986"/>
      <c r="AM13" s="986"/>
      <c r="AN13" s="292"/>
      <c r="AO13" s="5"/>
      <c r="AP13" s="6"/>
      <c r="AQ13" s="175"/>
      <c r="AR13" s="31"/>
      <c r="AS13" s="3"/>
    </row>
    <row r="14" spans="1:46" s="4" customFormat="1">
      <c r="A14" s="711" t="s">
        <v>905</v>
      </c>
      <c r="B14" s="371" t="s">
        <v>470</v>
      </c>
      <c r="C14" s="1020">
        <v>1951</v>
      </c>
      <c r="D14" s="647">
        <v>56</v>
      </c>
      <c r="E14" s="171" t="s">
        <v>307</v>
      </c>
      <c r="F14" s="913">
        <f>AT14</f>
        <v>79</v>
      </c>
      <c r="G14" s="337">
        <f t="shared" ref="G14:G110" si="0">IF(ISERROR(F14*D14)," ",F14*D14)</f>
        <v>4424</v>
      </c>
      <c r="H14" s="1009">
        <v>0</v>
      </c>
      <c r="I14" s="1009">
        <v>0</v>
      </c>
      <c r="J14" s="1009">
        <v>0</v>
      </c>
      <c r="K14" s="1009">
        <v>0</v>
      </c>
      <c r="L14" s="1009">
        <v>0</v>
      </c>
      <c r="M14" s="471">
        <f>G14*H14</f>
        <v>0</v>
      </c>
      <c r="N14" s="471">
        <f>(G14+M14)*I14</f>
        <v>0</v>
      </c>
      <c r="O14" s="471">
        <f>(G14+M14+N14)*J14</f>
        <v>0</v>
      </c>
      <c r="P14" s="471">
        <f>(G14+M14+N14+O14)*K14</f>
        <v>0</v>
      </c>
      <c r="Q14" s="471">
        <f>(G14+M14+N14+O14+P14)*L14</f>
        <v>0</v>
      </c>
      <c r="R14" s="472">
        <f>G14+SUM(M14:Q14)</f>
        <v>4424</v>
      </c>
      <c r="S14" s="470"/>
      <c r="T14" s="470">
        <f t="shared" ref="T14:V33" si="1">T$10</f>
        <v>0.05</v>
      </c>
      <c r="U14" s="470">
        <v>0.03</v>
      </c>
      <c r="V14" s="470">
        <f t="shared" si="1"/>
        <v>0.1</v>
      </c>
      <c r="W14" s="472">
        <f>R14*S14</f>
        <v>0</v>
      </c>
      <c r="X14" s="472">
        <f>R14*T14</f>
        <v>221.20000000000002</v>
      </c>
      <c r="Y14" s="472">
        <f>R14*U14</f>
        <v>132.72</v>
      </c>
      <c r="Z14" s="472">
        <f>(W14+X14)*V14</f>
        <v>22.120000000000005</v>
      </c>
      <c r="AA14" s="472">
        <f>R14+SUM(W14:Z14)</f>
        <v>4800.04</v>
      </c>
      <c r="AB14" s="674">
        <v>70</v>
      </c>
      <c r="AC14" s="313">
        <f>IF(ISERROR(IF('Wainwright Summary'!$E$7-C14&gt;AB14,0,(AB14-('Wainwright Summary'!$E$7-C14))/AB14)*G14)," ",(IF('Wainwright Summary'!$E$7-C14&gt;AB14,0,(AB14-('Wainwright Summary'!$E$7-C14))/AB14)*AA14))</f>
        <v>891.43600000000004</v>
      </c>
      <c r="AD14" s="269">
        <f>VLOOKUP(C14,'Inflation-OLD'!$A$6:$B$126,2)/VLOOKUP('Wainwright Summary'!$E$6,'Inflation-OLD'!$A$6:$B$126,2)</f>
        <v>0.15126159403676817</v>
      </c>
      <c r="AE14" s="264">
        <f>IF(ISERROR(AA14*AD14), " ",AA14*AD14 )</f>
        <v>726.0617018402487</v>
      </c>
      <c r="AF14" s="264">
        <f t="shared" ref="AF14:AF29" si="2">IF(ISERROR((AC14/AA14)*AE14)," ",(AC14/AA14)*AE14)</f>
        <v>134.84003034176047</v>
      </c>
      <c r="AG14" s="270">
        <f t="shared" ref="AG14:AG20" si="3">IF(ISERROR(C14+AB14)," ",(C14+AB14))</f>
        <v>2021</v>
      </c>
      <c r="AH14" s="271"/>
      <c r="AI14" s="985"/>
      <c r="AJ14" s="986">
        <f t="shared" ref="AJ14:AJ29" si="4">AB14</f>
        <v>70</v>
      </c>
      <c r="AK14" s="998"/>
      <c r="AL14" s="998"/>
      <c r="AM14" s="998"/>
      <c r="AN14" s="292"/>
      <c r="AO14" s="5"/>
      <c r="AP14" s="6"/>
      <c r="AQ14" s="175"/>
      <c r="AR14" s="899">
        <v>79</v>
      </c>
      <c r="AS14" s="904">
        <v>1</v>
      </c>
      <c r="AT14" s="903">
        <f>AR14*AS14</f>
        <v>79</v>
      </c>
    </row>
    <row r="15" spans="1:46" s="4" customFormat="1">
      <c r="A15" s="711" t="s">
        <v>905</v>
      </c>
      <c r="B15" s="371" t="s">
        <v>471</v>
      </c>
      <c r="C15" s="1020">
        <v>1951</v>
      </c>
      <c r="D15" s="647">
        <v>118</v>
      </c>
      <c r="E15" s="171" t="s">
        <v>307</v>
      </c>
      <c r="F15" s="913">
        <f t="shared" ref="F15:F79" si="5">AT15</f>
        <v>127</v>
      </c>
      <c r="G15" s="337">
        <f t="shared" si="0"/>
        <v>14986</v>
      </c>
      <c r="H15" s="1009">
        <v>0</v>
      </c>
      <c r="I15" s="1009">
        <v>0</v>
      </c>
      <c r="J15" s="1009">
        <v>0</v>
      </c>
      <c r="K15" s="1009">
        <v>0</v>
      </c>
      <c r="L15" s="1009">
        <v>0</v>
      </c>
      <c r="M15" s="471">
        <f t="shared" ref="M15:M110" si="6">G15*H15</f>
        <v>0</v>
      </c>
      <c r="N15" s="471">
        <f t="shared" ref="N15:N110" si="7">(G15+M15)*I15</f>
        <v>0</v>
      </c>
      <c r="O15" s="471">
        <f t="shared" ref="O15:O110" si="8">(G15+M15+N15)*J15</f>
        <v>0</v>
      </c>
      <c r="P15" s="471">
        <f t="shared" ref="P15:P110" si="9">(G15+M15+N15+O15)*K15</f>
        <v>0</v>
      </c>
      <c r="Q15" s="471">
        <f t="shared" ref="Q15:Q110" si="10">(G15+M15+N15+O15+P15)*L15</f>
        <v>0</v>
      </c>
      <c r="R15" s="472">
        <f t="shared" ref="R15:R110" si="11">G15+SUM(M15:Q15)</f>
        <v>14986</v>
      </c>
      <c r="S15" s="470"/>
      <c r="T15" s="470">
        <f t="shared" si="1"/>
        <v>0.05</v>
      </c>
      <c r="U15" s="470">
        <v>0.03</v>
      </c>
      <c r="V15" s="470">
        <f t="shared" si="1"/>
        <v>0.1</v>
      </c>
      <c r="W15" s="472">
        <f t="shared" ref="W15:W110" si="12">R15*S15</f>
        <v>0</v>
      </c>
      <c r="X15" s="472">
        <f t="shared" ref="X15:X110" si="13">R15*T15</f>
        <v>749.30000000000007</v>
      </c>
      <c r="Y15" s="472">
        <f t="shared" ref="Y15:Y110" si="14">R15*U15</f>
        <v>449.58</v>
      </c>
      <c r="Z15" s="472">
        <f t="shared" ref="Z15:Z110" si="15">(W15+X15)*V15</f>
        <v>74.930000000000007</v>
      </c>
      <c r="AA15" s="472">
        <f t="shared" ref="AA15:AA110" si="16">R15+SUM(W15:Z15)</f>
        <v>16259.81</v>
      </c>
      <c r="AB15" s="674">
        <v>70</v>
      </c>
      <c r="AC15" s="313">
        <f>IF(ISERROR(IF('Wainwright Summary'!$E$7-C15&gt;AB15,0,(AB15-('Wainwright Summary'!$E$7-C15))/AB15)*G15)," ",(IF('Wainwright Summary'!$E$7-C15&gt;AB15,0,(AB15-('Wainwright Summary'!$E$7-C15))/AB15)*AA15))</f>
        <v>3019.6790000000001</v>
      </c>
      <c r="AD15" s="269">
        <f>VLOOKUP(C15,'Inflation-OLD'!$A$6:$B$126,2)/VLOOKUP('Wainwright Summary'!$E$6,'Inflation-OLD'!$A$6:$B$126,2)</f>
        <v>0.15126159403676817</v>
      </c>
      <c r="AE15" s="264">
        <f t="shared" ref="AE15:AE29" si="17">IF(ISERROR(AA15*AD15), " ",AA15*AD15 )</f>
        <v>2459.4847793349836</v>
      </c>
      <c r="AF15" s="264">
        <f t="shared" si="2"/>
        <v>456.76145901935411</v>
      </c>
      <c r="AG15" s="270">
        <f t="shared" si="3"/>
        <v>2021</v>
      </c>
      <c r="AH15" s="271"/>
      <c r="AI15" s="985"/>
      <c r="AJ15" s="986">
        <f t="shared" si="4"/>
        <v>70</v>
      </c>
      <c r="AK15" s="998"/>
      <c r="AL15" s="998"/>
      <c r="AM15" s="998"/>
      <c r="AN15" s="1095"/>
      <c r="AO15" s="5"/>
      <c r="AP15" s="6"/>
      <c r="AQ15" s="175"/>
      <c r="AR15" s="899">
        <v>127</v>
      </c>
      <c r="AS15" s="904">
        <v>1</v>
      </c>
      <c r="AT15" s="903">
        <f t="shared" ref="AT15:AT79" si="18">AR15*AS15</f>
        <v>127</v>
      </c>
    </row>
    <row r="16" spans="1:46" s="4" customFormat="1">
      <c r="A16" s="711" t="s">
        <v>905</v>
      </c>
      <c r="B16" s="371" t="s">
        <v>472</v>
      </c>
      <c r="C16" s="1020">
        <v>1988</v>
      </c>
      <c r="D16" s="647">
        <v>19</v>
      </c>
      <c r="E16" s="171" t="s">
        <v>307</v>
      </c>
      <c r="F16" s="913">
        <f t="shared" si="5"/>
        <v>143</v>
      </c>
      <c r="G16" s="337">
        <f t="shared" si="0"/>
        <v>2717</v>
      </c>
      <c r="H16" s="1009">
        <v>0</v>
      </c>
      <c r="I16" s="1009">
        <v>0</v>
      </c>
      <c r="J16" s="1009">
        <v>0</v>
      </c>
      <c r="K16" s="1009">
        <v>0</v>
      </c>
      <c r="L16" s="1009">
        <v>0</v>
      </c>
      <c r="M16" s="471">
        <f t="shared" si="6"/>
        <v>0</v>
      </c>
      <c r="N16" s="471">
        <f t="shared" si="7"/>
        <v>0</v>
      </c>
      <c r="O16" s="471">
        <f t="shared" si="8"/>
        <v>0</v>
      </c>
      <c r="P16" s="471">
        <f t="shared" si="9"/>
        <v>0</v>
      </c>
      <c r="Q16" s="471">
        <f t="shared" si="10"/>
        <v>0</v>
      </c>
      <c r="R16" s="472">
        <f t="shared" si="11"/>
        <v>2717</v>
      </c>
      <c r="S16" s="470"/>
      <c r="T16" s="470">
        <f t="shared" si="1"/>
        <v>0.05</v>
      </c>
      <c r="U16" s="470">
        <v>0.03</v>
      </c>
      <c r="V16" s="470">
        <f t="shared" si="1"/>
        <v>0.1</v>
      </c>
      <c r="W16" s="472">
        <f t="shared" si="12"/>
        <v>0</v>
      </c>
      <c r="X16" s="472">
        <f t="shared" si="13"/>
        <v>135.85</v>
      </c>
      <c r="Y16" s="472">
        <f t="shared" si="14"/>
        <v>81.509999999999991</v>
      </c>
      <c r="Z16" s="472">
        <f t="shared" si="15"/>
        <v>13.585000000000001</v>
      </c>
      <c r="AA16" s="472">
        <f t="shared" si="16"/>
        <v>2947.9450000000002</v>
      </c>
      <c r="AB16" s="674">
        <v>70</v>
      </c>
      <c r="AC16" s="313">
        <f>IF(ISERROR(IF('Wainwright Summary'!$E$7-C16&gt;AB16,0,(AB16-('Wainwright Summary'!$E$7-C16))/AB16)*G16)," ",(IF('Wainwright Summary'!$E$7-C16&gt;AB16,0,(AB16-('Wainwright Summary'!$E$7-C16))/AB16)*AA16))</f>
        <v>2105.6750000000002</v>
      </c>
      <c r="AD16" s="269">
        <f>VLOOKUP(C16,'Inflation-OLD'!$A$6:$B$126,2)/VLOOKUP('Wainwright Summary'!$E$6,'Inflation-OLD'!$A$6:$B$126,2)</f>
        <v>0.65831676361219538</v>
      </c>
      <c r="AE16" s="264">
        <f t="shared" si="17"/>
        <v>1940.6816117067533</v>
      </c>
      <c r="AF16" s="264">
        <f t="shared" si="2"/>
        <v>1386.2011512191095</v>
      </c>
      <c r="AG16" s="270">
        <f t="shared" si="3"/>
        <v>2058</v>
      </c>
      <c r="AH16" s="271"/>
      <c r="AI16" s="985"/>
      <c r="AJ16" s="986">
        <f t="shared" si="4"/>
        <v>70</v>
      </c>
      <c r="AK16" s="998"/>
      <c r="AL16" s="998"/>
      <c r="AM16" s="998"/>
      <c r="AN16" s="292"/>
      <c r="AO16" s="5"/>
      <c r="AP16" s="6"/>
      <c r="AQ16" s="175"/>
      <c r="AR16" s="899">
        <v>143</v>
      </c>
      <c r="AS16" s="904">
        <v>1</v>
      </c>
      <c r="AT16" s="903">
        <f t="shared" si="18"/>
        <v>143</v>
      </c>
    </row>
    <row r="17" spans="1:46" s="4" customFormat="1">
      <c r="A17" s="711" t="s">
        <v>905</v>
      </c>
      <c r="B17" s="371" t="s">
        <v>473</v>
      </c>
      <c r="C17" s="1020">
        <v>1950</v>
      </c>
      <c r="D17" s="647">
        <v>45</v>
      </c>
      <c r="E17" s="171" t="s">
        <v>307</v>
      </c>
      <c r="F17" s="913">
        <f t="shared" si="5"/>
        <v>150</v>
      </c>
      <c r="G17" s="337">
        <f t="shared" si="0"/>
        <v>6750</v>
      </c>
      <c r="H17" s="1009">
        <v>0</v>
      </c>
      <c r="I17" s="1009">
        <v>0</v>
      </c>
      <c r="J17" s="1009">
        <v>0</v>
      </c>
      <c r="K17" s="1009">
        <v>0</v>
      </c>
      <c r="L17" s="1009">
        <v>0</v>
      </c>
      <c r="M17" s="471">
        <f t="shared" si="6"/>
        <v>0</v>
      </c>
      <c r="N17" s="471">
        <f t="shared" si="7"/>
        <v>0</v>
      </c>
      <c r="O17" s="471">
        <f t="shared" si="8"/>
        <v>0</v>
      </c>
      <c r="P17" s="471">
        <f t="shared" si="9"/>
        <v>0</v>
      </c>
      <c r="Q17" s="471">
        <f t="shared" si="10"/>
        <v>0</v>
      </c>
      <c r="R17" s="472">
        <f t="shared" si="11"/>
        <v>6750</v>
      </c>
      <c r="S17" s="470"/>
      <c r="T17" s="470">
        <f t="shared" si="1"/>
        <v>0.05</v>
      </c>
      <c r="U17" s="470">
        <v>0.03</v>
      </c>
      <c r="V17" s="470">
        <f t="shared" si="1"/>
        <v>0.1</v>
      </c>
      <c r="W17" s="472">
        <f t="shared" si="12"/>
        <v>0</v>
      </c>
      <c r="X17" s="472">
        <f t="shared" si="13"/>
        <v>337.5</v>
      </c>
      <c r="Y17" s="472">
        <f t="shared" si="14"/>
        <v>202.5</v>
      </c>
      <c r="Z17" s="472">
        <f t="shared" si="15"/>
        <v>33.75</v>
      </c>
      <c r="AA17" s="472">
        <f t="shared" si="16"/>
        <v>7323.75</v>
      </c>
      <c r="AB17" s="674">
        <v>70</v>
      </c>
      <c r="AC17" s="313">
        <f>IF(ISERROR(IF('Wainwright Summary'!$E$7-C17&gt;AB17,0,(AB17-('Wainwright Summary'!$E$7-C17))/AB17)*G17)," ",(IF('Wainwright Summary'!$E$7-C17&gt;AB17,0,(AB17-('Wainwright Summary'!$E$7-C17))/AB17)*AA17))</f>
        <v>1255.5</v>
      </c>
      <c r="AD17" s="269">
        <f>VLOOKUP(C17,'Inflation-OLD'!$A$6:$B$126,2)/VLOOKUP('Wainwright Summary'!$E$6,'Inflation-OLD'!$A$6:$B$126,2)</f>
        <v>0.14287644045429512</v>
      </c>
      <c r="AE17" s="264">
        <f t="shared" si="17"/>
        <v>1046.3913307771438</v>
      </c>
      <c r="AF17" s="264">
        <f t="shared" si="2"/>
        <v>179.38137099036751</v>
      </c>
      <c r="AG17" s="270">
        <f t="shared" si="3"/>
        <v>2020</v>
      </c>
      <c r="AH17" s="271"/>
      <c r="AI17" s="985"/>
      <c r="AJ17" s="986">
        <f t="shared" si="4"/>
        <v>70</v>
      </c>
      <c r="AK17" s="998"/>
      <c r="AL17" s="998"/>
      <c r="AM17" s="998"/>
      <c r="AN17" s="292"/>
      <c r="AO17" s="5"/>
      <c r="AP17" s="6"/>
      <c r="AQ17" s="175"/>
      <c r="AR17" s="899">
        <v>150</v>
      </c>
      <c r="AS17" s="904">
        <v>1</v>
      </c>
      <c r="AT17" s="903">
        <f t="shared" si="18"/>
        <v>150</v>
      </c>
    </row>
    <row r="18" spans="1:46" s="4" customFormat="1">
      <c r="A18" s="711" t="s">
        <v>905</v>
      </c>
      <c r="B18" s="371" t="s">
        <v>474</v>
      </c>
      <c r="C18" s="1020">
        <v>1979</v>
      </c>
      <c r="D18" s="647">
        <v>4547</v>
      </c>
      <c r="E18" s="171" t="s">
        <v>307</v>
      </c>
      <c r="F18" s="913">
        <f t="shared" si="5"/>
        <v>174</v>
      </c>
      <c r="G18" s="337">
        <f t="shared" si="0"/>
        <v>791178</v>
      </c>
      <c r="H18" s="1009">
        <v>0</v>
      </c>
      <c r="I18" s="1009">
        <v>0</v>
      </c>
      <c r="J18" s="1009">
        <v>0</v>
      </c>
      <c r="K18" s="1009">
        <v>0</v>
      </c>
      <c r="L18" s="1009">
        <v>0</v>
      </c>
      <c r="M18" s="471">
        <f t="shared" si="6"/>
        <v>0</v>
      </c>
      <c r="N18" s="471">
        <f t="shared" si="7"/>
        <v>0</v>
      </c>
      <c r="O18" s="471">
        <f t="shared" si="8"/>
        <v>0</v>
      </c>
      <c r="P18" s="471">
        <f t="shared" si="9"/>
        <v>0</v>
      </c>
      <c r="Q18" s="471">
        <f t="shared" si="10"/>
        <v>0</v>
      </c>
      <c r="R18" s="472">
        <f t="shared" si="11"/>
        <v>791178</v>
      </c>
      <c r="S18" s="470"/>
      <c r="T18" s="470">
        <f t="shared" si="1"/>
        <v>0.05</v>
      </c>
      <c r="U18" s="470">
        <f t="shared" si="1"/>
        <v>0.05</v>
      </c>
      <c r="V18" s="470">
        <f t="shared" si="1"/>
        <v>0.1</v>
      </c>
      <c r="W18" s="472">
        <f t="shared" si="12"/>
        <v>0</v>
      </c>
      <c r="X18" s="472">
        <f t="shared" si="13"/>
        <v>39558.9</v>
      </c>
      <c r="Y18" s="472">
        <f t="shared" si="14"/>
        <v>39558.9</v>
      </c>
      <c r="Z18" s="472">
        <f t="shared" si="15"/>
        <v>3955.8900000000003</v>
      </c>
      <c r="AA18" s="472">
        <f t="shared" si="16"/>
        <v>874251.69</v>
      </c>
      <c r="AB18" s="674">
        <v>70</v>
      </c>
      <c r="AC18" s="313">
        <f>IF(ISERROR(IF('Wainwright Summary'!$E$7-C18&gt;AB18,0,(AB18-('Wainwright Summary'!$E$7-C18))/AB18)*G18)," ",(IF('Wainwright Summary'!$E$7-C18&gt;AB18,0,(AB18-('Wainwright Summary'!$E$7-C18))/AB18)*AA18))</f>
        <v>512061.70414285711</v>
      </c>
      <c r="AD18" s="269">
        <f>VLOOKUP(C18,'Inflation-OLD'!$A$6:$B$126,2)/VLOOKUP('Wainwright Summary'!$E$6,'Inflation-OLD'!$A$6:$B$126,2)</f>
        <v>0.42632751449710848</v>
      </c>
      <c r="AE18" s="264">
        <f t="shared" si="17"/>
        <v>372717.55004259659</v>
      </c>
      <c r="AF18" s="264">
        <f t="shared" si="2"/>
        <v>218305.99359637802</v>
      </c>
      <c r="AG18" s="270">
        <f t="shared" si="3"/>
        <v>2049</v>
      </c>
      <c r="AH18" s="271"/>
      <c r="AI18" s="985"/>
      <c r="AJ18" s="986">
        <f t="shared" si="4"/>
        <v>70</v>
      </c>
      <c r="AK18" s="998"/>
      <c r="AL18" s="998"/>
      <c r="AM18" s="998"/>
      <c r="AN18" s="292"/>
      <c r="AO18" s="5"/>
      <c r="AP18" s="6"/>
      <c r="AQ18" s="175"/>
      <c r="AR18" s="899">
        <v>174</v>
      </c>
      <c r="AS18" s="904">
        <v>1</v>
      </c>
      <c r="AT18" s="903">
        <f t="shared" si="18"/>
        <v>174</v>
      </c>
    </row>
    <row r="19" spans="1:46" s="4" customFormat="1">
      <c r="A19" s="711" t="s">
        <v>905</v>
      </c>
      <c r="B19" s="371" t="s">
        <v>475</v>
      </c>
      <c r="C19" s="1020">
        <v>1963</v>
      </c>
      <c r="D19" s="647">
        <v>18057</v>
      </c>
      <c r="E19" s="171" t="s">
        <v>307</v>
      </c>
      <c r="F19" s="913">
        <f t="shared" si="5"/>
        <v>182</v>
      </c>
      <c r="G19" s="337">
        <f t="shared" si="0"/>
        <v>3286374</v>
      </c>
      <c r="H19" s="1009">
        <v>0</v>
      </c>
      <c r="I19" s="1009">
        <v>0</v>
      </c>
      <c r="J19" s="1009">
        <v>0</v>
      </c>
      <c r="K19" s="1009">
        <v>0</v>
      </c>
      <c r="L19" s="1009">
        <v>0</v>
      </c>
      <c r="M19" s="471">
        <f t="shared" si="6"/>
        <v>0</v>
      </c>
      <c r="N19" s="471">
        <f t="shared" si="7"/>
        <v>0</v>
      </c>
      <c r="O19" s="471">
        <f t="shared" si="8"/>
        <v>0</v>
      </c>
      <c r="P19" s="471">
        <f t="shared" si="9"/>
        <v>0</v>
      </c>
      <c r="Q19" s="471">
        <f t="shared" si="10"/>
        <v>0</v>
      </c>
      <c r="R19" s="472">
        <f t="shared" si="11"/>
        <v>3286374</v>
      </c>
      <c r="S19" s="470"/>
      <c r="T19" s="470">
        <f t="shared" si="1"/>
        <v>0.05</v>
      </c>
      <c r="U19" s="470">
        <f t="shared" si="1"/>
        <v>0.05</v>
      </c>
      <c r="V19" s="470">
        <f t="shared" si="1"/>
        <v>0.1</v>
      </c>
      <c r="W19" s="472">
        <f t="shared" si="12"/>
        <v>0</v>
      </c>
      <c r="X19" s="472">
        <f t="shared" si="13"/>
        <v>164318.70000000001</v>
      </c>
      <c r="Y19" s="472">
        <f t="shared" si="14"/>
        <v>164318.70000000001</v>
      </c>
      <c r="Z19" s="472">
        <f t="shared" si="15"/>
        <v>16431.870000000003</v>
      </c>
      <c r="AA19" s="472">
        <f t="shared" si="16"/>
        <v>3631443.27</v>
      </c>
      <c r="AB19" s="674">
        <v>70</v>
      </c>
      <c r="AC19" s="313">
        <f>IF(ISERROR(IF('Wainwright Summary'!$E$7-C19&gt;AB19,0,(AB19-('Wainwright Summary'!$E$7-C19))/AB19)*G19)," ",(IF('Wainwright Summary'!$E$7-C19&gt;AB19,0,(AB19-('Wainwright Summary'!$E$7-C19))/AB19)*AA19))</f>
        <v>1296944.0250000001</v>
      </c>
      <c r="AD19" s="269">
        <f>VLOOKUP(C19,'Inflation-OLD'!$A$6:$B$126,2)/VLOOKUP('Wainwright Summary'!$E$6,'Inflation-OLD'!$A$6:$B$126,2)</f>
        <v>0.19031010336691212</v>
      </c>
      <c r="AE19" s="264">
        <f t="shared" si="17"/>
        <v>691100.3440847774</v>
      </c>
      <c r="AF19" s="264">
        <f t="shared" si="2"/>
        <v>246821.55145884911</v>
      </c>
      <c r="AG19" s="270">
        <f t="shared" si="3"/>
        <v>2033</v>
      </c>
      <c r="AH19" s="271"/>
      <c r="AI19" s="985"/>
      <c r="AJ19" s="986">
        <f t="shared" si="4"/>
        <v>70</v>
      </c>
      <c r="AK19" s="998"/>
      <c r="AL19" s="998"/>
      <c r="AM19" s="998"/>
      <c r="AN19" s="292"/>
      <c r="AO19" s="5"/>
      <c r="AP19" s="6"/>
      <c r="AQ19" s="175"/>
      <c r="AR19" s="899">
        <v>182</v>
      </c>
      <c r="AS19" s="904">
        <v>1</v>
      </c>
      <c r="AT19" s="903">
        <f t="shared" si="18"/>
        <v>182</v>
      </c>
    </row>
    <row r="20" spans="1:46" s="4" customFormat="1" ht="18" customHeight="1">
      <c r="A20" s="711" t="s">
        <v>905</v>
      </c>
      <c r="B20" s="371" t="s">
        <v>633</v>
      </c>
      <c r="C20" s="1020">
        <v>1975</v>
      </c>
      <c r="D20" s="647">
        <v>3000</v>
      </c>
      <c r="E20" s="171" t="s">
        <v>307</v>
      </c>
      <c r="F20" s="913">
        <f t="shared" si="5"/>
        <v>190</v>
      </c>
      <c r="G20" s="337">
        <f t="shared" si="0"/>
        <v>570000</v>
      </c>
      <c r="H20" s="1009">
        <v>0</v>
      </c>
      <c r="I20" s="1009">
        <v>0</v>
      </c>
      <c r="J20" s="1009">
        <v>0</v>
      </c>
      <c r="K20" s="1009">
        <v>0</v>
      </c>
      <c r="L20" s="1009">
        <v>0</v>
      </c>
      <c r="M20" s="471">
        <f t="shared" si="6"/>
        <v>0</v>
      </c>
      <c r="N20" s="471">
        <f t="shared" si="7"/>
        <v>0</v>
      </c>
      <c r="O20" s="471">
        <f t="shared" si="8"/>
        <v>0</v>
      </c>
      <c r="P20" s="471">
        <f t="shared" si="9"/>
        <v>0</v>
      </c>
      <c r="Q20" s="471">
        <f t="shared" si="10"/>
        <v>0</v>
      </c>
      <c r="R20" s="472">
        <f t="shared" si="11"/>
        <v>570000</v>
      </c>
      <c r="S20" s="470"/>
      <c r="T20" s="470">
        <f t="shared" si="1"/>
        <v>0.05</v>
      </c>
      <c r="U20" s="470">
        <f t="shared" si="1"/>
        <v>0.05</v>
      </c>
      <c r="V20" s="470">
        <f t="shared" si="1"/>
        <v>0.1</v>
      </c>
      <c r="W20" s="472">
        <f>R20*S20</f>
        <v>0</v>
      </c>
      <c r="X20" s="472">
        <f>R20*T20</f>
        <v>28500</v>
      </c>
      <c r="Y20" s="472">
        <f>R20*U20</f>
        <v>28500</v>
      </c>
      <c r="Z20" s="472">
        <f>(W20+X20)*V20</f>
        <v>2850</v>
      </c>
      <c r="AA20" s="472">
        <f>R20+SUM(W20:Z20)</f>
        <v>629850</v>
      </c>
      <c r="AB20" s="674">
        <v>70</v>
      </c>
      <c r="AC20" s="313">
        <f>IF(ISERROR(IF('Wainwright Summary'!$E$7-C20&gt;AB20,0,(AB20-('Wainwright Summary'!$E$7-C20))/AB20)*G20)," ",(IF('Wainwright Summary'!$E$7-C20&gt;AB20,0,(AB20-('Wainwright Summary'!$E$7-C20))/AB20)*AA20))</f>
        <v>332920.71428571432</v>
      </c>
      <c r="AD20" s="269">
        <f>VLOOKUP(C20,'Inflation-OLD'!$A$6:$B$126,2)/VLOOKUP('Wainwright Summary'!$E$6,'Inflation-OLD'!$A$6:$B$126,2)</f>
        <v>0.32044439867137081</v>
      </c>
      <c r="AE20" s="264">
        <f t="shared" si="17"/>
        <v>201831.90450316289</v>
      </c>
      <c r="AF20" s="264">
        <f t="shared" si="2"/>
        <v>106682.57809452896</v>
      </c>
      <c r="AG20" s="270">
        <f t="shared" si="3"/>
        <v>2045</v>
      </c>
      <c r="AH20" s="271"/>
      <c r="AI20" s="985"/>
      <c r="AJ20" s="986">
        <f t="shared" si="4"/>
        <v>70</v>
      </c>
      <c r="AK20" s="998"/>
      <c r="AL20" s="998"/>
      <c r="AM20" s="998"/>
      <c r="AN20" s="292" t="s">
        <v>634</v>
      </c>
      <c r="AO20" s="5"/>
      <c r="AP20" s="6"/>
      <c r="AQ20" s="175"/>
      <c r="AR20" s="899">
        <v>190</v>
      </c>
      <c r="AS20" s="904">
        <v>1</v>
      </c>
      <c r="AT20" s="903">
        <f t="shared" si="18"/>
        <v>190</v>
      </c>
    </row>
    <row r="21" spans="1:46" s="4" customFormat="1">
      <c r="A21" s="711" t="s">
        <v>905</v>
      </c>
      <c r="B21" s="371" t="s">
        <v>308</v>
      </c>
      <c r="C21" s="1020">
        <v>1975</v>
      </c>
      <c r="D21" s="647">
        <f>46189-D20</f>
        <v>43189</v>
      </c>
      <c r="E21" s="171" t="s">
        <v>307</v>
      </c>
      <c r="F21" s="913">
        <f t="shared" si="5"/>
        <v>190</v>
      </c>
      <c r="G21" s="337">
        <f t="shared" si="0"/>
        <v>8205910</v>
      </c>
      <c r="H21" s="1009">
        <v>0</v>
      </c>
      <c r="I21" s="1009">
        <v>0</v>
      </c>
      <c r="J21" s="1009">
        <v>0</v>
      </c>
      <c r="K21" s="1009">
        <v>0</v>
      </c>
      <c r="L21" s="1009">
        <v>0</v>
      </c>
      <c r="M21" s="471">
        <f t="shared" si="6"/>
        <v>0</v>
      </c>
      <c r="N21" s="471">
        <f t="shared" si="7"/>
        <v>0</v>
      </c>
      <c r="O21" s="471">
        <f t="shared" si="8"/>
        <v>0</v>
      </c>
      <c r="P21" s="471">
        <f t="shared" si="9"/>
        <v>0</v>
      </c>
      <c r="Q21" s="471">
        <f t="shared" si="10"/>
        <v>0</v>
      </c>
      <c r="R21" s="472">
        <f t="shared" si="11"/>
        <v>8205910</v>
      </c>
      <c r="S21" s="470"/>
      <c r="T21" s="470">
        <f t="shared" si="1"/>
        <v>0.05</v>
      </c>
      <c r="U21" s="470">
        <f t="shared" si="1"/>
        <v>0.05</v>
      </c>
      <c r="V21" s="470">
        <f t="shared" si="1"/>
        <v>0.1</v>
      </c>
      <c r="W21" s="472">
        <f t="shared" si="12"/>
        <v>0</v>
      </c>
      <c r="X21" s="472">
        <f t="shared" si="13"/>
        <v>410295.5</v>
      </c>
      <c r="Y21" s="472">
        <f t="shared" si="14"/>
        <v>410295.5</v>
      </c>
      <c r="Z21" s="472">
        <f t="shared" si="15"/>
        <v>41029.550000000003</v>
      </c>
      <c r="AA21" s="472">
        <f t="shared" si="16"/>
        <v>9067530.5500000007</v>
      </c>
      <c r="AB21" s="674">
        <v>70</v>
      </c>
      <c r="AC21" s="313">
        <f>IF(ISERROR(IF('Wainwright Summary'!$E$7-C21&gt;AB21,0,(AB21-('Wainwright Summary'!$E$7-C21))/AB21)*G21)," ",(IF('Wainwright Summary'!$E$7-C21&gt;AB21,0,(AB21-('Wainwright Summary'!$E$7-C21))/AB21)*AA21))</f>
        <v>4792837.5764285717</v>
      </c>
      <c r="AD21" s="269">
        <f>VLOOKUP(C21,'Inflation-OLD'!$A$6:$B$126,2)/VLOOKUP('Wainwright Summary'!$E$6,'Inflation-OLD'!$A$6:$B$126,2)</f>
        <v>0.32044439867137081</v>
      </c>
      <c r="AE21" s="264">
        <f t="shared" si="17"/>
        <v>2905639.3745290344</v>
      </c>
      <c r="AF21" s="264">
        <f t="shared" si="2"/>
        <v>1535837.9551082039</v>
      </c>
      <c r="AG21" s="270">
        <f t="shared" ref="AG21:AG29" si="19">IF(ISERROR(C21+AB21)," ",(C21+AB21))</f>
        <v>2045</v>
      </c>
      <c r="AH21" s="271"/>
      <c r="AI21" s="985"/>
      <c r="AJ21" s="986">
        <f t="shared" si="4"/>
        <v>70</v>
      </c>
      <c r="AK21" s="998"/>
      <c r="AL21" s="998"/>
      <c r="AM21" s="998"/>
      <c r="AN21" s="292"/>
      <c r="AO21" s="5"/>
      <c r="AP21" s="6"/>
      <c r="AQ21" s="175"/>
      <c r="AR21" s="899">
        <v>190</v>
      </c>
      <c r="AS21" s="904">
        <v>1</v>
      </c>
      <c r="AT21" s="903">
        <f t="shared" si="18"/>
        <v>190</v>
      </c>
    </row>
    <row r="22" spans="1:46" s="4" customFormat="1">
      <c r="A22" s="711" t="s">
        <v>905</v>
      </c>
      <c r="B22" s="371" t="s">
        <v>309</v>
      </c>
      <c r="C22" s="1020">
        <v>1963</v>
      </c>
      <c r="D22" s="647">
        <v>7308</v>
      </c>
      <c r="E22" s="171" t="s">
        <v>307</v>
      </c>
      <c r="F22" s="913">
        <f t="shared" si="5"/>
        <v>198</v>
      </c>
      <c r="G22" s="337">
        <f t="shared" si="0"/>
        <v>1446984</v>
      </c>
      <c r="H22" s="1009">
        <v>0</v>
      </c>
      <c r="I22" s="1009">
        <v>0</v>
      </c>
      <c r="J22" s="1009">
        <v>0</v>
      </c>
      <c r="K22" s="1009">
        <v>0</v>
      </c>
      <c r="L22" s="1009">
        <v>0</v>
      </c>
      <c r="M22" s="471">
        <f t="shared" si="6"/>
        <v>0</v>
      </c>
      <c r="N22" s="471">
        <f t="shared" si="7"/>
        <v>0</v>
      </c>
      <c r="O22" s="471">
        <f t="shared" si="8"/>
        <v>0</v>
      </c>
      <c r="P22" s="471">
        <f t="shared" si="9"/>
        <v>0</v>
      </c>
      <c r="Q22" s="471">
        <f t="shared" si="10"/>
        <v>0</v>
      </c>
      <c r="R22" s="472">
        <f t="shared" si="11"/>
        <v>1446984</v>
      </c>
      <c r="S22" s="470"/>
      <c r="T22" s="470">
        <f t="shared" si="1"/>
        <v>0.05</v>
      </c>
      <c r="U22" s="470">
        <f t="shared" si="1"/>
        <v>0.05</v>
      </c>
      <c r="V22" s="470">
        <f t="shared" si="1"/>
        <v>0.1</v>
      </c>
      <c r="W22" s="472">
        <f t="shared" si="12"/>
        <v>0</v>
      </c>
      <c r="X22" s="472">
        <f t="shared" si="13"/>
        <v>72349.2</v>
      </c>
      <c r="Y22" s="472">
        <f t="shared" si="14"/>
        <v>72349.2</v>
      </c>
      <c r="Z22" s="472">
        <f t="shared" si="15"/>
        <v>7234.92</v>
      </c>
      <c r="AA22" s="472">
        <f t="shared" si="16"/>
        <v>1598917.32</v>
      </c>
      <c r="AB22" s="674">
        <v>70</v>
      </c>
      <c r="AC22" s="313">
        <f>IF(ISERROR(IF('Wainwright Summary'!$E$7-C22&gt;AB22,0,(AB22-('Wainwright Summary'!$E$7-C22))/AB22)*G22)," ",(IF('Wainwright Summary'!$E$7-C22&gt;AB22,0,(AB22-('Wainwright Summary'!$E$7-C22))/AB22)*AA22))</f>
        <v>571041.9</v>
      </c>
      <c r="AD22" s="269">
        <f>VLOOKUP(C22,'Inflation-OLD'!$A$6:$B$126,2)/VLOOKUP('Wainwright Summary'!$E$6,'Inflation-OLD'!$A$6:$B$126,2)</f>
        <v>0.19031010336691212</v>
      </c>
      <c r="AE22" s="264">
        <f t="shared" si="17"/>
        <v>304290.1204443461</v>
      </c>
      <c r="AF22" s="264">
        <f t="shared" si="2"/>
        <v>108675.0430158379</v>
      </c>
      <c r="AG22" s="270">
        <f t="shared" si="19"/>
        <v>2033</v>
      </c>
      <c r="AH22" s="271"/>
      <c r="AI22" s="985"/>
      <c r="AJ22" s="986">
        <f t="shared" si="4"/>
        <v>70</v>
      </c>
      <c r="AK22" s="998"/>
      <c r="AL22" s="998"/>
      <c r="AM22" s="998"/>
      <c r="AN22" s="292"/>
      <c r="AO22" s="5"/>
      <c r="AP22" s="6"/>
      <c r="AQ22" s="175"/>
      <c r="AR22" s="899">
        <v>198</v>
      </c>
      <c r="AS22" s="904">
        <v>1</v>
      </c>
      <c r="AT22" s="903">
        <f t="shared" si="18"/>
        <v>198</v>
      </c>
    </row>
    <row r="23" spans="1:46" s="4" customFormat="1">
      <c r="A23" s="711" t="s">
        <v>905</v>
      </c>
      <c r="B23" s="371" t="s">
        <v>310</v>
      </c>
      <c r="C23" s="1020">
        <v>1950</v>
      </c>
      <c r="D23" s="647">
        <v>6848</v>
      </c>
      <c r="E23" s="171" t="s">
        <v>307</v>
      </c>
      <c r="F23" s="913">
        <f t="shared" si="5"/>
        <v>206</v>
      </c>
      <c r="G23" s="337">
        <f t="shared" si="0"/>
        <v>1410688</v>
      </c>
      <c r="H23" s="1009">
        <v>0</v>
      </c>
      <c r="I23" s="1009">
        <v>0</v>
      </c>
      <c r="J23" s="1009">
        <v>0</v>
      </c>
      <c r="K23" s="1009">
        <v>0</v>
      </c>
      <c r="L23" s="1009">
        <v>0</v>
      </c>
      <c r="M23" s="471">
        <f t="shared" si="6"/>
        <v>0</v>
      </c>
      <c r="N23" s="471">
        <f t="shared" si="7"/>
        <v>0</v>
      </c>
      <c r="O23" s="471">
        <f t="shared" si="8"/>
        <v>0</v>
      </c>
      <c r="P23" s="471">
        <f t="shared" si="9"/>
        <v>0</v>
      </c>
      <c r="Q23" s="471">
        <f t="shared" si="10"/>
        <v>0</v>
      </c>
      <c r="R23" s="472">
        <f t="shared" si="11"/>
        <v>1410688</v>
      </c>
      <c r="S23" s="470"/>
      <c r="T23" s="470">
        <f t="shared" si="1"/>
        <v>0.05</v>
      </c>
      <c r="U23" s="470">
        <f t="shared" si="1"/>
        <v>0.05</v>
      </c>
      <c r="V23" s="470">
        <f t="shared" si="1"/>
        <v>0.1</v>
      </c>
      <c r="W23" s="472">
        <f t="shared" si="12"/>
        <v>0</v>
      </c>
      <c r="X23" s="472">
        <f t="shared" si="13"/>
        <v>70534.400000000009</v>
      </c>
      <c r="Y23" s="472">
        <f t="shared" si="14"/>
        <v>70534.400000000009</v>
      </c>
      <c r="Z23" s="472">
        <f t="shared" si="15"/>
        <v>7053.4400000000014</v>
      </c>
      <c r="AA23" s="472">
        <f t="shared" si="16"/>
        <v>1558810.24</v>
      </c>
      <c r="AB23" s="674">
        <v>70</v>
      </c>
      <c r="AC23" s="313">
        <f>IF(ISERROR(IF('Wainwright Summary'!$E$7-C23&gt;AB23,0,(AB23-('Wainwright Summary'!$E$7-C23))/AB23)*G23)," ",(IF('Wainwright Summary'!$E$7-C23&gt;AB23,0,(AB23-('Wainwright Summary'!$E$7-C23))/AB23)*AA23))</f>
        <v>267224.61257142859</v>
      </c>
      <c r="AD23" s="269">
        <f>VLOOKUP(C23,'Inflation-OLD'!$A$6:$B$126,2)/VLOOKUP('Wainwright Summary'!$E$6,'Inflation-OLD'!$A$6:$B$126,2)</f>
        <v>0.14287644045429512</v>
      </c>
      <c r="AE23" s="264">
        <f t="shared" si="17"/>
        <v>222717.2584349055</v>
      </c>
      <c r="AF23" s="264">
        <f t="shared" si="2"/>
        <v>38180.101445983797</v>
      </c>
      <c r="AG23" s="270">
        <f t="shared" si="19"/>
        <v>2020</v>
      </c>
      <c r="AH23" s="271"/>
      <c r="AI23" s="985"/>
      <c r="AJ23" s="986">
        <f t="shared" si="4"/>
        <v>70</v>
      </c>
      <c r="AK23" s="998"/>
      <c r="AL23" s="998"/>
      <c r="AM23" s="998"/>
      <c r="AN23" s="292"/>
      <c r="AO23" s="5"/>
      <c r="AP23" s="6"/>
      <c r="AQ23" s="175"/>
      <c r="AR23" s="899">
        <v>206</v>
      </c>
      <c r="AS23" s="904">
        <v>1</v>
      </c>
      <c r="AT23" s="903">
        <f t="shared" si="18"/>
        <v>206</v>
      </c>
    </row>
    <row r="24" spans="1:46" s="4" customFormat="1">
      <c r="A24" s="711" t="s">
        <v>905</v>
      </c>
      <c r="B24" s="371" t="s">
        <v>311</v>
      </c>
      <c r="C24" s="1020">
        <v>1964</v>
      </c>
      <c r="D24" s="647">
        <v>965</v>
      </c>
      <c r="E24" s="171" t="s">
        <v>307</v>
      </c>
      <c r="F24" s="913">
        <f t="shared" si="5"/>
        <v>222</v>
      </c>
      <c r="G24" s="337">
        <f t="shared" si="0"/>
        <v>214230</v>
      </c>
      <c r="H24" s="1009">
        <v>0</v>
      </c>
      <c r="I24" s="1009">
        <v>0</v>
      </c>
      <c r="J24" s="1009">
        <v>0</v>
      </c>
      <c r="K24" s="1009">
        <v>0</v>
      </c>
      <c r="L24" s="1009">
        <v>0</v>
      </c>
      <c r="M24" s="471">
        <f t="shared" si="6"/>
        <v>0</v>
      </c>
      <c r="N24" s="471">
        <f t="shared" si="7"/>
        <v>0</v>
      </c>
      <c r="O24" s="471">
        <f t="shared" si="8"/>
        <v>0</v>
      </c>
      <c r="P24" s="471">
        <f t="shared" si="9"/>
        <v>0</v>
      </c>
      <c r="Q24" s="471">
        <f t="shared" si="10"/>
        <v>0</v>
      </c>
      <c r="R24" s="472">
        <f t="shared" si="11"/>
        <v>214230</v>
      </c>
      <c r="S24" s="470"/>
      <c r="T24" s="470">
        <f t="shared" si="1"/>
        <v>0.05</v>
      </c>
      <c r="U24" s="470">
        <f t="shared" si="1"/>
        <v>0.05</v>
      </c>
      <c r="V24" s="470">
        <f t="shared" si="1"/>
        <v>0.1</v>
      </c>
      <c r="W24" s="472">
        <f t="shared" si="12"/>
        <v>0</v>
      </c>
      <c r="X24" s="472">
        <f t="shared" si="13"/>
        <v>10711.5</v>
      </c>
      <c r="Y24" s="472">
        <f t="shared" si="14"/>
        <v>10711.5</v>
      </c>
      <c r="Z24" s="472">
        <f t="shared" si="15"/>
        <v>1071.1500000000001</v>
      </c>
      <c r="AA24" s="472">
        <f t="shared" si="16"/>
        <v>236724.15</v>
      </c>
      <c r="AB24" s="674">
        <v>70</v>
      </c>
      <c r="AC24" s="313">
        <f>IF(ISERROR(IF('Wainwright Summary'!$E$7-C24&gt;AB24,0,(AB24-('Wainwright Summary'!$E$7-C24))/AB24)*G24)," ",(IF('Wainwright Summary'!$E$7-C24&gt;AB24,0,(AB24-('Wainwright Summary'!$E$7-C24))/AB24)*AA24))</f>
        <v>87926.112857142856</v>
      </c>
      <c r="AD24" s="269">
        <f>VLOOKUP(C24,'Inflation-OLD'!$A$6:$B$126,2)/VLOOKUP('Wainwright Summary'!$E$6,'Inflation-OLD'!$A$6:$B$126,2)</f>
        <v>0.19277632500881595</v>
      </c>
      <c r="AE24" s="264">
        <f t="shared" si="17"/>
        <v>45634.8116778357</v>
      </c>
      <c r="AF24" s="264">
        <f t="shared" si="2"/>
        <v>16950.072908910402</v>
      </c>
      <c r="AG24" s="270">
        <f t="shared" si="19"/>
        <v>2034</v>
      </c>
      <c r="AH24" s="271"/>
      <c r="AI24" s="985"/>
      <c r="AJ24" s="986">
        <f t="shared" si="4"/>
        <v>70</v>
      </c>
      <c r="AK24" s="998"/>
      <c r="AL24" s="998"/>
      <c r="AM24" s="998"/>
      <c r="AN24" s="292"/>
      <c r="AO24" s="5"/>
      <c r="AP24" s="6"/>
      <c r="AQ24" s="175"/>
      <c r="AR24" s="899">
        <v>222</v>
      </c>
      <c r="AS24" s="904">
        <v>1</v>
      </c>
      <c r="AT24" s="903">
        <f t="shared" si="18"/>
        <v>222</v>
      </c>
    </row>
    <row r="25" spans="1:46" s="4" customFormat="1">
      <c r="A25" s="711" t="s">
        <v>905</v>
      </c>
      <c r="B25" s="371" t="s">
        <v>312</v>
      </c>
      <c r="C25" s="1020">
        <v>1985</v>
      </c>
      <c r="D25" s="647">
        <v>1180</v>
      </c>
      <c r="E25" s="171" t="s">
        <v>307</v>
      </c>
      <c r="F25" s="913">
        <f t="shared" si="5"/>
        <v>238</v>
      </c>
      <c r="G25" s="337">
        <f t="shared" si="0"/>
        <v>280840</v>
      </c>
      <c r="H25" s="1009">
        <v>0</v>
      </c>
      <c r="I25" s="1009">
        <v>0</v>
      </c>
      <c r="J25" s="1009">
        <v>0</v>
      </c>
      <c r="K25" s="1009">
        <v>0</v>
      </c>
      <c r="L25" s="1009">
        <v>0</v>
      </c>
      <c r="M25" s="471">
        <f t="shared" si="6"/>
        <v>0</v>
      </c>
      <c r="N25" s="471">
        <f t="shared" si="7"/>
        <v>0</v>
      </c>
      <c r="O25" s="471">
        <f t="shared" si="8"/>
        <v>0</v>
      </c>
      <c r="P25" s="471">
        <f t="shared" si="9"/>
        <v>0</v>
      </c>
      <c r="Q25" s="471">
        <f t="shared" si="10"/>
        <v>0</v>
      </c>
      <c r="R25" s="472">
        <f t="shared" si="11"/>
        <v>280840</v>
      </c>
      <c r="S25" s="470"/>
      <c r="T25" s="470">
        <f t="shared" si="1"/>
        <v>0.05</v>
      </c>
      <c r="U25" s="470">
        <f t="shared" si="1"/>
        <v>0.05</v>
      </c>
      <c r="V25" s="470">
        <f t="shared" si="1"/>
        <v>0.1</v>
      </c>
      <c r="W25" s="472">
        <f t="shared" si="12"/>
        <v>0</v>
      </c>
      <c r="X25" s="472">
        <f t="shared" si="13"/>
        <v>14042</v>
      </c>
      <c r="Y25" s="472">
        <f t="shared" si="14"/>
        <v>14042</v>
      </c>
      <c r="Z25" s="472">
        <f t="shared" si="15"/>
        <v>1404.2</v>
      </c>
      <c r="AA25" s="472">
        <f t="shared" si="16"/>
        <v>310328.2</v>
      </c>
      <c r="AB25" s="674">
        <v>70</v>
      </c>
      <c r="AC25" s="313">
        <f>IF(ISERROR(IF('Wainwright Summary'!$E$7-C25&gt;AB25,0,(AB25-('Wainwright Summary'!$E$7-C25))/AB25)*G25)," ",(IF('Wainwright Summary'!$E$7-C25&gt;AB25,0,(AB25-('Wainwright Summary'!$E$7-C25))/AB25)*AA25))</f>
        <v>208363.22</v>
      </c>
      <c r="AD25" s="269">
        <f>VLOOKUP(C25,'Inflation-OLD'!$A$6:$B$126,2)/VLOOKUP('Wainwright Summary'!$E$6,'Inflation-OLD'!$A$6:$B$126,2)</f>
        <v>0.60685493868446883</v>
      </c>
      <c r="AE25" s="264">
        <f t="shared" si="17"/>
        <v>188324.20078306159</v>
      </c>
      <c r="AF25" s="264">
        <f t="shared" si="2"/>
        <v>126446.24909719848</v>
      </c>
      <c r="AG25" s="270">
        <f t="shared" si="19"/>
        <v>2055</v>
      </c>
      <c r="AH25" s="271"/>
      <c r="AI25" s="985"/>
      <c r="AJ25" s="986">
        <f t="shared" si="4"/>
        <v>70</v>
      </c>
      <c r="AK25" s="998"/>
      <c r="AL25" s="998"/>
      <c r="AM25" s="998"/>
      <c r="AN25" s="292"/>
      <c r="AO25" s="5"/>
      <c r="AP25" s="6"/>
      <c r="AQ25" s="175"/>
      <c r="AR25" s="899">
        <v>238</v>
      </c>
      <c r="AS25" s="904">
        <v>1</v>
      </c>
      <c r="AT25" s="903">
        <f t="shared" si="18"/>
        <v>238</v>
      </c>
    </row>
    <row r="26" spans="1:46" s="4" customFormat="1">
      <c r="A26" s="711" t="s">
        <v>905</v>
      </c>
      <c r="B26" s="371" t="s">
        <v>313</v>
      </c>
      <c r="C26" s="1020">
        <v>1975</v>
      </c>
      <c r="D26" s="647">
        <v>240</v>
      </c>
      <c r="E26" s="171" t="s">
        <v>307</v>
      </c>
      <c r="F26" s="913">
        <f t="shared" si="5"/>
        <v>245</v>
      </c>
      <c r="G26" s="337">
        <f t="shared" si="0"/>
        <v>58800</v>
      </c>
      <c r="H26" s="1009">
        <v>0</v>
      </c>
      <c r="I26" s="1009">
        <v>0</v>
      </c>
      <c r="J26" s="1009">
        <v>0</v>
      </c>
      <c r="K26" s="1009">
        <v>0</v>
      </c>
      <c r="L26" s="1009">
        <v>0</v>
      </c>
      <c r="M26" s="471">
        <f t="shared" si="6"/>
        <v>0</v>
      </c>
      <c r="N26" s="471">
        <f t="shared" si="7"/>
        <v>0</v>
      </c>
      <c r="O26" s="471">
        <f t="shared" si="8"/>
        <v>0</v>
      </c>
      <c r="P26" s="471">
        <f t="shared" si="9"/>
        <v>0</v>
      </c>
      <c r="Q26" s="471">
        <f t="shared" si="10"/>
        <v>0</v>
      </c>
      <c r="R26" s="472">
        <f t="shared" si="11"/>
        <v>58800</v>
      </c>
      <c r="S26" s="470"/>
      <c r="T26" s="470">
        <f t="shared" si="1"/>
        <v>0.05</v>
      </c>
      <c r="U26" s="470">
        <f t="shared" si="1"/>
        <v>0.05</v>
      </c>
      <c r="V26" s="470">
        <f t="shared" si="1"/>
        <v>0.1</v>
      </c>
      <c r="W26" s="472">
        <f t="shared" si="12"/>
        <v>0</v>
      </c>
      <c r="X26" s="472">
        <f t="shared" si="13"/>
        <v>2940</v>
      </c>
      <c r="Y26" s="472">
        <f t="shared" si="14"/>
        <v>2940</v>
      </c>
      <c r="Z26" s="472">
        <f t="shared" si="15"/>
        <v>294</v>
      </c>
      <c r="AA26" s="472">
        <f t="shared" si="16"/>
        <v>64974</v>
      </c>
      <c r="AB26" s="674">
        <v>70</v>
      </c>
      <c r="AC26" s="313">
        <f>IF(ISERROR(IF('Wainwright Summary'!$E$7-C26&gt;AB26,0,(AB26-('Wainwright Summary'!$E$7-C26))/AB26)*G26)," ",(IF('Wainwright Summary'!$E$7-C26&gt;AB26,0,(AB26-('Wainwright Summary'!$E$7-C26))/AB26)*AA26))</f>
        <v>34343.4</v>
      </c>
      <c r="AD26" s="269">
        <f>VLOOKUP(C26,'Inflation-OLD'!$A$6:$B$126,2)/VLOOKUP('Wainwright Summary'!$E$6,'Inflation-OLD'!$A$6:$B$126,2)</f>
        <v>0.32044439867137081</v>
      </c>
      <c r="AE26" s="264">
        <f t="shared" si="17"/>
        <v>20820.554359273647</v>
      </c>
      <c r="AF26" s="264">
        <f t="shared" si="2"/>
        <v>11005.150161330357</v>
      </c>
      <c r="AG26" s="270">
        <f t="shared" si="19"/>
        <v>2045</v>
      </c>
      <c r="AH26" s="271"/>
      <c r="AI26" s="985"/>
      <c r="AJ26" s="986">
        <f t="shared" si="4"/>
        <v>70</v>
      </c>
      <c r="AK26" s="998"/>
      <c r="AL26" s="998"/>
      <c r="AM26" s="998"/>
      <c r="AN26" s="292"/>
      <c r="AO26" s="5"/>
      <c r="AP26" s="6"/>
      <c r="AQ26" s="175"/>
      <c r="AR26" s="899">
        <v>245</v>
      </c>
      <c r="AS26" s="904">
        <v>1</v>
      </c>
      <c r="AT26" s="903">
        <f t="shared" si="18"/>
        <v>245</v>
      </c>
    </row>
    <row r="27" spans="1:46" s="4" customFormat="1">
      <c r="A27" s="711" t="s">
        <v>905</v>
      </c>
      <c r="B27" s="371" t="s">
        <v>923</v>
      </c>
      <c r="C27" s="1020">
        <v>1951</v>
      </c>
      <c r="D27" s="647">
        <v>287</v>
      </c>
      <c r="E27" s="171" t="s">
        <v>307</v>
      </c>
      <c r="F27" s="913">
        <f t="shared" si="5"/>
        <v>277</v>
      </c>
      <c r="G27" s="337">
        <f t="shared" si="0"/>
        <v>79499</v>
      </c>
      <c r="H27" s="1009">
        <v>0</v>
      </c>
      <c r="I27" s="1009">
        <v>0</v>
      </c>
      <c r="J27" s="1009">
        <v>0</v>
      </c>
      <c r="K27" s="1009">
        <v>0</v>
      </c>
      <c r="L27" s="1009">
        <v>0</v>
      </c>
      <c r="M27" s="471">
        <f t="shared" si="6"/>
        <v>0</v>
      </c>
      <c r="N27" s="471">
        <f t="shared" si="7"/>
        <v>0</v>
      </c>
      <c r="O27" s="471">
        <f t="shared" si="8"/>
        <v>0</v>
      </c>
      <c r="P27" s="471">
        <f t="shared" si="9"/>
        <v>0</v>
      </c>
      <c r="Q27" s="471">
        <f t="shared" si="10"/>
        <v>0</v>
      </c>
      <c r="R27" s="472">
        <f t="shared" si="11"/>
        <v>79499</v>
      </c>
      <c r="S27" s="470"/>
      <c r="T27" s="470">
        <f t="shared" si="1"/>
        <v>0.05</v>
      </c>
      <c r="U27" s="470">
        <f t="shared" si="1"/>
        <v>0.05</v>
      </c>
      <c r="V27" s="470">
        <f t="shared" si="1"/>
        <v>0.1</v>
      </c>
      <c r="W27" s="472">
        <f t="shared" si="12"/>
        <v>0</v>
      </c>
      <c r="X27" s="472">
        <f t="shared" si="13"/>
        <v>3974.9500000000003</v>
      </c>
      <c r="Y27" s="472">
        <f t="shared" si="14"/>
        <v>3974.9500000000003</v>
      </c>
      <c r="Z27" s="472">
        <f t="shared" si="15"/>
        <v>397.49500000000006</v>
      </c>
      <c r="AA27" s="472">
        <f t="shared" si="16"/>
        <v>87846.395000000004</v>
      </c>
      <c r="AB27" s="674">
        <v>70</v>
      </c>
      <c r="AC27" s="313">
        <f>IF(ISERROR(IF('Wainwright Summary'!$E$7-C27&gt;AB27,0,(AB27-('Wainwright Summary'!$E$7-C27))/AB27)*G27)," ",(IF('Wainwright Summary'!$E$7-C27&gt;AB27,0,(AB27-('Wainwright Summary'!$E$7-C27))/AB27)*AA27))</f>
        <v>16314.330500000002</v>
      </c>
      <c r="AD27" s="269">
        <f>VLOOKUP(C27,'Inflation-OLD'!$A$6:$B$126,2)/VLOOKUP('Wainwright Summary'!$E$6,'Inflation-OLD'!$A$6:$B$126,2)</f>
        <v>0.15126159403676817</v>
      </c>
      <c r="AE27" s="264">
        <f t="shared" si="17"/>
        <v>13287.785738083581</v>
      </c>
      <c r="AF27" s="264">
        <f t="shared" si="2"/>
        <v>2467.7316370726653</v>
      </c>
      <c r="AG27" s="270">
        <f t="shared" si="19"/>
        <v>2021</v>
      </c>
      <c r="AH27" s="271"/>
      <c r="AI27" s="985"/>
      <c r="AJ27" s="986">
        <f t="shared" si="4"/>
        <v>70</v>
      </c>
      <c r="AK27" s="998"/>
      <c r="AL27" s="998"/>
      <c r="AM27" s="998"/>
      <c r="AN27" s="292"/>
      <c r="AO27" s="5"/>
      <c r="AP27" s="6"/>
      <c r="AQ27" s="175"/>
      <c r="AR27" s="899">
        <v>277</v>
      </c>
      <c r="AS27" s="904">
        <v>1</v>
      </c>
      <c r="AT27" s="903">
        <f t="shared" si="18"/>
        <v>277</v>
      </c>
    </row>
    <row r="28" spans="1:46" s="4" customFormat="1">
      <c r="A28" s="711" t="s">
        <v>905</v>
      </c>
      <c r="B28" s="371" t="s">
        <v>646</v>
      </c>
      <c r="C28" s="1020">
        <v>1951</v>
      </c>
      <c r="D28" s="647">
        <v>1612</v>
      </c>
      <c r="E28" s="171" t="s">
        <v>307</v>
      </c>
      <c r="F28" s="913">
        <f t="shared" si="5"/>
        <v>309</v>
      </c>
      <c r="G28" s="337">
        <f t="shared" si="0"/>
        <v>498108</v>
      </c>
      <c r="H28" s="1009">
        <v>0</v>
      </c>
      <c r="I28" s="1009">
        <v>0</v>
      </c>
      <c r="J28" s="1009">
        <v>0</v>
      </c>
      <c r="K28" s="1009">
        <v>0</v>
      </c>
      <c r="L28" s="1009">
        <v>0</v>
      </c>
      <c r="M28" s="471">
        <f t="shared" si="6"/>
        <v>0</v>
      </c>
      <c r="N28" s="471">
        <f t="shared" si="7"/>
        <v>0</v>
      </c>
      <c r="O28" s="471">
        <f t="shared" si="8"/>
        <v>0</v>
      </c>
      <c r="P28" s="471">
        <f t="shared" si="9"/>
        <v>0</v>
      </c>
      <c r="Q28" s="471">
        <f t="shared" si="10"/>
        <v>0</v>
      </c>
      <c r="R28" s="472">
        <f t="shared" si="11"/>
        <v>498108</v>
      </c>
      <c r="S28" s="470"/>
      <c r="T28" s="470">
        <f t="shared" si="1"/>
        <v>0.05</v>
      </c>
      <c r="U28" s="470">
        <f t="shared" si="1"/>
        <v>0.05</v>
      </c>
      <c r="V28" s="470">
        <f t="shared" si="1"/>
        <v>0.1</v>
      </c>
      <c r="W28" s="472">
        <f t="shared" si="12"/>
        <v>0</v>
      </c>
      <c r="X28" s="472">
        <f t="shared" si="13"/>
        <v>24905.4</v>
      </c>
      <c r="Y28" s="472">
        <f t="shared" si="14"/>
        <v>24905.4</v>
      </c>
      <c r="Z28" s="472">
        <f t="shared" si="15"/>
        <v>2490.5400000000004</v>
      </c>
      <c r="AA28" s="472">
        <f t="shared" si="16"/>
        <v>550409.34</v>
      </c>
      <c r="AB28" s="674">
        <v>70</v>
      </c>
      <c r="AC28" s="313">
        <f>IF(ISERROR(IF('Wainwright Summary'!$E$7-C28&gt;AB28,0,(AB28-('Wainwright Summary'!$E$7-C28))/AB28)*G28)," ",(IF('Wainwright Summary'!$E$7-C28&gt;AB28,0,(AB28-('Wainwright Summary'!$E$7-C28))/AB28)*AA28))</f>
        <v>102218.87742857143</v>
      </c>
      <c r="AD28" s="269">
        <f>VLOOKUP(C28,'Inflation-OLD'!$A$6:$B$126,2)/VLOOKUP('Wainwright Summary'!$E$6,'Inflation-OLD'!$A$6:$B$126,2)</f>
        <v>0.15126159403676817</v>
      </c>
      <c r="AE28" s="264">
        <f t="shared" si="17"/>
        <v>83255.794141125501</v>
      </c>
      <c r="AF28" s="264">
        <f t="shared" si="2"/>
        <v>15461.790340494737</v>
      </c>
      <c r="AG28" s="270">
        <f t="shared" si="19"/>
        <v>2021</v>
      </c>
      <c r="AH28" s="271"/>
      <c r="AI28" s="985"/>
      <c r="AJ28" s="986">
        <f t="shared" si="4"/>
        <v>70</v>
      </c>
      <c r="AK28" s="998"/>
      <c r="AL28" s="998"/>
      <c r="AM28" s="998"/>
      <c r="AN28" s="292"/>
      <c r="AO28" s="5"/>
      <c r="AP28" s="6"/>
      <c r="AQ28" s="175"/>
      <c r="AR28" s="899">
        <v>309</v>
      </c>
      <c r="AS28" s="904">
        <v>1</v>
      </c>
      <c r="AT28" s="903">
        <f t="shared" si="18"/>
        <v>309</v>
      </c>
    </row>
    <row r="29" spans="1:46" s="4" customFormat="1">
      <c r="A29" s="711" t="s">
        <v>905</v>
      </c>
      <c r="B29" s="371" t="s">
        <v>232</v>
      </c>
      <c r="C29" s="1020">
        <v>1958</v>
      </c>
      <c r="D29" s="647">
        <v>2252</v>
      </c>
      <c r="E29" s="171" t="s">
        <v>307</v>
      </c>
      <c r="F29" s="913">
        <f t="shared" si="5"/>
        <v>190</v>
      </c>
      <c r="G29" s="337">
        <f t="shared" si="0"/>
        <v>427880</v>
      </c>
      <c r="H29" s="1009">
        <v>0</v>
      </c>
      <c r="I29" s="1009">
        <v>0</v>
      </c>
      <c r="J29" s="1009">
        <v>0</v>
      </c>
      <c r="K29" s="1009">
        <v>0</v>
      </c>
      <c r="L29" s="1009">
        <v>0</v>
      </c>
      <c r="M29" s="471">
        <f t="shared" si="6"/>
        <v>0</v>
      </c>
      <c r="N29" s="471">
        <f t="shared" si="7"/>
        <v>0</v>
      </c>
      <c r="O29" s="471">
        <f t="shared" si="8"/>
        <v>0</v>
      </c>
      <c r="P29" s="471">
        <f t="shared" si="9"/>
        <v>0</v>
      </c>
      <c r="Q29" s="471">
        <f t="shared" si="10"/>
        <v>0</v>
      </c>
      <c r="R29" s="472">
        <f t="shared" si="11"/>
        <v>427880</v>
      </c>
      <c r="S29" s="470"/>
      <c r="T29" s="470">
        <f t="shared" si="1"/>
        <v>0.05</v>
      </c>
      <c r="U29" s="470">
        <f t="shared" si="1"/>
        <v>0.05</v>
      </c>
      <c r="V29" s="470">
        <f t="shared" si="1"/>
        <v>0.1</v>
      </c>
      <c r="W29" s="472">
        <f t="shared" si="12"/>
        <v>0</v>
      </c>
      <c r="X29" s="472">
        <f t="shared" si="13"/>
        <v>21394</v>
      </c>
      <c r="Y29" s="472">
        <f t="shared" si="14"/>
        <v>21394</v>
      </c>
      <c r="Z29" s="472">
        <f t="shared" si="15"/>
        <v>2139.4</v>
      </c>
      <c r="AA29" s="472">
        <f t="shared" si="16"/>
        <v>472807.4</v>
      </c>
      <c r="AB29" s="674">
        <v>70</v>
      </c>
      <c r="AC29" s="313">
        <f>IF(ISERROR(IF('Wainwright Summary'!$E$7-C29&gt;AB29,0,(AB29-('Wainwright Summary'!$E$7-C29))/AB29)*G29)," ",(IF('Wainwright Summary'!$E$7-C29&gt;AB29,0,(AB29-('Wainwright Summary'!$E$7-C29))/AB29)*AA29))</f>
        <v>135087.82857142857</v>
      </c>
      <c r="AD29" s="269">
        <f>VLOOKUP(C29,'Inflation-OLD'!$A$6:$B$126,2)/VLOOKUP('Wainwright Summary'!$E$6,'Inflation-OLD'!$A$6:$B$126,2)</f>
        <v>0.17814340993351988</v>
      </c>
      <c r="AE29" s="264">
        <f t="shared" si="17"/>
        <v>84227.522477801715</v>
      </c>
      <c r="AF29" s="264">
        <f t="shared" si="2"/>
        <v>24065.00642222906</v>
      </c>
      <c r="AG29" s="270">
        <f t="shared" si="19"/>
        <v>2028</v>
      </c>
      <c r="AH29" s="271"/>
      <c r="AI29" s="985"/>
      <c r="AJ29" s="986">
        <f t="shared" si="4"/>
        <v>70</v>
      </c>
      <c r="AK29" s="998"/>
      <c r="AL29" s="998"/>
      <c r="AM29" s="998"/>
      <c r="AN29" s="292"/>
      <c r="AO29" s="5"/>
      <c r="AP29" s="6"/>
      <c r="AQ29" s="175"/>
      <c r="AR29" s="899">
        <v>190</v>
      </c>
      <c r="AS29" s="904">
        <v>1</v>
      </c>
      <c r="AT29" s="903">
        <f t="shared" si="18"/>
        <v>190</v>
      </c>
    </row>
    <row r="30" spans="1:46" s="4" customFormat="1">
      <c r="A30" s="711"/>
      <c r="B30" s="371"/>
      <c r="C30" s="1020"/>
      <c r="D30" s="647"/>
      <c r="E30" s="171"/>
      <c r="F30" s="913"/>
      <c r="G30" s="337"/>
      <c r="H30" s="470"/>
      <c r="I30" s="470"/>
      <c r="J30" s="470"/>
      <c r="K30" s="470"/>
      <c r="L30" s="470"/>
      <c r="M30" s="471"/>
      <c r="N30" s="471"/>
      <c r="O30" s="471"/>
      <c r="P30" s="471"/>
      <c r="Q30" s="471"/>
      <c r="R30" s="472"/>
      <c r="S30" s="470"/>
      <c r="T30" s="470"/>
      <c r="U30" s="470"/>
      <c r="V30" s="470"/>
      <c r="W30" s="472"/>
      <c r="X30" s="472"/>
      <c r="Y30" s="472"/>
      <c r="Z30" s="472"/>
      <c r="AA30" s="472"/>
      <c r="AB30" s="1127"/>
      <c r="AC30" s="313"/>
      <c r="AD30" s="269"/>
      <c r="AE30" s="264"/>
      <c r="AF30" s="264"/>
      <c r="AG30" s="270"/>
      <c r="AH30" s="271"/>
      <c r="AI30" s="985"/>
      <c r="AJ30" s="986"/>
      <c r="AK30" s="998"/>
      <c r="AL30" s="998"/>
      <c r="AM30" s="998"/>
      <c r="AN30" s="292"/>
      <c r="AO30" s="5"/>
      <c r="AP30" s="6"/>
      <c r="AQ30" s="175"/>
      <c r="AR30" s="899"/>
      <c r="AS30" s="904"/>
      <c r="AT30" s="903"/>
    </row>
    <row r="31" spans="1:46" s="4" customFormat="1">
      <c r="A31" s="711"/>
      <c r="B31" s="1139" t="s">
        <v>589</v>
      </c>
      <c r="C31" s="1125"/>
      <c r="D31" s="1110"/>
      <c r="E31" s="171"/>
      <c r="F31" s="913"/>
      <c r="G31" s="337"/>
      <c r="H31" s="470"/>
      <c r="I31" s="470"/>
      <c r="J31" s="470"/>
      <c r="K31" s="470"/>
      <c r="L31" s="470"/>
      <c r="M31" s="471">
        <f t="shared" si="6"/>
        <v>0</v>
      </c>
      <c r="N31" s="471">
        <f t="shared" si="7"/>
        <v>0</v>
      </c>
      <c r="O31" s="471">
        <f t="shared" si="8"/>
        <v>0</v>
      </c>
      <c r="P31" s="471">
        <f t="shared" si="9"/>
        <v>0</v>
      </c>
      <c r="Q31" s="471">
        <f t="shared" si="10"/>
        <v>0</v>
      </c>
      <c r="R31" s="472">
        <f t="shared" si="11"/>
        <v>0</v>
      </c>
      <c r="S31" s="470"/>
      <c r="T31" s="470"/>
      <c r="U31" s="470"/>
      <c r="V31" s="470"/>
      <c r="W31" s="472">
        <f t="shared" si="12"/>
        <v>0</v>
      </c>
      <c r="X31" s="472"/>
      <c r="Y31" s="472"/>
      <c r="Z31" s="472"/>
      <c r="AA31" s="472"/>
      <c r="AC31" s="313"/>
      <c r="AD31" s="269"/>
      <c r="AE31" s="264"/>
      <c r="AF31" s="264"/>
      <c r="AG31" s="270"/>
      <c r="AH31" s="271"/>
      <c r="AI31" s="985"/>
      <c r="AJ31" s="986"/>
      <c r="AK31" s="998"/>
      <c r="AL31" s="998"/>
      <c r="AM31" s="998"/>
      <c r="AN31" s="292"/>
      <c r="AO31" s="5"/>
      <c r="AP31" s="6"/>
      <c r="AQ31" s="175"/>
      <c r="AR31" s="899"/>
      <c r="AS31" s="3"/>
      <c r="AT31" s="903"/>
    </row>
    <row r="32" spans="1:46" s="4" customFormat="1">
      <c r="A32" s="711"/>
      <c r="B32" s="1140" t="s">
        <v>308</v>
      </c>
      <c r="C32" s="1020">
        <v>2008</v>
      </c>
      <c r="D32" s="1110">
        <v>4842</v>
      </c>
      <c r="E32" s="171" t="s">
        <v>307</v>
      </c>
      <c r="F32" s="913">
        <f t="shared" si="5"/>
        <v>190</v>
      </c>
      <c r="G32" s="337">
        <f t="shared" si="0"/>
        <v>919980</v>
      </c>
      <c r="H32" s="1009">
        <v>0</v>
      </c>
      <c r="I32" s="1009">
        <v>0</v>
      </c>
      <c r="J32" s="1009">
        <v>0</v>
      </c>
      <c r="K32" s="1009">
        <v>0</v>
      </c>
      <c r="L32" s="1009">
        <v>0</v>
      </c>
      <c r="M32" s="471">
        <f t="shared" si="6"/>
        <v>0</v>
      </c>
      <c r="N32" s="471">
        <f t="shared" si="7"/>
        <v>0</v>
      </c>
      <c r="O32" s="471">
        <f t="shared" si="8"/>
        <v>0</v>
      </c>
      <c r="P32" s="471">
        <f t="shared" si="9"/>
        <v>0</v>
      </c>
      <c r="Q32" s="471">
        <f t="shared" si="10"/>
        <v>0</v>
      </c>
      <c r="R32" s="472">
        <f t="shared" si="11"/>
        <v>919980</v>
      </c>
      <c r="S32" s="470"/>
      <c r="T32" s="470">
        <f t="shared" si="1"/>
        <v>0.05</v>
      </c>
      <c r="U32" s="470">
        <f t="shared" si="1"/>
        <v>0.05</v>
      </c>
      <c r="V32" s="470">
        <f t="shared" si="1"/>
        <v>0.1</v>
      </c>
      <c r="W32" s="472">
        <f>R32*S32</f>
        <v>0</v>
      </c>
      <c r="X32" s="472">
        <f>R32*T32</f>
        <v>45999</v>
      </c>
      <c r="Y32" s="472">
        <f>R32*U32</f>
        <v>45999</v>
      </c>
      <c r="Z32" s="472">
        <f>(W32+X32)*V32</f>
        <v>4599.9000000000005</v>
      </c>
      <c r="AA32" s="472">
        <f>R32+SUM(W32:Z32)</f>
        <v>1016577.9</v>
      </c>
      <c r="AB32" s="674">
        <v>70</v>
      </c>
      <c r="AC32" s="313">
        <v>0</v>
      </c>
      <c r="AD32" s="269">
        <v>1</v>
      </c>
      <c r="AE32" s="264">
        <v>0</v>
      </c>
      <c r="AF32" s="264">
        <f>IF(ISERROR((AC32/AA32)*AE32)," ",(AC32/AA32)*AE32)</f>
        <v>0</v>
      </c>
      <c r="AG32" s="270">
        <v>2008</v>
      </c>
      <c r="AH32" s="271"/>
      <c r="AI32" s="985"/>
      <c r="AJ32" s="986">
        <f>AB32</f>
        <v>70</v>
      </c>
      <c r="AK32" s="998"/>
      <c r="AL32" s="998"/>
      <c r="AM32" s="998"/>
      <c r="AN32" s="292"/>
      <c r="AO32" s="5"/>
      <c r="AP32" s="6"/>
      <c r="AQ32" s="175"/>
      <c r="AR32" s="899">
        <v>190</v>
      </c>
      <c r="AS32" s="904">
        <v>1</v>
      </c>
      <c r="AT32" s="903">
        <f t="shared" si="18"/>
        <v>190</v>
      </c>
    </row>
    <row r="33" spans="1:46" s="4" customFormat="1">
      <c r="A33" s="711"/>
      <c r="B33" s="1140" t="s">
        <v>309</v>
      </c>
      <c r="C33" s="1020">
        <v>2008</v>
      </c>
      <c r="D33" s="1110">
        <v>7308</v>
      </c>
      <c r="E33" s="171" t="s">
        <v>307</v>
      </c>
      <c r="F33" s="913">
        <f t="shared" si="5"/>
        <v>198</v>
      </c>
      <c r="G33" s="337">
        <f t="shared" si="0"/>
        <v>1446984</v>
      </c>
      <c r="H33" s="1009">
        <v>0</v>
      </c>
      <c r="I33" s="1009">
        <v>0</v>
      </c>
      <c r="J33" s="1009">
        <v>0</v>
      </c>
      <c r="K33" s="1009">
        <v>0</v>
      </c>
      <c r="L33" s="1009">
        <v>0</v>
      </c>
      <c r="M33" s="471">
        <f t="shared" si="6"/>
        <v>0</v>
      </c>
      <c r="N33" s="471">
        <f t="shared" si="7"/>
        <v>0</v>
      </c>
      <c r="O33" s="471">
        <f t="shared" si="8"/>
        <v>0</v>
      </c>
      <c r="P33" s="471">
        <f t="shared" si="9"/>
        <v>0</v>
      </c>
      <c r="Q33" s="471">
        <f t="shared" si="10"/>
        <v>0</v>
      </c>
      <c r="R33" s="472">
        <f t="shared" si="11"/>
        <v>1446984</v>
      </c>
      <c r="S33" s="470"/>
      <c r="T33" s="470">
        <f t="shared" si="1"/>
        <v>0.05</v>
      </c>
      <c r="U33" s="470">
        <f t="shared" si="1"/>
        <v>0.05</v>
      </c>
      <c r="V33" s="470">
        <f t="shared" si="1"/>
        <v>0.1</v>
      </c>
      <c r="W33" s="472">
        <f>R33*S33</f>
        <v>0</v>
      </c>
      <c r="X33" s="472">
        <f>R33*T33</f>
        <v>72349.2</v>
      </c>
      <c r="Y33" s="472">
        <f>R33*U33</f>
        <v>72349.2</v>
      </c>
      <c r="Z33" s="472">
        <f>(W33+X33)*V33</f>
        <v>7234.92</v>
      </c>
      <c r="AA33" s="472">
        <f>R33+SUM(W33:Z33)</f>
        <v>1598917.32</v>
      </c>
      <c r="AB33" s="674">
        <v>70</v>
      </c>
      <c r="AC33" s="313">
        <v>0</v>
      </c>
      <c r="AD33" s="269">
        <v>1</v>
      </c>
      <c r="AE33" s="264">
        <v>0</v>
      </c>
      <c r="AF33" s="264">
        <f>IF(ISERROR((AC33/AA33)*AE33)," ",(AC33/AA33)*AE33)</f>
        <v>0</v>
      </c>
      <c r="AG33" s="270">
        <v>2008</v>
      </c>
      <c r="AH33" s="271"/>
      <c r="AI33" s="985"/>
      <c r="AJ33" s="986">
        <f>AB33</f>
        <v>70</v>
      </c>
      <c r="AK33" s="998"/>
      <c r="AL33" s="998"/>
      <c r="AM33" s="998"/>
      <c r="AN33" s="292"/>
      <c r="AO33" s="5"/>
      <c r="AP33" s="6"/>
      <c r="AQ33" s="175"/>
      <c r="AR33" s="899">
        <v>198</v>
      </c>
      <c r="AS33" s="904">
        <v>1</v>
      </c>
      <c r="AT33" s="903">
        <f t="shared" si="18"/>
        <v>198</v>
      </c>
    </row>
    <row r="34" spans="1:46" s="4" customFormat="1">
      <c r="A34" s="712"/>
      <c r="B34" s="1140" t="s">
        <v>310</v>
      </c>
      <c r="C34" s="1020">
        <v>2008</v>
      </c>
      <c r="D34" s="1110">
        <v>6848</v>
      </c>
      <c r="E34" s="171" t="s">
        <v>307</v>
      </c>
      <c r="F34" s="913">
        <f t="shared" si="5"/>
        <v>206</v>
      </c>
      <c r="G34" s="337">
        <f t="shared" si="0"/>
        <v>1410688</v>
      </c>
      <c r="H34" s="1009">
        <v>0</v>
      </c>
      <c r="I34" s="1009">
        <v>0</v>
      </c>
      <c r="J34" s="1009">
        <v>0</v>
      </c>
      <c r="K34" s="1009">
        <v>0</v>
      </c>
      <c r="L34" s="1009">
        <v>0</v>
      </c>
      <c r="M34" s="471">
        <f t="shared" si="6"/>
        <v>0</v>
      </c>
      <c r="N34" s="471">
        <f t="shared" si="7"/>
        <v>0</v>
      </c>
      <c r="O34" s="471">
        <f t="shared" si="8"/>
        <v>0</v>
      </c>
      <c r="P34" s="471">
        <f t="shared" si="9"/>
        <v>0</v>
      </c>
      <c r="Q34" s="471">
        <f t="shared" si="10"/>
        <v>0</v>
      </c>
      <c r="R34" s="472">
        <f t="shared" si="11"/>
        <v>1410688</v>
      </c>
      <c r="S34" s="470"/>
      <c r="T34" s="470">
        <f t="shared" ref="T34:V35" si="20">T$10</f>
        <v>0.05</v>
      </c>
      <c r="U34" s="470">
        <f t="shared" si="20"/>
        <v>0.05</v>
      </c>
      <c r="V34" s="470">
        <f t="shared" si="20"/>
        <v>0.1</v>
      </c>
      <c r="W34" s="472">
        <f>R34*S34</f>
        <v>0</v>
      </c>
      <c r="X34" s="472">
        <f>R34*T34</f>
        <v>70534.400000000009</v>
      </c>
      <c r="Y34" s="472">
        <f>R34*U34</f>
        <v>70534.400000000009</v>
      </c>
      <c r="Z34" s="472">
        <f>(W34+X34)*V34</f>
        <v>7053.4400000000014</v>
      </c>
      <c r="AA34" s="472">
        <f>R34+SUM(W34:Z34)</f>
        <v>1558810.24</v>
      </c>
      <c r="AB34" s="674">
        <v>70</v>
      </c>
      <c r="AC34" s="313">
        <v>0</v>
      </c>
      <c r="AD34" s="269">
        <v>1</v>
      </c>
      <c r="AE34" s="264">
        <v>0</v>
      </c>
      <c r="AF34" s="264">
        <f>IF(ISERROR((AC34/AA34)*AE34)," ",(AC34/AA34)*AE34)</f>
        <v>0</v>
      </c>
      <c r="AG34" s="270">
        <v>2008</v>
      </c>
      <c r="AH34" s="271"/>
      <c r="AI34" s="985"/>
      <c r="AJ34" s="986">
        <f>AB34</f>
        <v>70</v>
      </c>
      <c r="AK34" s="998"/>
      <c r="AL34" s="998"/>
      <c r="AM34" s="998"/>
      <c r="AN34" s="292"/>
      <c r="AO34" s="5"/>
      <c r="AP34" s="6"/>
      <c r="AQ34" s="175"/>
      <c r="AR34" s="899">
        <v>206</v>
      </c>
      <c r="AS34" s="904">
        <v>1</v>
      </c>
      <c r="AT34" s="903">
        <f t="shared" si="18"/>
        <v>206</v>
      </c>
    </row>
    <row r="35" spans="1:46" s="4" customFormat="1">
      <c r="A35" s="712"/>
      <c r="B35" s="1140" t="s">
        <v>311</v>
      </c>
      <c r="C35" s="1020">
        <v>2008</v>
      </c>
      <c r="D35" s="1110">
        <v>966</v>
      </c>
      <c r="E35" s="171" t="s">
        <v>307</v>
      </c>
      <c r="F35" s="913">
        <f t="shared" si="5"/>
        <v>222</v>
      </c>
      <c r="G35" s="337">
        <f t="shared" si="0"/>
        <v>214452</v>
      </c>
      <c r="H35" s="1009">
        <v>0</v>
      </c>
      <c r="I35" s="1009">
        <v>0</v>
      </c>
      <c r="J35" s="1009">
        <v>0</v>
      </c>
      <c r="K35" s="1009">
        <v>0</v>
      </c>
      <c r="L35" s="1009">
        <v>0</v>
      </c>
      <c r="M35" s="471">
        <f t="shared" si="6"/>
        <v>0</v>
      </c>
      <c r="N35" s="471">
        <f t="shared" si="7"/>
        <v>0</v>
      </c>
      <c r="O35" s="471">
        <f t="shared" si="8"/>
        <v>0</v>
      </c>
      <c r="P35" s="471">
        <f t="shared" si="9"/>
        <v>0</v>
      </c>
      <c r="Q35" s="471">
        <f t="shared" si="10"/>
        <v>0</v>
      </c>
      <c r="R35" s="472">
        <f t="shared" si="11"/>
        <v>214452</v>
      </c>
      <c r="S35" s="470"/>
      <c r="T35" s="470">
        <f t="shared" si="20"/>
        <v>0.05</v>
      </c>
      <c r="U35" s="470">
        <f t="shared" si="20"/>
        <v>0.05</v>
      </c>
      <c r="V35" s="470">
        <f t="shared" si="20"/>
        <v>0.1</v>
      </c>
      <c r="W35" s="472">
        <f>R35*S35</f>
        <v>0</v>
      </c>
      <c r="X35" s="472">
        <f>R35*T35</f>
        <v>10722.6</v>
      </c>
      <c r="Y35" s="472">
        <f>R35*U35</f>
        <v>10722.6</v>
      </c>
      <c r="Z35" s="472">
        <f>(W35+X35)*V35</f>
        <v>1072.26</v>
      </c>
      <c r="AA35" s="472">
        <f>R35+SUM(W35:Z35)</f>
        <v>236969.46</v>
      </c>
      <c r="AB35" s="674">
        <v>70</v>
      </c>
      <c r="AC35" s="313">
        <v>0</v>
      </c>
      <c r="AD35" s="269">
        <v>1</v>
      </c>
      <c r="AE35" s="264">
        <v>0</v>
      </c>
      <c r="AF35" s="264">
        <f>IF(ISERROR((AC35/AA35)*AE35)," ",(AC35/AA35)*AE35)</f>
        <v>0</v>
      </c>
      <c r="AG35" s="270">
        <v>2008</v>
      </c>
      <c r="AH35" s="271"/>
      <c r="AI35" s="985"/>
      <c r="AJ35" s="986">
        <f>AB35</f>
        <v>70</v>
      </c>
      <c r="AK35" s="998"/>
      <c r="AL35" s="998"/>
      <c r="AM35" s="998"/>
      <c r="AN35" s="292"/>
      <c r="AO35" s="5"/>
      <c r="AP35" s="6"/>
      <c r="AQ35" s="175"/>
      <c r="AR35" s="899">
        <v>222</v>
      </c>
      <c r="AS35" s="904">
        <v>1</v>
      </c>
      <c r="AT35" s="903">
        <f t="shared" si="18"/>
        <v>222</v>
      </c>
    </row>
    <row r="36" spans="1:46" s="4" customFormat="1">
      <c r="A36" s="712"/>
      <c r="B36" s="1140"/>
      <c r="C36" s="1020"/>
      <c r="D36" s="1110"/>
      <c r="E36" s="171"/>
      <c r="F36" s="913"/>
      <c r="G36" s="337"/>
      <c r="H36" s="470"/>
      <c r="I36" s="470"/>
      <c r="J36" s="470"/>
      <c r="K36" s="470"/>
      <c r="L36" s="470"/>
      <c r="M36" s="471"/>
      <c r="N36" s="471"/>
      <c r="O36" s="471"/>
      <c r="P36" s="471"/>
      <c r="Q36" s="471"/>
      <c r="R36" s="472"/>
      <c r="S36" s="470"/>
      <c r="T36" s="470"/>
      <c r="U36" s="470"/>
      <c r="V36" s="470"/>
      <c r="W36" s="472"/>
      <c r="X36" s="472"/>
      <c r="Y36" s="472"/>
      <c r="Z36" s="472"/>
      <c r="AA36" s="472"/>
      <c r="AB36" s="674"/>
      <c r="AC36" s="313"/>
      <c r="AD36" s="269"/>
      <c r="AE36" s="264"/>
      <c r="AF36" s="264"/>
      <c r="AG36" s="270"/>
      <c r="AH36" s="271"/>
      <c r="AI36" s="985"/>
      <c r="AJ36" s="986"/>
      <c r="AK36" s="998"/>
      <c r="AL36" s="998"/>
      <c r="AM36" s="998"/>
      <c r="AN36" s="292"/>
      <c r="AO36" s="5"/>
      <c r="AP36" s="6"/>
      <c r="AQ36" s="175"/>
      <c r="AR36" s="899"/>
      <c r="AS36" s="904"/>
      <c r="AT36" s="903"/>
    </row>
    <row r="37" spans="1:46" s="124" customFormat="1" ht="25.5">
      <c r="A37" s="712"/>
      <c r="B37" s="1000" t="s">
        <v>12</v>
      </c>
      <c r="C37" s="1020"/>
      <c r="D37" s="953"/>
      <c r="E37" s="170"/>
      <c r="F37" s="913"/>
      <c r="G37" s="337"/>
      <c r="H37" s="470"/>
      <c r="I37" s="470"/>
      <c r="J37" s="470"/>
      <c r="K37" s="470"/>
      <c r="L37" s="470"/>
      <c r="M37" s="471">
        <f t="shared" si="6"/>
        <v>0</v>
      </c>
      <c r="N37" s="471">
        <f t="shared" si="7"/>
        <v>0</v>
      </c>
      <c r="O37" s="471">
        <f t="shared" si="8"/>
        <v>0</v>
      </c>
      <c r="P37" s="471">
        <f t="shared" si="9"/>
        <v>0</v>
      </c>
      <c r="Q37" s="471">
        <f t="shared" si="10"/>
        <v>0</v>
      </c>
      <c r="R37" s="472">
        <f t="shared" si="11"/>
        <v>0</v>
      </c>
      <c r="S37" s="470"/>
      <c r="T37" s="470"/>
      <c r="U37" s="470"/>
      <c r="V37" s="470"/>
      <c r="W37" s="472">
        <f t="shared" si="12"/>
        <v>0</v>
      </c>
      <c r="X37" s="472"/>
      <c r="Y37" s="472"/>
      <c r="Z37" s="472"/>
      <c r="AA37" s="472"/>
      <c r="AB37" s="1073"/>
      <c r="AC37" s="313"/>
      <c r="AD37" s="269"/>
      <c r="AE37" s="264"/>
      <c r="AF37" s="264"/>
      <c r="AG37" s="270"/>
      <c r="AH37" s="263"/>
      <c r="AI37" s="263"/>
      <c r="AJ37" s="986"/>
      <c r="AK37" s="998"/>
      <c r="AL37" s="998"/>
      <c r="AM37" s="998"/>
      <c r="AN37" s="292"/>
      <c r="AO37" s="131"/>
      <c r="AP37" s="6"/>
      <c r="AQ37" s="138"/>
      <c r="AR37" s="900"/>
      <c r="AS37" s="904">
        <v>1</v>
      </c>
      <c r="AT37" s="903">
        <f t="shared" si="18"/>
        <v>0</v>
      </c>
    </row>
    <row r="38" spans="1:46" s="4" customFormat="1">
      <c r="A38" s="711" t="s">
        <v>905</v>
      </c>
      <c r="B38" s="371" t="s">
        <v>314</v>
      </c>
      <c r="C38" s="1020">
        <v>1965</v>
      </c>
      <c r="D38" s="647">
        <v>1519</v>
      </c>
      <c r="E38" s="171" t="s">
        <v>307</v>
      </c>
      <c r="F38" s="913">
        <f t="shared" si="5"/>
        <v>130</v>
      </c>
      <c r="G38" s="337">
        <f t="shared" si="0"/>
        <v>197470</v>
      </c>
      <c r="H38" s="1009">
        <v>0</v>
      </c>
      <c r="I38" s="1009">
        <v>0</v>
      </c>
      <c r="J38" s="1009">
        <v>0</v>
      </c>
      <c r="K38" s="1009">
        <v>0</v>
      </c>
      <c r="L38" s="1009">
        <v>0</v>
      </c>
      <c r="M38" s="471">
        <f t="shared" si="6"/>
        <v>0</v>
      </c>
      <c r="N38" s="471">
        <f t="shared" si="7"/>
        <v>0</v>
      </c>
      <c r="O38" s="471">
        <f t="shared" si="8"/>
        <v>0</v>
      </c>
      <c r="P38" s="471">
        <f t="shared" si="9"/>
        <v>0</v>
      </c>
      <c r="Q38" s="471">
        <f t="shared" si="10"/>
        <v>0</v>
      </c>
      <c r="R38" s="472">
        <f t="shared" si="11"/>
        <v>197470</v>
      </c>
      <c r="S38" s="470"/>
      <c r="T38" s="470">
        <f t="shared" ref="T38:V43" si="21">T$10</f>
        <v>0.05</v>
      </c>
      <c r="U38" s="470">
        <f t="shared" si="21"/>
        <v>0.05</v>
      </c>
      <c r="V38" s="470">
        <f t="shared" si="21"/>
        <v>0.1</v>
      </c>
      <c r="W38" s="472">
        <f t="shared" si="12"/>
        <v>0</v>
      </c>
      <c r="X38" s="472">
        <f t="shared" si="13"/>
        <v>9873.5</v>
      </c>
      <c r="Y38" s="472">
        <f t="shared" si="14"/>
        <v>9873.5</v>
      </c>
      <c r="Z38" s="472">
        <f t="shared" si="15"/>
        <v>987.35</v>
      </c>
      <c r="AA38" s="472">
        <f t="shared" si="16"/>
        <v>218204.35</v>
      </c>
      <c r="AB38" s="674">
        <v>70</v>
      </c>
      <c r="AC38" s="313">
        <f>IF(ISERROR(IF('Wainwright Summary'!$E$7-C38&gt;AB38,0,(AB38-('Wainwright Summary'!$E$7-C38))/AB38)*G38)," ",(IF('Wainwright Summary'!$E$7-C38&gt;AB38,0,(AB38-('Wainwright Summary'!$E$7-C38))/AB38)*AA38))</f>
        <v>84164.535000000003</v>
      </c>
      <c r="AD38" s="269">
        <f>VLOOKUP(C38,'Inflation-OLD'!$A$6:$B$126,2)/VLOOKUP('Wainwright Summary'!$E$6,'Inflation-OLD'!$A$6:$B$126,2)</f>
        <v>0.19606462053135437</v>
      </c>
      <c r="AE38" s="264">
        <f t="shared" ref="AE38:AE51" si="22">IF(ISERROR(AA38*AD38), " ",AA38*AD38 )</f>
        <v>42782.153081040837</v>
      </c>
      <c r="AF38" s="264">
        <f t="shared" ref="AF38:AF51" si="23">IF(ISERROR((AC38/AA38)*AE38)," ",(AC38/AA38)*AE38)</f>
        <v>16501.687616972897</v>
      </c>
      <c r="AG38" s="270">
        <f t="shared" ref="AG38:AG51" si="24">IF(ISERROR(C38+AB38)," ",(C38+AB38))</f>
        <v>2035</v>
      </c>
      <c r="AH38" s="271"/>
      <c r="AI38" s="985"/>
      <c r="AJ38" s="986">
        <f t="shared" ref="AJ38:AJ51" si="25">AB38</f>
        <v>70</v>
      </c>
      <c r="AK38" s="998"/>
      <c r="AL38" s="998"/>
      <c r="AM38" s="998"/>
      <c r="AN38" s="292"/>
      <c r="AO38" s="5"/>
      <c r="AP38" s="6"/>
      <c r="AQ38" s="175"/>
      <c r="AR38" s="899">
        <v>130</v>
      </c>
      <c r="AS38" s="904">
        <v>1</v>
      </c>
      <c r="AT38" s="903">
        <f t="shared" si="18"/>
        <v>130</v>
      </c>
    </row>
    <row r="39" spans="1:46" s="4" customFormat="1">
      <c r="A39" s="711" t="s">
        <v>905</v>
      </c>
      <c r="B39" s="371" t="s">
        <v>306</v>
      </c>
      <c r="C39" s="1020">
        <v>1968</v>
      </c>
      <c r="D39" s="647">
        <v>2387</v>
      </c>
      <c r="E39" s="171" t="s">
        <v>307</v>
      </c>
      <c r="F39" s="913">
        <f t="shared" si="5"/>
        <v>135</v>
      </c>
      <c r="G39" s="337">
        <f t="shared" si="0"/>
        <v>322245</v>
      </c>
      <c r="H39" s="1009">
        <v>0</v>
      </c>
      <c r="I39" s="1009">
        <v>0</v>
      </c>
      <c r="J39" s="1009">
        <v>0</v>
      </c>
      <c r="K39" s="1009">
        <v>0</v>
      </c>
      <c r="L39" s="1009">
        <v>0</v>
      </c>
      <c r="M39" s="471">
        <f t="shared" si="6"/>
        <v>0</v>
      </c>
      <c r="N39" s="471">
        <f t="shared" si="7"/>
        <v>0</v>
      </c>
      <c r="O39" s="471">
        <f t="shared" si="8"/>
        <v>0</v>
      </c>
      <c r="P39" s="471">
        <f t="shared" si="9"/>
        <v>0</v>
      </c>
      <c r="Q39" s="471">
        <f t="shared" si="10"/>
        <v>0</v>
      </c>
      <c r="R39" s="472">
        <f t="shared" si="11"/>
        <v>322245</v>
      </c>
      <c r="S39" s="470"/>
      <c r="T39" s="470">
        <f t="shared" si="21"/>
        <v>0.05</v>
      </c>
      <c r="U39" s="470">
        <f t="shared" si="21"/>
        <v>0.05</v>
      </c>
      <c r="V39" s="470">
        <f t="shared" si="21"/>
        <v>0.1</v>
      </c>
      <c r="W39" s="472">
        <f t="shared" si="12"/>
        <v>0</v>
      </c>
      <c r="X39" s="472">
        <f t="shared" si="13"/>
        <v>16112.25</v>
      </c>
      <c r="Y39" s="472">
        <f t="shared" si="14"/>
        <v>16112.25</v>
      </c>
      <c r="Z39" s="472">
        <f t="shared" si="15"/>
        <v>1611.2250000000001</v>
      </c>
      <c r="AA39" s="472">
        <f t="shared" si="16"/>
        <v>356080.72499999998</v>
      </c>
      <c r="AB39" s="674">
        <v>70</v>
      </c>
      <c r="AC39" s="313">
        <f>IF(ISERROR(IF('Wainwright Summary'!$E$7-C39&gt;AB39,0,(AB39-('Wainwright Summary'!$E$7-C39))/AB39)*G39)," ",(IF('Wainwright Summary'!$E$7-C39&gt;AB39,0,(AB39-('Wainwright Summary'!$E$7-C39))/AB39)*AA39))</f>
        <v>152606.02499999999</v>
      </c>
      <c r="AD39" s="269">
        <f>VLOOKUP(C39,'Inflation-OLD'!$A$6:$B$126,2)/VLOOKUP('Wainwright Summary'!$E$6,'Inflation-OLD'!$A$6:$B$126,2)</f>
        <v>0.21439686806950617</v>
      </c>
      <c r="AE39" s="264">
        <f t="shared" si="22"/>
        <v>76342.592219919097</v>
      </c>
      <c r="AF39" s="264">
        <f t="shared" si="23"/>
        <v>32718.25380853676</v>
      </c>
      <c r="AG39" s="270">
        <f t="shared" si="24"/>
        <v>2038</v>
      </c>
      <c r="AH39" s="271"/>
      <c r="AI39" s="985"/>
      <c r="AJ39" s="986">
        <f t="shared" si="25"/>
        <v>70</v>
      </c>
      <c r="AK39" s="998"/>
      <c r="AL39" s="998"/>
      <c r="AM39" s="998"/>
      <c r="AN39" s="292"/>
      <c r="AO39" s="5"/>
      <c r="AP39" s="6"/>
      <c r="AQ39" s="175"/>
      <c r="AR39" s="899">
        <v>135</v>
      </c>
      <c r="AS39" s="904">
        <v>1</v>
      </c>
      <c r="AT39" s="903">
        <f t="shared" si="18"/>
        <v>135</v>
      </c>
    </row>
    <row r="40" spans="1:46" s="4" customFormat="1" ht="16.5" customHeight="1">
      <c r="A40" s="711" t="s">
        <v>905</v>
      </c>
      <c r="B40" s="371" t="s">
        <v>236</v>
      </c>
      <c r="C40" s="1020">
        <v>1977</v>
      </c>
      <c r="D40" s="647">
        <v>8068</v>
      </c>
      <c r="E40" s="171" t="s">
        <v>307</v>
      </c>
      <c r="F40" s="913">
        <f t="shared" si="5"/>
        <v>140</v>
      </c>
      <c r="G40" s="337">
        <f t="shared" si="0"/>
        <v>1129520</v>
      </c>
      <c r="H40" s="1009">
        <v>0</v>
      </c>
      <c r="I40" s="1009">
        <v>0</v>
      </c>
      <c r="J40" s="1009">
        <v>0</v>
      </c>
      <c r="K40" s="1009">
        <v>0</v>
      </c>
      <c r="L40" s="1009">
        <v>0</v>
      </c>
      <c r="M40" s="471">
        <f t="shared" si="6"/>
        <v>0</v>
      </c>
      <c r="N40" s="471">
        <f t="shared" si="7"/>
        <v>0</v>
      </c>
      <c r="O40" s="471">
        <f t="shared" si="8"/>
        <v>0</v>
      </c>
      <c r="P40" s="471">
        <f t="shared" si="9"/>
        <v>0</v>
      </c>
      <c r="Q40" s="471">
        <f t="shared" si="10"/>
        <v>0</v>
      </c>
      <c r="R40" s="472">
        <f t="shared" si="11"/>
        <v>1129520</v>
      </c>
      <c r="S40" s="470"/>
      <c r="T40" s="470">
        <f t="shared" si="21"/>
        <v>0.05</v>
      </c>
      <c r="U40" s="470">
        <f t="shared" si="21"/>
        <v>0.05</v>
      </c>
      <c r="V40" s="470">
        <f t="shared" si="21"/>
        <v>0.1</v>
      </c>
      <c r="W40" s="472">
        <f t="shared" si="12"/>
        <v>0</v>
      </c>
      <c r="X40" s="472">
        <f t="shared" si="13"/>
        <v>56476</v>
      </c>
      <c r="Y40" s="472">
        <f t="shared" si="14"/>
        <v>56476</v>
      </c>
      <c r="Z40" s="472">
        <f t="shared" si="15"/>
        <v>5647.6</v>
      </c>
      <c r="AA40" s="472">
        <f t="shared" si="16"/>
        <v>1248119.6000000001</v>
      </c>
      <c r="AB40" s="674">
        <v>70</v>
      </c>
      <c r="AC40" s="313">
        <f>IF(ISERROR(IF('Wainwright Summary'!$E$7-C40&gt;AB40,0,(AB40-('Wainwright Summary'!$E$7-C40))/AB40)*G40)," ",(IF('Wainwright Summary'!$E$7-C40&gt;AB40,0,(AB40-('Wainwright Summary'!$E$7-C40))/AB40)*AA40))</f>
        <v>695380.92</v>
      </c>
      <c r="AD40" s="269">
        <f>VLOOKUP(C40,'Inflation-OLD'!$A$6:$B$126,2)/VLOOKUP('Wainwright Summary'!$E$6,'Inflation-OLD'!$A$6:$B$126,2)</f>
        <v>0.37034428322589158</v>
      </c>
      <c r="AE40" s="264">
        <f t="shared" si="22"/>
        <v>462233.95864218654</v>
      </c>
      <c r="AF40" s="264">
        <f t="shared" si="23"/>
        <v>257530.34838636109</v>
      </c>
      <c r="AG40" s="270">
        <f t="shared" si="24"/>
        <v>2047</v>
      </c>
      <c r="AH40" s="271"/>
      <c r="AI40" s="985"/>
      <c r="AJ40" s="986">
        <f t="shared" si="25"/>
        <v>70</v>
      </c>
      <c r="AK40" s="998"/>
      <c r="AL40" s="998"/>
      <c r="AM40" s="998"/>
      <c r="AN40" s="972" t="s">
        <v>627</v>
      </c>
      <c r="AO40" s="5"/>
      <c r="AP40" s="6"/>
      <c r="AQ40" s="175"/>
      <c r="AR40" s="899">
        <v>140</v>
      </c>
      <c r="AS40" s="904">
        <v>1</v>
      </c>
      <c r="AT40" s="903">
        <f t="shared" si="18"/>
        <v>140</v>
      </c>
    </row>
    <row r="41" spans="1:46" s="4" customFormat="1" ht="14.25" customHeight="1">
      <c r="A41" s="711" t="s">
        <v>905</v>
      </c>
      <c r="B41" s="371" t="s">
        <v>237</v>
      </c>
      <c r="C41" s="1020">
        <v>1976</v>
      </c>
      <c r="D41" s="647">
        <v>962</v>
      </c>
      <c r="E41" s="171" t="s">
        <v>307</v>
      </c>
      <c r="F41" s="913">
        <f t="shared" si="5"/>
        <v>150</v>
      </c>
      <c r="G41" s="337">
        <f t="shared" si="0"/>
        <v>144300</v>
      </c>
      <c r="H41" s="1009">
        <v>0</v>
      </c>
      <c r="I41" s="1009">
        <v>0</v>
      </c>
      <c r="J41" s="1009">
        <v>0</v>
      </c>
      <c r="K41" s="1009">
        <v>0</v>
      </c>
      <c r="L41" s="1009">
        <v>0</v>
      </c>
      <c r="M41" s="471">
        <f t="shared" si="6"/>
        <v>0</v>
      </c>
      <c r="N41" s="471">
        <f t="shared" si="7"/>
        <v>0</v>
      </c>
      <c r="O41" s="471">
        <f t="shared" si="8"/>
        <v>0</v>
      </c>
      <c r="P41" s="471">
        <f t="shared" si="9"/>
        <v>0</v>
      </c>
      <c r="Q41" s="471">
        <f t="shared" si="10"/>
        <v>0</v>
      </c>
      <c r="R41" s="472">
        <f t="shared" si="11"/>
        <v>144300</v>
      </c>
      <c r="S41" s="470"/>
      <c r="T41" s="470">
        <f t="shared" si="21"/>
        <v>0.05</v>
      </c>
      <c r="U41" s="470">
        <f t="shared" si="21"/>
        <v>0.05</v>
      </c>
      <c r="V41" s="470">
        <f t="shared" si="21"/>
        <v>0.1</v>
      </c>
      <c r="W41" s="472">
        <f t="shared" si="12"/>
        <v>0</v>
      </c>
      <c r="X41" s="472">
        <f t="shared" si="13"/>
        <v>7215</v>
      </c>
      <c r="Y41" s="472">
        <f t="shared" si="14"/>
        <v>7215</v>
      </c>
      <c r="Z41" s="472">
        <f t="shared" si="15"/>
        <v>721.5</v>
      </c>
      <c r="AA41" s="472">
        <f t="shared" si="16"/>
        <v>159451.5</v>
      </c>
      <c r="AB41" s="674">
        <v>70</v>
      </c>
      <c r="AC41" s="313">
        <f>IF(ISERROR(IF('Wainwright Summary'!$E$7-C41&gt;AB41,0,(AB41-('Wainwright Summary'!$E$7-C41))/AB41)*G41)," ",(IF('Wainwright Summary'!$E$7-C41&gt;AB41,0,(AB41-('Wainwright Summary'!$E$7-C41))/AB41)*AA41))</f>
        <v>86559.385714285701</v>
      </c>
      <c r="AD41" s="269">
        <f>VLOOKUP(C41,'Inflation-OLD'!$A$6:$B$126,2)/VLOOKUP('Wainwright Summary'!$E$6,'Inflation-OLD'!$A$6:$B$126,2)</f>
        <v>0.34354467471720335</v>
      </c>
      <c r="AE41" s="264">
        <f t="shared" si="22"/>
        <v>54778.713700670152</v>
      </c>
      <c r="AF41" s="264">
        <f t="shared" si="23"/>
        <v>29737.016008935225</v>
      </c>
      <c r="AG41" s="270">
        <f t="shared" si="24"/>
        <v>2046</v>
      </c>
      <c r="AH41" s="271"/>
      <c r="AI41" s="985"/>
      <c r="AJ41" s="986">
        <f t="shared" si="25"/>
        <v>70</v>
      </c>
      <c r="AK41" s="998"/>
      <c r="AL41" s="998"/>
      <c r="AM41" s="998"/>
      <c r="AN41" s="972" t="s">
        <v>635</v>
      </c>
      <c r="AO41" s="5"/>
      <c r="AP41" s="6"/>
      <c r="AQ41" s="175"/>
      <c r="AR41" s="899">
        <v>150</v>
      </c>
      <c r="AS41" s="904">
        <v>1</v>
      </c>
      <c r="AT41" s="903">
        <f t="shared" si="18"/>
        <v>150</v>
      </c>
    </row>
    <row r="42" spans="1:46" s="4" customFormat="1">
      <c r="A42" s="711" t="s">
        <v>905</v>
      </c>
      <c r="B42" s="371" t="s">
        <v>312</v>
      </c>
      <c r="C42" s="1020">
        <v>1977</v>
      </c>
      <c r="D42" s="647">
        <v>366</v>
      </c>
      <c r="E42" s="171" t="s">
        <v>307</v>
      </c>
      <c r="F42" s="913">
        <f t="shared" si="5"/>
        <v>260</v>
      </c>
      <c r="G42" s="337">
        <f t="shared" si="0"/>
        <v>95160</v>
      </c>
      <c r="H42" s="1009">
        <v>0</v>
      </c>
      <c r="I42" s="1009">
        <v>0</v>
      </c>
      <c r="J42" s="1009">
        <v>0</v>
      </c>
      <c r="K42" s="1009">
        <v>0</v>
      </c>
      <c r="L42" s="1009">
        <v>0</v>
      </c>
      <c r="M42" s="471">
        <f t="shared" si="6"/>
        <v>0</v>
      </c>
      <c r="N42" s="471">
        <f t="shared" si="7"/>
        <v>0</v>
      </c>
      <c r="O42" s="471">
        <f t="shared" si="8"/>
        <v>0</v>
      </c>
      <c r="P42" s="471">
        <f t="shared" si="9"/>
        <v>0</v>
      </c>
      <c r="Q42" s="471">
        <f t="shared" si="10"/>
        <v>0</v>
      </c>
      <c r="R42" s="472">
        <f t="shared" si="11"/>
        <v>95160</v>
      </c>
      <c r="S42" s="470"/>
      <c r="T42" s="470">
        <f t="shared" si="21"/>
        <v>0.05</v>
      </c>
      <c r="U42" s="470">
        <f t="shared" si="21"/>
        <v>0.05</v>
      </c>
      <c r="V42" s="470">
        <f t="shared" si="21"/>
        <v>0.1</v>
      </c>
      <c r="W42" s="472">
        <f t="shared" si="12"/>
        <v>0</v>
      </c>
      <c r="X42" s="472">
        <f t="shared" si="13"/>
        <v>4758</v>
      </c>
      <c r="Y42" s="472">
        <f t="shared" si="14"/>
        <v>4758</v>
      </c>
      <c r="Z42" s="472">
        <f t="shared" si="15"/>
        <v>475.8</v>
      </c>
      <c r="AA42" s="472">
        <f t="shared" si="16"/>
        <v>105151.8</v>
      </c>
      <c r="AB42" s="674">
        <v>70</v>
      </c>
      <c r="AC42" s="313">
        <f>IF(ISERROR(IF('Wainwright Summary'!$E$7-C42&gt;AB42,0,(AB42-('Wainwright Summary'!$E$7-C42))/AB42)*G42)," ",(IF('Wainwright Summary'!$E$7-C42&gt;AB42,0,(AB42-('Wainwright Summary'!$E$7-C42))/AB42)*AA42))</f>
        <v>58584.57428571429</v>
      </c>
      <c r="AD42" s="269">
        <f>VLOOKUP(C42,'Inflation-OLD'!$A$6:$B$126,2)/VLOOKUP('Wainwright Summary'!$E$6,'Inflation-OLD'!$A$6:$B$126,2)</f>
        <v>0.37034428322589158</v>
      </c>
      <c r="AE42" s="264">
        <f t="shared" si="22"/>
        <v>38942.368000912305</v>
      </c>
      <c r="AF42" s="264">
        <f t="shared" si="23"/>
        <v>21696.462171936855</v>
      </c>
      <c r="AG42" s="270">
        <f t="shared" si="24"/>
        <v>2047</v>
      </c>
      <c r="AH42" s="271"/>
      <c r="AI42" s="985"/>
      <c r="AJ42" s="986">
        <f t="shared" si="25"/>
        <v>70</v>
      </c>
      <c r="AK42" s="998"/>
      <c r="AL42" s="998"/>
      <c r="AM42" s="998"/>
      <c r="AN42" s="292"/>
      <c r="AO42" s="5"/>
      <c r="AP42" s="6"/>
      <c r="AQ42" s="175"/>
      <c r="AR42" s="1152">
        <v>260</v>
      </c>
      <c r="AS42" s="904">
        <v>1</v>
      </c>
      <c r="AT42" s="903">
        <f t="shared" si="18"/>
        <v>260</v>
      </c>
    </row>
    <row r="43" spans="1:46" s="4" customFormat="1">
      <c r="A43" s="711" t="s">
        <v>905</v>
      </c>
      <c r="B43" s="371" t="s">
        <v>476</v>
      </c>
      <c r="C43" s="1020">
        <v>1975</v>
      </c>
      <c r="D43" s="647">
        <v>7074</v>
      </c>
      <c r="E43" s="171" t="s">
        <v>307</v>
      </c>
      <c r="F43" s="913">
        <f t="shared" si="5"/>
        <v>270</v>
      </c>
      <c r="G43" s="337">
        <f t="shared" si="0"/>
        <v>1909980</v>
      </c>
      <c r="H43" s="1009">
        <v>0</v>
      </c>
      <c r="I43" s="1009">
        <v>0</v>
      </c>
      <c r="J43" s="1009">
        <v>0</v>
      </c>
      <c r="K43" s="1009">
        <v>0</v>
      </c>
      <c r="L43" s="1009">
        <v>0</v>
      </c>
      <c r="M43" s="471">
        <f t="shared" si="6"/>
        <v>0</v>
      </c>
      <c r="N43" s="471">
        <f t="shared" si="7"/>
        <v>0</v>
      </c>
      <c r="O43" s="471">
        <f t="shared" si="8"/>
        <v>0</v>
      </c>
      <c r="P43" s="471">
        <f t="shared" si="9"/>
        <v>0</v>
      </c>
      <c r="Q43" s="471">
        <f t="shared" si="10"/>
        <v>0</v>
      </c>
      <c r="R43" s="472">
        <f t="shared" si="11"/>
        <v>1909980</v>
      </c>
      <c r="S43" s="470"/>
      <c r="T43" s="470">
        <f t="shared" si="21"/>
        <v>0.05</v>
      </c>
      <c r="U43" s="470">
        <f t="shared" si="21"/>
        <v>0.05</v>
      </c>
      <c r="V43" s="470">
        <f t="shared" si="21"/>
        <v>0.1</v>
      </c>
      <c r="W43" s="472">
        <f t="shared" si="12"/>
        <v>0</v>
      </c>
      <c r="X43" s="472">
        <f t="shared" si="13"/>
        <v>95499</v>
      </c>
      <c r="Y43" s="472">
        <f t="shared" si="14"/>
        <v>95499</v>
      </c>
      <c r="Z43" s="472">
        <f t="shared" si="15"/>
        <v>9549.9</v>
      </c>
      <c r="AA43" s="472">
        <f t="shared" si="16"/>
        <v>2110527.9</v>
      </c>
      <c r="AB43" s="674">
        <v>70</v>
      </c>
      <c r="AC43" s="313">
        <f>IF(ISERROR(IF('Wainwright Summary'!$E$7-C43&gt;AB43,0,(AB43-('Wainwright Summary'!$E$7-C43))/AB43)*G43)," ",(IF('Wainwright Summary'!$E$7-C43&gt;AB43,0,(AB43-('Wainwright Summary'!$E$7-C43))/AB43)*AA43))</f>
        <v>1115564.7471428572</v>
      </c>
      <c r="AD43" s="269">
        <f>VLOOKUP(C43,'Inflation-OLD'!$A$6:$B$126,2)/VLOOKUP('Wainwright Summary'!$E$6,'Inflation-OLD'!$A$6:$B$126,2)</f>
        <v>0.32044439867137081</v>
      </c>
      <c r="AE43" s="264">
        <f t="shared" si="22"/>
        <v>676306.84379465098</v>
      </c>
      <c r="AF43" s="264">
        <f t="shared" si="23"/>
        <v>357476.47457717266</v>
      </c>
      <c r="AG43" s="270">
        <f t="shared" si="24"/>
        <v>2045</v>
      </c>
      <c r="AH43" s="271"/>
      <c r="AI43" s="985"/>
      <c r="AJ43" s="986">
        <f t="shared" si="25"/>
        <v>70</v>
      </c>
      <c r="AK43" s="998"/>
      <c r="AL43" s="998"/>
      <c r="AM43" s="998"/>
      <c r="AN43" s="292" t="s">
        <v>477</v>
      </c>
      <c r="AO43" s="5"/>
      <c r="AP43" s="6"/>
      <c r="AQ43" s="175"/>
      <c r="AR43" s="1152">
        <v>270</v>
      </c>
      <c r="AS43" s="904">
        <v>1</v>
      </c>
      <c r="AT43" s="903">
        <f t="shared" si="18"/>
        <v>270</v>
      </c>
    </row>
    <row r="44" spans="1:46" s="4" customFormat="1">
      <c r="A44" s="711" t="s">
        <v>905</v>
      </c>
      <c r="B44" s="371" t="s">
        <v>646</v>
      </c>
      <c r="C44" s="1020">
        <v>1952</v>
      </c>
      <c r="D44" s="647">
        <v>100</v>
      </c>
      <c r="E44" s="171" t="s">
        <v>307</v>
      </c>
      <c r="F44" s="913">
        <f t="shared" si="5"/>
        <v>310</v>
      </c>
      <c r="G44" s="337">
        <f t="shared" si="0"/>
        <v>31000</v>
      </c>
      <c r="H44" s="1009">
        <v>0</v>
      </c>
      <c r="I44" s="1009">
        <v>0</v>
      </c>
      <c r="J44" s="1009">
        <v>0</v>
      </c>
      <c r="K44" s="1009">
        <v>0</v>
      </c>
      <c r="L44" s="1009">
        <v>0</v>
      </c>
      <c r="M44" s="471">
        <f t="shared" si="6"/>
        <v>0</v>
      </c>
      <c r="N44" s="471">
        <f t="shared" si="7"/>
        <v>0</v>
      </c>
      <c r="O44" s="471">
        <f t="shared" si="8"/>
        <v>0</v>
      </c>
      <c r="P44" s="471">
        <f t="shared" si="9"/>
        <v>0</v>
      </c>
      <c r="Q44" s="471">
        <f t="shared" si="10"/>
        <v>0</v>
      </c>
      <c r="R44" s="472">
        <f t="shared" si="11"/>
        <v>31000</v>
      </c>
      <c r="S44" s="470"/>
      <c r="T44" s="470">
        <f t="shared" ref="T44:T51" si="26">T$10</f>
        <v>0.05</v>
      </c>
      <c r="U44" s="470">
        <v>0.03</v>
      </c>
      <c r="V44" s="470">
        <f t="shared" ref="V44:V51" si="27">V$10</f>
        <v>0.1</v>
      </c>
      <c r="W44" s="472">
        <f t="shared" si="12"/>
        <v>0</v>
      </c>
      <c r="X44" s="472">
        <f t="shared" si="13"/>
        <v>1550</v>
      </c>
      <c r="Y44" s="472">
        <f t="shared" si="14"/>
        <v>930</v>
      </c>
      <c r="Z44" s="472">
        <f t="shared" si="15"/>
        <v>155</v>
      </c>
      <c r="AA44" s="472">
        <f t="shared" si="16"/>
        <v>33635</v>
      </c>
      <c r="AB44" s="674">
        <v>70</v>
      </c>
      <c r="AC44" s="313">
        <f>IF(ISERROR(IF('Wainwright Summary'!$E$7-C44&gt;AB44,0,(AB44-('Wainwright Summary'!$E$7-C44))/AB44)*G44)," ",(IF('Wainwright Summary'!$E$7-C44&gt;AB44,0,(AB44-('Wainwright Summary'!$E$7-C44))/AB44)*AA44))</f>
        <v>6727</v>
      </c>
      <c r="AD44" s="269">
        <f>VLOOKUP(C44,'Inflation-OLD'!$A$6:$B$126,2)/VLOOKUP('Wainwright Summary'!$E$6,'Inflation-OLD'!$A$6:$B$126,2)</f>
        <v>0.15668728164895659</v>
      </c>
      <c r="AE44" s="264">
        <f t="shared" si="22"/>
        <v>5270.1767182626554</v>
      </c>
      <c r="AF44" s="264">
        <f t="shared" si="23"/>
        <v>1054.0353436525311</v>
      </c>
      <c r="AG44" s="270">
        <f t="shared" si="24"/>
        <v>2022</v>
      </c>
      <c r="AH44" s="271"/>
      <c r="AI44" s="985"/>
      <c r="AJ44" s="986">
        <f t="shared" si="25"/>
        <v>70</v>
      </c>
      <c r="AK44" s="998"/>
      <c r="AL44" s="998"/>
      <c r="AM44" s="998"/>
      <c r="AN44" s="292"/>
      <c r="AO44" s="5"/>
      <c r="AP44" s="6"/>
      <c r="AQ44" s="175"/>
      <c r="AR44" s="1152">
        <v>310</v>
      </c>
      <c r="AS44" s="904">
        <v>1</v>
      </c>
      <c r="AT44" s="903">
        <f t="shared" si="18"/>
        <v>310</v>
      </c>
    </row>
    <row r="45" spans="1:46" s="4" customFormat="1">
      <c r="A45" s="711" t="s">
        <v>905</v>
      </c>
      <c r="B45" s="371" t="s">
        <v>924</v>
      </c>
      <c r="C45" s="1020">
        <v>1978</v>
      </c>
      <c r="D45" s="647">
        <v>6784</v>
      </c>
      <c r="E45" s="171" t="s">
        <v>307</v>
      </c>
      <c r="F45" s="913">
        <f t="shared" si="5"/>
        <v>325</v>
      </c>
      <c r="G45" s="337">
        <f t="shared" si="0"/>
        <v>2204800</v>
      </c>
      <c r="H45" s="1009">
        <v>0</v>
      </c>
      <c r="I45" s="1009">
        <v>0</v>
      </c>
      <c r="J45" s="1009">
        <v>0</v>
      </c>
      <c r="K45" s="1009">
        <v>0</v>
      </c>
      <c r="L45" s="1009">
        <v>0</v>
      </c>
      <c r="M45" s="471">
        <f t="shared" si="6"/>
        <v>0</v>
      </c>
      <c r="N45" s="471">
        <f t="shared" si="7"/>
        <v>0</v>
      </c>
      <c r="O45" s="471">
        <f t="shared" si="8"/>
        <v>0</v>
      </c>
      <c r="P45" s="471">
        <f t="shared" si="9"/>
        <v>0</v>
      </c>
      <c r="Q45" s="471">
        <f t="shared" si="10"/>
        <v>0</v>
      </c>
      <c r="R45" s="472">
        <f t="shared" si="11"/>
        <v>2204800</v>
      </c>
      <c r="S45" s="470"/>
      <c r="T45" s="470">
        <f t="shared" si="26"/>
        <v>0.05</v>
      </c>
      <c r="U45" s="470">
        <f t="shared" ref="U45:U51" si="28">U$10</f>
        <v>0.05</v>
      </c>
      <c r="V45" s="470">
        <f t="shared" si="27"/>
        <v>0.1</v>
      </c>
      <c r="W45" s="472">
        <f t="shared" si="12"/>
        <v>0</v>
      </c>
      <c r="X45" s="472">
        <f t="shared" si="13"/>
        <v>110240</v>
      </c>
      <c r="Y45" s="472">
        <f t="shared" si="14"/>
        <v>110240</v>
      </c>
      <c r="Z45" s="472">
        <f t="shared" si="15"/>
        <v>11024</v>
      </c>
      <c r="AA45" s="472">
        <f t="shared" si="16"/>
        <v>2436304</v>
      </c>
      <c r="AB45" s="674">
        <v>70</v>
      </c>
      <c r="AC45" s="313">
        <f>IF(ISERROR(IF('Wainwright Summary'!$E$7-C45&gt;AB45,0,(AB45-('Wainwright Summary'!$E$7-C45))/AB45)*G45)," ",(IF('Wainwright Summary'!$E$7-C45&gt;AB45,0,(AB45-('Wainwright Summary'!$E$7-C45))/AB45)*AA45))</f>
        <v>1392173.7142857143</v>
      </c>
      <c r="AD45" s="269">
        <f>VLOOKUP(C45,'Inflation-OLD'!$A$6:$B$126,2)/VLOOKUP('Wainwright Summary'!$E$6,'Inflation-OLD'!$A$6:$B$126,2)</f>
        <v>0.39549974397331067</v>
      </c>
      <c r="AE45" s="264">
        <f t="shared" si="22"/>
        <v>963557.60824115272</v>
      </c>
      <c r="AF45" s="264">
        <f t="shared" si="23"/>
        <v>550604.34756637295</v>
      </c>
      <c r="AG45" s="270">
        <f t="shared" si="24"/>
        <v>2048</v>
      </c>
      <c r="AH45" s="271"/>
      <c r="AI45" s="985"/>
      <c r="AJ45" s="986">
        <f t="shared" si="25"/>
        <v>70</v>
      </c>
      <c r="AK45" s="998"/>
      <c r="AL45" s="998"/>
      <c r="AM45" s="998"/>
      <c r="AN45" s="292"/>
      <c r="AO45" s="5"/>
      <c r="AP45" s="6"/>
      <c r="AQ45" s="175"/>
      <c r="AR45" s="1152">
        <v>325</v>
      </c>
      <c r="AS45" s="904">
        <v>1</v>
      </c>
      <c r="AT45" s="903">
        <f t="shared" si="18"/>
        <v>325</v>
      </c>
    </row>
    <row r="46" spans="1:46" s="4" customFormat="1">
      <c r="A46" s="711" t="s">
        <v>905</v>
      </c>
      <c r="B46" s="371" t="s">
        <v>479</v>
      </c>
      <c r="C46" s="1020">
        <v>1952</v>
      </c>
      <c r="D46" s="647">
        <v>2250</v>
      </c>
      <c r="E46" s="171" t="s">
        <v>307</v>
      </c>
      <c r="F46" s="913">
        <f t="shared" si="5"/>
        <v>335</v>
      </c>
      <c r="G46" s="337">
        <f t="shared" si="0"/>
        <v>753750</v>
      </c>
      <c r="H46" s="1009">
        <v>0</v>
      </c>
      <c r="I46" s="1009">
        <v>0</v>
      </c>
      <c r="J46" s="1009">
        <v>0</v>
      </c>
      <c r="K46" s="1009">
        <v>0</v>
      </c>
      <c r="L46" s="1009">
        <v>0</v>
      </c>
      <c r="M46" s="471">
        <f t="shared" si="6"/>
        <v>0</v>
      </c>
      <c r="N46" s="471">
        <f t="shared" si="7"/>
        <v>0</v>
      </c>
      <c r="O46" s="471">
        <f t="shared" si="8"/>
        <v>0</v>
      </c>
      <c r="P46" s="471">
        <f t="shared" si="9"/>
        <v>0</v>
      </c>
      <c r="Q46" s="471">
        <f t="shared" si="10"/>
        <v>0</v>
      </c>
      <c r="R46" s="472">
        <f t="shared" si="11"/>
        <v>753750</v>
      </c>
      <c r="S46" s="470"/>
      <c r="T46" s="470">
        <f t="shared" si="26"/>
        <v>0.05</v>
      </c>
      <c r="U46" s="470">
        <f t="shared" si="28"/>
        <v>0.05</v>
      </c>
      <c r="V46" s="470">
        <f t="shared" si="27"/>
        <v>0.1</v>
      </c>
      <c r="W46" s="472">
        <f t="shared" si="12"/>
        <v>0</v>
      </c>
      <c r="X46" s="472">
        <f t="shared" si="13"/>
        <v>37687.5</v>
      </c>
      <c r="Y46" s="472">
        <f t="shared" si="14"/>
        <v>37687.5</v>
      </c>
      <c r="Z46" s="472">
        <f t="shared" si="15"/>
        <v>3768.75</v>
      </c>
      <c r="AA46" s="472">
        <f t="shared" si="16"/>
        <v>832893.75</v>
      </c>
      <c r="AB46" s="674">
        <v>70</v>
      </c>
      <c r="AC46" s="313">
        <f>IF(ISERROR(IF('Wainwright Summary'!$E$7-C46&gt;AB46,0,(AB46-('Wainwright Summary'!$E$7-C46))/AB46)*G46)," ",(IF('Wainwright Summary'!$E$7-C46&gt;AB46,0,(AB46-('Wainwright Summary'!$E$7-C46))/AB46)*AA46))</f>
        <v>166578.75</v>
      </c>
      <c r="AD46" s="269">
        <f>VLOOKUP(C46,'Inflation-OLD'!$A$6:$B$126,2)/VLOOKUP('Wainwright Summary'!$E$6,'Inflation-OLD'!$A$6:$B$126,2)</f>
        <v>0.15668728164895659</v>
      </c>
      <c r="AE46" s="264">
        <f t="shared" si="22"/>
        <v>130503.85758990564</v>
      </c>
      <c r="AF46" s="264">
        <f t="shared" si="23"/>
        <v>26100.771517981131</v>
      </c>
      <c r="AG46" s="270">
        <f t="shared" si="24"/>
        <v>2022</v>
      </c>
      <c r="AH46" s="271"/>
      <c r="AI46" s="985"/>
      <c r="AJ46" s="986">
        <f t="shared" si="25"/>
        <v>70</v>
      </c>
      <c r="AK46" s="998"/>
      <c r="AL46" s="998"/>
      <c r="AM46" s="998"/>
      <c r="AN46" s="292" t="s">
        <v>480</v>
      </c>
      <c r="AO46" s="5"/>
      <c r="AP46" s="6"/>
      <c r="AQ46" s="175"/>
      <c r="AR46" s="1152">
        <v>335</v>
      </c>
      <c r="AS46" s="904">
        <v>1</v>
      </c>
      <c r="AT46" s="903">
        <f t="shared" si="18"/>
        <v>335</v>
      </c>
    </row>
    <row r="47" spans="1:46" s="4" customFormat="1">
      <c r="A47" s="711" t="s">
        <v>905</v>
      </c>
      <c r="B47" s="371" t="s">
        <v>925</v>
      </c>
      <c r="C47" s="1020">
        <v>1952</v>
      </c>
      <c r="D47" s="647">
        <f>3056-D46</f>
        <v>806</v>
      </c>
      <c r="E47" s="171" t="s">
        <v>307</v>
      </c>
      <c r="F47" s="913">
        <f t="shared" si="5"/>
        <v>335</v>
      </c>
      <c r="G47" s="337">
        <f>IF(ISERROR(F47*D47)," ",F47*D47)</f>
        <v>270010</v>
      </c>
      <c r="H47" s="1009">
        <v>0</v>
      </c>
      <c r="I47" s="1009">
        <v>0</v>
      </c>
      <c r="J47" s="1009">
        <v>0</v>
      </c>
      <c r="K47" s="1009">
        <v>0</v>
      </c>
      <c r="L47" s="1009">
        <v>0</v>
      </c>
      <c r="M47" s="471">
        <f>G47*H47</f>
        <v>0</v>
      </c>
      <c r="N47" s="471">
        <f>(G47+M47)*I47</f>
        <v>0</v>
      </c>
      <c r="O47" s="471">
        <f>(G47+M47+N47)*J47</f>
        <v>0</v>
      </c>
      <c r="P47" s="471">
        <f>(G47+M47+N47+O47)*K47</f>
        <v>0</v>
      </c>
      <c r="Q47" s="471">
        <f>(G47+M47+N47+O47+P47)*L47</f>
        <v>0</v>
      </c>
      <c r="R47" s="472">
        <f>G47+SUM(M47:Q47)</f>
        <v>270010</v>
      </c>
      <c r="S47" s="470"/>
      <c r="T47" s="470">
        <f t="shared" si="26"/>
        <v>0.05</v>
      </c>
      <c r="U47" s="470">
        <f t="shared" si="28"/>
        <v>0.05</v>
      </c>
      <c r="V47" s="470">
        <f t="shared" si="27"/>
        <v>0.1</v>
      </c>
      <c r="W47" s="472">
        <f>R47*S47</f>
        <v>0</v>
      </c>
      <c r="X47" s="472">
        <f>R47*T47</f>
        <v>13500.5</v>
      </c>
      <c r="Y47" s="472">
        <f>R47*U47</f>
        <v>13500.5</v>
      </c>
      <c r="Z47" s="472">
        <f>(W47+X47)*V47</f>
        <v>1350.0500000000002</v>
      </c>
      <c r="AA47" s="472">
        <f>R47+SUM(W47:Z47)</f>
        <v>298361.05</v>
      </c>
      <c r="AB47" s="674">
        <v>70</v>
      </c>
      <c r="AC47" s="313">
        <f>IF(ISERROR(IF('Wainwright Summary'!$E$7-C47&gt;AB47,0,(AB47-('Wainwright Summary'!$E$7-C47))/AB47)*G47)," ",(IF('Wainwright Summary'!$E$7-C47&gt;AB47,0,(AB47-('Wainwright Summary'!$E$7-C47))/AB47)*AA47))</f>
        <v>59672.21</v>
      </c>
      <c r="AD47" s="269">
        <f>VLOOKUP(C47,'Inflation-OLD'!$A$6:$B$126,2)/VLOOKUP('Wainwright Summary'!$E$6,'Inflation-OLD'!$A$6:$B$126,2)</f>
        <v>0.15668728164895659</v>
      </c>
      <c r="AE47" s="264">
        <f t="shared" si="22"/>
        <v>46749.381874428422</v>
      </c>
      <c r="AF47" s="264">
        <f t="shared" si="23"/>
        <v>9349.8763748856854</v>
      </c>
      <c r="AG47" s="270">
        <f t="shared" si="24"/>
        <v>2022</v>
      </c>
      <c r="AH47" s="271"/>
      <c r="AI47" s="985"/>
      <c r="AJ47" s="986">
        <f t="shared" si="25"/>
        <v>70</v>
      </c>
      <c r="AK47" s="998"/>
      <c r="AL47" s="998"/>
      <c r="AM47" s="998"/>
      <c r="AN47" s="292"/>
      <c r="AO47" s="5"/>
      <c r="AP47" s="6"/>
      <c r="AQ47" s="175"/>
      <c r="AR47" s="1152">
        <v>335</v>
      </c>
      <c r="AS47" s="904">
        <v>1</v>
      </c>
      <c r="AT47" s="903">
        <f t="shared" si="18"/>
        <v>335</v>
      </c>
    </row>
    <row r="48" spans="1:46" s="4" customFormat="1">
      <c r="A48" s="711" t="s">
        <v>905</v>
      </c>
      <c r="B48" s="371" t="s">
        <v>481</v>
      </c>
      <c r="C48" s="1020">
        <v>1955</v>
      </c>
      <c r="D48" s="647">
        <v>2625</v>
      </c>
      <c r="E48" s="171" t="s">
        <v>307</v>
      </c>
      <c r="F48" s="913">
        <f t="shared" si="5"/>
        <v>350</v>
      </c>
      <c r="G48" s="337">
        <f t="shared" si="0"/>
        <v>918750</v>
      </c>
      <c r="H48" s="1009">
        <v>0</v>
      </c>
      <c r="I48" s="1009">
        <v>0</v>
      </c>
      <c r="J48" s="1009">
        <v>0</v>
      </c>
      <c r="K48" s="1009">
        <v>0</v>
      </c>
      <c r="L48" s="1009">
        <v>0</v>
      </c>
      <c r="M48" s="471">
        <f t="shared" si="6"/>
        <v>0</v>
      </c>
      <c r="N48" s="471">
        <f t="shared" si="7"/>
        <v>0</v>
      </c>
      <c r="O48" s="471">
        <f t="shared" si="8"/>
        <v>0</v>
      </c>
      <c r="P48" s="471">
        <f t="shared" si="9"/>
        <v>0</v>
      </c>
      <c r="Q48" s="471">
        <f t="shared" si="10"/>
        <v>0</v>
      </c>
      <c r="R48" s="472">
        <f t="shared" si="11"/>
        <v>918750</v>
      </c>
      <c r="S48" s="470"/>
      <c r="T48" s="470">
        <f t="shared" si="26"/>
        <v>0.05</v>
      </c>
      <c r="U48" s="470">
        <f t="shared" si="28"/>
        <v>0.05</v>
      </c>
      <c r="V48" s="470">
        <f t="shared" si="27"/>
        <v>0.1</v>
      </c>
      <c r="W48" s="472">
        <f t="shared" si="12"/>
        <v>0</v>
      </c>
      <c r="X48" s="472">
        <f t="shared" si="13"/>
        <v>45937.5</v>
      </c>
      <c r="Y48" s="472">
        <f t="shared" si="14"/>
        <v>45937.5</v>
      </c>
      <c r="Z48" s="472">
        <f t="shared" si="15"/>
        <v>4593.75</v>
      </c>
      <c r="AA48" s="472">
        <f t="shared" si="16"/>
        <v>1015218.75</v>
      </c>
      <c r="AB48" s="674">
        <v>70</v>
      </c>
      <c r="AC48" s="313">
        <f>IF(ISERROR(IF('Wainwright Summary'!$E$7-C48&gt;AB48,0,(AB48-('Wainwright Summary'!$E$7-C48))/AB48)*G48)," ",(IF('Wainwright Summary'!$E$7-C48&gt;AB48,0,(AB48-('Wainwright Summary'!$E$7-C48))/AB48)*AA48))</f>
        <v>246553.125</v>
      </c>
      <c r="AD48" s="269">
        <f>VLOOKUP(C48,'Inflation-OLD'!$A$6:$B$126,2)/VLOOKUP('Wainwright Summary'!$E$6,'Inflation-OLD'!$A$6:$B$126,2)</f>
        <v>0.16293504314177962</v>
      </c>
      <c r="AE48" s="264">
        <f t="shared" si="22"/>
        <v>165414.71082959359</v>
      </c>
      <c r="AF48" s="264">
        <f t="shared" si="23"/>
        <v>40172.144058615588</v>
      </c>
      <c r="AG48" s="270">
        <f t="shared" si="24"/>
        <v>2025</v>
      </c>
      <c r="AH48" s="271"/>
      <c r="AI48" s="985"/>
      <c r="AJ48" s="986">
        <f t="shared" si="25"/>
        <v>70</v>
      </c>
      <c r="AK48" s="998"/>
      <c r="AL48" s="998"/>
      <c r="AM48" s="998"/>
      <c r="AN48" s="292" t="s">
        <v>480</v>
      </c>
      <c r="AO48" s="5"/>
      <c r="AP48" s="6"/>
      <c r="AQ48" s="175"/>
      <c r="AR48" s="1152">
        <v>350</v>
      </c>
      <c r="AS48" s="904">
        <v>1</v>
      </c>
      <c r="AT48" s="903">
        <f t="shared" si="18"/>
        <v>350</v>
      </c>
    </row>
    <row r="49" spans="1:46" s="4" customFormat="1">
      <c r="A49" s="711" t="s">
        <v>905</v>
      </c>
      <c r="B49" s="371" t="s">
        <v>282</v>
      </c>
      <c r="C49" s="1020">
        <v>1955</v>
      </c>
      <c r="D49" s="647">
        <f>4041-D48</f>
        <v>1416</v>
      </c>
      <c r="E49" s="171" t="s">
        <v>307</v>
      </c>
      <c r="F49" s="913">
        <f t="shared" si="5"/>
        <v>350</v>
      </c>
      <c r="G49" s="337">
        <f>IF(ISERROR(F49*D49)," ",F49*D49)</f>
        <v>495600</v>
      </c>
      <c r="H49" s="1009">
        <v>0</v>
      </c>
      <c r="I49" s="1009">
        <v>0</v>
      </c>
      <c r="J49" s="1009">
        <v>0</v>
      </c>
      <c r="K49" s="1009">
        <v>0</v>
      </c>
      <c r="L49" s="1009">
        <v>0</v>
      </c>
      <c r="M49" s="471">
        <f>G49*H49</f>
        <v>0</v>
      </c>
      <c r="N49" s="471">
        <f>(G49+M49)*I49</f>
        <v>0</v>
      </c>
      <c r="O49" s="471">
        <f>(G49+M49+N49)*J49</f>
        <v>0</v>
      </c>
      <c r="P49" s="471">
        <f>(G49+M49+N49+O49)*K49</f>
        <v>0</v>
      </c>
      <c r="Q49" s="471">
        <f>(G49+M49+N49+O49+P49)*L49</f>
        <v>0</v>
      </c>
      <c r="R49" s="472">
        <f>G49+SUM(M49:Q49)</f>
        <v>495600</v>
      </c>
      <c r="S49" s="470"/>
      <c r="T49" s="470">
        <f t="shared" si="26"/>
        <v>0.05</v>
      </c>
      <c r="U49" s="470">
        <f t="shared" si="28"/>
        <v>0.05</v>
      </c>
      <c r="V49" s="470">
        <f t="shared" si="27"/>
        <v>0.1</v>
      </c>
      <c r="W49" s="472">
        <f>R49*S49</f>
        <v>0</v>
      </c>
      <c r="X49" s="472">
        <f>R49*T49</f>
        <v>24780</v>
      </c>
      <c r="Y49" s="472">
        <f>R49*U49</f>
        <v>24780</v>
      </c>
      <c r="Z49" s="472">
        <f>(W49+X49)*V49</f>
        <v>2478</v>
      </c>
      <c r="AA49" s="472">
        <f>R49+SUM(W49:Z49)</f>
        <v>547638</v>
      </c>
      <c r="AB49" s="674">
        <v>70</v>
      </c>
      <c r="AC49" s="313">
        <f>IF(ISERROR(IF('Wainwright Summary'!$E$7-C49&gt;AB49,0,(AB49-('Wainwright Summary'!$E$7-C49))/AB49)*G49)," ",(IF('Wainwright Summary'!$E$7-C49&gt;AB49,0,(AB49-('Wainwright Summary'!$E$7-C49))/AB49)*AA49))</f>
        <v>132997.79999999999</v>
      </c>
      <c r="AD49" s="269">
        <f>VLOOKUP(C49,'Inflation-OLD'!$A$6:$B$126,2)/VLOOKUP('Wainwright Summary'!$E$6,'Inflation-OLD'!$A$6:$B$126,2)</f>
        <v>0.16293504314177962</v>
      </c>
      <c r="AE49" s="264">
        <f t="shared" si="22"/>
        <v>89229.421156077908</v>
      </c>
      <c r="AF49" s="264">
        <f t="shared" si="23"/>
        <v>21670.002280761775</v>
      </c>
      <c r="AG49" s="270">
        <f t="shared" si="24"/>
        <v>2025</v>
      </c>
      <c r="AH49" s="271"/>
      <c r="AI49" s="985"/>
      <c r="AJ49" s="986">
        <f t="shared" si="25"/>
        <v>70</v>
      </c>
      <c r="AK49" s="998"/>
      <c r="AL49" s="998"/>
      <c r="AM49" s="998"/>
      <c r="AN49" s="292"/>
      <c r="AO49" s="5"/>
      <c r="AP49" s="6"/>
      <c r="AQ49" s="175"/>
      <c r="AR49" s="1152">
        <v>350</v>
      </c>
      <c r="AS49" s="904">
        <v>1</v>
      </c>
      <c r="AT49" s="903">
        <f t="shared" si="18"/>
        <v>350</v>
      </c>
    </row>
    <row r="50" spans="1:46" s="4" customFormat="1">
      <c r="A50" s="711" t="s">
        <v>905</v>
      </c>
      <c r="B50" s="371" t="s">
        <v>482</v>
      </c>
      <c r="C50" s="1020">
        <v>1952</v>
      </c>
      <c r="D50" s="647">
        <v>1263</v>
      </c>
      <c r="E50" s="171" t="s">
        <v>307</v>
      </c>
      <c r="F50" s="913">
        <f t="shared" si="5"/>
        <v>365</v>
      </c>
      <c r="G50" s="337">
        <f t="shared" si="0"/>
        <v>460995</v>
      </c>
      <c r="H50" s="1009">
        <v>0</v>
      </c>
      <c r="I50" s="1009">
        <v>0</v>
      </c>
      <c r="J50" s="1009">
        <v>0</v>
      </c>
      <c r="K50" s="1009">
        <v>0</v>
      </c>
      <c r="L50" s="1009">
        <v>0</v>
      </c>
      <c r="M50" s="471">
        <f t="shared" si="6"/>
        <v>0</v>
      </c>
      <c r="N50" s="471">
        <f t="shared" si="7"/>
        <v>0</v>
      </c>
      <c r="O50" s="471">
        <f t="shared" si="8"/>
        <v>0</v>
      </c>
      <c r="P50" s="471">
        <f t="shared" si="9"/>
        <v>0</v>
      </c>
      <c r="Q50" s="471">
        <f t="shared" si="10"/>
        <v>0</v>
      </c>
      <c r="R50" s="472">
        <f t="shared" si="11"/>
        <v>460995</v>
      </c>
      <c r="S50" s="470"/>
      <c r="T50" s="470">
        <f t="shared" si="26"/>
        <v>0.05</v>
      </c>
      <c r="U50" s="470">
        <f t="shared" si="28"/>
        <v>0.05</v>
      </c>
      <c r="V50" s="470">
        <f t="shared" si="27"/>
        <v>0.1</v>
      </c>
      <c r="W50" s="472">
        <f t="shared" si="12"/>
        <v>0</v>
      </c>
      <c r="X50" s="472">
        <f t="shared" si="13"/>
        <v>23049.75</v>
      </c>
      <c r="Y50" s="472">
        <f t="shared" si="14"/>
        <v>23049.75</v>
      </c>
      <c r="Z50" s="472">
        <f t="shared" si="15"/>
        <v>2304.9749999999999</v>
      </c>
      <c r="AA50" s="472">
        <f t="shared" si="16"/>
        <v>509399.47499999998</v>
      </c>
      <c r="AB50" s="674">
        <v>70</v>
      </c>
      <c r="AC50" s="313">
        <f>IF(ISERROR(IF('Wainwright Summary'!$E$7-C50&gt;AB50,0,(AB50-('Wainwright Summary'!$E$7-C50))/AB50)*G50)," ",(IF('Wainwright Summary'!$E$7-C50&gt;AB50,0,(AB50-('Wainwright Summary'!$E$7-C50))/AB50)*AA50))</f>
        <v>101879.895</v>
      </c>
      <c r="AD50" s="269">
        <f>VLOOKUP(C50,'Inflation-OLD'!$A$6:$B$126,2)/VLOOKUP('Wainwright Summary'!$E$6,'Inflation-OLD'!$A$6:$B$126,2)</f>
        <v>0.15668728164895659</v>
      </c>
      <c r="AE50" s="264">
        <f t="shared" si="22"/>
        <v>79816.419011155624</v>
      </c>
      <c r="AF50" s="264">
        <f t="shared" si="23"/>
        <v>15963.283802231126</v>
      </c>
      <c r="AG50" s="270">
        <f t="shared" si="24"/>
        <v>2022</v>
      </c>
      <c r="AH50" s="271"/>
      <c r="AI50" s="985"/>
      <c r="AJ50" s="986">
        <f t="shared" si="25"/>
        <v>70</v>
      </c>
      <c r="AK50" s="998"/>
      <c r="AL50" s="998"/>
      <c r="AM50" s="998"/>
      <c r="AN50" s="292" t="s">
        <v>480</v>
      </c>
      <c r="AO50" s="5"/>
      <c r="AP50" s="6"/>
      <c r="AQ50" s="175"/>
      <c r="AR50" s="1152">
        <v>365</v>
      </c>
      <c r="AS50" s="904">
        <v>1</v>
      </c>
      <c r="AT50" s="903">
        <f t="shared" si="18"/>
        <v>365</v>
      </c>
    </row>
    <row r="51" spans="1:46" s="4" customFormat="1">
      <c r="A51" s="711" t="s">
        <v>905</v>
      </c>
      <c r="B51" s="371" t="s">
        <v>232</v>
      </c>
      <c r="C51" s="1020">
        <v>1971</v>
      </c>
      <c r="D51" s="647">
        <v>2232</v>
      </c>
      <c r="E51" s="171" t="s">
        <v>307</v>
      </c>
      <c r="F51" s="913">
        <f t="shared" si="5"/>
        <v>140</v>
      </c>
      <c r="G51" s="337">
        <f t="shared" si="0"/>
        <v>312480</v>
      </c>
      <c r="H51" s="1009">
        <v>0</v>
      </c>
      <c r="I51" s="1009">
        <v>0</v>
      </c>
      <c r="J51" s="1009">
        <v>0</v>
      </c>
      <c r="K51" s="1009">
        <v>0</v>
      </c>
      <c r="L51" s="1009">
        <v>0</v>
      </c>
      <c r="M51" s="471">
        <f t="shared" si="6"/>
        <v>0</v>
      </c>
      <c r="N51" s="471">
        <f t="shared" si="7"/>
        <v>0</v>
      </c>
      <c r="O51" s="471">
        <f t="shared" si="8"/>
        <v>0</v>
      </c>
      <c r="P51" s="471">
        <f t="shared" si="9"/>
        <v>0</v>
      </c>
      <c r="Q51" s="471">
        <f t="shared" si="10"/>
        <v>0</v>
      </c>
      <c r="R51" s="472">
        <f t="shared" si="11"/>
        <v>312480</v>
      </c>
      <c r="S51" s="470"/>
      <c r="T51" s="470">
        <f t="shared" si="26"/>
        <v>0.05</v>
      </c>
      <c r="U51" s="470">
        <f t="shared" si="28"/>
        <v>0.05</v>
      </c>
      <c r="V51" s="470">
        <f t="shared" si="27"/>
        <v>0.1</v>
      </c>
      <c r="W51" s="472">
        <f t="shared" si="12"/>
        <v>0</v>
      </c>
      <c r="X51" s="472">
        <f t="shared" si="13"/>
        <v>15624</v>
      </c>
      <c r="Y51" s="472">
        <f t="shared" si="14"/>
        <v>15624</v>
      </c>
      <c r="Z51" s="472">
        <f t="shared" si="15"/>
        <v>1562.4</v>
      </c>
      <c r="AA51" s="472">
        <f t="shared" si="16"/>
        <v>345290.4</v>
      </c>
      <c r="AB51" s="674">
        <v>70</v>
      </c>
      <c r="AC51" s="313">
        <f>IF(ISERROR(IF('Wainwright Summary'!$E$7-C51&gt;AB51,0,(AB51-('Wainwright Summary'!$E$7-C51))/AB51)*G51)," ",(IF('Wainwright Summary'!$E$7-C51&gt;AB51,0,(AB51-('Wainwright Summary'!$E$7-C51))/AB51)*AA51))</f>
        <v>162779.76</v>
      </c>
      <c r="AD51" s="269">
        <f>VLOOKUP(C51,'Inflation-OLD'!$A$6:$B$126,2)/VLOOKUP('Wainwright Summary'!$E$6,'Inflation-OLD'!$A$6:$B$126,2)</f>
        <v>0.24818410456358861</v>
      </c>
      <c r="AE51" s="264">
        <f t="shared" si="22"/>
        <v>85695.588738403341</v>
      </c>
      <c r="AF51" s="264">
        <f t="shared" si="23"/>
        <v>40399.348976675858</v>
      </c>
      <c r="AG51" s="270">
        <f t="shared" si="24"/>
        <v>2041</v>
      </c>
      <c r="AH51" s="271"/>
      <c r="AI51" s="985"/>
      <c r="AJ51" s="986">
        <f t="shared" si="25"/>
        <v>70</v>
      </c>
      <c r="AK51" s="998"/>
      <c r="AL51" s="998"/>
      <c r="AM51" s="998"/>
      <c r="AN51" s="292"/>
      <c r="AO51" s="5"/>
      <c r="AP51" s="6"/>
      <c r="AQ51" s="175"/>
      <c r="AR51" s="899">
        <v>140</v>
      </c>
      <c r="AS51" s="904">
        <v>1</v>
      </c>
      <c r="AT51" s="903">
        <f t="shared" si="18"/>
        <v>140</v>
      </c>
    </row>
    <row r="52" spans="1:46" s="4" customFormat="1">
      <c r="A52" s="712"/>
      <c r="B52" s="371"/>
      <c r="C52" s="1020"/>
      <c r="D52" s="647"/>
      <c r="E52" s="171"/>
      <c r="F52" s="913"/>
      <c r="G52" s="337"/>
      <c r="H52" s="470"/>
      <c r="I52" s="470"/>
      <c r="J52" s="470"/>
      <c r="K52" s="470"/>
      <c r="L52" s="470"/>
      <c r="M52" s="471"/>
      <c r="N52" s="471"/>
      <c r="O52" s="471"/>
      <c r="P52" s="471"/>
      <c r="Q52" s="471"/>
      <c r="R52" s="472"/>
      <c r="S52" s="470"/>
      <c r="T52" s="470"/>
      <c r="U52" s="470"/>
      <c r="V52" s="470"/>
      <c r="W52" s="472"/>
      <c r="X52" s="472"/>
      <c r="Y52" s="472"/>
      <c r="Z52" s="472"/>
      <c r="AA52" s="472"/>
      <c r="AB52" s="674"/>
      <c r="AC52" s="313"/>
      <c r="AD52" s="269"/>
      <c r="AE52" s="264"/>
      <c r="AF52" s="264"/>
      <c r="AG52" s="270"/>
      <c r="AH52" s="271"/>
      <c r="AI52" s="985"/>
      <c r="AJ52" s="986"/>
      <c r="AK52" s="998"/>
      <c r="AL52" s="998"/>
      <c r="AM52" s="998"/>
      <c r="AN52" s="292"/>
      <c r="AO52" s="5"/>
      <c r="AP52" s="6"/>
      <c r="AQ52" s="175"/>
      <c r="AR52" s="899"/>
      <c r="AS52" s="904"/>
      <c r="AT52" s="903"/>
    </row>
    <row r="53" spans="1:46" s="4" customFormat="1">
      <c r="A53" s="712"/>
      <c r="B53" s="371" t="s">
        <v>13</v>
      </c>
      <c r="C53" s="1020">
        <v>2008</v>
      </c>
      <c r="D53" s="647">
        <v>1</v>
      </c>
      <c r="E53" s="171"/>
      <c r="F53" s="913">
        <f t="shared" si="5"/>
        <v>1750000</v>
      </c>
      <c r="G53" s="337">
        <f t="shared" si="0"/>
        <v>1750000</v>
      </c>
      <c r="H53" s="1009">
        <v>0</v>
      </c>
      <c r="I53" s="1009">
        <v>0</v>
      </c>
      <c r="J53" s="1009">
        <v>0</v>
      </c>
      <c r="K53" s="1009">
        <v>0</v>
      </c>
      <c r="L53" s="1009">
        <v>0</v>
      </c>
      <c r="M53" s="471">
        <f>G53*H53</f>
        <v>0</v>
      </c>
      <c r="N53" s="471">
        <f>(G53+M53)*I53</f>
        <v>0</v>
      </c>
      <c r="O53" s="471">
        <f>(G53+M53+N53)*J53</f>
        <v>0</v>
      </c>
      <c r="P53" s="471">
        <f>(G53+M53+N53+O53)*K53</f>
        <v>0</v>
      </c>
      <c r="Q53" s="471">
        <f>(G53+M53+N53+O53+P53)*L53</f>
        <v>0</v>
      </c>
      <c r="R53" s="472">
        <f>G53+SUM(M53:Q53)</f>
        <v>1750000</v>
      </c>
      <c r="S53" s="470"/>
      <c r="T53" s="470">
        <f>T$10</f>
        <v>0.05</v>
      </c>
      <c r="U53" s="470">
        <f>U$10</f>
        <v>0.05</v>
      </c>
      <c r="V53" s="470">
        <f>V$10</f>
        <v>0.1</v>
      </c>
      <c r="W53" s="472">
        <f>R53*S53</f>
        <v>0</v>
      </c>
      <c r="X53" s="472">
        <f>R53*T53</f>
        <v>87500</v>
      </c>
      <c r="Y53" s="472">
        <f>R53*U53</f>
        <v>87500</v>
      </c>
      <c r="Z53" s="472">
        <f>(W53+X53)*V53</f>
        <v>8750</v>
      </c>
      <c r="AA53" s="472">
        <f>R53+SUM(W53:Z53)</f>
        <v>1933750</v>
      </c>
      <c r="AB53" s="674">
        <v>70</v>
      </c>
      <c r="AC53" s="313">
        <f>IF(ISERROR(IF('Wainwright Summary'!$E$7-C53&gt;AB53,0,(AB53-('Wainwright Summary'!$E$7-C53))/AB53)*G53)," ",(IF('Wainwright Summary'!$E$7-C53&gt;AB53,0,(AB53-('Wainwright Summary'!$E$7-C53))/AB53)*AA53))</f>
        <v>1933750</v>
      </c>
      <c r="AD53" s="269">
        <f>VLOOKUP(C53,'Inflation-OLD'!$A$6:$B$126,2)/VLOOKUP('Wainwright Summary'!$E$6,'Inflation-OLD'!$A$6:$B$126,2)</f>
        <v>1.02</v>
      </c>
      <c r="AE53" s="264">
        <v>0</v>
      </c>
      <c r="AF53" s="264">
        <v>0</v>
      </c>
      <c r="AG53" s="270">
        <v>2008</v>
      </c>
      <c r="AH53" s="271"/>
      <c r="AI53" s="985"/>
      <c r="AJ53" s="986">
        <f>AB53</f>
        <v>70</v>
      </c>
      <c r="AK53" s="998"/>
      <c r="AL53" s="998"/>
      <c r="AM53" s="998"/>
      <c r="AN53" s="292" t="s">
        <v>593</v>
      </c>
      <c r="AO53" s="5"/>
      <c r="AP53" s="6"/>
      <c r="AQ53" s="175"/>
      <c r="AR53" s="899">
        <v>1750000</v>
      </c>
      <c r="AS53" s="904">
        <v>1</v>
      </c>
      <c r="AT53" s="903">
        <f t="shared" si="18"/>
        <v>1750000</v>
      </c>
    </row>
    <row r="54" spans="1:46" s="4" customFormat="1">
      <c r="A54" s="711"/>
      <c r="B54" s="371" t="s">
        <v>313</v>
      </c>
      <c r="C54" s="1020">
        <v>2008</v>
      </c>
      <c r="D54" s="647">
        <v>3500</v>
      </c>
      <c r="E54" s="171" t="s">
        <v>307</v>
      </c>
      <c r="F54" s="913">
        <f t="shared" si="5"/>
        <v>0</v>
      </c>
      <c r="G54" s="337"/>
      <c r="H54" s="470"/>
      <c r="I54" s="470"/>
      <c r="J54" s="470"/>
      <c r="K54" s="470"/>
      <c r="L54" s="470"/>
      <c r="M54" s="471"/>
      <c r="N54" s="471"/>
      <c r="O54" s="471"/>
      <c r="P54" s="471"/>
      <c r="Q54" s="471"/>
      <c r="R54" s="472"/>
      <c r="S54" s="470"/>
      <c r="T54" s="470"/>
      <c r="U54" s="470"/>
      <c r="V54" s="470"/>
      <c r="W54" s="472"/>
      <c r="X54" s="472"/>
      <c r="Y54" s="472"/>
      <c r="Z54" s="472"/>
      <c r="AA54" s="472"/>
      <c r="AB54" s="674">
        <v>70</v>
      </c>
      <c r="AC54" s="313">
        <f>IF(ISERROR(IF('Wainwright Summary'!$E$7-C54&gt;AB54,0,(AB54-('Wainwright Summary'!$E$7-C54))/AB54)*G54)," ",(IF('Wainwright Summary'!$E$7-C54&gt;AB54,0,(AB54-('Wainwright Summary'!$E$7-C54))/AB54)*AA54))</f>
        <v>0</v>
      </c>
      <c r="AD54" s="269">
        <f>VLOOKUP(C54,'Inflation-OLD'!$A$6:$B$126,2)/VLOOKUP('Wainwright Summary'!$E$6,'Inflation-OLD'!$A$6:$B$126,2)</f>
        <v>1.02</v>
      </c>
      <c r="AE54" s="264">
        <f>IF(ISERROR(AA54*AD54), " ",AA54*AD54 )</f>
        <v>0</v>
      </c>
      <c r="AF54" s="264" t="str">
        <f>IF(ISERROR((AC54/AA54)*AE54)," ",(AC54/AA54)*AE54)</f>
        <v xml:space="preserve"> </v>
      </c>
      <c r="AG54" s="270">
        <v>2008</v>
      </c>
      <c r="AH54" s="271"/>
      <c r="AI54" s="985"/>
      <c r="AJ54" s="986">
        <f>AB54</f>
        <v>70</v>
      </c>
      <c r="AK54" s="998"/>
      <c r="AL54" s="998"/>
      <c r="AM54" s="998"/>
      <c r="AN54" s="292"/>
      <c r="AO54" s="5"/>
      <c r="AP54" s="6"/>
      <c r="AQ54" s="175"/>
      <c r="AR54" s="899"/>
      <c r="AS54" s="904">
        <v>1</v>
      </c>
      <c r="AT54" s="903"/>
    </row>
    <row r="55" spans="1:46" s="4" customFormat="1">
      <c r="A55" s="711"/>
      <c r="B55" s="371" t="s">
        <v>309</v>
      </c>
      <c r="C55" s="1020">
        <v>2008</v>
      </c>
      <c r="D55" s="647">
        <v>3500</v>
      </c>
      <c r="E55" s="171" t="s">
        <v>307</v>
      </c>
      <c r="F55" s="913">
        <f t="shared" si="5"/>
        <v>0</v>
      </c>
      <c r="G55" s="337"/>
      <c r="H55" s="470"/>
      <c r="I55" s="470"/>
      <c r="J55" s="470"/>
      <c r="K55" s="470"/>
      <c r="L55" s="470"/>
      <c r="M55" s="471"/>
      <c r="N55" s="471"/>
      <c r="O55" s="471"/>
      <c r="P55" s="471"/>
      <c r="Q55" s="471"/>
      <c r="R55" s="472"/>
      <c r="S55" s="470"/>
      <c r="T55" s="470"/>
      <c r="U55" s="470"/>
      <c r="V55" s="470"/>
      <c r="W55" s="472"/>
      <c r="X55" s="472"/>
      <c r="Y55" s="472"/>
      <c r="Z55" s="472"/>
      <c r="AA55" s="472"/>
      <c r="AB55" s="674">
        <v>70</v>
      </c>
      <c r="AC55" s="313">
        <f>IF(ISERROR(IF('Wainwright Summary'!$E$7-C55&gt;AB55,0,(AB55-('Wainwright Summary'!$E$7-C55))/AB55)*G55)," ",(IF('Wainwright Summary'!$E$7-C55&gt;AB55,0,(AB55-('Wainwright Summary'!$E$7-C55))/AB55)*AA55))</f>
        <v>0</v>
      </c>
      <c r="AD55" s="269">
        <f>VLOOKUP(C55,'Inflation-OLD'!$A$6:$B$126,2)/VLOOKUP('Wainwright Summary'!$E$6,'Inflation-OLD'!$A$6:$B$126,2)</f>
        <v>1.02</v>
      </c>
      <c r="AE55" s="264">
        <f>IF(ISERROR(AA55*AD55), " ",AA55*AD55 )</f>
        <v>0</v>
      </c>
      <c r="AF55" s="264" t="str">
        <f>IF(ISERROR((AC55/AA55)*AE55)," ",(AC55/AA55)*AE55)</f>
        <v xml:space="preserve"> </v>
      </c>
      <c r="AG55" s="270">
        <v>2008</v>
      </c>
      <c r="AH55" s="271"/>
      <c r="AI55" s="985"/>
      <c r="AJ55" s="986">
        <f>AB55</f>
        <v>70</v>
      </c>
      <c r="AK55" s="998"/>
      <c r="AL55" s="998"/>
      <c r="AM55" s="998"/>
      <c r="AN55" s="292"/>
      <c r="AO55" s="5"/>
      <c r="AP55" s="6"/>
      <c r="AQ55" s="175"/>
      <c r="AR55" s="899"/>
      <c r="AS55" s="904">
        <v>1</v>
      </c>
      <c r="AT55" s="903"/>
    </row>
    <row r="56" spans="1:46" s="4" customFormat="1">
      <c r="A56" s="712"/>
      <c r="B56" s="371"/>
      <c r="C56" s="1020"/>
      <c r="D56" s="647"/>
      <c r="E56" s="171"/>
      <c r="F56" s="913">
        <f t="shared" si="5"/>
        <v>0</v>
      </c>
      <c r="G56" s="337"/>
      <c r="H56" s="470"/>
      <c r="I56" s="470"/>
      <c r="J56" s="470"/>
      <c r="K56" s="470"/>
      <c r="L56" s="470"/>
      <c r="M56" s="471"/>
      <c r="N56" s="471"/>
      <c r="O56" s="471"/>
      <c r="P56" s="471"/>
      <c r="Q56" s="471"/>
      <c r="R56" s="472"/>
      <c r="S56" s="470"/>
      <c r="T56" s="470"/>
      <c r="U56" s="470"/>
      <c r="V56" s="470"/>
      <c r="W56" s="472"/>
      <c r="X56" s="472"/>
      <c r="Y56" s="472"/>
      <c r="Z56" s="472"/>
      <c r="AA56" s="472"/>
      <c r="AB56" s="674"/>
      <c r="AC56" s="313"/>
      <c r="AD56" s="269"/>
      <c r="AE56" s="264"/>
      <c r="AF56" s="264"/>
      <c r="AG56" s="270"/>
      <c r="AH56" s="271"/>
      <c r="AI56" s="985"/>
      <c r="AJ56" s="986"/>
      <c r="AK56" s="998"/>
      <c r="AL56" s="998"/>
      <c r="AM56" s="998"/>
      <c r="AN56" s="292" t="s">
        <v>593</v>
      </c>
      <c r="AO56" s="5"/>
      <c r="AP56" s="6"/>
      <c r="AQ56" s="175"/>
      <c r="AR56" s="899"/>
      <c r="AS56" s="904">
        <v>1</v>
      </c>
      <c r="AT56" s="903"/>
    </row>
    <row r="57" spans="1:46" s="4" customFormat="1">
      <c r="A57" s="712"/>
      <c r="B57" s="371" t="s">
        <v>14</v>
      </c>
      <c r="C57" s="1020">
        <v>2008</v>
      </c>
      <c r="D57" s="647">
        <v>1</v>
      </c>
      <c r="E57" s="171"/>
      <c r="F57" s="913">
        <f t="shared" si="5"/>
        <v>1560000</v>
      </c>
      <c r="G57" s="337">
        <f t="shared" si="0"/>
        <v>1560000</v>
      </c>
      <c r="H57" s="1009">
        <v>0</v>
      </c>
      <c r="I57" s="1009">
        <v>0</v>
      </c>
      <c r="J57" s="1009">
        <v>0</v>
      </c>
      <c r="K57" s="1009">
        <v>0</v>
      </c>
      <c r="L57" s="1009">
        <v>0</v>
      </c>
      <c r="M57" s="471">
        <f>G57*H57</f>
        <v>0</v>
      </c>
      <c r="N57" s="471">
        <f>(G57+M57)*I57</f>
        <v>0</v>
      </c>
      <c r="O57" s="471">
        <f>(G57+M57+N57)*J57</f>
        <v>0</v>
      </c>
      <c r="P57" s="471">
        <f>(G57+M57+N57+O57)*K57</f>
        <v>0</v>
      </c>
      <c r="Q57" s="471">
        <f>(G57+M57+N57+O57+P57)*L57</f>
        <v>0</v>
      </c>
      <c r="R57" s="472">
        <f>G57+SUM(M57:Q57)</f>
        <v>1560000</v>
      </c>
      <c r="S57" s="470"/>
      <c r="T57" s="470">
        <f>T$10</f>
        <v>0.05</v>
      </c>
      <c r="U57" s="470">
        <f>U$10</f>
        <v>0.05</v>
      </c>
      <c r="V57" s="470">
        <f>V$10</f>
        <v>0.1</v>
      </c>
      <c r="W57" s="472">
        <f>R57*S57</f>
        <v>0</v>
      </c>
      <c r="X57" s="472">
        <f>R57*T57</f>
        <v>78000</v>
      </c>
      <c r="Y57" s="472">
        <f>R57*U57</f>
        <v>78000</v>
      </c>
      <c r="Z57" s="472">
        <f>(W57+X57)*V57</f>
        <v>7800</v>
      </c>
      <c r="AA57" s="472">
        <f>R57+SUM(W57:Z57)</f>
        <v>1723800</v>
      </c>
      <c r="AB57" s="674">
        <v>70</v>
      </c>
      <c r="AC57" s="313">
        <f>IF(ISERROR(IF('Wainwright Summary'!$E$7-C57&gt;AB57,0,(AB57-('Wainwright Summary'!$E$7-C57))/AB57)*G57)," ",(IF('Wainwright Summary'!$E$7-C57&gt;AB57,0,(AB57-('Wainwright Summary'!$E$7-C57))/AB57)*AA57))</f>
        <v>1723800</v>
      </c>
      <c r="AD57" s="269">
        <f>VLOOKUP(C57,'Inflation-OLD'!$A$6:$B$126,2)/VLOOKUP('Wainwright Summary'!$E$6,'Inflation-OLD'!$A$6:$B$126,2)</f>
        <v>1.02</v>
      </c>
      <c r="AE57" s="264">
        <v>0</v>
      </c>
      <c r="AF57" s="264">
        <v>0</v>
      </c>
      <c r="AG57" s="270">
        <v>2008</v>
      </c>
      <c r="AH57" s="271"/>
      <c r="AI57" s="985"/>
      <c r="AJ57" s="986">
        <f>AB57</f>
        <v>70</v>
      </c>
      <c r="AK57" s="998"/>
      <c r="AL57" s="998"/>
      <c r="AM57" s="998"/>
      <c r="AN57" s="292"/>
      <c r="AO57" s="5"/>
      <c r="AP57" s="6"/>
      <c r="AQ57" s="175"/>
      <c r="AR57" s="899">
        <v>1560000</v>
      </c>
      <c r="AS57" s="904">
        <v>1</v>
      </c>
      <c r="AT57" s="903">
        <f t="shared" si="18"/>
        <v>1560000</v>
      </c>
    </row>
    <row r="58" spans="1:46" s="4" customFormat="1">
      <c r="A58" s="711"/>
      <c r="B58" s="371" t="s">
        <v>925</v>
      </c>
      <c r="C58" s="1020">
        <v>2008</v>
      </c>
      <c r="D58" s="647">
        <v>2250</v>
      </c>
      <c r="E58" s="171" t="s">
        <v>307</v>
      </c>
      <c r="F58" s="913">
        <f t="shared" si="5"/>
        <v>0</v>
      </c>
      <c r="G58" s="337"/>
      <c r="H58" s="470"/>
      <c r="I58" s="470"/>
      <c r="J58" s="470"/>
      <c r="K58" s="470"/>
      <c r="L58" s="470"/>
      <c r="M58" s="471"/>
      <c r="N58" s="471"/>
      <c r="O58" s="471"/>
      <c r="P58" s="471"/>
      <c r="Q58" s="471"/>
      <c r="R58" s="472"/>
      <c r="S58" s="470"/>
      <c r="T58" s="470"/>
      <c r="U58" s="470"/>
      <c r="V58" s="470"/>
      <c r="W58" s="472"/>
      <c r="X58" s="472"/>
      <c r="Y58" s="472"/>
      <c r="Z58" s="472"/>
      <c r="AA58" s="472"/>
      <c r="AB58" s="674">
        <v>70</v>
      </c>
      <c r="AC58" s="313">
        <f>IF(ISERROR(IF('Wainwright Summary'!$E$7-C58&gt;AB58,0,(AB58-('Wainwright Summary'!$E$7-C58))/AB58)*G58)," ",(IF('Wainwright Summary'!$E$7-C58&gt;AB58,0,(AB58-('Wainwright Summary'!$E$7-C58))/AB58)*AA58))</f>
        <v>0</v>
      </c>
      <c r="AD58" s="269">
        <f>VLOOKUP(C58,'Inflation-OLD'!$A$6:$B$126,2)/VLOOKUP('Wainwright Summary'!$E$6,'Inflation-OLD'!$A$6:$B$126,2)</f>
        <v>1.02</v>
      </c>
      <c r="AE58" s="264">
        <f>IF(ISERROR(AA58*AD58), " ",AA58*AD58 )</f>
        <v>0</v>
      </c>
      <c r="AF58" s="264" t="str">
        <f>IF(ISERROR((AC58/AA58)*AE58)," ",(AC58/AA58)*AE58)</f>
        <v xml:space="preserve"> </v>
      </c>
      <c r="AG58" s="270">
        <v>2008</v>
      </c>
      <c r="AH58" s="271"/>
      <c r="AI58" s="985"/>
      <c r="AJ58" s="986">
        <f>AB58</f>
        <v>70</v>
      </c>
      <c r="AK58" s="998"/>
      <c r="AL58" s="998"/>
      <c r="AM58" s="998"/>
      <c r="AN58" s="292"/>
      <c r="AO58" s="5"/>
      <c r="AP58" s="6"/>
      <c r="AQ58" s="175"/>
      <c r="AR58" s="899"/>
      <c r="AS58" s="3"/>
      <c r="AT58" s="903"/>
    </row>
    <row r="59" spans="1:46" s="4" customFormat="1">
      <c r="A59" s="711"/>
      <c r="B59" s="371" t="s">
        <v>590</v>
      </c>
      <c r="C59" s="1020">
        <v>2008</v>
      </c>
      <c r="D59" s="647">
        <v>1263</v>
      </c>
      <c r="E59" s="171" t="s">
        <v>307</v>
      </c>
      <c r="F59" s="913">
        <f t="shared" si="5"/>
        <v>0</v>
      </c>
      <c r="G59" s="337"/>
      <c r="H59" s="470"/>
      <c r="I59" s="470"/>
      <c r="J59" s="470"/>
      <c r="K59" s="470"/>
      <c r="L59" s="470"/>
      <c r="M59" s="471"/>
      <c r="N59" s="471"/>
      <c r="O59" s="471"/>
      <c r="P59" s="471"/>
      <c r="Q59" s="471"/>
      <c r="R59" s="472"/>
      <c r="S59" s="470"/>
      <c r="T59" s="470"/>
      <c r="U59" s="470"/>
      <c r="V59" s="470"/>
      <c r="W59" s="472"/>
      <c r="X59" s="472"/>
      <c r="Y59" s="472"/>
      <c r="Z59" s="472"/>
      <c r="AA59" s="472"/>
      <c r="AB59" s="674">
        <v>70</v>
      </c>
      <c r="AC59" s="313">
        <f>IF(ISERROR(IF('Wainwright Summary'!$E$7-C59&gt;AB59,0,(AB59-('Wainwright Summary'!$E$7-C59))/AB59)*G59)," ",(IF('Wainwright Summary'!$E$7-C59&gt;AB59,0,(AB59-('Wainwright Summary'!$E$7-C59))/AB59)*AA59))</f>
        <v>0</v>
      </c>
      <c r="AD59" s="269">
        <f>VLOOKUP(C59,'Inflation-OLD'!$A$6:$B$126,2)/VLOOKUP('Wainwright Summary'!$E$6,'Inflation-OLD'!$A$6:$B$126,2)</f>
        <v>1.02</v>
      </c>
      <c r="AE59" s="264">
        <f>IF(ISERROR(AA59*AD59), " ",AA59*AD59 )</f>
        <v>0</v>
      </c>
      <c r="AF59" s="264" t="str">
        <f>IF(ISERROR((AC59/AA59)*AE59)," ",(AC59/AA59)*AE59)</f>
        <v xml:space="preserve"> </v>
      </c>
      <c r="AG59" s="270">
        <v>2008</v>
      </c>
      <c r="AH59" s="271"/>
      <c r="AI59" s="985"/>
      <c r="AJ59" s="986">
        <f>AB59</f>
        <v>70</v>
      </c>
      <c r="AK59" s="998"/>
      <c r="AL59" s="998"/>
      <c r="AM59" s="998"/>
      <c r="AN59" s="292"/>
      <c r="AO59" s="5"/>
      <c r="AP59" s="6"/>
      <c r="AQ59" s="175"/>
      <c r="AR59" s="899"/>
      <c r="AS59" s="3"/>
      <c r="AT59" s="903"/>
    </row>
    <row r="60" spans="1:46" s="4" customFormat="1">
      <c r="A60" s="712"/>
      <c r="B60" s="371"/>
      <c r="C60" s="1020"/>
      <c r="D60" s="647"/>
      <c r="E60" s="171"/>
      <c r="F60" s="913">
        <f t="shared" si="5"/>
        <v>0</v>
      </c>
      <c r="G60" s="337"/>
      <c r="H60" s="470"/>
      <c r="I60" s="470"/>
      <c r="J60" s="470"/>
      <c r="K60" s="470"/>
      <c r="L60" s="470"/>
      <c r="M60" s="471"/>
      <c r="N60" s="471"/>
      <c r="O60" s="471"/>
      <c r="P60" s="471"/>
      <c r="Q60" s="471"/>
      <c r="R60" s="472"/>
      <c r="S60" s="470"/>
      <c r="T60" s="470"/>
      <c r="U60" s="470"/>
      <c r="V60" s="470"/>
      <c r="W60" s="472"/>
      <c r="X60" s="472"/>
      <c r="Y60" s="472"/>
      <c r="Z60" s="472"/>
      <c r="AA60" s="472"/>
      <c r="AB60" s="674"/>
      <c r="AC60" s="313"/>
      <c r="AD60" s="269"/>
      <c r="AE60" s="264"/>
      <c r="AF60" s="264"/>
      <c r="AG60" s="270"/>
      <c r="AH60" s="271"/>
      <c r="AI60" s="985"/>
      <c r="AJ60" s="986"/>
      <c r="AK60" s="998"/>
      <c r="AL60" s="998"/>
      <c r="AM60" s="998"/>
      <c r="AN60" s="292"/>
      <c r="AO60" s="5"/>
      <c r="AP60" s="6"/>
      <c r="AQ60" s="175"/>
      <c r="AR60" s="899"/>
      <c r="AS60" s="3"/>
      <c r="AT60" s="903"/>
    </row>
    <row r="61" spans="1:46" s="4" customFormat="1" ht="38.25">
      <c r="A61" s="712"/>
      <c r="B61" s="371" t="s">
        <v>15</v>
      </c>
      <c r="C61" s="1020">
        <v>2008</v>
      </c>
      <c r="D61" s="647">
        <v>0</v>
      </c>
      <c r="E61" s="171"/>
      <c r="F61" s="913">
        <f>AT61</f>
        <v>0</v>
      </c>
      <c r="G61" s="337">
        <f t="shared" si="0"/>
        <v>0</v>
      </c>
      <c r="H61" s="1009">
        <v>0</v>
      </c>
      <c r="I61" s="1009">
        <v>0</v>
      </c>
      <c r="J61" s="1009">
        <v>0</v>
      </c>
      <c r="K61" s="1009">
        <v>0</v>
      </c>
      <c r="L61" s="1009">
        <v>0</v>
      </c>
      <c r="M61" s="471">
        <f>G61*H61</f>
        <v>0</v>
      </c>
      <c r="N61" s="471">
        <f>(G61+M61)*I61</f>
        <v>0</v>
      </c>
      <c r="O61" s="471">
        <f>(G61+M61+N61)*J61</f>
        <v>0</v>
      </c>
      <c r="P61" s="471">
        <f>(G61+M61+N61+O61)*K61</f>
        <v>0</v>
      </c>
      <c r="Q61" s="471">
        <f>(G61+M61+N61+O61+P61)*L61</f>
        <v>0</v>
      </c>
      <c r="R61" s="472">
        <f>G61+SUM(M61:Q61)</f>
        <v>0</v>
      </c>
      <c r="S61" s="470"/>
      <c r="T61" s="470">
        <f>T$10</f>
        <v>0.05</v>
      </c>
      <c r="U61" s="470">
        <f>U$10</f>
        <v>0.05</v>
      </c>
      <c r="V61" s="470">
        <f>V$10</f>
        <v>0.1</v>
      </c>
      <c r="W61" s="472">
        <f>R61*S61</f>
        <v>0</v>
      </c>
      <c r="X61" s="472">
        <f>R61*T61</f>
        <v>0</v>
      </c>
      <c r="Y61" s="472">
        <f>R61*U61</f>
        <v>0</v>
      </c>
      <c r="Z61" s="472">
        <f>(W61+X61)*V61</f>
        <v>0</v>
      </c>
      <c r="AA61" s="472">
        <f>R61+SUM(W61:Z61)</f>
        <v>0</v>
      </c>
      <c r="AB61" s="674">
        <v>70</v>
      </c>
      <c r="AC61" s="313">
        <f>IF(ISERROR(IF('Wainwright Summary'!$E$7-C61&gt;AB61,0,(AB61-('Wainwright Summary'!$E$7-C61))/AB61)*G61)," ",(IF('Wainwright Summary'!$E$7-C61&gt;AB61,0,(AB61-('Wainwright Summary'!$E$7-C61))/AB61)*AA61))</f>
        <v>0</v>
      </c>
      <c r="AD61" s="269">
        <f>VLOOKUP(C61,'Inflation-OLD'!$A$6:$B$126,2)/VLOOKUP('Wainwright Summary'!$E$6,'Inflation-OLD'!$A$6:$B$126,2)</f>
        <v>1.02</v>
      </c>
      <c r="AE61" s="264">
        <v>0</v>
      </c>
      <c r="AF61" s="264">
        <v>0</v>
      </c>
      <c r="AG61" s="270">
        <v>2008</v>
      </c>
      <c r="AH61" s="271"/>
      <c r="AI61" s="985"/>
      <c r="AJ61" s="986">
        <f>AB61</f>
        <v>70</v>
      </c>
      <c r="AK61" s="998"/>
      <c r="AL61" s="998"/>
      <c r="AM61" s="998"/>
      <c r="AN61" s="292" t="s">
        <v>588</v>
      </c>
      <c r="AO61" s="5"/>
      <c r="AP61" s="6"/>
      <c r="AQ61" s="175"/>
      <c r="AR61" s="899"/>
      <c r="AS61" s="3"/>
      <c r="AT61" s="903"/>
    </row>
    <row r="62" spans="1:46" s="4" customFormat="1">
      <c r="A62" s="712"/>
      <c r="B62" s="371"/>
      <c r="C62" s="1020"/>
      <c r="D62" s="647"/>
      <c r="E62" s="171"/>
      <c r="F62" s="913">
        <f t="shared" si="5"/>
        <v>0</v>
      </c>
      <c r="G62" s="337"/>
      <c r="H62" s="470"/>
      <c r="I62" s="470"/>
      <c r="J62" s="470"/>
      <c r="K62" s="470"/>
      <c r="L62" s="470"/>
      <c r="M62" s="471"/>
      <c r="N62" s="471"/>
      <c r="O62" s="471"/>
      <c r="P62" s="471"/>
      <c r="Q62" s="471"/>
      <c r="R62" s="472"/>
      <c r="S62" s="470"/>
      <c r="T62" s="470"/>
      <c r="U62" s="470"/>
      <c r="V62" s="470"/>
      <c r="W62" s="472"/>
      <c r="X62" s="472"/>
      <c r="Y62" s="472"/>
      <c r="Z62" s="472"/>
      <c r="AA62" s="472"/>
      <c r="AB62" s="674"/>
      <c r="AC62" s="313"/>
      <c r="AD62" s="269"/>
      <c r="AE62" s="264"/>
      <c r="AF62" s="264"/>
      <c r="AG62" s="270"/>
      <c r="AH62" s="271"/>
      <c r="AI62" s="985"/>
      <c r="AJ62" s="986"/>
      <c r="AK62" s="998"/>
      <c r="AL62" s="998"/>
      <c r="AM62" s="998"/>
      <c r="AN62" s="292"/>
      <c r="AO62" s="5"/>
      <c r="AP62" s="6"/>
      <c r="AQ62" s="175"/>
      <c r="AR62" s="899"/>
      <c r="AS62" s="3"/>
      <c r="AT62" s="903"/>
    </row>
    <row r="63" spans="1:46" s="4" customFormat="1" ht="19.5">
      <c r="A63" s="1134" t="s">
        <v>100</v>
      </c>
      <c r="B63" s="1141"/>
      <c r="C63" s="1111"/>
      <c r="D63" s="1112"/>
      <c r="E63" s="1112"/>
      <c r="F63" s="913">
        <f t="shared" si="5"/>
        <v>0</v>
      </c>
      <c r="G63" s="1096"/>
      <c r="H63" s="470"/>
      <c r="I63" s="470"/>
      <c r="J63" s="470"/>
      <c r="K63" s="470"/>
      <c r="L63" s="470"/>
      <c r="M63" s="471"/>
      <c r="N63" s="471"/>
      <c r="O63" s="471"/>
      <c r="P63" s="471"/>
      <c r="Q63" s="471"/>
      <c r="R63" s="472"/>
      <c r="S63" s="470"/>
      <c r="T63" s="470"/>
      <c r="U63" s="470"/>
      <c r="V63" s="470"/>
      <c r="W63" s="472"/>
      <c r="X63" s="472"/>
      <c r="Y63" s="472"/>
      <c r="Z63" s="472"/>
      <c r="AA63" s="472"/>
      <c r="AB63" s="1097"/>
      <c r="AC63" s="313"/>
      <c r="AD63" s="269"/>
      <c r="AE63" s="264"/>
      <c r="AF63" s="264"/>
      <c r="AG63" s="1098"/>
      <c r="AH63" s="1098"/>
      <c r="AI63" s="1098"/>
      <c r="AJ63" s="986"/>
      <c r="AK63" s="998"/>
      <c r="AL63" s="998"/>
      <c r="AM63" s="998"/>
      <c r="AN63" s="1099"/>
      <c r="AO63" s="1001"/>
      <c r="AP63" s="1001"/>
      <c r="AQ63" s="1002"/>
      <c r="AR63" s="901"/>
      <c r="AS63" s="3"/>
      <c r="AT63" s="903"/>
    </row>
    <row r="64" spans="1:46" s="4" customFormat="1">
      <c r="A64" s="712"/>
      <c r="B64" s="1000" t="s">
        <v>48</v>
      </c>
      <c r="C64" s="1020"/>
      <c r="D64" s="647"/>
      <c r="E64" s="171"/>
      <c r="F64" s="913">
        <f t="shared" si="5"/>
        <v>0</v>
      </c>
      <c r="G64" s="337"/>
      <c r="H64" s="470"/>
      <c r="I64" s="470"/>
      <c r="J64" s="470"/>
      <c r="K64" s="470"/>
      <c r="L64" s="470"/>
      <c r="M64" s="471"/>
      <c r="N64" s="471"/>
      <c r="O64" s="471"/>
      <c r="P64" s="471"/>
      <c r="Q64" s="471"/>
      <c r="R64" s="472"/>
      <c r="S64" s="470"/>
      <c r="T64" s="470"/>
      <c r="U64" s="470"/>
      <c r="V64" s="470"/>
      <c r="W64" s="472"/>
      <c r="X64" s="472"/>
      <c r="Y64" s="472"/>
      <c r="Z64" s="472"/>
      <c r="AA64" s="472"/>
      <c r="AB64" s="674"/>
      <c r="AC64" s="313"/>
      <c r="AD64" s="269"/>
      <c r="AE64" s="264"/>
      <c r="AF64" s="264"/>
      <c r="AG64" s="270"/>
      <c r="AH64" s="271"/>
      <c r="AI64" s="985"/>
      <c r="AJ64" s="986"/>
      <c r="AK64" s="998"/>
      <c r="AL64" s="998"/>
      <c r="AM64" s="998"/>
      <c r="AN64" s="292"/>
      <c r="AO64" s="5"/>
      <c r="AP64" s="6"/>
      <c r="AQ64" s="175"/>
      <c r="AR64" s="899"/>
      <c r="AS64" s="3"/>
      <c r="AT64" s="903"/>
    </row>
    <row r="65" spans="1:46" s="4" customFormat="1">
      <c r="A65" s="712"/>
      <c r="B65" s="1000" t="s">
        <v>926</v>
      </c>
      <c r="C65" s="1020"/>
      <c r="D65" s="647"/>
      <c r="E65" s="171"/>
      <c r="F65" s="913">
        <f t="shared" si="5"/>
        <v>0</v>
      </c>
      <c r="G65" s="337"/>
      <c r="H65" s="470"/>
      <c r="I65" s="470"/>
      <c r="J65" s="470"/>
      <c r="K65" s="470"/>
      <c r="L65" s="470"/>
      <c r="M65" s="471"/>
      <c r="N65" s="471"/>
      <c r="O65" s="471"/>
      <c r="P65" s="471"/>
      <c r="Q65" s="471"/>
      <c r="R65" s="472"/>
      <c r="S65" s="470"/>
      <c r="T65" s="470"/>
      <c r="U65" s="470"/>
      <c r="V65" s="470"/>
      <c r="W65" s="472"/>
      <c r="X65" s="472"/>
      <c r="Y65" s="472"/>
      <c r="Z65" s="472"/>
      <c r="AA65" s="472"/>
      <c r="AB65" s="674"/>
      <c r="AC65" s="313"/>
      <c r="AD65" s="269"/>
      <c r="AE65" s="264"/>
      <c r="AF65" s="264"/>
      <c r="AG65" s="270"/>
      <c r="AH65" s="271"/>
      <c r="AI65" s="985"/>
      <c r="AJ65" s="986"/>
      <c r="AK65" s="998"/>
      <c r="AL65" s="998"/>
      <c r="AM65" s="998"/>
      <c r="AN65" s="292"/>
      <c r="AO65" s="5"/>
      <c r="AP65" s="6"/>
      <c r="AQ65" s="175"/>
      <c r="AR65" s="899"/>
      <c r="AS65" s="3"/>
      <c r="AT65" s="903"/>
    </row>
    <row r="66" spans="1:46" s="4" customFormat="1">
      <c r="A66" s="712"/>
      <c r="B66" s="371" t="s">
        <v>927</v>
      </c>
      <c r="C66" s="1020">
        <v>1987</v>
      </c>
      <c r="D66" s="647">
        <v>1</v>
      </c>
      <c r="E66" s="171" t="s">
        <v>305</v>
      </c>
      <c r="F66" s="913">
        <f t="shared" si="5"/>
        <v>10000</v>
      </c>
      <c r="G66" s="337">
        <f t="shared" si="0"/>
        <v>10000</v>
      </c>
      <c r="H66" s="470">
        <f t="shared" ref="H66:L112" si="29">H$10</f>
        <v>0</v>
      </c>
      <c r="I66" s="470">
        <f t="shared" si="29"/>
        <v>0</v>
      </c>
      <c r="J66" s="470">
        <f t="shared" si="29"/>
        <v>0.05</v>
      </c>
      <c r="K66" s="470">
        <f t="shared" si="29"/>
        <v>0.05</v>
      </c>
      <c r="L66" s="470">
        <f t="shared" si="29"/>
        <v>0.1</v>
      </c>
      <c r="M66" s="471">
        <f t="shared" si="6"/>
        <v>0</v>
      </c>
      <c r="N66" s="471">
        <f t="shared" si="7"/>
        <v>0</v>
      </c>
      <c r="O66" s="471">
        <f t="shared" si="8"/>
        <v>500</v>
      </c>
      <c r="P66" s="471">
        <f t="shared" si="9"/>
        <v>525</v>
      </c>
      <c r="Q66" s="471">
        <f t="shared" si="10"/>
        <v>1102.5</v>
      </c>
      <c r="R66" s="472">
        <f t="shared" si="11"/>
        <v>12127.5</v>
      </c>
      <c r="S66" s="470">
        <f t="shared" ref="S66:T68" si="30">S$10</f>
        <v>0</v>
      </c>
      <c r="T66" s="470">
        <f t="shared" si="30"/>
        <v>0.05</v>
      </c>
      <c r="U66" s="470">
        <v>0.03</v>
      </c>
      <c r="V66" s="470">
        <f>V$10</f>
        <v>0.1</v>
      </c>
      <c r="W66" s="472">
        <f t="shared" si="12"/>
        <v>0</v>
      </c>
      <c r="X66" s="472">
        <f t="shared" si="13"/>
        <v>606.375</v>
      </c>
      <c r="Y66" s="472">
        <f t="shared" si="14"/>
        <v>363.82499999999999</v>
      </c>
      <c r="Z66" s="472">
        <f t="shared" si="15"/>
        <v>60.637500000000003</v>
      </c>
      <c r="AA66" s="472">
        <f t="shared" si="16"/>
        <v>13158.3375</v>
      </c>
      <c r="AB66" s="674">
        <v>30</v>
      </c>
      <c r="AC66" s="313">
        <f>IF(ISERROR(IF('Wainwright Summary'!$E$7-C66&gt;AB66,0,(AB66-('Wainwright Summary'!$E$7-C66))/AB66)*G66)," ",(IF('Wainwright Summary'!$E$7-C66&gt;AB66,0,(AB66-('Wainwright Summary'!$E$7-C66))/AB66)*AA66))</f>
        <v>3947.5012499999998</v>
      </c>
      <c r="AD66" s="269">
        <f>VLOOKUP(C66,'Inflation-OLD'!$A$6:$B$126,2)/VLOOKUP('Wainwright Summary'!$E$6,'Inflation-OLD'!$A$6:$B$126,2)</f>
        <v>0.63776491659633006</v>
      </c>
      <c r="AE66" s="264">
        <f>IF(ISERROR(AA66*AD66), " ",AA66*AD66 )</f>
        <v>8391.9260182338621</v>
      </c>
      <c r="AF66" s="264">
        <f>IF(ISERROR((AC66/AA66)*AE66)," ",(AC66/AA66)*AE66)</f>
        <v>2517.5778054701586</v>
      </c>
      <c r="AG66" s="270">
        <f>IF(ISERROR(C66+AB66)," ",(C66+AB66))</f>
        <v>2017</v>
      </c>
      <c r="AH66" s="271"/>
      <c r="AI66" s="985"/>
      <c r="AJ66" s="986">
        <f>AB66</f>
        <v>30</v>
      </c>
      <c r="AK66" s="998"/>
      <c r="AL66" s="998"/>
      <c r="AM66" s="998"/>
      <c r="AN66" s="292" t="s">
        <v>418</v>
      </c>
      <c r="AO66" s="5"/>
      <c r="AP66" s="6"/>
      <c r="AQ66" s="175"/>
      <c r="AR66" s="899">
        <v>10000</v>
      </c>
      <c r="AS66" s="3">
        <f>$AS$9</f>
        <v>1</v>
      </c>
      <c r="AT66" s="903">
        <f t="shared" si="18"/>
        <v>10000</v>
      </c>
    </row>
    <row r="67" spans="1:46" s="4" customFormat="1">
      <c r="A67" s="712"/>
      <c r="B67" s="371" t="s">
        <v>928</v>
      </c>
      <c r="C67" s="1020">
        <v>1987</v>
      </c>
      <c r="D67" s="647">
        <v>1</v>
      </c>
      <c r="E67" s="171" t="s">
        <v>305</v>
      </c>
      <c r="F67" s="913">
        <f t="shared" si="5"/>
        <v>10000</v>
      </c>
      <c r="G67" s="337">
        <f t="shared" si="0"/>
        <v>10000</v>
      </c>
      <c r="H67" s="470">
        <f t="shared" si="29"/>
        <v>0</v>
      </c>
      <c r="I67" s="470">
        <f t="shared" si="29"/>
        <v>0</v>
      </c>
      <c r="J67" s="470">
        <f t="shared" si="29"/>
        <v>0.05</v>
      </c>
      <c r="K67" s="470">
        <f t="shared" si="29"/>
        <v>0.05</v>
      </c>
      <c r="L67" s="470">
        <f t="shared" si="29"/>
        <v>0.1</v>
      </c>
      <c r="M67" s="471">
        <f t="shared" si="6"/>
        <v>0</v>
      </c>
      <c r="N67" s="471">
        <f t="shared" si="7"/>
        <v>0</v>
      </c>
      <c r="O67" s="471">
        <f t="shared" si="8"/>
        <v>500</v>
      </c>
      <c r="P67" s="471">
        <f t="shared" si="9"/>
        <v>525</v>
      </c>
      <c r="Q67" s="471">
        <f t="shared" si="10"/>
        <v>1102.5</v>
      </c>
      <c r="R67" s="472">
        <f t="shared" si="11"/>
        <v>12127.5</v>
      </c>
      <c r="S67" s="470">
        <f t="shared" si="30"/>
        <v>0</v>
      </c>
      <c r="T67" s="470">
        <f t="shared" si="30"/>
        <v>0.05</v>
      </c>
      <c r="U67" s="470">
        <v>0.03</v>
      </c>
      <c r="V67" s="470">
        <f>V$10</f>
        <v>0.1</v>
      </c>
      <c r="W67" s="472">
        <f t="shared" si="12"/>
        <v>0</v>
      </c>
      <c r="X67" s="472">
        <f t="shared" si="13"/>
        <v>606.375</v>
      </c>
      <c r="Y67" s="472">
        <f t="shared" si="14"/>
        <v>363.82499999999999</v>
      </c>
      <c r="Z67" s="472">
        <f t="shared" si="15"/>
        <v>60.637500000000003</v>
      </c>
      <c r="AA67" s="472">
        <f t="shared" si="16"/>
        <v>13158.3375</v>
      </c>
      <c r="AB67" s="674">
        <v>30</v>
      </c>
      <c r="AC67" s="313">
        <f>IF(ISERROR(IF('Wainwright Summary'!$E$7-C67&gt;AB67,0,(AB67-('Wainwright Summary'!$E$7-C67))/AB67)*G67)," ",(IF('Wainwright Summary'!$E$7-C67&gt;AB67,0,(AB67-('Wainwright Summary'!$E$7-C67))/AB67)*AA67))</f>
        <v>3947.5012499999998</v>
      </c>
      <c r="AD67" s="269">
        <f>VLOOKUP(C67,'Inflation-OLD'!$A$6:$B$126,2)/VLOOKUP('Wainwright Summary'!$E$6,'Inflation-OLD'!$A$6:$B$126,2)</f>
        <v>0.63776491659633006</v>
      </c>
      <c r="AE67" s="264">
        <f>IF(ISERROR(AA67*AD67), " ",AA67*AD67 )</f>
        <v>8391.9260182338621</v>
      </c>
      <c r="AF67" s="264">
        <f>IF(ISERROR((AC67/AA67)*AE67)," ",(AC67/AA67)*AE67)</f>
        <v>2517.5778054701586</v>
      </c>
      <c r="AG67" s="270">
        <f>IF(ISERROR(C67+AB67)," ",(C67+AB67))</f>
        <v>2017</v>
      </c>
      <c r="AH67" s="271"/>
      <c r="AI67" s="985"/>
      <c r="AJ67" s="986">
        <f>AB67</f>
        <v>30</v>
      </c>
      <c r="AK67" s="998"/>
      <c r="AL67" s="998"/>
      <c r="AM67" s="998"/>
      <c r="AN67" s="292" t="s">
        <v>157</v>
      </c>
      <c r="AO67" s="5"/>
      <c r="AP67" s="6"/>
      <c r="AQ67" s="175"/>
      <c r="AR67" s="899">
        <v>10000</v>
      </c>
      <c r="AS67" s="3">
        <f>$AS$9</f>
        <v>1</v>
      </c>
      <c r="AT67" s="903">
        <f t="shared" si="18"/>
        <v>10000</v>
      </c>
    </row>
    <row r="68" spans="1:46" s="4" customFormat="1">
      <c r="A68" s="712"/>
      <c r="B68" s="371" t="s">
        <v>929</v>
      </c>
      <c r="C68" s="1020">
        <v>1987</v>
      </c>
      <c r="D68" s="647">
        <v>1</v>
      </c>
      <c r="E68" s="171" t="s">
        <v>305</v>
      </c>
      <c r="F68" s="913">
        <f t="shared" si="5"/>
        <v>10000</v>
      </c>
      <c r="G68" s="337">
        <f t="shared" si="0"/>
        <v>10000</v>
      </c>
      <c r="H68" s="470">
        <f t="shared" si="29"/>
        <v>0</v>
      </c>
      <c r="I68" s="470">
        <f t="shared" si="29"/>
        <v>0</v>
      </c>
      <c r="J68" s="470">
        <f t="shared" si="29"/>
        <v>0.05</v>
      </c>
      <c r="K68" s="470">
        <f t="shared" si="29"/>
        <v>0.05</v>
      </c>
      <c r="L68" s="470">
        <f t="shared" si="29"/>
        <v>0.1</v>
      </c>
      <c r="M68" s="471">
        <f t="shared" si="6"/>
        <v>0</v>
      </c>
      <c r="N68" s="471">
        <f t="shared" si="7"/>
        <v>0</v>
      </c>
      <c r="O68" s="471">
        <f t="shared" si="8"/>
        <v>500</v>
      </c>
      <c r="P68" s="471">
        <f t="shared" si="9"/>
        <v>525</v>
      </c>
      <c r="Q68" s="471">
        <f t="shared" si="10"/>
        <v>1102.5</v>
      </c>
      <c r="R68" s="472">
        <f t="shared" si="11"/>
        <v>12127.5</v>
      </c>
      <c r="S68" s="470">
        <f t="shared" si="30"/>
        <v>0</v>
      </c>
      <c r="T68" s="470">
        <f t="shared" si="30"/>
        <v>0.05</v>
      </c>
      <c r="U68" s="470">
        <v>0.03</v>
      </c>
      <c r="V68" s="470">
        <f>V$10</f>
        <v>0.1</v>
      </c>
      <c r="W68" s="472">
        <f t="shared" si="12"/>
        <v>0</v>
      </c>
      <c r="X68" s="472">
        <f t="shared" si="13"/>
        <v>606.375</v>
      </c>
      <c r="Y68" s="472">
        <f t="shared" si="14"/>
        <v>363.82499999999999</v>
      </c>
      <c r="Z68" s="472">
        <f t="shared" si="15"/>
        <v>60.637500000000003</v>
      </c>
      <c r="AA68" s="472">
        <f t="shared" si="16"/>
        <v>13158.3375</v>
      </c>
      <c r="AB68" s="674">
        <v>30</v>
      </c>
      <c r="AC68" s="313">
        <f>IF(ISERROR(IF('Wainwright Summary'!$E$7-C68&gt;AB68,0,(AB68-('Wainwright Summary'!$E$7-C68))/AB68)*G68)," ",(IF('Wainwright Summary'!$E$7-C68&gt;AB68,0,(AB68-('Wainwright Summary'!$E$7-C68))/AB68)*AA68))</f>
        <v>3947.5012499999998</v>
      </c>
      <c r="AD68" s="269">
        <f>VLOOKUP(C68,'Inflation-OLD'!$A$6:$B$126,2)/VLOOKUP('Wainwright Summary'!$E$6,'Inflation-OLD'!$A$6:$B$126,2)</f>
        <v>0.63776491659633006</v>
      </c>
      <c r="AE68" s="264">
        <f>IF(ISERROR(AA68*AD68), " ",AA68*AD68 )</f>
        <v>8391.9260182338621</v>
      </c>
      <c r="AF68" s="264">
        <f>IF(ISERROR((AC68/AA68)*AE68)," ",(AC68/AA68)*AE68)</f>
        <v>2517.5778054701586</v>
      </c>
      <c r="AG68" s="270">
        <f>IF(ISERROR(C68+AB68)," ",(C68+AB68))</f>
        <v>2017</v>
      </c>
      <c r="AH68" s="271"/>
      <c r="AI68" s="985"/>
      <c r="AJ68" s="986">
        <f>AB68</f>
        <v>30</v>
      </c>
      <c r="AK68" s="998"/>
      <c r="AL68" s="998"/>
      <c r="AM68" s="998"/>
      <c r="AN68" s="292" t="s">
        <v>157</v>
      </c>
      <c r="AO68" s="5"/>
      <c r="AP68" s="6"/>
      <c r="AQ68" s="175"/>
      <c r="AR68" s="899">
        <v>10000</v>
      </c>
      <c r="AS68" s="3">
        <f>$AS$9</f>
        <v>1</v>
      </c>
      <c r="AT68" s="903">
        <f t="shared" si="18"/>
        <v>10000</v>
      </c>
    </row>
    <row r="69" spans="1:46" s="4" customFormat="1">
      <c r="A69" s="712"/>
      <c r="B69" s="371"/>
      <c r="C69" s="1020"/>
      <c r="D69" s="647"/>
      <c r="E69" s="171"/>
      <c r="F69" s="913">
        <f t="shared" si="5"/>
        <v>0</v>
      </c>
      <c r="G69" s="337"/>
      <c r="H69" s="470"/>
      <c r="I69" s="470"/>
      <c r="J69" s="470"/>
      <c r="K69" s="470"/>
      <c r="L69" s="470"/>
      <c r="M69" s="471"/>
      <c r="N69" s="471"/>
      <c r="O69" s="471"/>
      <c r="P69" s="471"/>
      <c r="Q69" s="471"/>
      <c r="R69" s="472"/>
      <c r="S69" s="470"/>
      <c r="T69" s="470"/>
      <c r="U69" s="470"/>
      <c r="V69" s="470"/>
      <c r="W69" s="472"/>
      <c r="X69" s="472"/>
      <c r="Y69" s="472"/>
      <c r="Z69" s="472"/>
      <c r="AA69" s="472"/>
      <c r="AB69" s="674"/>
      <c r="AC69" s="313"/>
      <c r="AD69" s="269"/>
      <c r="AE69" s="264"/>
      <c r="AF69" s="264"/>
      <c r="AG69" s="270"/>
      <c r="AH69" s="271"/>
      <c r="AI69" s="985"/>
      <c r="AJ69" s="986"/>
      <c r="AK69" s="998"/>
      <c r="AL69" s="998"/>
      <c r="AM69" s="998"/>
      <c r="AN69" s="292"/>
      <c r="AO69" s="5"/>
      <c r="AP69" s="6"/>
      <c r="AQ69" s="175"/>
      <c r="AR69" s="899"/>
      <c r="AS69" s="3"/>
      <c r="AT69" s="903"/>
    </row>
    <row r="70" spans="1:46" s="4" customFormat="1" ht="13.5" thickBot="1">
      <c r="A70" s="712"/>
      <c r="B70" s="1000" t="s">
        <v>930</v>
      </c>
      <c r="C70" s="1020"/>
      <c r="D70" s="647"/>
      <c r="E70" s="171"/>
      <c r="F70" s="913">
        <f t="shared" si="5"/>
        <v>0</v>
      </c>
      <c r="G70" s="337"/>
      <c r="H70" s="470"/>
      <c r="I70" s="470"/>
      <c r="J70" s="470"/>
      <c r="K70" s="470"/>
      <c r="L70" s="470"/>
      <c r="M70" s="471"/>
      <c r="N70" s="471"/>
      <c r="O70" s="471"/>
      <c r="P70" s="471"/>
      <c r="Q70" s="471"/>
      <c r="R70" s="472"/>
      <c r="S70" s="470"/>
      <c r="T70" s="470"/>
      <c r="U70" s="470"/>
      <c r="V70" s="470"/>
      <c r="W70" s="472"/>
      <c r="X70" s="472"/>
      <c r="Y70" s="472"/>
      <c r="Z70" s="472"/>
      <c r="AA70" s="472"/>
      <c r="AB70" s="674"/>
      <c r="AC70" s="313"/>
      <c r="AD70" s="269"/>
      <c r="AE70" s="264"/>
      <c r="AF70" s="264"/>
      <c r="AG70" s="945"/>
      <c r="AH70" s="271"/>
      <c r="AI70" s="985"/>
      <c r="AJ70" s="986"/>
      <c r="AK70" s="998"/>
      <c r="AL70" s="998"/>
      <c r="AM70" s="998"/>
      <c r="AN70" s="292"/>
      <c r="AO70" s="5"/>
      <c r="AP70" s="6"/>
      <c r="AQ70" s="175"/>
      <c r="AR70" s="899"/>
      <c r="AS70" s="3"/>
      <c r="AT70" s="903"/>
    </row>
    <row r="71" spans="1:46" s="4" customFormat="1">
      <c r="A71" s="712"/>
      <c r="B71" s="371" t="s">
        <v>79</v>
      </c>
      <c r="C71" s="1020">
        <v>1987</v>
      </c>
      <c r="D71" s="647">
        <v>1</v>
      </c>
      <c r="E71" s="171" t="s">
        <v>305</v>
      </c>
      <c r="F71" s="913">
        <f t="shared" si="5"/>
        <v>10000</v>
      </c>
      <c r="G71" s="337">
        <f t="shared" si="0"/>
        <v>10000</v>
      </c>
      <c r="H71" s="470">
        <f t="shared" si="29"/>
        <v>0</v>
      </c>
      <c r="I71" s="470">
        <f t="shared" si="29"/>
        <v>0</v>
      </c>
      <c r="J71" s="470">
        <f t="shared" si="29"/>
        <v>0.05</v>
      </c>
      <c r="K71" s="470">
        <f t="shared" si="29"/>
        <v>0.05</v>
      </c>
      <c r="L71" s="470">
        <f t="shared" si="29"/>
        <v>0.1</v>
      </c>
      <c r="M71" s="471">
        <f t="shared" si="6"/>
        <v>0</v>
      </c>
      <c r="N71" s="471">
        <f t="shared" si="7"/>
        <v>0</v>
      </c>
      <c r="O71" s="471">
        <f t="shared" si="8"/>
        <v>500</v>
      </c>
      <c r="P71" s="471">
        <f t="shared" si="9"/>
        <v>525</v>
      </c>
      <c r="Q71" s="471">
        <f t="shared" si="10"/>
        <v>1102.5</v>
      </c>
      <c r="R71" s="472">
        <f t="shared" si="11"/>
        <v>12127.5</v>
      </c>
      <c r="S71" s="470">
        <f t="shared" ref="S71:T86" si="31">S$10</f>
        <v>0</v>
      </c>
      <c r="T71" s="470">
        <f t="shared" si="31"/>
        <v>0.05</v>
      </c>
      <c r="U71" s="470">
        <v>0.03</v>
      </c>
      <c r="V71" s="470">
        <f t="shared" ref="V71:V86" si="32">V$10</f>
        <v>0.1</v>
      </c>
      <c r="W71" s="472">
        <f t="shared" si="12"/>
        <v>0</v>
      </c>
      <c r="X71" s="472">
        <f t="shared" si="13"/>
        <v>606.375</v>
      </c>
      <c r="Y71" s="472">
        <f t="shared" si="14"/>
        <v>363.82499999999999</v>
      </c>
      <c r="Z71" s="472">
        <f t="shared" si="15"/>
        <v>60.637500000000003</v>
      </c>
      <c r="AA71" s="472">
        <f t="shared" si="16"/>
        <v>13158.3375</v>
      </c>
      <c r="AB71" s="674">
        <v>50</v>
      </c>
      <c r="AC71" s="313">
        <f>IF(ISERROR(IF('Wainwright Summary'!$E$7-C71&gt;AB71,0,(AB71-('Wainwright Summary'!$E$7-C71))/AB71)*G71)," ",(IF('Wainwright Summary'!$E$7-C71&gt;AB71,0,(AB71-('Wainwright Summary'!$E$7-C71))/AB71)*AA71))</f>
        <v>7631.8357499999993</v>
      </c>
      <c r="AD71" s="269">
        <f>VLOOKUP(C71,'Inflation-OLD'!$A$6:$B$126,2)/VLOOKUP('Wainwright Summary'!$E$6,'Inflation-OLD'!$A$6:$B$126,2)</f>
        <v>0.63776491659633006</v>
      </c>
      <c r="AE71" s="264">
        <f>IF(ISERROR(AA71*AD71), " ",AA71*AD71 )</f>
        <v>8391.9260182338621</v>
      </c>
      <c r="AF71" s="689">
        <f>IF(ISERROR((AC71/AA71)*AE71)," ",(AC71/AA71)*AE71)</f>
        <v>4867.3170905756397</v>
      </c>
      <c r="AG71" s="1173">
        <f>IF(ISERROR(C71+AB71)," ",(C71+AB71))</f>
        <v>2037</v>
      </c>
      <c r="AH71" s="703"/>
      <c r="AI71" s="985"/>
      <c r="AJ71" s="986">
        <v>50</v>
      </c>
      <c r="AK71" s="998"/>
      <c r="AL71" s="998"/>
      <c r="AM71" s="998"/>
      <c r="AN71" s="292"/>
      <c r="AO71" s="5"/>
      <c r="AP71" s="6"/>
      <c r="AQ71" s="175"/>
      <c r="AR71" s="899">
        <v>10000</v>
      </c>
      <c r="AS71" s="3">
        <f t="shared" ref="AS71:AS79" si="33">$AS$9</f>
        <v>1</v>
      </c>
      <c r="AT71" s="903">
        <f t="shared" si="18"/>
        <v>10000</v>
      </c>
    </row>
    <row r="72" spans="1:46" s="4" customFormat="1">
      <c r="A72" s="712"/>
      <c r="B72" s="371" t="s">
        <v>78</v>
      </c>
      <c r="C72" s="1020">
        <v>1987</v>
      </c>
      <c r="D72" s="647">
        <v>1</v>
      </c>
      <c r="E72" s="171" t="s">
        <v>305</v>
      </c>
      <c r="F72" s="913">
        <f t="shared" si="5"/>
        <v>15000</v>
      </c>
      <c r="G72" s="337">
        <f t="shared" si="0"/>
        <v>15000</v>
      </c>
      <c r="H72" s="470">
        <f t="shared" si="29"/>
        <v>0</v>
      </c>
      <c r="I72" s="470">
        <f t="shared" si="29"/>
        <v>0</v>
      </c>
      <c r="J72" s="470">
        <f t="shared" si="29"/>
        <v>0.05</v>
      </c>
      <c r="K72" s="470">
        <f t="shared" si="29"/>
        <v>0.05</v>
      </c>
      <c r="L72" s="470">
        <f t="shared" si="29"/>
        <v>0.1</v>
      </c>
      <c r="M72" s="471">
        <f t="shared" si="6"/>
        <v>0</v>
      </c>
      <c r="N72" s="471">
        <f t="shared" si="7"/>
        <v>0</v>
      </c>
      <c r="O72" s="471">
        <f t="shared" si="8"/>
        <v>750</v>
      </c>
      <c r="P72" s="471">
        <f t="shared" si="9"/>
        <v>787.5</v>
      </c>
      <c r="Q72" s="471">
        <f t="shared" si="10"/>
        <v>1653.75</v>
      </c>
      <c r="R72" s="472">
        <f t="shared" si="11"/>
        <v>18191.25</v>
      </c>
      <c r="S72" s="470">
        <f t="shared" si="31"/>
        <v>0</v>
      </c>
      <c r="T72" s="470">
        <f t="shared" si="31"/>
        <v>0.05</v>
      </c>
      <c r="U72" s="470">
        <v>0.03</v>
      </c>
      <c r="V72" s="470">
        <f t="shared" si="32"/>
        <v>0.1</v>
      </c>
      <c r="W72" s="472">
        <f t="shared" si="12"/>
        <v>0</v>
      </c>
      <c r="X72" s="472">
        <f t="shared" si="13"/>
        <v>909.5625</v>
      </c>
      <c r="Y72" s="472">
        <f t="shared" si="14"/>
        <v>545.73749999999995</v>
      </c>
      <c r="Z72" s="472">
        <f t="shared" si="15"/>
        <v>90.956250000000011</v>
      </c>
      <c r="AA72" s="472">
        <f t="shared" si="16"/>
        <v>19737.506249999999</v>
      </c>
      <c r="AB72" s="674">
        <v>50</v>
      </c>
      <c r="AC72" s="313">
        <f>IF(ISERROR(IF('Wainwright Summary'!$E$7-C72&gt;AB72,0,(AB72-('Wainwright Summary'!$E$7-C72))/AB72)*G72)," ",(IF('Wainwright Summary'!$E$7-C72&gt;AB72,0,(AB72-('Wainwright Summary'!$E$7-C72))/AB72)*AA72))</f>
        <v>11447.753624999998</v>
      </c>
      <c r="AD72" s="269">
        <f>VLOOKUP(C72,'Inflation-OLD'!$A$6:$B$126,2)/VLOOKUP('Wainwright Summary'!$E$6,'Inflation-OLD'!$A$6:$B$126,2)</f>
        <v>0.63776491659633006</v>
      </c>
      <c r="AE72" s="264">
        <f t="shared" ref="AE72:AE86" si="34">IF(ISERROR(AA72*AD72), " ",AA72*AD72 )</f>
        <v>12587.889027350793</v>
      </c>
      <c r="AF72" s="689">
        <f t="shared" ref="AF72:AF86" si="35">IF(ISERROR((AC72/AA72)*AE72)," ",(AC72/AA72)*AE72)</f>
        <v>7300.9756358634595</v>
      </c>
      <c r="AG72" s="489">
        <f>IF(ISERROR(C72+AB72)," ",(C72+AB72))</f>
        <v>2037</v>
      </c>
      <c r="AH72" s="703"/>
      <c r="AI72" s="985"/>
      <c r="AJ72" s="986">
        <v>50</v>
      </c>
      <c r="AK72" s="998"/>
      <c r="AL72" s="998"/>
      <c r="AM72" s="998"/>
      <c r="AN72" s="292"/>
      <c r="AO72" s="5"/>
      <c r="AP72" s="6"/>
      <c r="AQ72" s="175"/>
      <c r="AR72" s="899">
        <v>15000</v>
      </c>
      <c r="AS72" s="3">
        <f t="shared" si="33"/>
        <v>1</v>
      </c>
      <c r="AT72" s="903">
        <f t="shared" si="18"/>
        <v>15000</v>
      </c>
    </row>
    <row r="73" spans="1:46" s="4" customFormat="1" ht="13.5" thickBot="1">
      <c r="A73" s="712"/>
      <c r="B73" s="371" t="s">
        <v>53</v>
      </c>
      <c r="C73" s="1020">
        <v>1987</v>
      </c>
      <c r="D73" s="647">
        <v>1</v>
      </c>
      <c r="E73" s="171" t="s">
        <v>305</v>
      </c>
      <c r="F73" s="913">
        <f t="shared" si="5"/>
        <v>15000</v>
      </c>
      <c r="G73" s="337">
        <f t="shared" si="0"/>
        <v>15000</v>
      </c>
      <c r="H73" s="470">
        <f t="shared" si="29"/>
        <v>0</v>
      </c>
      <c r="I73" s="470">
        <f t="shared" si="29"/>
        <v>0</v>
      </c>
      <c r="J73" s="470">
        <f t="shared" si="29"/>
        <v>0.05</v>
      </c>
      <c r="K73" s="470">
        <f t="shared" si="29"/>
        <v>0.05</v>
      </c>
      <c r="L73" s="470">
        <f t="shared" si="29"/>
        <v>0.1</v>
      </c>
      <c r="M73" s="471">
        <f t="shared" si="6"/>
        <v>0</v>
      </c>
      <c r="N73" s="471">
        <f t="shared" si="7"/>
        <v>0</v>
      </c>
      <c r="O73" s="471">
        <f t="shared" si="8"/>
        <v>750</v>
      </c>
      <c r="P73" s="471">
        <f t="shared" si="9"/>
        <v>787.5</v>
      </c>
      <c r="Q73" s="471">
        <f t="shared" si="10"/>
        <v>1653.75</v>
      </c>
      <c r="R73" s="472">
        <f t="shared" si="11"/>
        <v>18191.25</v>
      </c>
      <c r="S73" s="470">
        <f t="shared" si="31"/>
        <v>0</v>
      </c>
      <c r="T73" s="470">
        <f t="shared" si="31"/>
        <v>0.05</v>
      </c>
      <c r="U73" s="470">
        <v>0.03</v>
      </c>
      <c r="V73" s="470">
        <f t="shared" si="32"/>
        <v>0.1</v>
      </c>
      <c r="W73" s="472">
        <f t="shared" si="12"/>
        <v>0</v>
      </c>
      <c r="X73" s="472">
        <f t="shared" si="13"/>
        <v>909.5625</v>
      </c>
      <c r="Y73" s="472">
        <f t="shared" si="14"/>
        <v>545.73749999999995</v>
      </c>
      <c r="Z73" s="472">
        <f t="shared" si="15"/>
        <v>90.956250000000011</v>
      </c>
      <c r="AA73" s="472">
        <f t="shared" si="16"/>
        <v>19737.506249999999</v>
      </c>
      <c r="AB73" s="674">
        <v>50</v>
      </c>
      <c r="AC73" s="313">
        <f>IF(ISERROR(IF('Wainwright Summary'!$E$7-C73&gt;AB73,0,(AB73-('Wainwright Summary'!$E$7-C73))/AB73)*G73)," ",(IF('Wainwright Summary'!$E$7-C73&gt;AB73,0,(AB73-('Wainwright Summary'!$E$7-C73))/AB73)*AA73))</f>
        <v>11447.753624999998</v>
      </c>
      <c r="AD73" s="269">
        <f>VLOOKUP(C73,'Inflation-OLD'!$A$6:$B$126,2)/VLOOKUP('Wainwright Summary'!$E$6,'Inflation-OLD'!$A$6:$B$126,2)</f>
        <v>0.63776491659633006</v>
      </c>
      <c r="AE73" s="264">
        <f t="shared" si="34"/>
        <v>12587.889027350793</v>
      </c>
      <c r="AF73" s="689">
        <f t="shared" si="35"/>
        <v>7300.9756358634595</v>
      </c>
      <c r="AG73" s="1087">
        <f>IF(ISERROR(C73+AB73)," ",(C73+AB73))</f>
        <v>2037</v>
      </c>
      <c r="AH73" s="703"/>
      <c r="AI73" s="985"/>
      <c r="AJ73" s="986">
        <v>50</v>
      </c>
      <c r="AK73" s="998"/>
      <c r="AL73" s="998"/>
      <c r="AM73" s="998"/>
      <c r="AN73" s="292"/>
      <c r="AO73" s="5"/>
      <c r="AP73" s="6"/>
      <c r="AQ73" s="175"/>
      <c r="AR73" s="899">
        <v>15000</v>
      </c>
      <c r="AS73" s="3">
        <f t="shared" si="33"/>
        <v>1</v>
      </c>
      <c r="AT73" s="903">
        <f t="shared" si="18"/>
        <v>15000</v>
      </c>
    </row>
    <row r="74" spans="1:46" s="4" customFormat="1">
      <c r="A74" s="712"/>
      <c r="B74" s="371" t="s">
        <v>415</v>
      </c>
      <c r="C74" s="1020">
        <v>1987</v>
      </c>
      <c r="D74" s="647">
        <v>1</v>
      </c>
      <c r="E74" s="171" t="s">
        <v>305</v>
      </c>
      <c r="F74" s="913">
        <f t="shared" si="5"/>
        <v>10000</v>
      </c>
      <c r="G74" s="337">
        <f t="shared" si="0"/>
        <v>10000</v>
      </c>
      <c r="H74" s="470">
        <f t="shared" si="29"/>
        <v>0</v>
      </c>
      <c r="I74" s="470">
        <f t="shared" si="29"/>
        <v>0</v>
      </c>
      <c r="J74" s="470">
        <f t="shared" si="29"/>
        <v>0.05</v>
      </c>
      <c r="K74" s="470">
        <f t="shared" si="29"/>
        <v>0.05</v>
      </c>
      <c r="L74" s="470">
        <f t="shared" si="29"/>
        <v>0.1</v>
      </c>
      <c r="M74" s="471">
        <f t="shared" si="6"/>
        <v>0</v>
      </c>
      <c r="N74" s="471">
        <f t="shared" si="7"/>
        <v>0</v>
      </c>
      <c r="O74" s="471">
        <f t="shared" si="8"/>
        <v>500</v>
      </c>
      <c r="P74" s="471">
        <f t="shared" si="9"/>
        <v>525</v>
      </c>
      <c r="Q74" s="471">
        <f t="shared" si="10"/>
        <v>1102.5</v>
      </c>
      <c r="R74" s="472">
        <f t="shared" si="11"/>
        <v>12127.5</v>
      </c>
      <c r="S74" s="470">
        <f t="shared" si="31"/>
        <v>0</v>
      </c>
      <c r="T74" s="470">
        <f t="shared" si="31"/>
        <v>0.05</v>
      </c>
      <c r="U74" s="470">
        <v>0.03</v>
      </c>
      <c r="V74" s="470">
        <f t="shared" si="32"/>
        <v>0.1</v>
      </c>
      <c r="W74" s="472">
        <f t="shared" si="12"/>
        <v>0</v>
      </c>
      <c r="X74" s="472">
        <f t="shared" si="13"/>
        <v>606.375</v>
      </c>
      <c r="Y74" s="472">
        <f t="shared" si="14"/>
        <v>363.82499999999999</v>
      </c>
      <c r="Z74" s="472">
        <f t="shared" si="15"/>
        <v>60.637500000000003</v>
      </c>
      <c r="AA74" s="472">
        <f t="shared" si="16"/>
        <v>13158.3375</v>
      </c>
      <c r="AB74" s="674">
        <v>50</v>
      </c>
      <c r="AC74" s="313">
        <f>IF(ISERROR(IF('Wainwright Summary'!$E$7-C74&gt;AB74,0,(AB74-('Wainwright Summary'!$E$7-C74))/AB74)*G74)," ",(IF('Wainwright Summary'!$E$7-C74&gt;AB74,0,(AB74-('Wainwright Summary'!$E$7-C74))/AB74)*AA74))</f>
        <v>7631.8357499999993</v>
      </c>
      <c r="AD74" s="269">
        <f>VLOOKUP(C74,'Inflation-OLD'!$A$6:$B$126,2)/VLOOKUP('Wainwright Summary'!$E$6,'Inflation-OLD'!$A$6:$B$126,2)</f>
        <v>0.63776491659633006</v>
      </c>
      <c r="AE74" s="264">
        <f t="shared" si="34"/>
        <v>8391.9260182338621</v>
      </c>
      <c r="AF74" s="689">
        <f t="shared" si="35"/>
        <v>4867.3170905756397</v>
      </c>
      <c r="AG74" s="1173">
        <v>2028</v>
      </c>
      <c r="AH74" s="703"/>
      <c r="AI74" s="985"/>
      <c r="AJ74" s="986">
        <v>50</v>
      </c>
      <c r="AK74" s="998"/>
      <c r="AL74" s="998"/>
      <c r="AM74" s="998"/>
      <c r="AN74" s="292"/>
      <c r="AO74" s="5"/>
      <c r="AP74" s="6"/>
      <c r="AQ74" s="175"/>
      <c r="AR74" s="899">
        <v>10000</v>
      </c>
      <c r="AS74" s="3">
        <f t="shared" si="33"/>
        <v>1</v>
      </c>
      <c r="AT74" s="903">
        <f t="shared" si="18"/>
        <v>10000</v>
      </c>
    </row>
    <row r="75" spans="1:46" s="4" customFormat="1">
      <c r="A75" s="712"/>
      <c r="B75" s="371" t="s">
        <v>416</v>
      </c>
      <c r="C75" s="1020">
        <v>1987</v>
      </c>
      <c r="D75" s="647">
        <v>1</v>
      </c>
      <c r="E75" s="171" t="s">
        <v>305</v>
      </c>
      <c r="F75" s="913">
        <f t="shared" si="5"/>
        <v>10000</v>
      </c>
      <c r="G75" s="337">
        <f t="shared" si="0"/>
        <v>10000</v>
      </c>
      <c r="H75" s="470">
        <f t="shared" si="29"/>
        <v>0</v>
      </c>
      <c r="I75" s="470">
        <f t="shared" si="29"/>
        <v>0</v>
      </c>
      <c r="J75" s="470">
        <f t="shared" si="29"/>
        <v>0.05</v>
      </c>
      <c r="K75" s="470">
        <f t="shared" si="29"/>
        <v>0.05</v>
      </c>
      <c r="L75" s="470">
        <f t="shared" si="29"/>
        <v>0.1</v>
      </c>
      <c r="M75" s="471">
        <f t="shared" si="6"/>
        <v>0</v>
      </c>
      <c r="N75" s="471">
        <f t="shared" si="7"/>
        <v>0</v>
      </c>
      <c r="O75" s="471">
        <f t="shared" si="8"/>
        <v>500</v>
      </c>
      <c r="P75" s="471">
        <f t="shared" si="9"/>
        <v>525</v>
      </c>
      <c r="Q75" s="471">
        <f t="shared" si="10"/>
        <v>1102.5</v>
      </c>
      <c r="R75" s="472">
        <f t="shared" si="11"/>
        <v>12127.5</v>
      </c>
      <c r="S75" s="470">
        <f t="shared" si="31"/>
        <v>0</v>
      </c>
      <c r="T75" s="470">
        <f t="shared" si="31"/>
        <v>0.05</v>
      </c>
      <c r="U75" s="470">
        <v>0.03</v>
      </c>
      <c r="V75" s="470">
        <f t="shared" si="32"/>
        <v>0.1</v>
      </c>
      <c r="W75" s="472">
        <f t="shared" si="12"/>
        <v>0</v>
      </c>
      <c r="X75" s="472">
        <f t="shared" si="13"/>
        <v>606.375</v>
      </c>
      <c r="Y75" s="472">
        <f t="shared" si="14"/>
        <v>363.82499999999999</v>
      </c>
      <c r="Z75" s="472">
        <f t="shared" si="15"/>
        <v>60.637500000000003</v>
      </c>
      <c r="AA75" s="472">
        <f t="shared" si="16"/>
        <v>13158.3375</v>
      </c>
      <c r="AB75" s="674">
        <v>50</v>
      </c>
      <c r="AC75" s="313">
        <f>IF(ISERROR(IF('Wainwright Summary'!$E$7-C75&gt;AB75,0,(AB75-('Wainwright Summary'!$E$7-C75))/AB75)*G75)," ",(IF('Wainwright Summary'!$E$7-C75&gt;AB75,0,(AB75-('Wainwright Summary'!$E$7-C75))/AB75)*AA75))</f>
        <v>7631.8357499999993</v>
      </c>
      <c r="AD75" s="269">
        <f>VLOOKUP(C75,'Inflation-OLD'!$A$6:$B$126,2)/VLOOKUP('Wainwright Summary'!$E$6,'Inflation-OLD'!$A$6:$B$126,2)</f>
        <v>0.63776491659633006</v>
      </c>
      <c r="AE75" s="264">
        <f t="shared" si="34"/>
        <v>8391.9260182338621</v>
      </c>
      <c r="AF75" s="689">
        <f t="shared" si="35"/>
        <v>4867.3170905756397</v>
      </c>
      <c r="AG75" s="489">
        <v>2038</v>
      </c>
      <c r="AH75" s="703"/>
      <c r="AI75" s="985"/>
      <c r="AJ75" s="986">
        <v>50</v>
      </c>
      <c r="AK75" s="998"/>
      <c r="AL75" s="998"/>
      <c r="AM75" s="998"/>
      <c r="AN75" s="292"/>
      <c r="AO75" s="5"/>
      <c r="AP75" s="6"/>
      <c r="AQ75" s="175"/>
      <c r="AR75" s="899">
        <v>10000</v>
      </c>
      <c r="AS75" s="3">
        <f t="shared" si="33"/>
        <v>1</v>
      </c>
      <c r="AT75" s="903">
        <f t="shared" si="18"/>
        <v>10000</v>
      </c>
    </row>
    <row r="76" spans="1:46" s="4" customFormat="1" ht="13.5" thickBot="1">
      <c r="A76" s="712"/>
      <c r="B76" s="371" t="s">
        <v>417</v>
      </c>
      <c r="C76" s="1020">
        <v>1987</v>
      </c>
      <c r="D76" s="647">
        <v>1</v>
      </c>
      <c r="E76" s="171" t="s">
        <v>305</v>
      </c>
      <c r="F76" s="913">
        <f t="shared" si="5"/>
        <v>10000</v>
      </c>
      <c r="G76" s="337">
        <f t="shared" si="0"/>
        <v>10000</v>
      </c>
      <c r="H76" s="470">
        <f t="shared" si="29"/>
        <v>0</v>
      </c>
      <c r="I76" s="470">
        <f t="shared" si="29"/>
        <v>0</v>
      </c>
      <c r="J76" s="470">
        <f t="shared" si="29"/>
        <v>0.05</v>
      </c>
      <c r="K76" s="470">
        <f t="shared" si="29"/>
        <v>0.05</v>
      </c>
      <c r="L76" s="470">
        <f t="shared" si="29"/>
        <v>0.1</v>
      </c>
      <c r="M76" s="471">
        <f t="shared" si="6"/>
        <v>0</v>
      </c>
      <c r="N76" s="471">
        <f t="shared" si="7"/>
        <v>0</v>
      </c>
      <c r="O76" s="471">
        <f t="shared" si="8"/>
        <v>500</v>
      </c>
      <c r="P76" s="471">
        <f t="shared" si="9"/>
        <v>525</v>
      </c>
      <c r="Q76" s="471">
        <f t="shared" si="10"/>
        <v>1102.5</v>
      </c>
      <c r="R76" s="472">
        <f t="shared" si="11"/>
        <v>12127.5</v>
      </c>
      <c r="S76" s="470">
        <f t="shared" si="31"/>
        <v>0</v>
      </c>
      <c r="T76" s="470">
        <f t="shared" si="31"/>
        <v>0.05</v>
      </c>
      <c r="U76" s="470">
        <v>0.03</v>
      </c>
      <c r="V76" s="470">
        <f t="shared" si="32"/>
        <v>0.1</v>
      </c>
      <c r="W76" s="472">
        <f t="shared" si="12"/>
        <v>0</v>
      </c>
      <c r="X76" s="472">
        <f t="shared" si="13"/>
        <v>606.375</v>
      </c>
      <c r="Y76" s="472">
        <f t="shared" si="14"/>
        <v>363.82499999999999</v>
      </c>
      <c r="Z76" s="472">
        <f t="shared" si="15"/>
        <v>60.637500000000003</v>
      </c>
      <c r="AA76" s="472">
        <f t="shared" si="16"/>
        <v>13158.3375</v>
      </c>
      <c r="AB76" s="674">
        <v>50</v>
      </c>
      <c r="AC76" s="313">
        <f>IF(ISERROR(IF('Wainwright Summary'!$E$7-C76&gt;AB76,0,(AB76-('Wainwright Summary'!$E$7-C76))/AB76)*G76)," ",(IF('Wainwright Summary'!$E$7-C76&gt;AB76,0,(AB76-('Wainwright Summary'!$E$7-C76))/AB76)*AA76))</f>
        <v>7631.8357499999993</v>
      </c>
      <c r="AD76" s="269">
        <f>VLOOKUP(C76,'Inflation-OLD'!$A$6:$B$126,2)/VLOOKUP('Wainwright Summary'!$E$6,'Inflation-OLD'!$A$6:$B$126,2)</f>
        <v>0.63776491659633006</v>
      </c>
      <c r="AE76" s="264">
        <f t="shared" si="34"/>
        <v>8391.9260182338621</v>
      </c>
      <c r="AF76" s="689">
        <f t="shared" si="35"/>
        <v>4867.3170905756397</v>
      </c>
      <c r="AG76" s="1087">
        <v>2038</v>
      </c>
      <c r="AH76" s="703"/>
      <c r="AI76" s="985"/>
      <c r="AJ76" s="986">
        <v>50</v>
      </c>
      <c r="AK76" s="998"/>
      <c r="AL76" s="998"/>
      <c r="AM76" s="998"/>
      <c r="AN76" s="292"/>
      <c r="AO76" s="5"/>
      <c r="AP76" s="6"/>
      <c r="AQ76" s="175"/>
      <c r="AR76" s="899">
        <v>10000</v>
      </c>
      <c r="AS76" s="3">
        <f t="shared" si="33"/>
        <v>1</v>
      </c>
      <c r="AT76" s="903">
        <f t="shared" si="18"/>
        <v>10000</v>
      </c>
    </row>
    <row r="77" spans="1:46" s="4" customFormat="1">
      <c r="A77" s="712"/>
      <c r="B77" s="371" t="s">
        <v>49</v>
      </c>
      <c r="C77" s="1020">
        <v>1987</v>
      </c>
      <c r="D77" s="647">
        <v>1</v>
      </c>
      <c r="E77" s="171" t="s">
        <v>305</v>
      </c>
      <c r="F77" s="913">
        <f t="shared" si="5"/>
        <v>15000</v>
      </c>
      <c r="G77" s="337">
        <f t="shared" si="0"/>
        <v>15000</v>
      </c>
      <c r="H77" s="470">
        <f t="shared" si="29"/>
        <v>0</v>
      </c>
      <c r="I77" s="470">
        <f t="shared" si="29"/>
        <v>0</v>
      </c>
      <c r="J77" s="470">
        <f t="shared" si="29"/>
        <v>0.05</v>
      </c>
      <c r="K77" s="470">
        <f t="shared" si="29"/>
        <v>0.05</v>
      </c>
      <c r="L77" s="470">
        <f t="shared" si="29"/>
        <v>0.1</v>
      </c>
      <c r="M77" s="471">
        <f t="shared" si="6"/>
        <v>0</v>
      </c>
      <c r="N77" s="471">
        <f t="shared" si="7"/>
        <v>0</v>
      </c>
      <c r="O77" s="471">
        <f t="shared" si="8"/>
        <v>750</v>
      </c>
      <c r="P77" s="471">
        <f t="shared" si="9"/>
        <v>787.5</v>
      </c>
      <c r="Q77" s="471">
        <f t="shared" si="10"/>
        <v>1653.75</v>
      </c>
      <c r="R77" s="472">
        <f t="shared" si="11"/>
        <v>18191.25</v>
      </c>
      <c r="S77" s="470">
        <f t="shared" si="31"/>
        <v>0</v>
      </c>
      <c r="T77" s="470">
        <f t="shared" si="31"/>
        <v>0.05</v>
      </c>
      <c r="U77" s="470">
        <v>0.03</v>
      </c>
      <c r="V77" s="470">
        <f t="shared" si="32"/>
        <v>0.1</v>
      </c>
      <c r="W77" s="472">
        <f t="shared" si="12"/>
        <v>0</v>
      </c>
      <c r="X77" s="472">
        <f t="shared" si="13"/>
        <v>909.5625</v>
      </c>
      <c r="Y77" s="472">
        <f t="shared" si="14"/>
        <v>545.73749999999995</v>
      </c>
      <c r="Z77" s="472">
        <f t="shared" si="15"/>
        <v>90.956250000000011</v>
      </c>
      <c r="AA77" s="472">
        <f t="shared" si="16"/>
        <v>19737.506249999999</v>
      </c>
      <c r="AB77" s="674">
        <v>50</v>
      </c>
      <c r="AC77" s="313">
        <f>IF(ISERROR(IF('Wainwright Summary'!$E$7-C77&gt;AB77,0,(AB77-('Wainwright Summary'!$E$7-C77))/AB77)*G77)," ",(IF('Wainwright Summary'!$E$7-C77&gt;AB77,0,(AB77-('Wainwright Summary'!$E$7-C77))/AB77)*AA77))</f>
        <v>11447.753624999998</v>
      </c>
      <c r="AD77" s="269">
        <f>VLOOKUP(C77,'Inflation-OLD'!$A$6:$B$126,2)/VLOOKUP('Wainwright Summary'!$E$6,'Inflation-OLD'!$A$6:$B$126,2)</f>
        <v>0.63776491659633006</v>
      </c>
      <c r="AE77" s="264">
        <f t="shared" si="34"/>
        <v>12587.889027350793</v>
      </c>
      <c r="AF77" s="689">
        <f t="shared" si="35"/>
        <v>7300.9756358634595</v>
      </c>
      <c r="AG77" s="1173">
        <v>2039</v>
      </c>
      <c r="AH77" s="703"/>
      <c r="AI77" s="985"/>
      <c r="AJ77" s="986">
        <v>50</v>
      </c>
      <c r="AK77" s="998"/>
      <c r="AL77" s="998"/>
      <c r="AM77" s="998"/>
      <c r="AN77" s="292"/>
      <c r="AO77" s="5"/>
      <c r="AP77" s="6"/>
      <c r="AQ77" s="175"/>
      <c r="AR77" s="899">
        <v>15000</v>
      </c>
      <c r="AS77" s="3">
        <f t="shared" si="33"/>
        <v>1</v>
      </c>
      <c r="AT77" s="903">
        <f t="shared" si="18"/>
        <v>15000</v>
      </c>
    </row>
    <row r="78" spans="1:46" s="4" customFormat="1">
      <c r="A78" s="712"/>
      <c r="B78" s="371" t="s">
        <v>50</v>
      </c>
      <c r="C78" s="1020">
        <v>1987</v>
      </c>
      <c r="D78" s="647">
        <v>1</v>
      </c>
      <c r="E78" s="171" t="s">
        <v>305</v>
      </c>
      <c r="F78" s="913">
        <f t="shared" si="5"/>
        <v>15000</v>
      </c>
      <c r="G78" s="337">
        <f t="shared" si="0"/>
        <v>15000</v>
      </c>
      <c r="H78" s="470">
        <f t="shared" si="29"/>
        <v>0</v>
      </c>
      <c r="I78" s="470">
        <f t="shared" si="29"/>
        <v>0</v>
      </c>
      <c r="J78" s="470">
        <f t="shared" si="29"/>
        <v>0.05</v>
      </c>
      <c r="K78" s="470">
        <f t="shared" si="29"/>
        <v>0.05</v>
      </c>
      <c r="L78" s="470">
        <f t="shared" si="29"/>
        <v>0.1</v>
      </c>
      <c r="M78" s="471">
        <f t="shared" si="6"/>
        <v>0</v>
      </c>
      <c r="N78" s="471">
        <f t="shared" si="7"/>
        <v>0</v>
      </c>
      <c r="O78" s="471">
        <f t="shared" si="8"/>
        <v>750</v>
      </c>
      <c r="P78" s="471">
        <f t="shared" si="9"/>
        <v>787.5</v>
      </c>
      <c r="Q78" s="471">
        <f t="shared" si="10"/>
        <v>1653.75</v>
      </c>
      <c r="R78" s="472">
        <f t="shared" si="11"/>
        <v>18191.25</v>
      </c>
      <c r="S78" s="470">
        <f t="shared" si="31"/>
        <v>0</v>
      </c>
      <c r="T78" s="470">
        <f t="shared" si="31"/>
        <v>0.05</v>
      </c>
      <c r="U78" s="470">
        <v>0.03</v>
      </c>
      <c r="V78" s="470">
        <f t="shared" si="32"/>
        <v>0.1</v>
      </c>
      <c r="W78" s="472">
        <f t="shared" si="12"/>
        <v>0</v>
      </c>
      <c r="X78" s="472">
        <f t="shared" si="13"/>
        <v>909.5625</v>
      </c>
      <c r="Y78" s="472">
        <f t="shared" si="14"/>
        <v>545.73749999999995</v>
      </c>
      <c r="Z78" s="472">
        <f t="shared" si="15"/>
        <v>90.956250000000011</v>
      </c>
      <c r="AA78" s="472">
        <f t="shared" si="16"/>
        <v>19737.506249999999</v>
      </c>
      <c r="AB78" s="674">
        <v>50</v>
      </c>
      <c r="AC78" s="313">
        <f>IF(ISERROR(IF('Wainwright Summary'!$E$7-C78&gt;AB78,0,(AB78-('Wainwright Summary'!$E$7-C78))/AB78)*G78)," ",(IF('Wainwright Summary'!$E$7-C78&gt;AB78,0,(AB78-('Wainwright Summary'!$E$7-C78))/AB78)*AA78))</f>
        <v>11447.753624999998</v>
      </c>
      <c r="AD78" s="269">
        <f>VLOOKUP(C78,'Inflation-OLD'!$A$6:$B$126,2)/VLOOKUP('Wainwright Summary'!$E$6,'Inflation-OLD'!$A$6:$B$126,2)</f>
        <v>0.63776491659633006</v>
      </c>
      <c r="AE78" s="264">
        <f t="shared" si="34"/>
        <v>12587.889027350793</v>
      </c>
      <c r="AF78" s="689">
        <f t="shared" si="35"/>
        <v>7300.9756358634595</v>
      </c>
      <c r="AG78" s="489">
        <v>2039</v>
      </c>
      <c r="AH78" s="703"/>
      <c r="AI78" s="985"/>
      <c r="AJ78" s="986">
        <v>50</v>
      </c>
      <c r="AK78" s="998"/>
      <c r="AL78" s="998"/>
      <c r="AM78" s="998"/>
      <c r="AN78" s="292"/>
      <c r="AO78" s="5"/>
      <c r="AP78" s="6"/>
      <c r="AQ78" s="175"/>
      <c r="AR78" s="899">
        <v>15000</v>
      </c>
      <c r="AS78" s="3">
        <f t="shared" si="33"/>
        <v>1</v>
      </c>
      <c r="AT78" s="903">
        <f t="shared" si="18"/>
        <v>15000</v>
      </c>
    </row>
    <row r="79" spans="1:46" s="4" customFormat="1" ht="13.5" thickBot="1">
      <c r="A79" s="712"/>
      <c r="B79" s="371" t="s">
        <v>51</v>
      </c>
      <c r="C79" s="1020">
        <v>1987</v>
      </c>
      <c r="D79" s="647">
        <v>1</v>
      </c>
      <c r="E79" s="171" t="s">
        <v>305</v>
      </c>
      <c r="F79" s="913">
        <f t="shared" si="5"/>
        <v>10000</v>
      </c>
      <c r="G79" s="337">
        <f t="shared" si="0"/>
        <v>10000</v>
      </c>
      <c r="H79" s="470">
        <f t="shared" si="29"/>
        <v>0</v>
      </c>
      <c r="I79" s="470">
        <f t="shared" si="29"/>
        <v>0</v>
      </c>
      <c r="J79" s="470">
        <f t="shared" si="29"/>
        <v>0.05</v>
      </c>
      <c r="K79" s="470">
        <f t="shared" si="29"/>
        <v>0.05</v>
      </c>
      <c r="L79" s="470">
        <f t="shared" si="29"/>
        <v>0.1</v>
      </c>
      <c r="M79" s="471">
        <f t="shared" si="6"/>
        <v>0</v>
      </c>
      <c r="N79" s="471">
        <f t="shared" si="7"/>
        <v>0</v>
      </c>
      <c r="O79" s="471">
        <f t="shared" si="8"/>
        <v>500</v>
      </c>
      <c r="P79" s="471">
        <f t="shared" si="9"/>
        <v>525</v>
      </c>
      <c r="Q79" s="471">
        <f t="shared" si="10"/>
        <v>1102.5</v>
      </c>
      <c r="R79" s="472">
        <f t="shared" si="11"/>
        <v>12127.5</v>
      </c>
      <c r="S79" s="470">
        <f t="shared" si="31"/>
        <v>0</v>
      </c>
      <c r="T79" s="470">
        <f t="shared" si="31"/>
        <v>0.05</v>
      </c>
      <c r="U79" s="470">
        <v>0.03</v>
      </c>
      <c r="V79" s="470">
        <f t="shared" si="32"/>
        <v>0.1</v>
      </c>
      <c r="W79" s="472">
        <f t="shared" si="12"/>
        <v>0</v>
      </c>
      <c r="X79" s="472">
        <f t="shared" si="13"/>
        <v>606.375</v>
      </c>
      <c r="Y79" s="472">
        <f t="shared" si="14"/>
        <v>363.82499999999999</v>
      </c>
      <c r="Z79" s="472">
        <f t="shared" si="15"/>
        <v>60.637500000000003</v>
      </c>
      <c r="AA79" s="472">
        <f t="shared" si="16"/>
        <v>13158.3375</v>
      </c>
      <c r="AB79" s="674">
        <v>50</v>
      </c>
      <c r="AC79" s="313">
        <f>IF(ISERROR(IF('Wainwright Summary'!$E$7-C79&gt;AB79,0,(AB79-('Wainwright Summary'!$E$7-C79))/AB79)*G79)," ",(IF('Wainwright Summary'!$E$7-C79&gt;AB79,0,(AB79-('Wainwright Summary'!$E$7-C79))/AB79)*AA79))</f>
        <v>7631.8357499999993</v>
      </c>
      <c r="AD79" s="269">
        <f>VLOOKUP(C79,'Inflation-OLD'!$A$6:$B$126,2)/VLOOKUP('Wainwright Summary'!$E$6,'Inflation-OLD'!$A$6:$B$126,2)</f>
        <v>0.63776491659633006</v>
      </c>
      <c r="AE79" s="264">
        <f t="shared" si="34"/>
        <v>8391.9260182338621</v>
      </c>
      <c r="AF79" s="689">
        <f t="shared" si="35"/>
        <v>4867.3170905756397</v>
      </c>
      <c r="AG79" s="1087">
        <v>2039</v>
      </c>
      <c r="AH79" s="703"/>
      <c r="AI79" s="985"/>
      <c r="AJ79" s="986">
        <v>50</v>
      </c>
      <c r="AK79" s="998"/>
      <c r="AL79" s="998"/>
      <c r="AM79" s="998"/>
      <c r="AN79" s="292"/>
      <c r="AO79" s="5"/>
      <c r="AP79" s="6"/>
      <c r="AQ79" s="175"/>
      <c r="AR79" s="899">
        <v>10000</v>
      </c>
      <c r="AS79" s="3">
        <f t="shared" si="33"/>
        <v>1</v>
      </c>
      <c r="AT79" s="903">
        <f t="shared" si="18"/>
        <v>10000</v>
      </c>
    </row>
    <row r="80" spans="1:46" s="4" customFormat="1">
      <c r="A80" s="712"/>
      <c r="B80" s="371" t="s">
        <v>52</v>
      </c>
      <c r="C80" s="1020">
        <v>1987</v>
      </c>
      <c r="D80" s="647">
        <v>1</v>
      </c>
      <c r="E80" s="171" t="s">
        <v>305</v>
      </c>
      <c r="F80" s="913">
        <f t="shared" ref="F80:F141" si="36">AT80</f>
        <v>10000</v>
      </c>
      <c r="G80" s="337">
        <f t="shared" si="0"/>
        <v>10000</v>
      </c>
      <c r="H80" s="470">
        <f t="shared" si="29"/>
        <v>0</v>
      </c>
      <c r="I80" s="470">
        <f t="shared" si="29"/>
        <v>0</v>
      </c>
      <c r="J80" s="470">
        <f t="shared" si="29"/>
        <v>0.05</v>
      </c>
      <c r="K80" s="470">
        <f t="shared" si="29"/>
        <v>0.05</v>
      </c>
      <c r="L80" s="470">
        <f t="shared" si="29"/>
        <v>0.1</v>
      </c>
      <c r="M80" s="471">
        <f t="shared" si="6"/>
        <v>0</v>
      </c>
      <c r="N80" s="471">
        <f t="shared" si="7"/>
        <v>0</v>
      </c>
      <c r="O80" s="471">
        <f t="shared" si="8"/>
        <v>500</v>
      </c>
      <c r="P80" s="471">
        <f t="shared" si="9"/>
        <v>525</v>
      </c>
      <c r="Q80" s="471">
        <f t="shared" si="10"/>
        <v>1102.5</v>
      </c>
      <c r="R80" s="472">
        <f t="shared" si="11"/>
        <v>12127.5</v>
      </c>
      <c r="S80" s="470">
        <f t="shared" si="31"/>
        <v>0</v>
      </c>
      <c r="T80" s="470">
        <f t="shared" si="31"/>
        <v>0.05</v>
      </c>
      <c r="U80" s="470">
        <v>0.03</v>
      </c>
      <c r="V80" s="470">
        <f t="shared" si="32"/>
        <v>0.1</v>
      </c>
      <c r="W80" s="472">
        <f t="shared" si="12"/>
        <v>0</v>
      </c>
      <c r="X80" s="472">
        <f t="shared" si="13"/>
        <v>606.375</v>
      </c>
      <c r="Y80" s="472">
        <f t="shared" si="14"/>
        <v>363.82499999999999</v>
      </c>
      <c r="Z80" s="472">
        <f t="shared" si="15"/>
        <v>60.637500000000003</v>
      </c>
      <c r="AA80" s="472">
        <f t="shared" si="16"/>
        <v>13158.3375</v>
      </c>
      <c r="AB80" s="674">
        <v>50</v>
      </c>
      <c r="AC80" s="313">
        <f>IF(ISERROR(IF('Wainwright Summary'!$E$7-C80&gt;AB80,0,(AB80-('Wainwright Summary'!$E$7-C80))/AB80)*G80)," ",(IF('Wainwright Summary'!$E$7-C80&gt;AB80,0,(AB80-('Wainwright Summary'!$E$7-C80))/AB80)*AA80))</f>
        <v>7631.8357499999993</v>
      </c>
      <c r="AD80" s="269">
        <f>VLOOKUP(C80,'Inflation-OLD'!$A$6:$B$126,2)/VLOOKUP('Wainwright Summary'!$E$6,'Inflation-OLD'!$A$6:$B$126,2)</f>
        <v>0.63776491659633006</v>
      </c>
      <c r="AE80" s="264">
        <f t="shared" si="34"/>
        <v>8391.9260182338621</v>
      </c>
      <c r="AF80" s="689">
        <f t="shared" si="35"/>
        <v>4867.3170905756397</v>
      </c>
      <c r="AG80" s="1173">
        <v>2040</v>
      </c>
      <c r="AH80" s="703"/>
      <c r="AI80" s="985"/>
      <c r="AJ80" s="986">
        <v>50</v>
      </c>
      <c r="AK80" s="998"/>
      <c r="AL80" s="998"/>
      <c r="AM80" s="998"/>
      <c r="AN80" s="292"/>
      <c r="AO80" s="5"/>
      <c r="AP80" s="6"/>
      <c r="AQ80" s="175"/>
      <c r="AR80" s="899">
        <v>10000</v>
      </c>
      <c r="AS80" s="3">
        <f t="shared" ref="AS80:AS141" si="37">$AS$9</f>
        <v>1</v>
      </c>
      <c r="AT80" s="903">
        <f t="shared" ref="AT80:AT141" si="38">AR80*AS80</f>
        <v>10000</v>
      </c>
    </row>
    <row r="81" spans="1:46" s="4" customFormat="1">
      <c r="A81" s="712"/>
      <c r="B81" s="905" t="s">
        <v>656</v>
      </c>
      <c r="C81" s="1020">
        <v>1987</v>
      </c>
      <c r="D81" s="647">
        <v>1</v>
      </c>
      <c r="E81" s="171" t="s">
        <v>305</v>
      </c>
      <c r="F81" s="913">
        <f t="shared" si="36"/>
        <v>10000</v>
      </c>
      <c r="G81" s="337">
        <f t="shared" ref="G81:G86" si="39">IF(ISERROR(F81*D81)," ",F81*D81)</f>
        <v>10000</v>
      </c>
      <c r="H81" s="470">
        <f t="shared" si="29"/>
        <v>0</v>
      </c>
      <c r="I81" s="470">
        <f t="shared" si="29"/>
        <v>0</v>
      </c>
      <c r="J81" s="470">
        <f t="shared" si="29"/>
        <v>0.05</v>
      </c>
      <c r="K81" s="470">
        <f t="shared" si="29"/>
        <v>0.05</v>
      </c>
      <c r="L81" s="470">
        <f t="shared" si="29"/>
        <v>0.1</v>
      </c>
      <c r="M81" s="471">
        <f t="shared" ref="M81:M86" si="40">G81*H81</f>
        <v>0</v>
      </c>
      <c r="N81" s="471">
        <f t="shared" ref="N81:N86" si="41">(G81+M81)*I81</f>
        <v>0</v>
      </c>
      <c r="O81" s="471">
        <f t="shared" ref="O81:O86" si="42">(G81+M81+N81)*J81</f>
        <v>500</v>
      </c>
      <c r="P81" s="471">
        <f t="shared" ref="P81:P86" si="43">(G81+M81+N81+O81)*K81</f>
        <v>525</v>
      </c>
      <c r="Q81" s="471">
        <f t="shared" ref="Q81:Q86" si="44">(G81+M81+N81+O81+P81)*L81</f>
        <v>1102.5</v>
      </c>
      <c r="R81" s="472">
        <f t="shared" ref="R81:R86" si="45">G81+SUM(M81:Q81)</f>
        <v>12127.5</v>
      </c>
      <c r="S81" s="470">
        <f t="shared" si="31"/>
        <v>0</v>
      </c>
      <c r="T81" s="470">
        <f t="shared" si="31"/>
        <v>0.05</v>
      </c>
      <c r="U81" s="470">
        <v>0.03</v>
      </c>
      <c r="V81" s="470">
        <f t="shared" si="32"/>
        <v>0.1</v>
      </c>
      <c r="W81" s="472">
        <f t="shared" ref="W81:W86" si="46">R81*S81</f>
        <v>0</v>
      </c>
      <c r="X81" s="472">
        <f t="shared" ref="X81:X86" si="47">R81*T81</f>
        <v>606.375</v>
      </c>
      <c r="Y81" s="472">
        <f t="shared" ref="Y81:Y86" si="48">R81*U81</f>
        <v>363.82499999999999</v>
      </c>
      <c r="Z81" s="472">
        <f t="shared" ref="Z81:Z86" si="49">(W81+X81)*V81</f>
        <v>60.637500000000003</v>
      </c>
      <c r="AA81" s="472">
        <f t="shared" ref="AA81:AA86" si="50">R81+SUM(W81:Z81)</f>
        <v>13158.3375</v>
      </c>
      <c r="AB81" s="674">
        <v>50</v>
      </c>
      <c r="AC81" s="313">
        <f>IF(ISERROR(IF('Wainwright Summary'!$E$7-C81&gt;AB81,0,(AB81-('Wainwright Summary'!$E$7-C81))/AB81)*G81)," ",(IF('Wainwright Summary'!$E$7-C81&gt;AB81,0,(AB81-('Wainwright Summary'!$E$7-C81))/AB81)*AA81))</f>
        <v>7631.8357499999993</v>
      </c>
      <c r="AD81" s="269">
        <f>VLOOKUP(C81,'Inflation-OLD'!$A$6:$B$126,2)/VLOOKUP('Wainwright Summary'!$E$6,'Inflation-OLD'!$A$6:$B$126,2)</f>
        <v>0.63776491659633006</v>
      </c>
      <c r="AE81" s="264">
        <f t="shared" si="34"/>
        <v>8391.9260182338621</v>
      </c>
      <c r="AF81" s="689">
        <f t="shared" si="35"/>
        <v>4867.3170905756397</v>
      </c>
      <c r="AG81" s="489">
        <v>2040</v>
      </c>
      <c r="AH81" s="703"/>
      <c r="AI81" s="985"/>
      <c r="AJ81" s="986">
        <v>50</v>
      </c>
      <c r="AK81" s="998"/>
      <c r="AL81" s="998"/>
      <c r="AM81" s="998"/>
      <c r="AN81" s="292"/>
      <c r="AO81" s="5"/>
      <c r="AP81" s="6"/>
      <c r="AQ81" s="175"/>
      <c r="AR81" s="899">
        <v>10000</v>
      </c>
      <c r="AS81" s="3">
        <f t="shared" si="37"/>
        <v>1</v>
      </c>
      <c r="AT81" s="903">
        <f t="shared" si="38"/>
        <v>10000</v>
      </c>
    </row>
    <row r="82" spans="1:46" s="4" customFormat="1" ht="13.5" thickBot="1">
      <c r="A82" s="712"/>
      <c r="B82" s="905" t="s">
        <v>657</v>
      </c>
      <c r="C82" s="1020">
        <v>1987</v>
      </c>
      <c r="D82" s="647">
        <v>1</v>
      </c>
      <c r="E82" s="171" t="s">
        <v>305</v>
      </c>
      <c r="F82" s="913">
        <f t="shared" si="36"/>
        <v>10000</v>
      </c>
      <c r="G82" s="337">
        <f t="shared" si="39"/>
        <v>10000</v>
      </c>
      <c r="H82" s="470">
        <f t="shared" si="29"/>
        <v>0</v>
      </c>
      <c r="I82" s="470">
        <f t="shared" si="29"/>
        <v>0</v>
      </c>
      <c r="J82" s="470">
        <f t="shared" si="29"/>
        <v>0.05</v>
      </c>
      <c r="K82" s="470">
        <f t="shared" si="29"/>
        <v>0.05</v>
      </c>
      <c r="L82" s="470">
        <f t="shared" si="29"/>
        <v>0.1</v>
      </c>
      <c r="M82" s="471">
        <f t="shared" si="40"/>
        <v>0</v>
      </c>
      <c r="N82" s="471">
        <f t="shared" si="41"/>
        <v>0</v>
      </c>
      <c r="O82" s="471">
        <f t="shared" si="42"/>
        <v>500</v>
      </c>
      <c r="P82" s="471">
        <f t="shared" si="43"/>
        <v>525</v>
      </c>
      <c r="Q82" s="471">
        <f t="shared" si="44"/>
        <v>1102.5</v>
      </c>
      <c r="R82" s="472">
        <f t="shared" si="45"/>
        <v>12127.5</v>
      </c>
      <c r="S82" s="470">
        <f t="shared" si="31"/>
        <v>0</v>
      </c>
      <c r="T82" s="470">
        <f t="shared" si="31"/>
        <v>0.05</v>
      </c>
      <c r="U82" s="470">
        <v>0.03</v>
      </c>
      <c r="V82" s="470">
        <f t="shared" si="32"/>
        <v>0.1</v>
      </c>
      <c r="W82" s="472">
        <f t="shared" si="46"/>
        <v>0</v>
      </c>
      <c r="X82" s="472">
        <f t="shared" si="47"/>
        <v>606.375</v>
      </c>
      <c r="Y82" s="472">
        <f t="shared" si="48"/>
        <v>363.82499999999999</v>
      </c>
      <c r="Z82" s="472">
        <f t="shared" si="49"/>
        <v>60.637500000000003</v>
      </c>
      <c r="AA82" s="472">
        <f t="shared" si="50"/>
        <v>13158.3375</v>
      </c>
      <c r="AB82" s="674">
        <v>50</v>
      </c>
      <c r="AC82" s="313">
        <f>IF(ISERROR(IF('Wainwright Summary'!$E$7-C82&gt;AB82,0,(AB82-('Wainwright Summary'!$E$7-C82))/AB82)*G82)," ",(IF('Wainwright Summary'!$E$7-C82&gt;AB82,0,(AB82-('Wainwright Summary'!$E$7-C82))/AB82)*AA82))</f>
        <v>7631.8357499999993</v>
      </c>
      <c r="AD82" s="269">
        <f>VLOOKUP(C82,'Inflation-OLD'!$A$6:$B$126,2)/VLOOKUP('Wainwright Summary'!$E$6,'Inflation-OLD'!$A$6:$B$126,2)</f>
        <v>0.63776491659633006</v>
      </c>
      <c r="AE82" s="264">
        <f t="shared" si="34"/>
        <v>8391.9260182338621</v>
      </c>
      <c r="AF82" s="689">
        <f t="shared" si="35"/>
        <v>4867.3170905756397</v>
      </c>
      <c r="AG82" s="1087">
        <v>2040</v>
      </c>
      <c r="AH82" s="703"/>
      <c r="AI82" s="985"/>
      <c r="AJ82" s="986">
        <v>50</v>
      </c>
      <c r="AK82" s="998"/>
      <c r="AL82" s="998"/>
      <c r="AM82" s="998"/>
      <c r="AN82" s="292"/>
      <c r="AO82" s="5"/>
      <c r="AP82" s="6"/>
      <c r="AQ82" s="175"/>
      <c r="AR82" s="899">
        <v>10000</v>
      </c>
      <c r="AS82" s="3">
        <f t="shared" si="37"/>
        <v>1</v>
      </c>
      <c r="AT82" s="903">
        <f t="shared" si="38"/>
        <v>10000</v>
      </c>
    </row>
    <row r="83" spans="1:46" s="4" customFormat="1">
      <c r="A83" s="712"/>
      <c r="B83" s="905" t="s">
        <v>658</v>
      </c>
      <c r="C83" s="1020">
        <v>1987</v>
      </c>
      <c r="D83" s="647">
        <v>1</v>
      </c>
      <c r="E83" s="171" t="s">
        <v>305</v>
      </c>
      <c r="F83" s="913">
        <f t="shared" si="36"/>
        <v>10000</v>
      </c>
      <c r="G83" s="337">
        <f t="shared" si="39"/>
        <v>10000</v>
      </c>
      <c r="H83" s="470">
        <f t="shared" si="29"/>
        <v>0</v>
      </c>
      <c r="I83" s="470">
        <f t="shared" si="29"/>
        <v>0</v>
      </c>
      <c r="J83" s="470">
        <f t="shared" si="29"/>
        <v>0.05</v>
      </c>
      <c r="K83" s="470">
        <f t="shared" si="29"/>
        <v>0.05</v>
      </c>
      <c r="L83" s="470">
        <f t="shared" si="29"/>
        <v>0.1</v>
      </c>
      <c r="M83" s="471">
        <f t="shared" si="40"/>
        <v>0</v>
      </c>
      <c r="N83" s="471">
        <f t="shared" si="41"/>
        <v>0</v>
      </c>
      <c r="O83" s="471">
        <f t="shared" si="42"/>
        <v>500</v>
      </c>
      <c r="P83" s="471">
        <f t="shared" si="43"/>
        <v>525</v>
      </c>
      <c r="Q83" s="471">
        <f t="shared" si="44"/>
        <v>1102.5</v>
      </c>
      <c r="R83" s="472">
        <f t="shared" si="45"/>
        <v>12127.5</v>
      </c>
      <c r="S83" s="470">
        <f t="shared" si="31"/>
        <v>0</v>
      </c>
      <c r="T83" s="470">
        <f t="shared" si="31"/>
        <v>0.05</v>
      </c>
      <c r="U83" s="470">
        <v>0.03</v>
      </c>
      <c r="V83" s="470">
        <f t="shared" si="32"/>
        <v>0.1</v>
      </c>
      <c r="W83" s="472">
        <f t="shared" si="46"/>
        <v>0</v>
      </c>
      <c r="X83" s="472">
        <f t="shared" si="47"/>
        <v>606.375</v>
      </c>
      <c r="Y83" s="472">
        <f t="shared" si="48"/>
        <v>363.82499999999999</v>
      </c>
      <c r="Z83" s="472">
        <f t="shared" si="49"/>
        <v>60.637500000000003</v>
      </c>
      <c r="AA83" s="472">
        <f t="shared" si="50"/>
        <v>13158.3375</v>
      </c>
      <c r="AB83" s="674">
        <v>50</v>
      </c>
      <c r="AC83" s="313">
        <f>IF(ISERROR(IF('Wainwright Summary'!$E$7-C83&gt;AB83,0,(AB83-('Wainwright Summary'!$E$7-C83))/AB83)*G83)," ",(IF('Wainwright Summary'!$E$7-C83&gt;AB83,0,(AB83-('Wainwright Summary'!$E$7-C83))/AB83)*AA83))</f>
        <v>7631.8357499999993</v>
      </c>
      <c r="AD83" s="269">
        <f>VLOOKUP(C83,'Inflation-OLD'!$A$6:$B$126,2)/VLOOKUP('Wainwright Summary'!$E$6,'Inflation-OLD'!$A$6:$B$126,2)</f>
        <v>0.63776491659633006</v>
      </c>
      <c r="AE83" s="264">
        <f t="shared" si="34"/>
        <v>8391.9260182338621</v>
      </c>
      <c r="AF83" s="689">
        <f t="shared" si="35"/>
        <v>4867.3170905756397</v>
      </c>
      <c r="AG83" s="1173">
        <v>2041</v>
      </c>
      <c r="AH83" s="703"/>
      <c r="AI83" s="985"/>
      <c r="AJ83" s="986">
        <v>50</v>
      </c>
      <c r="AK83" s="998"/>
      <c r="AL83" s="998"/>
      <c r="AM83" s="998"/>
      <c r="AN83" s="292"/>
      <c r="AO83" s="5"/>
      <c r="AP83" s="6"/>
      <c r="AQ83" s="175"/>
      <c r="AR83" s="899">
        <v>10000</v>
      </c>
      <c r="AS83" s="3">
        <f t="shared" si="37"/>
        <v>1</v>
      </c>
      <c r="AT83" s="903">
        <f t="shared" si="38"/>
        <v>10000</v>
      </c>
    </row>
    <row r="84" spans="1:46" s="4" customFormat="1" ht="25.5">
      <c r="A84" s="712"/>
      <c r="B84" s="905" t="s">
        <v>660</v>
      </c>
      <c r="C84" s="1020">
        <v>1987</v>
      </c>
      <c r="D84" s="647">
        <v>1</v>
      </c>
      <c r="E84" s="171" t="s">
        <v>305</v>
      </c>
      <c r="F84" s="913">
        <f t="shared" si="36"/>
        <v>10000</v>
      </c>
      <c r="G84" s="337">
        <f t="shared" si="39"/>
        <v>10000</v>
      </c>
      <c r="H84" s="470">
        <f t="shared" si="29"/>
        <v>0</v>
      </c>
      <c r="I84" s="470">
        <f t="shared" si="29"/>
        <v>0</v>
      </c>
      <c r="J84" s="470">
        <f t="shared" si="29"/>
        <v>0.05</v>
      </c>
      <c r="K84" s="470">
        <f t="shared" si="29"/>
        <v>0.05</v>
      </c>
      <c r="L84" s="470">
        <f t="shared" si="29"/>
        <v>0.1</v>
      </c>
      <c r="M84" s="471">
        <f t="shared" si="40"/>
        <v>0</v>
      </c>
      <c r="N84" s="471">
        <f t="shared" si="41"/>
        <v>0</v>
      </c>
      <c r="O84" s="471">
        <f t="shared" si="42"/>
        <v>500</v>
      </c>
      <c r="P84" s="471">
        <f t="shared" si="43"/>
        <v>525</v>
      </c>
      <c r="Q84" s="471">
        <f t="shared" si="44"/>
        <v>1102.5</v>
      </c>
      <c r="R84" s="472">
        <f t="shared" si="45"/>
        <v>12127.5</v>
      </c>
      <c r="S84" s="470">
        <f t="shared" si="31"/>
        <v>0</v>
      </c>
      <c r="T84" s="470">
        <f t="shared" si="31"/>
        <v>0.05</v>
      </c>
      <c r="U84" s="470">
        <v>0.03</v>
      </c>
      <c r="V84" s="470">
        <f t="shared" si="32"/>
        <v>0.1</v>
      </c>
      <c r="W84" s="472">
        <f t="shared" si="46"/>
        <v>0</v>
      </c>
      <c r="X84" s="472">
        <f t="shared" si="47"/>
        <v>606.375</v>
      </c>
      <c r="Y84" s="472">
        <f t="shared" si="48"/>
        <v>363.82499999999999</v>
      </c>
      <c r="Z84" s="472">
        <f t="shared" si="49"/>
        <v>60.637500000000003</v>
      </c>
      <c r="AA84" s="472">
        <f t="shared" si="50"/>
        <v>13158.3375</v>
      </c>
      <c r="AB84" s="674">
        <v>50</v>
      </c>
      <c r="AC84" s="313">
        <f>IF(ISERROR(IF('Wainwright Summary'!$E$7-C84&gt;AB84,0,(AB84-('Wainwright Summary'!$E$7-C84))/AB84)*G84)," ",(IF('Wainwright Summary'!$E$7-C84&gt;AB84,0,(AB84-('Wainwright Summary'!$E$7-C84))/AB84)*AA84))</f>
        <v>7631.8357499999993</v>
      </c>
      <c r="AD84" s="269">
        <f>VLOOKUP(C84,'Inflation-OLD'!$A$6:$B$126,2)/VLOOKUP('Wainwright Summary'!$E$6,'Inflation-OLD'!$A$6:$B$126,2)</f>
        <v>0.63776491659633006</v>
      </c>
      <c r="AE84" s="264">
        <f t="shared" si="34"/>
        <v>8391.9260182338621</v>
      </c>
      <c r="AF84" s="689">
        <f t="shared" si="35"/>
        <v>4867.3170905756397</v>
      </c>
      <c r="AG84" s="489">
        <v>2041</v>
      </c>
      <c r="AH84" s="703"/>
      <c r="AI84" s="985"/>
      <c r="AJ84" s="986">
        <v>50</v>
      </c>
      <c r="AK84" s="998"/>
      <c r="AL84" s="998"/>
      <c r="AM84" s="998"/>
      <c r="AN84" s="292"/>
      <c r="AO84" s="5"/>
      <c r="AP84" s="6"/>
      <c r="AQ84" s="175"/>
      <c r="AR84" s="899">
        <v>10000</v>
      </c>
      <c r="AS84" s="3">
        <f t="shared" si="37"/>
        <v>1</v>
      </c>
      <c r="AT84" s="903">
        <f t="shared" si="38"/>
        <v>10000</v>
      </c>
    </row>
    <row r="85" spans="1:46" s="4" customFormat="1">
      <c r="A85" s="712"/>
      <c r="B85" s="905" t="s">
        <v>659</v>
      </c>
      <c r="C85" s="1020">
        <v>1987</v>
      </c>
      <c r="D85" s="647">
        <v>1</v>
      </c>
      <c r="E85" s="171" t="s">
        <v>305</v>
      </c>
      <c r="F85" s="913">
        <f t="shared" si="36"/>
        <v>10000</v>
      </c>
      <c r="G85" s="337">
        <f t="shared" si="39"/>
        <v>10000</v>
      </c>
      <c r="H85" s="470">
        <f t="shared" si="29"/>
        <v>0</v>
      </c>
      <c r="I85" s="470">
        <f t="shared" si="29"/>
        <v>0</v>
      </c>
      <c r="J85" s="470">
        <f t="shared" si="29"/>
        <v>0.05</v>
      </c>
      <c r="K85" s="470">
        <f t="shared" si="29"/>
        <v>0.05</v>
      </c>
      <c r="L85" s="470">
        <f t="shared" si="29"/>
        <v>0.1</v>
      </c>
      <c r="M85" s="471">
        <f t="shared" si="40"/>
        <v>0</v>
      </c>
      <c r="N85" s="471">
        <f t="shared" si="41"/>
        <v>0</v>
      </c>
      <c r="O85" s="471">
        <f t="shared" si="42"/>
        <v>500</v>
      </c>
      <c r="P85" s="471">
        <f t="shared" si="43"/>
        <v>525</v>
      </c>
      <c r="Q85" s="471">
        <f t="shared" si="44"/>
        <v>1102.5</v>
      </c>
      <c r="R85" s="472">
        <f t="shared" si="45"/>
        <v>12127.5</v>
      </c>
      <c r="S85" s="470">
        <f t="shared" si="31"/>
        <v>0</v>
      </c>
      <c r="T85" s="470">
        <f t="shared" si="31"/>
        <v>0.05</v>
      </c>
      <c r="U85" s="470">
        <v>0.03</v>
      </c>
      <c r="V85" s="470">
        <f t="shared" si="32"/>
        <v>0.1</v>
      </c>
      <c r="W85" s="472">
        <f t="shared" si="46"/>
        <v>0</v>
      </c>
      <c r="X85" s="472">
        <f t="shared" si="47"/>
        <v>606.375</v>
      </c>
      <c r="Y85" s="472">
        <f t="shared" si="48"/>
        <v>363.82499999999999</v>
      </c>
      <c r="Z85" s="472">
        <f t="shared" si="49"/>
        <v>60.637500000000003</v>
      </c>
      <c r="AA85" s="472">
        <f t="shared" si="50"/>
        <v>13158.3375</v>
      </c>
      <c r="AB85" s="674">
        <v>50</v>
      </c>
      <c r="AC85" s="313">
        <f>IF(ISERROR(IF('Wainwright Summary'!$E$7-C85&gt;AB85,0,(AB85-('Wainwright Summary'!$E$7-C85))/AB85)*G85)," ",(IF('Wainwright Summary'!$E$7-C85&gt;AB85,0,(AB85-('Wainwright Summary'!$E$7-C85))/AB85)*AA85))</f>
        <v>7631.8357499999993</v>
      </c>
      <c r="AD85" s="269">
        <f>VLOOKUP(C85,'Inflation-OLD'!$A$6:$B$126,2)/VLOOKUP('Wainwright Summary'!$E$6,'Inflation-OLD'!$A$6:$B$126,2)</f>
        <v>0.63776491659633006</v>
      </c>
      <c r="AE85" s="264">
        <f t="shared" si="34"/>
        <v>8391.9260182338621</v>
      </c>
      <c r="AF85" s="689">
        <f t="shared" si="35"/>
        <v>4867.3170905756397</v>
      </c>
      <c r="AG85" s="489">
        <v>2041</v>
      </c>
      <c r="AH85" s="703"/>
      <c r="AI85" s="985"/>
      <c r="AJ85" s="986">
        <v>50</v>
      </c>
      <c r="AK85" s="998"/>
      <c r="AL85" s="998"/>
      <c r="AM85" s="998"/>
      <c r="AN85" s="292"/>
      <c r="AO85" s="5"/>
      <c r="AP85" s="6"/>
      <c r="AQ85" s="175"/>
      <c r="AR85" s="899">
        <v>10000</v>
      </c>
      <c r="AS85" s="3">
        <f t="shared" si="37"/>
        <v>1</v>
      </c>
      <c r="AT85" s="903">
        <f t="shared" si="38"/>
        <v>10000</v>
      </c>
    </row>
    <row r="86" spans="1:46" s="4" customFormat="1" ht="13.5" thickBot="1">
      <c r="A86" s="712"/>
      <c r="B86" s="371" t="s">
        <v>592</v>
      </c>
      <c r="C86" s="1020">
        <v>1987</v>
      </c>
      <c r="D86" s="647">
        <v>1</v>
      </c>
      <c r="E86" s="171" t="s">
        <v>305</v>
      </c>
      <c r="F86" s="913">
        <f t="shared" si="36"/>
        <v>10000</v>
      </c>
      <c r="G86" s="337">
        <f t="shared" si="39"/>
        <v>10000</v>
      </c>
      <c r="H86" s="470">
        <f t="shared" si="29"/>
        <v>0</v>
      </c>
      <c r="I86" s="470">
        <f t="shared" si="29"/>
        <v>0</v>
      </c>
      <c r="J86" s="470">
        <f t="shared" si="29"/>
        <v>0.05</v>
      </c>
      <c r="K86" s="470">
        <f t="shared" si="29"/>
        <v>0.05</v>
      </c>
      <c r="L86" s="470">
        <f t="shared" si="29"/>
        <v>0.1</v>
      </c>
      <c r="M86" s="471">
        <f t="shared" si="40"/>
        <v>0</v>
      </c>
      <c r="N86" s="471">
        <f t="shared" si="41"/>
        <v>0</v>
      </c>
      <c r="O86" s="471">
        <f t="shared" si="42"/>
        <v>500</v>
      </c>
      <c r="P86" s="471">
        <f t="shared" si="43"/>
        <v>525</v>
      </c>
      <c r="Q86" s="471">
        <f t="shared" si="44"/>
        <v>1102.5</v>
      </c>
      <c r="R86" s="472">
        <f t="shared" si="45"/>
        <v>12127.5</v>
      </c>
      <c r="S86" s="470">
        <f t="shared" si="31"/>
        <v>0</v>
      </c>
      <c r="T86" s="470">
        <f t="shared" si="31"/>
        <v>0.05</v>
      </c>
      <c r="U86" s="470">
        <v>0.03</v>
      </c>
      <c r="V86" s="470">
        <f t="shared" si="32"/>
        <v>0.1</v>
      </c>
      <c r="W86" s="472">
        <f t="shared" si="46"/>
        <v>0</v>
      </c>
      <c r="X86" s="472">
        <f t="shared" si="47"/>
        <v>606.375</v>
      </c>
      <c r="Y86" s="472">
        <f t="shared" si="48"/>
        <v>363.82499999999999</v>
      </c>
      <c r="Z86" s="472">
        <f t="shared" si="49"/>
        <v>60.637500000000003</v>
      </c>
      <c r="AA86" s="472">
        <f t="shared" si="50"/>
        <v>13158.3375</v>
      </c>
      <c r="AB86" s="674">
        <v>50</v>
      </c>
      <c r="AC86" s="313">
        <f>IF(ISERROR(IF('Wainwright Summary'!$E$7-C86&gt;AB86,0,(AB86-('Wainwright Summary'!$E$7-C86))/AB86)*G86)," ",(IF('Wainwright Summary'!$E$7-C86&gt;AB86,0,(AB86-('Wainwright Summary'!$E$7-C86))/AB86)*AA86))</f>
        <v>7631.8357499999993</v>
      </c>
      <c r="AD86" s="269">
        <f>VLOOKUP(C86,'Inflation-OLD'!$A$6:$B$126,2)/VLOOKUP('Wainwright Summary'!$E$6,'Inflation-OLD'!$A$6:$B$126,2)</f>
        <v>0.63776491659633006</v>
      </c>
      <c r="AE86" s="264">
        <f t="shared" si="34"/>
        <v>8391.9260182338621</v>
      </c>
      <c r="AF86" s="689">
        <f t="shared" si="35"/>
        <v>4867.3170905756397</v>
      </c>
      <c r="AG86" s="1087">
        <v>2041</v>
      </c>
      <c r="AH86" s="703"/>
      <c r="AI86" s="985"/>
      <c r="AJ86" s="986">
        <v>50</v>
      </c>
      <c r="AK86" s="998"/>
      <c r="AL86" s="998"/>
      <c r="AM86" s="998"/>
      <c r="AN86" s="292"/>
      <c r="AO86" s="5"/>
      <c r="AP86" s="6"/>
      <c r="AQ86" s="175"/>
      <c r="AR86" s="899">
        <v>10000</v>
      </c>
      <c r="AS86" s="3">
        <f t="shared" si="37"/>
        <v>1</v>
      </c>
      <c r="AT86" s="903">
        <f t="shared" si="38"/>
        <v>10000</v>
      </c>
    </row>
    <row r="87" spans="1:46" s="4" customFormat="1">
      <c r="A87" s="712"/>
      <c r="B87" s="371"/>
      <c r="C87" s="1020"/>
      <c r="D87" s="647"/>
      <c r="E87" s="171"/>
      <c r="F87" s="913">
        <f t="shared" si="36"/>
        <v>0</v>
      </c>
      <c r="G87" s="337"/>
      <c r="H87" s="470"/>
      <c r="I87" s="470"/>
      <c r="J87" s="470"/>
      <c r="K87" s="470"/>
      <c r="L87" s="470"/>
      <c r="M87" s="471"/>
      <c r="N87" s="471"/>
      <c r="O87" s="471"/>
      <c r="P87" s="471"/>
      <c r="Q87" s="471"/>
      <c r="R87" s="472"/>
      <c r="S87" s="470"/>
      <c r="T87" s="470"/>
      <c r="U87" s="470"/>
      <c r="V87" s="470"/>
      <c r="W87" s="472"/>
      <c r="X87" s="472"/>
      <c r="Y87" s="472"/>
      <c r="Z87" s="472"/>
      <c r="AA87" s="472"/>
      <c r="AB87" s="674"/>
      <c r="AC87" s="313"/>
      <c r="AD87" s="269"/>
      <c r="AE87" s="264"/>
      <c r="AF87" s="264"/>
      <c r="AG87" s="691"/>
      <c r="AH87" s="271"/>
      <c r="AI87" s="985"/>
      <c r="AJ87" s="986"/>
      <c r="AK87" s="998"/>
      <c r="AL87" s="998"/>
      <c r="AM87" s="998"/>
      <c r="AN87" s="292"/>
      <c r="AO87" s="5"/>
      <c r="AP87" s="6"/>
      <c r="AQ87" s="175"/>
      <c r="AR87" s="899"/>
      <c r="AS87" s="3"/>
      <c r="AT87" s="903"/>
    </row>
    <row r="88" spans="1:46" s="4" customFormat="1">
      <c r="A88" s="712"/>
      <c r="B88" s="1000" t="s">
        <v>239</v>
      </c>
      <c r="C88" s="1020"/>
      <c r="D88" s="647"/>
      <c r="E88" s="171"/>
      <c r="F88" s="913">
        <f t="shared" si="36"/>
        <v>0</v>
      </c>
      <c r="G88" s="337"/>
      <c r="H88" s="470"/>
      <c r="I88" s="470"/>
      <c r="J88" s="470"/>
      <c r="K88" s="470"/>
      <c r="L88" s="470"/>
      <c r="M88" s="471"/>
      <c r="N88" s="471"/>
      <c r="O88" s="471"/>
      <c r="P88" s="471"/>
      <c r="Q88" s="471"/>
      <c r="R88" s="472"/>
      <c r="S88" s="470"/>
      <c r="T88" s="470"/>
      <c r="U88" s="470"/>
      <c r="V88" s="470"/>
      <c r="W88" s="472"/>
      <c r="X88" s="472"/>
      <c r="Y88" s="472"/>
      <c r="Z88" s="472"/>
      <c r="AA88" s="472"/>
      <c r="AB88" s="674"/>
      <c r="AC88" s="313"/>
      <c r="AD88" s="269"/>
      <c r="AE88" s="264"/>
      <c r="AF88" s="264"/>
      <c r="AG88" s="270"/>
      <c r="AH88" s="271"/>
      <c r="AI88" s="985"/>
      <c r="AJ88" s="986">
        <f t="shared" ref="AJ88:AJ97" si="51">AB88</f>
        <v>0</v>
      </c>
      <c r="AK88" s="998"/>
      <c r="AL88" s="998"/>
      <c r="AM88" s="998"/>
      <c r="AN88" s="292"/>
      <c r="AO88" s="5"/>
      <c r="AP88" s="6"/>
      <c r="AQ88" s="175"/>
      <c r="AR88" s="899"/>
      <c r="AS88" s="3"/>
      <c r="AT88" s="903"/>
    </row>
    <row r="89" spans="1:46" s="4" customFormat="1" ht="25.5">
      <c r="A89" s="712"/>
      <c r="B89" s="371" t="s">
        <v>80</v>
      </c>
      <c r="C89" s="1020">
        <v>1987</v>
      </c>
      <c r="D89" s="647">
        <v>1</v>
      </c>
      <c r="E89" s="171" t="s">
        <v>305</v>
      </c>
      <c r="F89" s="913">
        <f t="shared" si="36"/>
        <v>30000</v>
      </c>
      <c r="G89" s="337">
        <f t="shared" si="0"/>
        <v>30000</v>
      </c>
      <c r="H89" s="470">
        <f t="shared" si="29"/>
        <v>0</v>
      </c>
      <c r="I89" s="470">
        <f t="shared" si="29"/>
        <v>0</v>
      </c>
      <c r="J89" s="470">
        <f t="shared" si="29"/>
        <v>0.05</v>
      </c>
      <c r="K89" s="470">
        <f t="shared" si="29"/>
        <v>0.05</v>
      </c>
      <c r="L89" s="470">
        <f t="shared" si="29"/>
        <v>0.1</v>
      </c>
      <c r="M89" s="471">
        <f t="shared" si="6"/>
        <v>0</v>
      </c>
      <c r="N89" s="471">
        <f t="shared" si="7"/>
        <v>0</v>
      </c>
      <c r="O89" s="471">
        <f t="shared" si="8"/>
        <v>1500</v>
      </c>
      <c r="P89" s="471">
        <f t="shared" si="9"/>
        <v>1575</v>
      </c>
      <c r="Q89" s="471">
        <f t="shared" si="10"/>
        <v>3307.5</v>
      </c>
      <c r="R89" s="472">
        <f t="shared" si="11"/>
        <v>36382.5</v>
      </c>
      <c r="S89" s="470">
        <f t="shared" ref="S89:T97" si="52">S$10</f>
        <v>0</v>
      </c>
      <c r="T89" s="470">
        <f t="shared" si="52"/>
        <v>0.05</v>
      </c>
      <c r="U89" s="470">
        <v>0.03</v>
      </c>
      <c r="V89" s="470">
        <f t="shared" ref="V89:V97" si="53">V$10</f>
        <v>0.1</v>
      </c>
      <c r="W89" s="472">
        <f t="shared" si="12"/>
        <v>0</v>
      </c>
      <c r="X89" s="472">
        <f t="shared" si="13"/>
        <v>1819.125</v>
      </c>
      <c r="Y89" s="472">
        <f t="shared" si="14"/>
        <v>1091.4749999999999</v>
      </c>
      <c r="Z89" s="472">
        <f t="shared" si="15"/>
        <v>181.91250000000002</v>
      </c>
      <c r="AA89" s="472">
        <f t="shared" si="16"/>
        <v>39475.012499999997</v>
      </c>
      <c r="AB89" s="674">
        <v>30</v>
      </c>
      <c r="AC89" s="313">
        <f>IF(ISERROR(IF('Wainwright Summary'!$E$7-C89&gt;AB89,0,(AB89-('Wainwright Summary'!$E$7-C89))/AB89)*G89)," ",(IF('Wainwright Summary'!$E$7-C89&gt;AB89,0,(AB89-('Wainwright Summary'!$E$7-C89))/AB89)*AA89))</f>
        <v>11842.503749999998</v>
      </c>
      <c r="AD89" s="269">
        <f>VLOOKUP(C89,'Inflation-OLD'!$A$6:$B$126,2)/VLOOKUP('Wainwright Summary'!$E$6,'Inflation-OLD'!$A$6:$B$126,2)</f>
        <v>0.63776491659633006</v>
      </c>
      <c r="AE89" s="264">
        <f>IF(ISERROR(AA89*AD89), " ",AA89*AD89 )</f>
        <v>25175.778054701586</v>
      </c>
      <c r="AF89" s="264">
        <f>IF(ISERROR((AC89/AA89)*AE89)," ",(AC89/AA89)*AE89)</f>
        <v>7552.7334164104759</v>
      </c>
      <c r="AG89" s="270">
        <f>IF(ISERROR(C89+AB89)," ",(C89+AB89))</f>
        <v>2017</v>
      </c>
      <c r="AH89" s="271"/>
      <c r="AI89" s="985"/>
      <c r="AJ89" s="986">
        <f t="shared" si="51"/>
        <v>30</v>
      </c>
      <c r="AK89" s="998"/>
      <c r="AL89" s="998"/>
      <c r="AM89" s="998"/>
      <c r="AN89" s="292" t="s">
        <v>637</v>
      </c>
      <c r="AO89" s="5"/>
      <c r="AP89" s="6"/>
      <c r="AQ89" s="175"/>
      <c r="AR89" s="899">
        <v>30000</v>
      </c>
      <c r="AS89" s="3">
        <f t="shared" si="37"/>
        <v>1</v>
      </c>
      <c r="AT89" s="903">
        <f t="shared" si="38"/>
        <v>30000</v>
      </c>
    </row>
    <row r="90" spans="1:46" s="124" customFormat="1">
      <c r="A90" s="1135"/>
      <c r="B90" s="371" t="s">
        <v>81</v>
      </c>
      <c r="C90" s="1113">
        <v>1987</v>
      </c>
      <c r="D90" s="1114">
        <v>1</v>
      </c>
      <c r="E90" s="417" t="s">
        <v>305</v>
      </c>
      <c r="F90" s="913">
        <f t="shared" si="36"/>
        <v>30000</v>
      </c>
      <c r="G90" s="337">
        <f t="shared" si="0"/>
        <v>30000</v>
      </c>
      <c r="H90" s="470">
        <f t="shared" si="29"/>
        <v>0</v>
      </c>
      <c r="I90" s="470">
        <f t="shared" si="29"/>
        <v>0</v>
      </c>
      <c r="J90" s="470">
        <f t="shared" si="29"/>
        <v>0.05</v>
      </c>
      <c r="K90" s="470">
        <f t="shared" si="29"/>
        <v>0.05</v>
      </c>
      <c r="L90" s="470">
        <f t="shared" si="29"/>
        <v>0.1</v>
      </c>
      <c r="M90" s="471">
        <f t="shared" si="6"/>
        <v>0</v>
      </c>
      <c r="N90" s="471">
        <f t="shared" si="7"/>
        <v>0</v>
      </c>
      <c r="O90" s="471">
        <f t="shared" si="8"/>
        <v>1500</v>
      </c>
      <c r="P90" s="471">
        <f t="shared" si="9"/>
        <v>1575</v>
      </c>
      <c r="Q90" s="471">
        <f t="shared" si="10"/>
        <v>3307.5</v>
      </c>
      <c r="R90" s="472">
        <f t="shared" si="11"/>
        <v>36382.5</v>
      </c>
      <c r="S90" s="470">
        <f t="shared" si="52"/>
        <v>0</v>
      </c>
      <c r="T90" s="470">
        <f t="shared" si="52"/>
        <v>0.05</v>
      </c>
      <c r="U90" s="470">
        <v>0.03</v>
      </c>
      <c r="V90" s="470">
        <f t="shared" si="53"/>
        <v>0.1</v>
      </c>
      <c r="W90" s="472">
        <f t="shared" si="12"/>
        <v>0</v>
      </c>
      <c r="X90" s="472">
        <f t="shared" si="13"/>
        <v>1819.125</v>
      </c>
      <c r="Y90" s="472">
        <f t="shared" si="14"/>
        <v>1091.4749999999999</v>
      </c>
      <c r="Z90" s="472">
        <f t="shared" si="15"/>
        <v>181.91250000000002</v>
      </c>
      <c r="AA90" s="472">
        <f t="shared" si="16"/>
        <v>39475.012499999997</v>
      </c>
      <c r="AB90" s="674">
        <v>30</v>
      </c>
      <c r="AC90" s="313">
        <f>IF(ISERROR(IF('Wainwright Summary'!$E$7-C90&gt;AB90,0,(AB90-('Wainwright Summary'!$E$7-C90))/AB90)*G90)," ",(IF('Wainwright Summary'!$E$7-C90&gt;AB90,0,(AB90-('Wainwright Summary'!$E$7-C90))/AB90)*AA90))</f>
        <v>11842.503749999998</v>
      </c>
      <c r="AD90" s="269">
        <f>VLOOKUP(C90,'Inflation-OLD'!$A$6:$B$126,2)/VLOOKUP('Wainwright Summary'!$E$6,'Inflation-OLD'!$A$6:$B$126,2)</f>
        <v>0.63776491659633006</v>
      </c>
      <c r="AE90" s="264">
        <f t="shared" ref="AE90:AE103" si="54">IF(ISERROR(AA90*AD90), " ",AA90*AD90 )</f>
        <v>25175.778054701586</v>
      </c>
      <c r="AF90" s="264">
        <f t="shared" ref="AF90:AF103" si="55">IF(ISERROR((AC90/AA90)*AE90)," ",(AC90/AA90)*AE90)</f>
        <v>7552.7334164104759</v>
      </c>
      <c r="AG90" s="270">
        <f t="shared" ref="AG90:AG103" si="56">IF(ISERROR(C90+AB90)," ",(C90+AB90))</f>
        <v>2017</v>
      </c>
      <c r="AH90" s="271"/>
      <c r="AI90" s="985"/>
      <c r="AJ90" s="986">
        <f t="shared" si="51"/>
        <v>30</v>
      </c>
      <c r="AK90" s="998"/>
      <c r="AL90" s="998"/>
      <c r="AM90" s="998"/>
      <c r="AN90" s="292" t="s">
        <v>638</v>
      </c>
      <c r="AO90" s="31"/>
      <c r="AP90" s="3"/>
      <c r="AQ90" s="983"/>
      <c r="AR90" s="902">
        <v>30000</v>
      </c>
      <c r="AS90" s="3">
        <f t="shared" si="37"/>
        <v>1</v>
      </c>
      <c r="AT90" s="903">
        <f t="shared" si="38"/>
        <v>30000</v>
      </c>
    </row>
    <row r="91" spans="1:46" s="124" customFormat="1">
      <c r="A91" s="1135"/>
      <c r="B91" s="371" t="s">
        <v>82</v>
      </c>
      <c r="C91" s="1113">
        <v>1987</v>
      </c>
      <c r="D91" s="1114">
        <v>1</v>
      </c>
      <c r="E91" s="417" t="s">
        <v>305</v>
      </c>
      <c r="F91" s="913">
        <f t="shared" si="36"/>
        <v>30000</v>
      </c>
      <c r="G91" s="337">
        <f t="shared" si="0"/>
        <v>30000</v>
      </c>
      <c r="H91" s="470">
        <f t="shared" si="29"/>
        <v>0</v>
      </c>
      <c r="I91" s="470">
        <f t="shared" si="29"/>
        <v>0</v>
      </c>
      <c r="J91" s="470">
        <f t="shared" si="29"/>
        <v>0.05</v>
      </c>
      <c r="K91" s="470">
        <f t="shared" si="29"/>
        <v>0.05</v>
      </c>
      <c r="L91" s="470">
        <f t="shared" si="29"/>
        <v>0.1</v>
      </c>
      <c r="M91" s="471">
        <f t="shared" si="6"/>
        <v>0</v>
      </c>
      <c r="N91" s="471">
        <f t="shared" si="7"/>
        <v>0</v>
      </c>
      <c r="O91" s="471">
        <f t="shared" si="8"/>
        <v>1500</v>
      </c>
      <c r="P91" s="471">
        <f t="shared" si="9"/>
        <v>1575</v>
      </c>
      <c r="Q91" s="471">
        <f t="shared" si="10"/>
        <v>3307.5</v>
      </c>
      <c r="R91" s="472">
        <f t="shared" si="11"/>
        <v>36382.5</v>
      </c>
      <c r="S91" s="470">
        <f t="shared" si="52"/>
        <v>0</v>
      </c>
      <c r="T91" s="470">
        <f t="shared" si="52"/>
        <v>0.05</v>
      </c>
      <c r="U91" s="470">
        <v>0.03</v>
      </c>
      <c r="V91" s="470">
        <f t="shared" si="53"/>
        <v>0.1</v>
      </c>
      <c r="W91" s="472">
        <f t="shared" si="12"/>
        <v>0</v>
      </c>
      <c r="X91" s="472">
        <f t="shared" si="13"/>
        <v>1819.125</v>
      </c>
      <c r="Y91" s="472">
        <f t="shared" si="14"/>
        <v>1091.4749999999999</v>
      </c>
      <c r="Z91" s="472">
        <f t="shared" si="15"/>
        <v>181.91250000000002</v>
      </c>
      <c r="AA91" s="472">
        <f t="shared" si="16"/>
        <v>39475.012499999997</v>
      </c>
      <c r="AB91" s="674">
        <v>30</v>
      </c>
      <c r="AC91" s="313">
        <f>IF(ISERROR(IF('Wainwright Summary'!$E$7-C91&gt;AB91,0,(AB91-('Wainwright Summary'!$E$7-C91))/AB91)*G91)," ",(IF('Wainwright Summary'!$E$7-C91&gt;AB91,0,(AB91-('Wainwright Summary'!$E$7-C91))/AB91)*AA91))</f>
        <v>11842.503749999998</v>
      </c>
      <c r="AD91" s="269">
        <f>VLOOKUP(C91,'Inflation-OLD'!$A$6:$B$126,2)/VLOOKUP('Wainwright Summary'!$E$6,'Inflation-OLD'!$A$6:$B$126,2)</f>
        <v>0.63776491659633006</v>
      </c>
      <c r="AE91" s="264">
        <f t="shared" si="54"/>
        <v>25175.778054701586</v>
      </c>
      <c r="AF91" s="264">
        <f t="shared" si="55"/>
        <v>7552.7334164104759</v>
      </c>
      <c r="AG91" s="270">
        <f t="shared" si="56"/>
        <v>2017</v>
      </c>
      <c r="AH91" s="271"/>
      <c r="AI91" s="985"/>
      <c r="AJ91" s="986">
        <f t="shared" si="51"/>
        <v>30</v>
      </c>
      <c r="AK91" s="998"/>
      <c r="AL91" s="998"/>
      <c r="AM91" s="998"/>
      <c r="AN91" s="292" t="s">
        <v>639</v>
      </c>
      <c r="AO91" s="31"/>
      <c r="AP91" s="3"/>
      <c r="AQ91" s="983"/>
      <c r="AR91" s="902">
        <v>30000</v>
      </c>
      <c r="AS91" s="3">
        <f t="shared" si="37"/>
        <v>1</v>
      </c>
      <c r="AT91" s="903">
        <f t="shared" si="38"/>
        <v>30000</v>
      </c>
    </row>
    <row r="92" spans="1:46" s="124" customFormat="1">
      <c r="A92" s="1135"/>
      <c r="B92" s="371" t="s">
        <v>83</v>
      </c>
      <c r="C92" s="1113">
        <v>1987</v>
      </c>
      <c r="D92" s="1114">
        <v>1</v>
      </c>
      <c r="E92" s="417" t="s">
        <v>305</v>
      </c>
      <c r="F92" s="913">
        <f t="shared" si="36"/>
        <v>30000</v>
      </c>
      <c r="G92" s="337">
        <f t="shared" si="0"/>
        <v>30000</v>
      </c>
      <c r="H92" s="470">
        <f t="shared" si="29"/>
        <v>0</v>
      </c>
      <c r="I92" s="470">
        <f t="shared" si="29"/>
        <v>0</v>
      </c>
      <c r="J92" s="470">
        <f t="shared" si="29"/>
        <v>0.05</v>
      </c>
      <c r="K92" s="470">
        <f t="shared" si="29"/>
        <v>0.05</v>
      </c>
      <c r="L92" s="470">
        <f t="shared" si="29"/>
        <v>0.1</v>
      </c>
      <c r="M92" s="471">
        <f t="shared" si="6"/>
        <v>0</v>
      </c>
      <c r="N92" s="471">
        <f t="shared" si="7"/>
        <v>0</v>
      </c>
      <c r="O92" s="471">
        <f t="shared" si="8"/>
        <v>1500</v>
      </c>
      <c r="P92" s="471">
        <f t="shared" si="9"/>
        <v>1575</v>
      </c>
      <c r="Q92" s="471">
        <f t="shared" si="10"/>
        <v>3307.5</v>
      </c>
      <c r="R92" s="472">
        <f t="shared" si="11"/>
        <v>36382.5</v>
      </c>
      <c r="S92" s="470">
        <f t="shared" si="52"/>
        <v>0</v>
      </c>
      <c r="T92" s="470">
        <f t="shared" si="52"/>
        <v>0.05</v>
      </c>
      <c r="U92" s="470">
        <v>0.03</v>
      </c>
      <c r="V92" s="470">
        <f t="shared" si="53"/>
        <v>0.1</v>
      </c>
      <c r="W92" s="472">
        <f t="shared" si="12"/>
        <v>0</v>
      </c>
      <c r="X92" s="472">
        <f t="shared" si="13"/>
        <v>1819.125</v>
      </c>
      <c r="Y92" s="472">
        <f t="shared" si="14"/>
        <v>1091.4749999999999</v>
      </c>
      <c r="Z92" s="472">
        <f t="shared" si="15"/>
        <v>181.91250000000002</v>
      </c>
      <c r="AA92" s="472">
        <f t="shared" si="16"/>
        <v>39475.012499999997</v>
      </c>
      <c r="AB92" s="674">
        <v>30</v>
      </c>
      <c r="AC92" s="313">
        <f>IF(ISERROR(IF('Wainwright Summary'!$E$7-C92&gt;AB92,0,(AB92-('Wainwright Summary'!$E$7-C92))/AB92)*G92)," ",(IF('Wainwright Summary'!$E$7-C92&gt;AB92,0,(AB92-('Wainwright Summary'!$E$7-C92))/AB92)*AA92))</f>
        <v>11842.503749999998</v>
      </c>
      <c r="AD92" s="269">
        <f>VLOOKUP(C92,'Inflation-OLD'!$A$6:$B$126,2)/VLOOKUP('Wainwright Summary'!$E$6,'Inflation-OLD'!$A$6:$B$126,2)</f>
        <v>0.63776491659633006</v>
      </c>
      <c r="AE92" s="264">
        <f t="shared" si="54"/>
        <v>25175.778054701586</v>
      </c>
      <c r="AF92" s="264">
        <f t="shared" si="55"/>
        <v>7552.7334164104759</v>
      </c>
      <c r="AG92" s="270">
        <f t="shared" si="56"/>
        <v>2017</v>
      </c>
      <c r="AH92" s="271"/>
      <c r="AI92" s="985"/>
      <c r="AJ92" s="986">
        <f t="shared" si="51"/>
        <v>30</v>
      </c>
      <c r="AK92" s="998"/>
      <c r="AL92" s="998"/>
      <c r="AM92" s="998"/>
      <c r="AN92" s="292" t="s">
        <v>640</v>
      </c>
      <c r="AO92" s="31"/>
      <c r="AP92" s="3"/>
      <c r="AQ92" s="983"/>
      <c r="AR92" s="902">
        <v>30000</v>
      </c>
      <c r="AS92" s="3">
        <f t="shared" si="37"/>
        <v>1</v>
      </c>
      <c r="AT92" s="903">
        <f t="shared" si="38"/>
        <v>30000</v>
      </c>
    </row>
    <row r="93" spans="1:46" s="124" customFormat="1">
      <c r="A93" s="1135"/>
      <c r="B93" s="371" t="s">
        <v>84</v>
      </c>
      <c r="C93" s="1113">
        <v>1987</v>
      </c>
      <c r="D93" s="1114">
        <v>1</v>
      </c>
      <c r="E93" s="417" t="s">
        <v>305</v>
      </c>
      <c r="F93" s="913">
        <f t="shared" si="36"/>
        <v>30000</v>
      </c>
      <c r="G93" s="337">
        <f t="shared" si="0"/>
        <v>30000</v>
      </c>
      <c r="H93" s="470">
        <f t="shared" si="29"/>
        <v>0</v>
      </c>
      <c r="I93" s="470">
        <f t="shared" si="29"/>
        <v>0</v>
      </c>
      <c r="J93" s="470">
        <f t="shared" si="29"/>
        <v>0.05</v>
      </c>
      <c r="K93" s="470">
        <f t="shared" si="29"/>
        <v>0.05</v>
      </c>
      <c r="L93" s="470">
        <f t="shared" si="29"/>
        <v>0.1</v>
      </c>
      <c r="M93" s="471">
        <f t="shared" si="6"/>
        <v>0</v>
      </c>
      <c r="N93" s="471">
        <f t="shared" si="7"/>
        <v>0</v>
      </c>
      <c r="O93" s="471">
        <f t="shared" si="8"/>
        <v>1500</v>
      </c>
      <c r="P93" s="471">
        <f t="shared" si="9"/>
        <v>1575</v>
      </c>
      <c r="Q93" s="471">
        <f t="shared" si="10"/>
        <v>3307.5</v>
      </c>
      <c r="R93" s="472">
        <f t="shared" si="11"/>
        <v>36382.5</v>
      </c>
      <c r="S93" s="470">
        <f t="shared" si="52"/>
        <v>0</v>
      </c>
      <c r="T93" s="470">
        <f t="shared" si="52"/>
        <v>0.05</v>
      </c>
      <c r="U93" s="470">
        <v>0.03</v>
      </c>
      <c r="V93" s="470">
        <f t="shared" si="53"/>
        <v>0.1</v>
      </c>
      <c r="W93" s="472">
        <f t="shared" si="12"/>
        <v>0</v>
      </c>
      <c r="X93" s="472">
        <f t="shared" si="13"/>
        <v>1819.125</v>
      </c>
      <c r="Y93" s="472">
        <f t="shared" si="14"/>
        <v>1091.4749999999999</v>
      </c>
      <c r="Z93" s="472">
        <f t="shared" si="15"/>
        <v>181.91250000000002</v>
      </c>
      <c r="AA93" s="472">
        <f t="shared" si="16"/>
        <v>39475.012499999997</v>
      </c>
      <c r="AB93" s="674">
        <v>30</v>
      </c>
      <c r="AC93" s="313">
        <f>IF(ISERROR(IF('Wainwright Summary'!$E$7-C93&gt;AB93,0,(AB93-('Wainwright Summary'!$E$7-C93))/AB93)*G93)," ",(IF('Wainwright Summary'!$E$7-C93&gt;AB93,0,(AB93-('Wainwright Summary'!$E$7-C93))/AB93)*AA93))</f>
        <v>11842.503749999998</v>
      </c>
      <c r="AD93" s="269">
        <f>VLOOKUP(C93,'Inflation-OLD'!$A$6:$B$126,2)/VLOOKUP('Wainwright Summary'!$E$6,'Inflation-OLD'!$A$6:$B$126,2)</f>
        <v>0.63776491659633006</v>
      </c>
      <c r="AE93" s="264">
        <f t="shared" si="54"/>
        <v>25175.778054701586</v>
      </c>
      <c r="AF93" s="264">
        <f t="shared" si="55"/>
        <v>7552.7334164104759</v>
      </c>
      <c r="AG93" s="270">
        <f t="shared" si="56"/>
        <v>2017</v>
      </c>
      <c r="AH93" s="271"/>
      <c r="AI93" s="985"/>
      <c r="AJ93" s="986">
        <f t="shared" si="51"/>
        <v>30</v>
      </c>
      <c r="AK93" s="998"/>
      <c r="AL93" s="998"/>
      <c r="AM93" s="998"/>
      <c r="AN93" s="292" t="s">
        <v>641</v>
      </c>
      <c r="AO93" s="31"/>
      <c r="AP93" s="3"/>
      <c r="AQ93" s="983"/>
      <c r="AR93" s="902">
        <v>30000</v>
      </c>
      <c r="AS93" s="3">
        <f t="shared" si="37"/>
        <v>1</v>
      </c>
      <c r="AT93" s="903">
        <f t="shared" si="38"/>
        <v>30000</v>
      </c>
    </row>
    <row r="94" spans="1:46" s="124" customFormat="1">
      <c r="A94" s="1135"/>
      <c r="B94" s="371" t="s">
        <v>378</v>
      </c>
      <c r="C94" s="418">
        <v>1987</v>
      </c>
      <c r="D94" s="419">
        <v>1</v>
      </c>
      <c r="E94" s="420" t="s">
        <v>305</v>
      </c>
      <c r="F94" s="913">
        <f t="shared" si="36"/>
        <v>30000</v>
      </c>
      <c r="G94" s="337">
        <f t="shared" si="0"/>
        <v>30000</v>
      </c>
      <c r="H94" s="470">
        <f t="shared" si="29"/>
        <v>0</v>
      </c>
      <c r="I94" s="470">
        <f t="shared" si="29"/>
        <v>0</v>
      </c>
      <c r="J94" s="470">
        <f t="shared" si="29"/>
        <v>0.05</v>
      </c>
      <c r="K94" s="470">
        <f t="shared" si="29"/>
        <v>0.05</v>
      </c>
      <c r="L94" s="470">
        <f t="shared" si="29"/>
        <v>0.1</v>
      </c>
      <c r="M94" s="471">
        <f t="shared" si="6"/>
        <v>0</v>
      </c>
      <c r="N94" s="471">
        <f t="shared" si="7"/>
        <v>0</v>
      </c>
      <c r="O94" s="471">
        <f t="shared" si="8"/>
        <v>1500</v>
      </c>
      <c r="P94" s="471">
        <f t="shared" si="9"/>
        <v>1575</v>
      </c>
      <c r="Q94" s="471">
        <f t="shared" si="10"/>
        <v>3307.5</v>
      </c>
      <c r="R94" s="472">
        <f t="shared" si="11"/>
        <v>36382.5</v>
      </c>
      <c r="S94" s="470">
        <f t="shared" si="52"/>
        <v>0</v>
      </c>
      <c r="T94" s="470">
        <f t="shared" si="52"/>
        <v>0.05</v>
      </c>
      <c r="U94" s="470">
        <v>0.03</v>
      </c>
      <c r="V94" s="470">
        <f t="shared" si="53"/>
        <v>0.1</v>
      </c>
      <c r="W94" s="472">
        <f t="shared" si="12"/>
        <v>0</v>
      </c>
      <c r="X94" s="472">
        <f t="shared" si="13"/>
        <v>1819.125</v>
      </c>
      <c r="Y94" s="472">
        <f t="shared" si="14"/>
        <v>1091.4749999999999</v>
      </c>
      <c r="Z94" s="472">
        <f t="shared" si="15"/>
        <v>181.91250000000002</v>
      </c>
      <c r="AA94" s="472">
        <f t="shared" si="16"/>
        <v>39475.012499999997</v>
      </c>
      <c r="AB94" s="674">
        <v>30</v>
      </c>
      <c r="AC94" s="313">
        <f>IF(ISERROR(IF('Wainwright Summary'!$E$7-C94&gt;AB94,0,(AB94-('Wainwright Summary'!$E$7-C94))/AB94)*G94)," ",(IF('Wainwright Summary'!$E$7-C94&gt;AB94,0,(AB94-('Wainwright Summary'!$E$7-C94))/AB94)*AA94))</f>
        <v>11842.503749999998</v>
      </c>
      <c r="AD94" s="269">
        <f>VLOOKUP(C94,'Inflation-OLD'!$A$6:$B$126,2)/VLOOKUP('Wainwright Summary'!$E$6,'Inflation-OLD'!$A$6:$B$126,2)</f>
        <v>0.63776491659633006</v>
      </c>
      <c r="AE94" s="264">
        <f t="shared" si="54"/>
        <v>25175.778054701586</v>
      </c>
      <c r="AF94" s="264">
        <f t="shared" si="55"/>
        <v>7552.7334164104759</v>
      </c>
      <c r="AG94" s="270">
        <f t="shared" si="56"/>
        <v>2017</v>
      </c>
      <c r="AH94" s="271"/>
      <c r="AI94" s="985"/>
      <c r="AJ94" s="986">
        <f t="shared" si="51"/>
        <v>30</v>
      </c>
      <c r="AK94" s="998"/>
      <c r="AL94" s="998"/>
      <c r="AM94" s="998"/>
      <c r="AN94" s="292" t="s">
        <v>641</v>
      </c>
      <c r="AP94" s="4"/>
      <c r="AQ94" s="197"/>
      <c r="AR94" s="902">
        <v>30000</v>
      </c>
      <c r="AS94" s="3">
        <f t="shared" si="37"/>
        <v>1</v>
      </c>
      <c r="AT94" s="903">
        <f t="shared" si="38"/>
        <v>30000</v>
      </c>
    </row>
    <row r="95" spans="1:46" s="124" customFormat="1">
      <c r="A95" s="1135"/>
      <c r="B95" s="371" t="s">
        <v>379</v>
      </c>
      <c r="C95" s="1113">
        <v>1987</v>
      </c>
      <c r="D95" s="1114">
        <v>1</v>
      </c>
      <c r="E95" s="417" t="s">
        <v>305</v>
      </c>
      <c r="F95" s="913">
        <f t="shared" si="36"/>
        <v>30000</v>
      </c>
      <c r="G95" s="337">
        <f t="shared" si="0"/>
        <v>30000</v>
      </c>
      <c r="H95" s="470">
        <f t="shared" si="29"/>
        <v>0</v>
      </c>
      <c r="I95" s="470">
        <f t="shared" si="29"/>
        <v>0</v>
      </c>
      <c r="J95" s="470">
        <f t="shared" si="29"/>
        <v>0.05</v>
      </c>
      <c r="K95" s="470">
        <f t="shared" si="29"/>
        <v>0.05</v>
      </c>
      <c r="L95" s="470">
        <f t="shared" si="29"/>
        <v>0.1</v>
      </c>
      <c r="M95" s="471">
        <f t="shared" si="6"/>
        <v>0</v>
      </c>
      <c r="N95" s="471">
        <f t="shared" si="7"/>
        <v>0</v>
      </c>
      <c r="O95" s="471">
        <f t="shared" si="8"/>
        <v>1500</v>
      </c>
      <c r="P95" s="471">
        <f t="shared" si="9"/>
        <v>1575</v>
      </c>
      <c r="Q95" s="471">
        <f t="shared" si="10"/>
        <v>3307.5</v>
      </c>
      <c r="R95" s="472">
        <f t="shared" si="11"/>
        <v>36382.5</v>
      </c>
      <c r="S95" s="470">
        <f t="shared" si="52"/>
        <v>0</v>
      </c>
      <c r="T95" s="470">
        <f t="shared" si="52"/>
        <v>0.05</v>
      </c>
      <c r="U95" s="470">
        <v>0.03</v>
      </c>
      <c r="V95" s="470">
        <f t="shared" si="53"/>
        <v>0.1</v>
      </c>
      <c r="W95" s="472">
        <f t="shared" si="12"/>
        <v>0</v>
      </c>
      <c r="X95" s="472">
        <f t="shared" si="13"/>
        <v>1819.125</v>
      </c>
      <c r="Y95" s="472">
        <f t="shared" si="14"/>
        <v>1091.4749999999999</v>
      </c>
      <c r="Z95" s="472">
        <f t="shared" si="15"/>
        <v>181.91250000000002</v>
      </c>
      <c r="AA95" s="472">
        <f t="shared" si="16"/>
        <v>39475.012499999997</v>
      </c>
      <c r="AB95" s="674">
        <v>30</v>
      </c>
      <c r="AC95" s="313">
        <f>IF(ISERROR(IF('Wainwright Summary'!$E$7-C95&gt;AB95,0,(AB95-('Wainwright Summary'!$E$7-C95))/AB95)*G95)," ",(IF('Wainwright Summary'!$E$7-C95&gt;AB95,0,(AB95-('Wainwright Summary'!$E$7-C95))/AB95)*AA95))</f>
        <v>11842.503749999998</v>
      </c>
      <c r="AD95" s="269">
        <f>VLOOKUP(C95,'Inflation-OLD'!$A$6:$B$126,2)/VLOOKUP('Wainwright Summary'!$E$6,'Inflation-OLD'!$A$6:$B$126,2)</f>
        <v>0.63776491659633006</v>
      </c>
      <c r="AE95" s="264">
        <f t="shared" si="54"/>
        <v>25175.778054701586</v>
      </c>
      <c r="AF95" s="264">
        <f t="shared" si="55"/>
        <v>7552.7334164104759</v>
      </c>
      <c r="AG95" s="270">
        <f t="shared" si="56"/>
        <v>2017</v>
      </c>
      <c r="AH95" s="271"/>
      <c r="AI95" s="985"/>
      <c r="AJ95" s="986">
        <f t="shared" si="51"/>
        <v>30</v>
      </c>
      <c r="AK95" s="998"/>
      <c r="AL95" s="998"/>
      <c r="AM95" s="998"/>
      <c r="AN95" s="292" t="s">
        <v>641</v>
      </c>
      <c r="AO95" s="31"/>
      <c r="AP95" s="3"/>
      <c r="AQ95" s="983"/>
      <c r="AR95" s="902">
        <v>30000</v>
      </c>
      <c r="AS95" s="3">
        <f t="shared" si="37"/>
        <v>1</v>
      </c>
      <c r="AT95" s="903">
        <f t="shared" si="38"/>
        <v>30000</v>
      </c>
    </row>
    <row r="96" spans="1:46" s="124" customFormat="1">
      <c r="A96" s="1135"/>
      <c r="B96" s="371" t="s">
        <v>380</v>
      </c>
      <c r="C96" s="1113">
        <v>1987</v>
      </c>
      <c r="D96" s="1114">
        <v>1</v>
      </c>
      <c r="E96" s="417" t="s">
        <v>305</v>
      </c>
      <c r="F96" s="913">
        <f t="shared" si="36"/>
        <v>30000</v>
      </c>
      <c r="G96" s="337">
        <f t="shared" si="0"/>
        <v>30000</v>
      </c>
      <c r="H96" s="470">
        <f t="shared" si="29"/>
        <v>0</v>
      </c>
      <c r="I96" s="470">
        <f t="shared" si="29"/>
        <v>0</v>
      </c>
      <c r="J96" s="470">
        <f t="shared" si="29"/>
        <v>0.05</v>
      </c>
      <c r="K96" s="470">
        <f t="shared" si="29"/>
        <v>0.05</v>
      </c>
      <c r="L96" s="470">
        <f t="shared" si="29"/>
        <v>0.1</v>
      </c>
      <c r="M96" s="471">
        <f t="shared" si="6"/>
        <v>0</v>
      </c>
      <c r="N96" s="471">
        <f t="shared" si="7"/>
        <v>0</v>
      </c>
      <c r="O96" s="471">
        <f t="shared" si="8"/>
        <v>1500</v>
      </c>
      <c r="P96" s="471">
        <f t="shared" si="9"/>
        <v>1575</v>
      </c>
      <c r="Q96" s="471">
        <f t="shared" si="10"/>
        <v>3307.5</v>
      </c>
      <c r="R96" s="472">
        <f t="shared" si="11"/>
        <v>36382.5</v>
      </c>
      <c r="S96" s="470">
        <f t="shared" si="52"/>
        <v>0</v>
      </c>
      <c r="T96" s="470">
        <f t="shared" si="52"/>
        <v>0.05</v>
      </c>
      <c r="U96" s="470">
        <v>0.03</v>
      </c>
      <c r="V96" s="470">
        <f t="shared" si="53"/>
        <v>0.1</v>
      </c>
      <c r="W96" s="472">
        <f t="shared" si="12"/>
        <v>0</v>
      </c>
      <c r="X96" s="472">
        <f t="shared" si="13"/>
        <v>1819.125</v>
      </c>
      <c r="Y96" s="472">
        <f t="shared" si="14"/>
        <v>1091.4749999999999</v>
      </c>
      <c r="Z96" s="472">
        <f t="shared" si="15"/>
        <v>181.91250000000002</v>
      </c>
      <c r="AA96" s="472">
        <f t="shared" si="16"/>
        <v>39475.012499999997</v>
      </c>
      <c r="AB96" s="674">
        <v>30</v>
      </c>
      <c r="AC96" s="313">
        <f>IF(ISERROR(IF('Wainwright Summary'!$E$7-C96&gt;AB96,0,(AB96-('Wainwright Summary'!$E$7-C96))/AB96)*G96)," ",(IF('Wainwright Summary'!$E$7-C96&gt;AB96,0,(AB96-('Wainwright Summary'!$E$7-C96))/AB96)*AA96))</f>
        <v>11842.503749999998</v>
      </c>
      <c r="AD96" s="269">
        <f>VLOOKUP(C96,'Inflation-OLD'!$A$6:$B$126,2)/VLOOKUP('Wainwright Summary'!$E$6,'Inflation-OLD'!$A$6:$B$126,2)</f>
        <v>0.63776491659633006</v>
      </c>
      <c r="AE96" s="264">
        <f t="shared" si="54"/>
        <v>25175.778054701586</v>
      </c>
      <c r="AF96" s="264">
        <f t="shared" si="55"/>
        <v>7552.7334164104759</v>
      </c>
      <c r="AG96" s="270">
        <f t="shared" si="56"/>
        <v>2017</v>
      </c>
      <c r="AH96" s="271"/>
      <c r="AI96" s="985"/>
      <c r="AJ96" s="986">
        <f t="shared" si="51"/>
        <v>30</v>
      </c>
      <c r="AK96" s="998"/>
      <c r="AL96" s="998"/>
      <c r="AM96" s="998"/>
      <c r="AN96" s="292" t="s">
        <v>641</v>
      </c>
      <c r="AO96" s="31"/>
      <c r="AP96" s="3"/>
      <c r="AQ96" s="983"/>
      <c r="AR96" s="902">
        <v>30000</v>
      </c>
      <c r="AS96" s="3">
        <f t="shared" si="37"/>
        <v>1</v>
      </c>
      <c r="AT96" s="903">
        <f t="shared" si="38"/>
        <v>30000</v>
      </c>
    </row>
    <row r="97" spans="1:46" s="124" customFormat="1">
      <c r="A97" s="1135"/>
      <c r="B97" s="371" t="s">
        <v>381</v>
      </c>
      <c r="C97" s="1113">
        <v>1987</v>
      </c>
      <c r="D97" s="1114">
        <v>1</v>
      </c>
      <c r="E97" s="417" t="s">
        <v>305</v>
      </c>
      <c r="F97" s="913">
        <f t="shared" si="36"/>
        <v>30000</v>
      </c>
      <c r="G97" s="337">
        <f t="shared" si="0"/>
        <v>30000</v>
      </c>
      <c r="H97" s="470">
        <f t="shared" si="29"/>
        <v>0</v>
      </c>
      <c r="I97" s="470">
        <f t="shared" si="29"/>
        <v>0</v>
      </c>
      <c r="J97" s="470">
        <f t="shared" si="29"/>
        <v>0.05</v>
      </c>
      <c r="K97" s="470">
        <f t="shared" si="29"/>
        <v>0.05</v>
      </c>
      <c r="L97" s="470">
        <f t="shared" si="29"/>
        <v>0.1</v>
      </c>
      <c r="M97" s="471">
        <f t="shared" si="6"/>
        <v>0</v>
      </c>
      <c r="N97" s="471">
        <f t="shared" si="7"/>
        <v>0</v>
      </c>
      <c r="O97" s="471">
        <f t="shared" si="8"/>
        <v>1500</v>
      </c>
      <c r="P97" s="471">
        <f t="shared" si="9"/>
        <v>1575</v>
      </c>
      <c r="Q97" s="471">
        <f t="shared" si="10"/>
        <v>3307.5</v>
      </c>
      <c r="R97" s="472">
        <f t="shared" si="11"/>
        <v>36382.5</v>
      </c>
      <c r="S97" s="470">
        <f t="shared" si="52"/>
        <v>0</v>
      </c>
      <c r="T97" s="470">
        <f t="shared" si="52"/>
        <v>0.05</v>
      </c>
      <c r="U97" s="470">
        <v>0.03</v>
      </c>
      <c r="V97" s="470">
        <f t="shared" si="53"/>
        <v>0.1</v>
      </c>
      <c r="W97" s="472">
        <f t="shared" si="12"/>
        <v>0</v>
      </c>
      <c r="X97" s="472">
        <f t="shared" si="13"/>
        <v>1819.125</v>
      </c>
      <c r="Y97" s="472">
        <f t="shared" si="14"/>
        <v>1091.4749999999999</v>
      </c>
      <c r="Z97" s="472">
        <f t="shared" si="15"/>
        <v>181.91250000000002</v>
      </c>
      <c r="AA97" s="472">
        <f t="shared" si="16"/>
        <v>39475.012499999997</v>
      </c>
      <c r="AB97" s="674">
        <v>30</v>
      </c>
      <c r="AC97" s="313">
        <f>IF(ISERROR(IF('Wainwright Summary'!$E$7-C97&gt;AB97,0,(AB97-('Wainwright Summary'!$E$7-C97))/AB97)*G97)," ",(IF('Wainwright Summary'!$E$7-C97&gt;AB97,0,(AB97-('Wainwright Summary'!$E$7-C97))/AB97)*AA97))</f>
        <v>11842.503749999998</v>
      </c>
      <c r="AD97" s="269">
        <f>VLOOKUP(C97,'Inflation-OLD'!$A$6:$B$126,2)/VLOOKUP('Wainwright Summary'!$E$6,'Inflation-OLD'!$A$6:$B$126,2)</f>
        <v>0.63776491659633006</v>
      </c>
      <c r="AE97" s="264">
        <f t="shared" si="54"/>
        <v>25175.778054701586</v>
      </c>
      <c r="AF97" s="264">
        <f t="shared" si="55"/>
        <v>7552.7334164104759</v>
      </c>
      <c r="AG97" s="270">
        <f t="shared" si="56"/>
        <v>2017</v>
      </c>
      <c r="AH97" s="271"/>
      <c r="AI97" s="985"/>
      <c r="AJ97" s="986">
        <f t="shared" si="51"/>
        <v>30</v>
      </c>
      <c r="AK97" s="998"/>
      <c r="AL97" s="998"/>
      <c r="AM97" s="998"/>
      <c r="AN97" s="292" t="s">
        <v>641</v>
      </c>
      <c r="AO97" s="31"/>
      <c r="AP97" s="3"/>
      <c r="AQ97" s="983"/>
      <c r="AR97" s="902">
        <v>30000</v>
      </c>
      <c r="AS97" s="3">
        <f t="shared" si="37"/>
        <v>1</v>
      </c>
      <c r="AT97" s="903">
        <f t="shared" si="38"/>
        <v>30000</v>
      </c>
    </row>
    <row r="98" spans="1:46" s="124" customFormat="1">
      <c r="A98" s="1135"/>
      <c r="B98" s="371" t="s">
        <v>661</v>
      </c>
      <c r="C98" s="1113">
        <v>1987</v>
      </c>
      <c r="D98" s="1114">
        <v>1</v>
      </c>
      <c r="E98" s="417" t="s">
        <v>305</v>
      </c>
      <c r="F98" s="913">
        <f t="shared" si="36"/>
        <v>30000</v>
      </c>
      <c r="G98" s="337">
        <f t="shared" ref="G98:G103" si="57">IF(ISERROR(F98*D98)," ",F98*D98)</f>
        <v>30000</v>
      </c>
      <c r="H98" s="470">
        <f t="shared" si="29"/>
        <v>0</v>
      </c>
      <c r="I98" s="470">
        <f t="shared" si="29"/>
        <v>0</v>
      </c>
      <c r="J98" s="470">
        <f t="shared" si="29"/>
        <v>0.05</v>
      </c>
      <c r="K98" s="470">
        <f t="shared" si="29"/>
        <v>0.05</v>
      </c>
      <c r="L98" s="470">
        <f t="shared" si="29"/>
        <v>0.1</v>
      </c>
      <c r="M98" s="471">
        <f t="shared" ref="M98:M103" si="58">G98*H98</f>
        <v>0</v>
      </c>
      <c r="N98" s="471">
        <f t="shared" ref="N98:N103" si="59">(G98+M98)*I98</f>
        <v>0</v>
      </c>
      <c r="O98" s="471">
        <f t="shared" ref="O98:O103" si="60">(G98+M98+N98)*J98</f>
        <v>1500</v>
      </c>
      <c r="P98" s="471">
        <f t="shared" ref="P98:P103" si="61">(G98+M98+N98+O98)*K98</f>
        <v>1575</v>
      </c>
      <c r="Q98" s="471">
        <f t="shared" ref="Q98:Q103" si="62">(G98+M98+N98+O98+P98)*L98</f>
        <v>3307.5</v>
      </c>
      <c r="R98" s="472">
        <f t="shared" ref="R98:R103" si="63">G98+SUM(M98:Q98)</f>
        <v>36382.5</v>
      </c>
      <c r="S98" s="470">
        <f t="shared" ref="S98:V102" si="64">S$10</f>
        <v>0</v>
      </c>
      <c r="T98" s="470">
        <f t="shared" si="64"/>
        <v>0.05</v>
      </c>
      <c r="U98" s="470">
        <v>0.03</v>
      </c>
      <c r="V98" s="470">
        <f t="shared" si="64"/>
        <v>0.1</v>
      </c>
      <c r="W98" s="472">
        <f t="shared" ref="W98:W103" si="65">R98*S98</f>
        <v>0</v>
      </c>
      <c r="X98" s="472">
        <f t="shared" ref="X98:X103" si="66">R98*T98</f>
        <v>1819.125</v>
      </c>
      <c r="Y98" s="472">
        <f t="shared" ref="Y98:Y103" si="67">R98*U98</f>
        <v>1091.4749999999999</v>
      </c>
      <c r="Z98" s="472">
        <f t="shared" ref="Z98:Z103" si="68">(W98+X98)*V98</f>
        <v>181.91250000000002</v>
      </c>
      <c r="AA98" s="472">
        <f t="shared" ref="AA98:AA103" si="69">R98+SUM(W98:Z98)</f>
        <v>39475.012499999997</v>
      </c>
      <c r="AB98" s="674">
        <v>30</v>
      </c>
      <c r="AC98" s="313">
        <f>IF(ISERROR(IF('Wainwright Summary'!$E$7-C98&gt;AB98,0,(AB98-('Wainwright Summary'!$E$7-C98))/AB98)*G98)," ",(IF('Wainwright Summary'!$E$7-C98&gt;AB98,0,(AB98-('Wainwright Summary'!$E$7-C98))/AB98)*AA98))</f>
        <v>11842.503749999998</v>
      </c>
      <c r="AD98" s="269">
        <f>VLOOKUP(C98,'Inflation-OLD'!$A$6:$B$126,2)/VLOOKUP('Wainwright Summary'!$E$6,'Inflation-OLD'!$A$6:$B$126,2)</f>
        <v>0.63776491659633006</v>
      </c>
      <c r="AE98" s="264">
        <f t="shared" si="54"/>
        <v>25175.778054701586</v>
      </c>
      <c r="AF98" s="264">
        <f t="shared" si="55"/>
        <v>7552.7334164104759</v>
      </c>
      <c r="AG98" s="270">
        <f t="shared" si="56"/>
        <v>2017</v>
      </c>
      <c r="AH98" s="271"/>
      <c r="AI98" s="985"/>
      <c r="AJ98" s="986">
        <f t="shared" ref="AJ98:AJ103" si="70">AB98</f>
        <v>30</v>
      </c>
      <c r="AK98" s="998"/>
      <c r="AL98" s="998"/>
      <c r="AM98" s="998"/>
      <c r="AN98" s="292"/>
      <c r="AO98" s="31"/>
      <c r="AP98" s="3"/>
      <c r="AQ98" s="983"/>
      <c r="AR98" s="902">
        <v>30000</v>
      </c>
      <c r="AS98" s="3">
        <f t="shared" si="37"/>
        <v>1</v>
      </c>
      <c r="AT98" s="903">
        <f t="shared" si="38"/>
        <v>30000</v>
      </c>
    </row>
    <row r="99" spans="1:46" s="124" customFormat="1">
      <c r="A99" s="1135"/>
      <c r="B99" s="371" t="s">
        <v>662</v>
      </c>
      <c r="C99" s="1113">
        <v>1987</v>
      </c>
      <c r="D99" s="1114">
        <v>1</v>
      </c>
      <c r="E99" s="417" t="s">
        <v>305</v>
      </c>
      <c r="F99" s="913">
        <f t="shared" si="36"/>
        <v>30000</v>
      </c>
      <c r="G99" s="337">
        <f t="shared" si="57"/>
        <v>30000</v>
      </c>
      <c r="H99" s="470">
        <f t="shared" si="29"/>
        <v>0</v>
      </c>
      <c r="I99" s="470">
        <f t="shared" si="29"/>
        <v>0</v>
      </c>
      <c r="J99" s="470">
        <f t="shared" si="29"/>
        <v>0.05</v>
      </c>
      <c r="K99" s="470">
        <f t="shared" si="29"/>
        <v>0.05</v>
      </c>
      <c r="L99" s="470">
        <f t="shared" si="29"/>
        <v>0.1</v>
      </c>
      <c r="M99" s="471">
        <f t="shared" si="58"/>
        <v>0</v>
      </c>
      <c r="N99" s="471">
        <f t="shared" si="59"/>
        <v>0</v>
      </c>
      <c r="O99" s="471">
        <f t="shared" si="60"/>
        <v>1500</v>
      </c>
      <c r="P99" s="471">
        <f t="shared" si="61"/>
        <v>1575</v>
      </c>
      <c r="Q99" s="471">
        <f t="shared" si="62"/>
        <v>3307.5</v>
      </c>
      <c r="R99" s="472">
        <f t="shared" si="63"/>
        <v>36382.5</v>
      </c>
      <c r="S99" s="470">
        <f t="shared" si="64"/>
        <v>0</v>
      </c>
      <c r="T99" s="470">
        <f t="shared" si="64"/>
        <v>0.05</v>
      </c>
      <c r="U99" s="470">
        <v>0.03</v>
      </c>
      <c r="V99" s="470">
        <f t="shared" si="64"/>
        <v>0.1</v>
      </c>
      <c r="W99" s="472">
        <f t="shared" si="65"/>
        <v>0</v>
      </c>
      <c r="X99" s="472">
        <f t="shared" si="66"/>
        <v>1819.125</v>
      </c>
      <c r="Y99" s="472">
        <f t="shared" si="67"/>
        <v>1091.4749999999999</v>
      </c>
      <c r="Z99" s="472">
        <f t="shared" si="68"/>
        <v>181.91250000000002</v>
      </c>
      <c r="AA99" s="472">
        <f t="shared" si="69"/>
        <v>39475.012499999997</v>
      </c>
      <c r="AB99" s="674">
        <v>30</v>
      </c>
      <c r="AC99" s="313">
        <f>IF(ISERROR(IF('Wainwright Summary'!$E$7-C99&gt;AB99,0,(AB99-('Wainwright Summary'!$E$7-C99))/AB99)*G99)," ",(IF('Wainwright Summary'!$E$7-C99&gt;AB99,0,(AB99-('Wainwright Summary'!$E$7-C99))/AB99)*AA99))</f>
        <v>11842.503749999998</v>
      </c>
      <c r="AD99" s="269">
        <f>VLOOKUP(C99,'Inflation-OLD'!$A$6:$B$126,2)/VLOOKUP('Wainwright Summary'!$E$6,'Inflation-OLD'!$A$6:$B$126,2)</f>
        <v>0.63776491659633006</v>
      </c>
      <c r="AE99" s="264">
        <f t="shared" si="54"/>
        <v>25175.778054701586</v>
      </c>
      <c r="AF99" s="264">
        <f t="shared" si="55"/>
        <v>7552.7334164104759</v>
      </c>
      <c r="AG99" s="270">
        <f t="shared" si="56"/>
        <v>2017</v>
      </c>
      <c r="AH99" s="271"/>
      <c r="AI99" s="985"/>
      <c r="AJ99" s="986">
        <f t="shared" si="70"/>
        <v>30</v>
      </c>
      <c r="AK99" s="998"/>
      <c r="AL99" s="998"/>
      <c r="AM99" s="998"/>
      <c r="AN99" s="292"/>
      <c r="AO99" s="31"/>
      <c r="AP99" s="3"/>
      <c r="AQ99" s="983"/>
      <c r="AR99" s="902">
        <v>30000</v>
      </c>
      <c r="AS99" s="3">
        <f t="shared" si="37"/>
        <v>1</v>
      </c>
      <c r="AT99" s="903">
        <f t="shared" si="38"/>
        <v>30000</v>
      </c>
    </row>
    <row r="100" spans="1:46" s="124" customFormat="1">
      <c r="A100" s="1135"/>
      <c r="B100" s="371" t="s">
        <v>664</v>
      </c>
      <c r="C100" s="1113">
        <v>1987</v>
      </c>
      <c r="D100" s="1114">
        <v>1</v>
      </c>
      <c r="E100" s="417" t="s">
        <v>305</v>
      </c>
      <c r="F100" s="913">
        <f t="shared" si="36"/>
        <v>30000</v>
      </c>
      <c r="G100" s="337">
        <f t="shared" si="57"/>
        <v>30000</v>
      </c>
      <c r="H100" s="470">
        <f t="shared" si="29"/>
        <v>0</v>
      </c>
      <c r="I100" s="470">
        <f t="shared" si="29"/>
        <v>0</v>
      </c>
      <c r="J100" s="470">
        <f t="shared" si="29"/>
        <v>0.05</v>
      </c>
      <c r="K100" s="470">
        <f t="shared" si="29"/>
        <v>0.05</v>
      </c>
      <c r="L100" s="470">
        <f t="shared" si="29"/>
        <v>0.1</v>
      </c>
      <c r="M100" s="471">
        <f t="shared" si="58"/>
        <v>0</v>
      </c>
      <c r="N100" s="471">
        <f t="shared" si="59"/>
        <v>0</v>
      </c>
      <c r="O100" s="471">
        <f t="shared" si="60"/>
        <v>1500</v>
      </c>
      <c r="P100" s="471">
        <f t="shared" si="61"/>
        <v>1575</v>
      </c>
      <c r="Q100" s="471">
        <f t="shared" si="62"/>
        <v>3307.5</v>
      </c>
      <c r="R100" s="472">
        <f t="shared" si="63"/>
        <v>36382.5</v>
      </c>
      <c r="S100" s="470">
        <f t="shared" si="64"/>
        <v>0</v>
      </c>
      <c r="T100" s="470">
        <f t="shared" si="64"/>
        <v>0.05</v>
      </c>
      <c r="U100" s="470">
        <v>0.03</v>
      </c>
      <c r="V100" s="470">
        <f t="shared" si="64"/>
        <v>0.1</v>
      </c>
      <c r="W100" s="472">
        <f t="shared" si="65"/>
        <v>0</v>
      </c>
      <c r="X100" s="472">
        <f t="shared" si="66"/>
        <v>1819.125</v>
      </c>
      <c r="Y100" s="472">
        <f t="shared" si="67"/>
        <v>1091.4749999999999</v>
      </c>
      <c r="Z100" s="472">
        <f t="shared" si="68"/>
        <v>181.91250000000002</v>
      </c>
      <c r="AA100" s="472">
        <f t="shared" si="69"/>
        <v>39475.012499999997</v>
      </c>
      <c r="AB100" s="674">
        <v>30</v>
      </c>
      <c r="AC100" s="313">
        <f>IF(ISERROR(IF('Wainwright Summary'!$E$7-C100&gt;AB100,0,(AB100-('Wainwright Summary'!$E$7-C100))/AB100)*G100)," ",(IF('Wainwright Summary'!$E$7-C100&gt;AB100,0,(AB100-('Wainwright Summary'!$E$7-C100))/AB100)*AA100))</f>
        <v>11842.503749999998</v>
      </c>
      <c r="AD100" s="269">
        <f>VLOOKUP(C100,'Inflation-OLD'!$A$6:$B$126,2)/VLOOKUP('Wainwright Summary'!$E$6,'Inflation-OLD'!$A$6:$B$126,2)</f>
        <v>0.63776491659633006</v>
      </c>
      <c r="AE100" s="264">
        <f t="shared" si="54"/>
        <v>25175.778054701586</v>
      </c>
      <c r="AF100" s="264">
        <f t="shared" si="55"/>
        <v>7552.7334164104759</v>
      </c>
      <c r="AG100" s="270">
        <f t="shared" si="56"/>
        <v>2017</v>
      </c>
      <c r="AH100" s="271"/>
      <c r="AI100" s="985"/>
      <c r="AJ100" s="986">
        <f t="shared" si="70"/>
        <v>30</v>
      </c>
      <c r="AK100" s="998"/>
      <c r="AL100" s="998"/>
      <c r="AM100" s="998"/>
      <c r="AN100" s="292"/>
      <c r="AO100" s="31"/>
      <c r="AP100" s="3"/>
      <c r="AQ100" s="983"/>
      <c r="AR100" s="902">
        <v>30000</v>
      </c>
      <c r="AS100" s="3">
        <f t="shared" si="37"/>
        <v>1</v>
      </c>
      <c r="AT100" s="903">
        <f t="shared" si="38"/>
        <v>30000</v>
      </c>
    </row>
    <row r="101" spans="1:46" s="124" customFormat="1">
      <c r="A101" s="1135"/>
      <c r="B101" s="371" t="s">
        <v>663</v>
      </c>
      <c r="C101" s="1113">
        <v>1987</v>
      </c>
      <c r="D101" s="1114">
        <v>1</v>
      </c>
      <c r="E101" s="417" t="s">
        <v>305</v>
      </c>
      <c r="F101" s="913">
        <f t="shared" si="36"/>
        <v>30000</v>
      </c>
      <c r="G101" s="337">
        <f t="shared" si="57"/>
        <v>30000</v>
      </c>
      <c r="H101" s="470">
        <f t="shared" si="29"/>
        <v>0</v>
      </c>
      <c r="I101" s="470">
        <f t="shared" si="29"/>
        <v>0</v>
      </c>
      <c r="J101" s="470">
        <f t="shared" si="29"/>
        <v>0.05</v>
      </c>
      <c r="K101" s="470">
        <f t="shared" si="29"/>
        <v>0.05</v>
      </c>
      <c r="L101" s="470">
        <f t="shared" si="29"/>
        <v>0.1</v>
      </c>
      <c r="M101" s="471">
        <f t="shared" si="58"/>
        <v>0</v>
      </c>
      <c r="N101" s="471">
        <f t="shared" si="59"/>
        <v>0</v>
      </c>
      <c r="O101" s="471">
        <f t="shared" si="60"/>
        <v>1500</v>
      </c>
      <c r="P101" s="471">
        <f t="shared" si="61"/>
        <v>1575</v>
      </c>
      <c r="Q101" s="471">
        <f t="shared" si="62"/>
        <v>3307.5</v>
      </c>
      <c r="R101" s="472">
        <f t="shared" si="63"/>
        <v>36382.5</v>
      </c>
      <c r="S101" s="470">
        <f t="shared" si="64"/>
        <v>0</v>
      </c>
      <c r="T101" s="470">
        <f t="shared" si="64"/>
        <v>0.05</v>
      </c>
      <c r="U101" s="470">
        <v>0.03</v>
      </c>
      <c r="V101" s="470">
        <f t="shared" si="64"/>
        <v>0.1</v>
      </c>
      <c r="W101" s="472">
        <f t="shared" si="65"/>
        <v>0</v>
      </c>
      <c r="X101" s="472">
        <f t="shared" si="66"/>
        <v>1819.125</v>
      </c>
      <c r="Y101" s="472">
        <f t="shared" si="67"/>
        <v>1091.4749999999999</v>
      </c>
      <c r="Z101" s="472">
        <f t="shared" si="68"/>
        <v>181.91250000000002</v>
      </c>
      <c r="AA101" s="472">
        <f t="shared" si="69"/>
        <v>39475.012499999997</v>
      </c>
      <c r="AB101" s="674">
        <v>30</v>
      </c>
      <c r="AC101" s="313">
        <f>IF(ISERROR(IF('Wainwright Summary'!$E$7-C101&gt;AB101,0,(AB101-('Wainwright Summary'!$E$7-C101))/AB101)*G101)," ",(IF('Wainwright Summary'!$E$7-C101&gt;AB101,0,(AB101-('Wainwright Summary'!$E$7-C101))/AB101)*AA101))</f>
        <v>11842.503749999998</v>
      </c>
      <c r="AD101" s="269">
        <f>VLOOKUP(C101,'Inflation-OLD'!$A$6:$B$126,2)/VLOOKUP('Wainwright Summary'!$E$6,'Inflation-OLD'!$A$6:$B$126,2)</f>
        <v>0.63776491659633006</v>
      </c>
      <c r="AE101" s="264">
        <f t="shared" si="54"/>
        <v>25175.778054701586</v>
      </c>
      <c r="AF101" s="264">
        <f t="shared" si="55"/>
        <v>7552.7334164104759</v>
      </c>
      <c r="AG101" s="270">
        <f t="shared" si="56"/>
        <v>2017</v>
      </c>
      <c r="AH101" s="271"/>
      <c r="AI101" s="985"/>
      <c r="AJ101" s="986">
        <f t="shared" si="70"/>
        <v>30</v>
      </c>
      <c r="AK101" s="998"/>
      <c r="AL101" s="998"/>
      <c r="AM101" s="998"/>
      <c r="AN101" s="292"/>
      <c r="AO101" s="31"/>
      <c r="AP101" s="3"/>
      <c r="AQ101" s="983"/>
      <c r="AR101" s="902">
        <v>30000</v>
      </c>
      <c r="AS101" s="3">
        <f t="shared" si="37"/>
        <v>1</v>
      </c>
      <c r="AT101" s="903">
        <f t="shared" si="38"/>
        <v>30000</v>
      </c>
    </row>
    <row r="102" spans="1:46" s="124" customFormat="1">
      <c r="A102" s="1135"/>
      <c r="B102" s="371" t="s">
        <v>665</v>
      </c>
      <c r="C102" s="1113">
        <v>1987</v>
      </c>
      <c r="D102" s="1114">
        <v>1</v>
      </c>
      <c r="E102" s="417" t="s">
        <v>305</v>
      </c>
      <c r="F102" s="913">
        <f t="shared" si="36"/>
        <v>30000</v>
      </c>
      <c r="G102" s="337">
        <f t="shared" si="57"/>
        <v>30000</v>
      </c>
      <c r="H102" s="470">
        <f t="shared" si="29"/>
        <v>0</v>
      </c>
      <c r="I102" s="470">
        <f t="shared" si="29"/>
        <v>0</v>
      </c>
      <c r="J102" s="470">
        <f t="shared" si="29"/>
        <v>0.05</v>
      </c>
      <c r="K102" s="470">
        <f t="shared" si="29"/>
        <v>0.05</v>
      </c>
      <c r="L102" s="470">
        <f t="shared" si="29"/>
        <v>0.1</v>
      </c>
      <c r="M102" s="471">
        <f t="shared" si="58"/>
        <v>0</v>
      </c>
      <c r="N102" s="471">
        <f t="shared" si="59"/>
        <v>0</v>
      </c>
      <c r="O102" s="471">
        <f t="shared" si="60"/>
        <v>1500</v>
      </c>
      <c r="P102" s="471">
        <f t="shared" si="61"/>
        <v>1575</v>
      </c>
      <c r="Q102" s="471">
        <f t="shared" si="62"/>
        <v>3307.5</v>
      </c>
      <c r="R102" s="472">
        <f t="shared" si="63"/>
        <v>36382.5</v>
      </c>
      <c r="S102" s="470">
        <f t="shared" si="64"/>
        <v>0</v>
      </c>
      <c r="T102" s="470">
        <f t="shared" si="64"/>
        <v>0.05</v>
      </c>
      <c r="U102" s="470">
        <v>0.03</v>
      </c>
      <c r="V102" s="470">
        <f t="shared" si="64"/>
        <v>0.1</v>
      </c>
      <c r="W102" s="472">
        <f t="shared" si="65"/>
        <v>0</v>
      </c>
      <c r="X102" s="472">
        <f t="shared" si="66"/>
        <v>1819.125</v>
      </c>
      <c r="Y102" s="472">
        <f t="shared" si="67"/>
        <v>1091.4749999999999</v>
      </c>
      <c r="Z102" s="472">
        <f t="shared" si="68"/>
        <v>181.91250000000002</v>
      </c>
      <c r="AA102" s="472">
        <f t="shared" si="69"/>
        <v>39475.012499999997</v>
      </c>
      <c r="AB102" s="674">
        <v>30</v>
      </c>
      <c r="AC102" s="313">
        <f>IF(ISERROR(IF('Wainwright Summary'!$E$7-C102&gt;AB102,0,(AB102-('Wainwright Summary'!$E$7-C102))/AB102)*G102)," ",(IF('Wainwright Summary'!$E$7-C102&gt;AB102,0,(AB102-('Wainwright Summary'!$E$7-C102))/AB102)*AA102))</f>
        <v>11842.503749999998</v>
      </c>
      <c r="AD102" s="269">
        <f>VLOOKUP(C102,'Inflation-OLD'!$A$6:$B$126,2)/VLOOKUP('Wainwright Summary'!$E$6,'Inflation-OLD'!$A$6:$B$126,2)</f>
        <v>0.63776491659633006</v>
      </c>
      <c r="AE102" s="264">
        <f t="shared" si="54"/>
        <v>25175.778054701586</v>
      </c>
      <c r="AF102" s="264">
        <f t="shared" si="55"/>
        <v>7552.7334164104759</v>
      </c>
      <c r="AG102" s="270">
        <f t="shared" si="56"/>
        <v>2017</v>
      </c>
      <c r="AH102" s="271"/>
      <c r="AI102" s="985"/>
      <c r="AJ102" s="986">
        <f t="shared" si="70"/>
        <v>30</v>
      </c>
      <c r="AK102" s="998"/>
      <c r="AL102" s="998"/>
      <c r="AM102" s="998"/>
      <c r="AN102" s="292"/>
      <c r="AO102" s="31"/>
      <c r="AP102" s="3"/>
      <c r="AQ102" s="983"/>
      <c r="AR102" s="902">
        <v>30000</v>
      </c>
      <c r="AS102" s="3">
        <f t="shared" si="37"/>
        <v>1</v>
      </c>
      <c r="AT102" s="903">
        <f t="shared" si="38"/>
        <v>30000</v>
      </c>
    </row>
    <row r="103" spans="1:46" s="124" customFormat="1">
      <c r="A103" s="1135"/>
      <c r="B103" s="371" t="s">
        <v>382</v>
      </c>
      <c r="C103" s="1113">
        <v>1987</v>
      </c>
      <c r="D103" s="1114">
        <v>1</v>
      </c>
      <c r="E103" s="417" t="s">
        <v>305</v>
      </c>
      <c r="F103" s="913">
        <f t="shared" si="36"/>
        <v>100000</v>
      </c>
      <c r="G103" s="337">
        <f t="shared" si="57"/>
        <v>100000</v>
      </c>
      <c r="H103" s="470">
        <f t="shared" si="29"/>
        <v>0</v>
      </c>
      <c r="I103" s="470">
        <f t="shared" si="29"/>
        <v>0</v>
      </c>
      <c r="J103" s="470">
        <f t="shared" si="29"/>
        <v>0.05</v>
      </c>
      <c r="K103" s="470">
        <f t="shared" si="29"/>
        <v>0.05</v>
      </c>
      <c r="L103" s="470">
        <f t="shared" si="29"/>
        <v>0.1</v>
      </c>
      <c r="M103" s="471">
        <f t="shared" si="58"/>
        <v>0</v>
      </c>
      <c r="N103" s="471">
        <f t="shared" si="59"/>
        <v>0</v>
      </c>
      <c r="O103" s="471">
        <f t="shared" si="60"/>
        <v>5000</v>
      </c>
      <c r="P103" s="471">
        <f t="shared" si="61"/>
        <v>5250</v>
      </c>
      <c r="Q103" s="471">
        <f t="shared" si="62"/>
        <v>11025</v>
      </c>
      <c r="R103" s="472">
        <f t="shared" si="63"/>
        <v>121275</v>
      </c>
      <c r="S103" s="470">
        <f>S$10</f>
        <v>0</v>
      </c>
      <c r="T103" s="470">
        <f>T$10</f>
        <v>0.05</v>
      </c>
      <c r="U103" s="470">
        <v>0.03</v>
      </c>
      <c r="V103" s="470">
        <f>V$10</f>
        <v>0.1</v>
      </c>
      <c r="W103" s="472">
        <f t="shared" si="65"/>
        <v>0</v>
      </c>
      <c r="X103" s="472">
        <f t="shared" si="66"/>
        <v>6063.75</v>
      </c>
      <c r="Y103" s="472">
        <f t="shared" si="67"/>
        <v>3638.25</v>
      </c>
      <c r="Z103" s="472">
        <f t="shared" si="68"/>
        <v>606.375</v>
      </c>
      <c r="AA103" s="472">
        <f t="shared" si="69"/>
        <v>131583.375</v>
      </c>
      <c r="AB103" s="674">
        <v>30</v>
      </c>
      <c r="AC103" s="313">
        <f>IF(ISERROR(IF('Wainwright Summary'!$E$7-C103&gt;AB103,0,(AB103-('Wainwright Summary'!$E$7-C103))/AB103)*G103)," ",(IF('Wainwright Summary'!$E$7-C103&gt;AB103,0,(AB103-('Wainwright Summary'!$E$7-C103))/AB103)*AA103))</f>
        <v>39475.012499999997</v>
      </c>
      <c r="AD103" s="269">
        <f>VLOOKUP(C103,'Inflation-OLD'!$A$6:$B$126,2)/VLOOKUP('Wainwright Summary'!$E$6,'Inflation-OLD'!$A$6:$B$126,2)</f>
        <v>0.63776491659633006</v>
      </c>
      <c r="AE103" s="264">
        <f t="shared" si="54"/>
        <v>83919.260182338621</v>
      </c>
      <c r="AF103" s="264">
        <f t="shared" si="55"/>
        <v>25175.778054701586</v>
      </c>
      <c r="AG103" s="270">
        <f t="shared" si="56"/>
        <v>2017</v>
      </c>
      <c r="AH103" s="271"/>
      <c r="AI103" s="985"/>
      <c r="AJ103" s="986">
        <f t="shared" si="70"/>
        <v>30</v>
      </c>
      <c r="AK103" s="998"/>
      <c r="AL103" s="998"/>
      <c r="AM103" s="998"/>
      <c r="AN103" s="292" t="s">
        <v>636</v>
      </c>
      <c r="AO103" s="31"/>
      <c r="AP103" s="3"/>
      <c r="AQ103" s="983"/>
      <c r="AR103" s="902">
        <v>100000</v>
      </c>
      <c r="AS103" s="3">
        <f t="shared" si="37"/>
        <v>1</v>
      </c>
      <c r="AT103" s="903">
        <f t="shared" si="38"/>
        <v>100000</v>
      </c>
    </row>
    <row r="104" spans="1:46" s="124" customFormat="1">
      <c r="A104" s="1135"/>
      <c r="B104" s="371"/>
      <c r="C104" s="1113"/>
      <c r="D104" s="1114"/>
      <c r="E104" s="417"/>
      <c r="F104" s="913">
        <f t="shared" si="36"/>
        <v>0</v>
      </c>
      <c r="G104" s="337"/>
      <c r="H104" s="470"/>
      <c r="I104" s="470"/>
      <c r="J104" s="470"/>
      <c r="K104" s="470"/>
      <c r="L104" s="470"/>
      <c r="M104" s="471"/>
      <c r="N104" s="471"/>
      <c r="O104" s="471"/>
      <c r="P104" s="471"/>
      <c r="Q104" s="471"/>
      <c r="R104" s="472"/>
      <c r="S104" s="470"/>
      <c r="T104" s="470"/>
      <c r="U104" s="470"/>
      <c r="V104" s="470"/>
      <c r="W104" s="472"/>
      <c r="X104" s="472"/>
      <c r="Y104" s="472"/>
      <c r="Z104" s="472"/>
      <c r="AA104" s="472"/>
      <c r="AB104" s="716"/>
      <c r="AC104" s="313"/>
      <c r="AD104" s="269"/>
      <c r="AE104" s="264"/>
      <c r="AF104" s="264"/>
      <c r="AG104" s="270"/>
      <c r="AH104" s="271"/>
      <c r="AI104" s="985"/>
      <c r="AJ104" s="986"/>
      <c r="AK104" s="998"/>
      <c r="AL104" s="998"/>
      <c r="AM104" s="998"/>
      <c r="AN104" s="292"/>
      <c r="AO104" s="31"/>
      <c r="AP104" s="3"/>
      <c r="AQ104" s="983"/>
      <c r="AR104" s="902"/>
      <c r="AS104" s="3"/>
      <c r="AT104" s="903"/>
    </row>
    <row r="105" spans="1:46" s="124" customFormat="1">
      <c r="A105" s="1135"/>
      <c r="B105" s="371"/>
      <c r="C105" s="1113"/>
      <c r="D105" s="1114"/>
      <c r="E105" s="417"/>
      <c r="F105" s="913">
        <f t="shared" si="36"/>
        <v>0</v>
      </c>
      <c r="G105" s="337"/>
      <c r="H105" s="470"/>
      <c r="I105" s="470"/>
      <c r="J105" s="470"/>
      <c r="K105" s="470"/>
      <c r="L105" s="470"/>
      <c r="M105" s="471"/>
      <c r="N105" s="471"/>
      <c r="O105" s="471"/>
      <c r="P105" s="471"/>
      <c r="Q105" s="471"/>
      <c r="R105" s="472"/>
      <c r="S105" s="470"/>
      <c r="T105" s="470"/>
      <c r="U105" s="470"/>
      <c r="V105" s="470"/>
      <c r="W105" s="472"/>
      <c r="X105" s="472"/>
      <c r="Y105" s="472"/>
      <c r="Z105" s="472"/>
      <c r="AA105" s="472"/>
      <c r="AB105" s="716"/>
      <c r="AC105" s="313"/>
      <c r="AD105" s="269"/>
      <c r="AE105" s="264"/>
      <c r="AF105" s="264"/>
      <c r="AG105" s="270"/>
      <c r="AH105" s="271"/>
      <c r="AI105" s="985"/>
      <c r="AJ105" s="986"/>
      <c r="AK105" s="998"/>
      <c r="AL105" s="998"/>
      <c r="AM105" s="998"/>
      <c r="AN105" s="292"/>
      <c r="AO105" s="31"/>
      <c r="AP105" s="3"/>
      <c r="AQ105" s="983"/>
      <c r="AR105" s="902"/>
      <c r="AS105" s="3"/>
      <c r="AT105" s="903"/>
    </row>
    <row r="106" spans="1:46" s="124" customFormat="1">
      <c r="A106" s="1135"/>
      <c r="B106" s="371"/>
      <c r="C106" s="1113"/>
      <c r="D106" s="1114"/>
      <c r="E106" s="417"/>
      <c r="F106" s="913">
        <f t="shared" si="36"/>
        <v>0</v>
      </c>
      <c r="G106" s="337"/>
      <c r="H106" s="470"/>
      <c r="I106" s="470"/>
      <c r="J106" s="470"/>
      <c r="K106" s="470"/>
      <c r="L106" s="470"/>
      <c r="M106" s="471"/>
      <c r="N106" s="471"/>
      <c r="O106" s="471"/>
      <c r="P106" s="471"/>
      <c r="Q106" s="471"/>
      <c r="R106" s="472"/>
      <c r="S106" s="470"/>
      <c r="T106" s="470"/>
      <c r="U106" s="470"/>
      <c r="V106" s="470"/>
      <c r="W106" s="472"/>
      <c r="X106" s="472"/>
      <c r="Y106" s="472"/>
      <c r="Z106" s="472"/>
      <c r="AA106" s="472"/>
      <c r="AB106" s="716"/>
      <c r="AC106" s="313"/>
      <c r="AD106" s="269"/>
      <c r="AE106" s="264"/>
      <c r="AF106" s="264"/>
      <c r="AG106" s="270"/>
      <c r="AH106" s="271"/>
      <c r="AI106" s="985"/>
      <c r="AJ106" s="986"/>
      <c r="AK106" s="998"/>
      <c r="AL106" s="998"/>
      <c r="AM106" s="998"/>
      <c r="AN106" s="292"/>
      <c r="AO106" s="31"/>
      <c r="AP106" s="3"/>
      <c r="AQ106" s="983"/>
      <c r="AR106" s="902"/>
      <c r="AS106" s="3"/>
      <c r="AT106" s="903"/>
    </row>
    <row r="107" spans="1:46" s="124" customFormat="1">
      <c r="A107" s="1135"/>
      <c r="B107" s="371"/>
      <c r="C107" s="1113"/>
      <c r="D107" s="1114"/>
      <c r="E107" s="417"/>
      <c r="F107" s="913"/>
      <c r="G107" s="337"/>
      <c r="H107" s="470"/>
      <c r="I107" s="470"/>
      <c r="J107" s="470"/>
      <c r="K107" s="470"/>
      <c r="L107" s="470"/>
      <c r="M107" s="471"/>
      <c r="N107" s="471"/>
      <c r="O107" s="471"/>
      <c r="P107" s="471"/>
      <c r="Q107" s="471"/>
      <c r="R107" s="472"/>
      <c r="S107" s="470"/>
      <c r="T107" s="470"/>
      <c r="U107" s="470"/>
      <c r="V107" s="470"/>
      <c r="W107" s="472"/>
      <c r="X107" s="472"/>
      <c r="Y107" s="472"/>
      <c r="Z107" s="472"/>
      <c r="AA107" s="472"/>
      <c r="AB107" s="716"/>
      <c r="AC107" s="313"/>
      <c r="AD107" s="269"/>
      <c r="AE107" s="264"/>
      <c r="AF107" s="264"/>
      <c r="AG107" s="270"/>
      <c r="AH107" s="271"/>
      <c r="AI107" s="985"/>
      <c r="AJ107" s="986"/>
      <c r="AK107" s="998"/>
      <c r="AL107" s="998"/>
      <c r="AM107" s="998"/>
      <c r="AN107" s="292"/>
      <c r="AO107" s="31"/>
      <c r="AP107" s="3"/>
      <c r="AQ107" s="983"/>
      <c r="AR107" s="902"/>
      <c r="AS107" s="3"/>
      <c r="AT107" s="903"/>
    </row>
    <row r="108" spans="1:46" s="124" customFormat="1" ht="15.75">
      <c r="A108" s="1135"/>
      <c r="B108" s="1006" t="s">
        <v>240</v>
      </c>
      <c r="C108" s="418"/>
      <c r="D108" s="419"/>
      <c r="E108" s="420"/>
      <c r="F108" s="913"/>
      <c r="G108" s="337"/>
      <c r="H108" s="470"/>
      <c r="I108" s="470"/>
      <c r="J108" s="470"/>
      <c r="K108" s="470"/>
      <c r="L108" s="470"/>
      <c r="M108" s="471"/>
      <c r="N108" s="471"/>
      <c r="O108" s="471"/>
      <c r="P108" s="471"/>
      <c r="Q108" s="471"/>
      <c r="R108" s="472"/>
      <c r="S108" s="470"/>
      <c r="T108" s="470"/>
      <c r="U108" s="470"/>
      <c r="V108" s="470"/>
      <c r="W108" s="472"/>
      <c r="X108" s="472"/>
      <c r="Y108" s="472"/>
      <c r="Z108" s="472"/>
      <c r="AA108" s="472"/>
      <c r="AB108" s="716"/>
      <c r="AC108" s="313"/>
      <c r="AD108" s="269"/>
      <c r="AE108" s="264"/>
      <c r="AF108" s="264"/>
      <c r="AG108" s="270"/>
      <c r="AH108" s="271"/>
      <c r="AI108" s="985"/>
      <c r="AJ108" s="986"/>
      <c r="AK108" s="998"/>
      <c r="AL108" s="998"/>
      <c r="AM108" s="998"/>
      <c r="AN108" s="292"/>
      <c r="AP108" s="4"/>
      <c r="AQ108" s="197"/>
      <c r="AR108" s="902"/>
      <c r="AS108" s="3"/>
      <c r="AT108" s="903"/>
    </row>
    <row r="109" spans="1:46" s="124" customFormat="1" ht="38.25">
      <c r="A109" s="1135"/>
      <c r="B109" s="1000" t="s">
        <v>130</v>
      </c>
      <c r="C109" s="1113"/>
      <c r="D109" s="1114"/>
      <c r="E109" s="417"/>
      <c r="F109" s="913"/>
      <c r="G109" s="337"/>
      <c r="H109" s="470"/>
      <c r="I109" s="470"/>
      <c r="J109" s="470"/>
      <c r="K109" s="470"/>
      <c r="L109" s="470"/>
      <c r="M109" s="471"/>
      <c r="N109" s="471"/>
      <c r="O109" s="471"/>
      <c r="P109" s="471"/>
      <c r="Q109" s="471"/>
      <c r="R109" s="472"/>
      <c r="S109" s="470"/>
      <c r="T109" s="470"/>
      <c r="U109" s="470"/>
      <c r="V109" s="470"/>
      <c r="W109" s="472"/>
      <c r="X109" s="472"/>
      <c r="Y109" s="472"/>
      <c r="Z109" s="472"/>
      <c r="AA109" s="472"/>
      <c r="AB109" s="716"/>
      <c r="AC109" s="313"/>
      <c r="AD109" s="269"/>
      <c r="AE109" s="264"/>
      <c r="AF109" s="264"/>
      <c r="AG109" s="961"/>
      <c r="AH109" s="271"/>
      <c r="AI109" s="985"/>
      <c r="AJ109" s="986"/>
      <c r="AK109" s="998"/>
      <c r="AL109" s="998"/>
      <c r="AM109" s="998"/>
      <c r="AN109" s="292" t="s">
        <v>628</v>
      </c>
      <c r="AO109" s="31"/>
      <c r="AP109" s="3"/>
      <c r="AQ109" s="983"/>
      <c r="AR109" s="902">
        <v>50000</v>
      </c>
      <c r="AS109" s="3">
        <f t="shared" si="37"/>
        <v>1</v>
      </c>
      <c r="AT109" s="903">
        <f t="shared" si="38"/>
        <v>50000</v>
      </c>
    </row>
    <row r="110" spans="1:46" s="124" customFormat="1">
      <c r="A110" s="1135"/>
      <c r="B110" s="371" t="s">
        <v>383</v>
      </c>
      <c r="C110" s="1113">
        <v>1950</v>
      </c>
      <c r="D110" s="1114">
        <v>1</v>
      </c>
      <c r="E110" s="417" t="s">
        <v>305</v>
      </c>
      <c r="F110" s="913">
        <f t="shared" si="36"/>
        <v>50000</v>
      </c>
      <c r="G110" s="337">
        <f t="shared" si="0"/>
        <v>50000</v>
      </c>
      <c r="H110" s="470">
        <f t="shared" si="29"/>
        <v>0</v>
      </c>
      <c r="I110" s="470">
        <f t="shared" si="29"/>
        <v>0</v>
      </c>
      <c r="J110" s="470">
        <f t="shared" si="29"/>
        <v>0.05</v>
      </c>
      <c r="K110" s="470">
        <f t="shared" si="29"/>
        <v>0.05</v>
      </c>
      <c r="L110" s="470">
        <f t="shared" si="29"/>
        <v>0.1</v>
      </c>
      <c r="M110" s="471">
        <f t="shared" si="6"/>
        <v>0</v>
      </c>
      <c r="N110" s="471">
        <f t="shared" si="7"/>
        <v>0</v>
      </c>
      <c r="O110" s="471">
        <f t="shared" si="8"/>
        <v>2500</v>
      </c>
      <c r="P110" s="471">
        <f t="shared" si="9"/>
        <v>2625</v>
      </c>
      <c r="Q110" s="471">
        <f t="shared" si="10"/>
        <v>5512.5</v>
      </c>
      <c r="R110" s="472">
        <f t="shared" si="11"/>
        <v>60637.5</v>
      </c>
      <c r="S110" s="470">
        <f t="shared" ref="S110:T113" si="71">S$10</f>
        <v>0</v>
      </c>
      <c r="T110" s="470">
        <f t="shared" si="71"/>
        <v>0.05</v>
      </c>
      <c r="U110" s="470">
        <v>0.03</v>
      </c>
      <c r="V110" s="470">
        <f>V$10</f>
        <v>0.1</v>
      </c>
      <c r="W110" s="472">
        <f t="shared" si="12"/>
        <v>0</v>
      </c>
      <c r="X110" s="472">
        <f t="shared" si="13"/>
        <v>3031.875</v>
      </c>
      <c r="Y110" s="472">
        <f t="shared" si="14"/>
        <v>1819.125</v>
      </c>
      <c r="Z110" s="472">
        <f t="shared" si="15"/>
        <v>303.1875</v>
      </c>
      <c r="AA110" s="472">
        <f t="shared" si="16"/>
        <v>65791.6875</v>
      </c>
      <c r="AB110" s="716">
        <v>50</v>
      </c>
      <c r="AC110" s="313">
        <f>IF(ISERROR(IF('Wainwright Summary'!$E$7-C110&gt;AB110,0,(AB110-('Wainwright Summary'!$E$7-C110))/AB110)*G110)," ",(IF('Wainwright Summary'!$E$7-C110&gt;AB110,0,(AB110-('Wainwright Summary'!$E$7-C110))/AB110)*AA110))</f>
        <v>0</v>
      </c>
      <c r="AD110" s="269">
        <f>VLOOKUP(C110,'Inflation-OLD'!$A$6:$B$126,2)/VLOOKUP('Wainwright Summary'!$E$6,'Inflation-OLD'!$A$6:$B$126,2)</f>
        <v>0.14287644045429512</v>
      </c>
      <c r="AE110" s="264">
        <f>IF(ISERROR(AA110*AD110), " ",AA110*AD110 )</f>
        <v>9400.0821214813423</v>
      </c>
      <c r="AF110" s="264">
        <f>IF(ISERROR((AC110/AA110)*AE110)," ",(AC110/AA110)*AE110)</f>
        <v>0</v>
      </c>
      <c r="AG110" s="961">
        <v>2010</v>
      </c>
      <c r="AH110" s="271"/>
      <c r="AI110" s="985"/>
      <c r="AJ110" s="986">
        <f>AB110</f>
        <v>50</v>
      </c>
      <c r="AK110" s="998"/>
      <c r="AL110" s="998"/>
      <c r="AM110" s="998"/>
      <c r="AN110" s="292" t="s">
        <v>408</v>
      </c>
      <c r="AO110" s="31"/>
      <c r="AP110" s="3"/>
      <c r="AQ110" s="983"/>
      <c r="AR110" s="902">
        <v>50000</v>
      </c>
      <c r="AS110" s="3">
        <f t="shared" si="37"/>
        <v>1</v>
      </c>
      <c r="AT110" s="903">
        <f t="shared" si="38"/>
        <v>50000</v>
      </c>
    </row>
    <row r="111" spans="1:46" s="124" customFormat="1" ht="25.5">
      <c r="A111" s="1135"/>
      <c r="B111" s="371" t="s">
        <v>384</v>
      </c>
      <c r="C111" s="1113">
        <v>1950</v>
      </c>
      <c r="D111" s="1114">
        <v>2</v>
      </c>
      <c r="E111" s="417" t="s">
        <v>305</v>
      </c>
      <c r="F111" s="913">
        <f t="shared" si="36"/>
        <v>6000</v>
      </c>
      <c r="G111" s="337">
        <f t="shared" ref="G111:G174" si="72">IF(ISERROR(F111*D111)," ",F111*D111)</f>
        <v>12000</v>
      </c>
      <c r="H111" s="470">
        <f t="shared" si="29"/>
        <v>0</v>
      </c>
      <c r="I111" s="470">
        <f t="shared" si="29"/>
        <v>0</v>
      </c>
      <c r="J111" s="470">
        <f t="shared" si="29"/>
        <v>0.05</v>
      </c>
      <c r="K111" s="470">
        <f t="shared" si="29"/>
        <v>0.05</v>
      </c>
      <c r="L111" s="470">
        <f t="shared" si="29"/>
        <v>0.1</v>
      </c>
      <c r="M111" s="471">
        <f t="shared" ref="M111:M174" si="73">G111*H111</f>
        <v>0</v>
      </c>
      <c r="N111" s="471">
        <f t="shared" ref="N111:N174" si="74">(G111+M111)*I111</f>
        <v>0</v>
      </c>
      <c r="O111" s="471">
        <f t="shared" ref="O111:O174" si="75">(G111+M111+N111)*J111</f>
        <v>600</v>
      </c>
      <c r="P111" s="471">
        <f t="shared" ref="P111:P174" si="76">(G111+M111+N111+O111)*K111</f>
        <v>630</v>
      </c>
      <c r="Q111" s="471">
        <f t="shared" ref="Q111:Q174" si="77">(G111+M111+N111+O111+P111)*L111</f>
        <v>1323</v>
      </c>
      <c r="R111" s="472">
        <f t="shared" ref="R111:R174" si="78">G111+SUM(M111:Q111)</f>
        <v>14553</v>
      </c>
      <c r="S111" s="470">
        <f t="shared" si="71"/>
        <v>0</v>
      </c>
      <c r="T111" s="470">
        <f t="shared" si="71"/>
        <v>0.05</v>
      </c>
      <c r="U111" s="470">
        <v>0.03</v>
      </c>
      <c r="V111" s="470">
        <f>V$10</f>
        <v>0.1</v>
      </c>
      <c r="W111" s="472">
        <f t="shared" ref="W111:W174" si="79">R111*S111</f>
        <v>0</v>
      </c>
      <c r="X111" s="472">
        <f t="shared" ref="X111:X174" si="80">R111*T111</f>
        <v>727.65000000000009</v>
      </c>
      <c r="Y111" s="472">
        <f t="shared" ref="Y111:Y174" si="81">R111*U111</f>
        <v>436.59</v>
      </c>
      <c r="Z111" s="472">
        <f t="shared" ref="Z111:Z174" si="82">(W111+X111)*V111</f>
        <v>72.765000000000015</v>
      </c>
      <c r="AA111" s="472">
        <f t="shared" ref="AA111:AA174" si="83">R111+SUM(W111:Z111)</f>
        <v>15790.005000000001</v>
      </c>
      <c r="AB111" s="716">
        <v>25</v>
      </c>
      <c r="AC111" s="313">
        <f>IF(ISERROR(IF('Wainwright Summary'!$E$7-C111&gt;AB111,0,(AB111-('Wainwright Summary'!$E$7-C111))/AB111)*G111)," ",(IF('Wainwright Summary'!$E$7-C111&gt;AB111,0,(AB111-('Wainwright Summary'!$E$7-C111))/AB111)*AA111))</f>
        <v>0</v>
      </c>
      <c r="AD111" s="269">
        <f>VLOOKUP(C111,'Inflation-OLD'!$A$6:$B$126,2)/VLOOKUP('Wainwright Summary'!$E$6,'Inflation-OLD'!$A$6:$B$126,2)</f>
        <v>0.14287644045429512</v>
      </c>
      <c r="AE111" s="264">
        <f>IF(ISERROR(AA111*AD111), " ",AA111*AD111 )</f>
        <v>2256.0197091555224</v>
      </c>
      <c r="AF111" s="264">
        <f t="shared" ref="AF111:AF174" si="84">IF(ISERROR((AC111/AA111)*AE111)," ",(AC111/AA111)*AE111)</f>
        <v>0</v>
      </c>
      <c r="AG111" s="961">
        <v>2010</v>
      </c>
      <c r="AH111" s="271"/>
      <c r="AI111" s="985"/>
      <c r="AJ111" s="986">
        <f t="shared" ref="AJ111:AJ174" si="85">AB111</f>
        <v>25</v>
      </c>
      <c r="AK111" s="998"/>
      <c r="AL111" s="998"/>
      <c r="AM111" s="998"/>
      <c r="AN111" s="292" t="s">
        <v>419</v>
      </c>
      <c r="AO111" s="31"/>
      <c r="AP111" s="3"/>
      <c r="AQ111" s="983"/>
      <c r="AR111" s="902">
        <v>6000</v>
      </c>
      <c r="AS111" s="3">
        <f t="shared" si="37"/>
        <v>1</v>
      </c>
      <c r="AT111" s="903">
        <f t="shared" si="38"/>
        <v>6000</v>
      </c>
    </row>
    <row r="112" spans="1:46" s="124" customFormat="1">
      <c r="A112" s="1135"/>
      <c r="B112" s="371" t="s">
        <v>385</v>
      </c>
      <c r="C112" s="1113">
        <v>1950</v>
      </c>
      <c r="D112" s="1114">
        <v>1</v>
      </c>
      <c r="E112" s="417" t="s">
        <v>305</v>
      </c>
      <c r="F112" s="913">
        <f t="shared" si="36"/>
        <v>20000</v>
      </c>
      <c r="G112" s="337">
        <f t="shared" si="72"/>
        <v>20000</v>
      </c>
      <c r="H112" s="470">
        <f t="shared" si="29"/>
        <v>0</v>
      </c>
      <c r="I112" s="470">
        <f t="shared" si="29"/>
        <v>0</v>
      </c>
      <c r="J112" s="470">
        <f t="shared" si="29"/>
        <v>0.05</v>
      </c>
      <c r="K112" s="470">
        <f t="shared" si="29"/>
        <v>0.05</v>
      </c>
      <c r="L112" s="470">
        <f t="shared" si="29"/>
        <v>0.1</v>
      </c>
      <c r="M112" s="471">
        <f t="shared" si="73"/>
        <v>0</v>
      </c>
      <c r="N112" s="471">
        <f t="shared" si="74"/>
        <v>0</v>
      </c>
      <c r="O112" s="471">
        <f t="shared" si="75"/>
        <v>1000</v>
      </c>
      <c r="P112" s="471">
        <f t="shared" si="76"/>
        <v>1050</v>
      </c>
      <c r="Q112" s="471">
        <f t="shared" si="77"/>
        <v>2205</v>
      </c>
      <c r="R112" s="472">
        <f t="shared" si="78"/>
        <v>24255</v>
      </c>
      <c r="S112" s="470">
        <f t="shared" si="71"/>
        <v>0</v>
      </c>
      <c r="T112" s="470">
        <f t="shared" si="71"/>
        <v>0.05</v>
      </c>
      <c r="U112" s="470">
        <v>0.03</v>
      </c>
      <c r="V112" s="470">
        <f>V$10</f>
        <v>0.1</v>
      </c>
      <c r="W112" s="472">
        <f t="shared" si="79"/>
        <v>0</v>
      </c>
      <c r="X112" s="472">
        <f t="shared" si="80"/>
        <v>1212.75</v>
      </c>
      <c r="Y112" s="472">
        <f t="shared" si="81"/>
        <v>727.65</v>
      </c>
      <c r="Z112" s="472">
        <f t="shared" si="82"/>
        <v>121.27500000000001</v>
      </c>
      <c r="AA112" s="472">
        <f t="shared" si="83"/>
        <v>26316.674999999999</v>
      </c>
      <c r="AB112" s="716">
        <v>25</v>
      </c>
      <c r="AC112" s="313">
        <f>IF(ISERROR(IF('Wainwright Summary'!$E$7-C112&gt;AB112,0,(AB112-('Wainwright Summary'!$E$7-C112))/AB112)*G112)," ",(IF('Wainwright Summary'!$E$7-C112&gt;AB112,0,(AB112-('Wainwright Summary'!$E$7-C112))/AB112)*AA112))</f>
        <v>0</v>
      </c>
      <c r="AD112" s="269">
        <f>VLOOKUP(C112,'Inflation-OLD'!$A$6:$B$126,2)/VLOOKUP('Wainwright Summary'!$E$6,'Inflation-OLD'!$A$6:$B$126,2)</f>
        <v>0.14287644045429512</v>
      </c>
      <c r="AE112" s="264">
        <f>IF(ISERROR(AA112*AD112), " ",AA112*AD112 )</f>
        <v>3760.032848592537</v>
      </c>
      <c r="AF112" s="264">
        <f t="shared" si="84"/>
        <v>0</v>
      </c>
      <c r="AG112" s="961">
        <v>2010</v>
      </c>
      <c r="AH112" s="271"/>
      <c r="AI112" s="985"/>
      <c r="AJ112" s="986">
        <f t="shared" si="85"/>
        <v>25</v>
      </c>
      <c r="AK112" s="998"/>
      <c r="AL112" s="998"/>
      <c r="AM112" s="998"/>
      <c r="AN112" s="292" t="s">
        <v>405</v>
      </c>
      <c r="AO112" s="31"/>
      <c r="AP112" s="3"/>
      <c r="AQ112" s="983"/>
      <c r="AR112" s="902">
        <v>20000</v>
      </c>
      <c r="AS112" s="3">
        <f t="shared" si="37"/>
        <v>1</v>
      </c>
      <c r="AT112" s="903">
        <f t="shared" si="38"/>
        <v>20000</v>
      </c>
    </row>
    <row r="113" spans="1:46" s="124" customFormat="1">
      <c r="A113" s="1135" t="s">
        <v>998</v>
      </c>
      <c r="B113" s="371" t="s">
        <v>386</v>
      </c>
      <c r="C113" s="1113">
        <v>1950</v>
      </c>
      <c r="D113" s="1114">
        <v>1</v>
      </c>
      <c r="E113" s="417" t="s">
        <v>305</v>
      </c>
      <c r="F113" s="913">
        <f t="shared" si="36"/>
        <v>10000</v>
      </c>
      <c r="G113" s="337">
        <f t="shared" si="72"/>
        <v>10000</v>
      </c>
      <c r="H113" s="470">
        <f t="shared" ref="H113:L162" si="86">H$10</f>
        <v>0</v>
      </c>
      <c r="I113" s="470">
        <f t="shared" si="86"/>
        <v>0</v>
      </c>
      <c r="J113" s="470">
        <f t="shared" si="86"/>
        <v>0.05</v>
      </c>
      <c r="K113" s="470">
        <f t="shared" si="86"/>
        <v>0.05</v>
      </c>
      <c r="L113" s="470">
        <f t="shared" si="86"/>
        <v>0.1</v>
      </c>
      <c r="M113" s="471">
        <f t="shared" si="73"/>
        <v>0</v>
      </c>
      <c r="N113" s="471">
        <f t="shared" si="74"/>
        <v>0</v>
      </c>
      <c r="O113" s="471">
        <f t="shared" si="75"/>
        <v>500</v>
      </c>
      <c r="P113" s="471">
        <f t="shared" si="76"/>
        <v>525</v>
      </c>
      <c r="Q113" s="471">
        <f t="shared" si="77"/>
        <v>1102.5</v>
      </c>
      <c r="R113" s="472">
        <f t="shared" si="78"/>
        <v>12127.5</v>
      </c>
      <c r="S113" s="470">
        <f t="shared" si="71"/>
        <v>0</v>
      </c>
      <c r="T113" s="470">
        <f t="shared" si="71"/>
        <v>0.05</v>
      </c>
      <c r="U113" s="470">
        <v>0.03</v>
      </c>
      <c r="V113" s="470">
        <f>V$10</f>
        <v>0.1</v>
      </c>
      <c r="W113" s="472">
        <f t="shared" si="79"/>
        <v>0</v>
      </c>
      <c r="X113" s="472">
        <f t="shared" si="80"/>
        <v>606.375</v>
      </c>
      <c r="Y113" s="472">
        <f t="shared" si="81"/>
        <v>363.82499999999999</v>
      </c>
      <c r="Z113" s="472">
        <f t="shared" si="82"/>
        <v>60.637500000000003</v>
      </c>
      <c r="AA113" s="472">
        <f t="shared" si="83"/>
        <v>13158.3375</v>
      </c>
      <c r="AB113" s="716">
        <v>35</v>
      </c>
      <c r="AC113" s="313">
        <f>IF(ISERROR(IF('Wainwright Summary'!$E$7-C113&gt;AB113,0,(AB113-('Wainwright Summary'!$E$7-C113))/AB113)*G113)," ",(IF('Wainwright Summary'!$E$7-C113&gt;AB113,0,(AB113-('Wainwright Summary'!$E$7-C113))/AB113)*AA113))</f>
        <v>0</v>
      </c>
      <c r="AD113" s="269">
        <f>VLOOKUP(C113,'Inflation-OLD'!$A$6:$B$126,2)/VLOOKUP('Wainwright Summary'!$E$6,'Inflation-OLD'!$A$6:$B$126,2)</f>
        <v>0.14287644045429512</v>
      </c>
      <c r="AE113" s="264">
        <f>IF(ISERROR(AA113*AD113), " ",AA113*AD113 )</f>
        <v>1880.0164242962685</v>
      </c>
      <c r="AF113" s="264">
        <f t="shared" si="84"/>
        <v>0</v>
      </c>
      <c r="AG113" s="1154">
        <v>2010</v>
      </c>
      <c r="AH113" s="271"/>
      <c r="AI113" s="985"/>
      <c r="AJ113" s="986">
        <f t="shared" si="85"/>
        <v>35</v>
      </c>
      <c r="AK113" s="998"/>
      <c r="AL113" s="998"/>
      <c r="AM113" s="998"/>
      <c r="AN113" s="292" t="s">
        <v>405</v>
      </c>
      <c r="AO113" s="31"/>
      <c r="AP113" s="3"/>
      <c r="AQ113" s="983"/>
      <c r="AR113" s="902">
        <v>10000</v>
      </c>
      <c r="AS113" s="3">
        <f t="shared" si="37"/>
        <v>1</v>
      </c>
      <c r="AT113" s="903">
        <f t="shared" si="38"/>
        <v>10000</v>
      </c>
    </row>
    <row r="114" spans="1:46" s="124" customFormat="1">
      <c r="A114" s="1135"/>
      <c r="B114" s="371"/>
      <c r="C114" s="1113"/>
      <c r="D114" s="1114"/>
      <c r="E114" s="417"/>
      <c r="F114" s="913"/>
      <c r="G114" s="337"/>
      <c r="H114" s="470"/>
      <c r="I114" s="470"/>
      <c r="J114" s="470"/>
      <c r="K114" s="470"/>
      <c r="L114" s="470"/>
      <c r="M114" s="471"/>
      <c r="N114" s="471"/>
      <c r="O114" s="471"/>
      <c r="P114" s="471"/>
      <c r="Q114" s="471"/>
      <c r="R114" s="472"/>
      <c r="S114" s="470"/>
      <c r="T114" s="470"/>
      <c r="U114" s="470"/>
      <c r="V114" s="470"/>
      <c r="W114" s="472"/>
      <c r="X114" s="472"/>
      <c r="Y114" s="472"/>
      <c r="Z114" s="472"/>
      <c r="AA114" s="472"/>
      <c r="AB114" s="716"/>
      <c r="AC114" s="313"/>
      <c r="AD114" s="269"/>
      <c r="AE114" s="264"/>
      <c r="AF114" s="264"/>
      <c r="AG114" s="270"/>
      <c r="AH114" s="271"/>
      <c r="AI114" s="985"/>
      <c r="AJ114" s="986"/>
      <c r="AK114" s="998"/>
      <c r="AL114" s="998"/>
      <c r="AM114" s="998"/>
      <c r="AN114" s="292"/>
      <c r="AO114" s="31"/>
      <c r="AP114" s="3"/>
      <c r="AQ114" s="983"/>
      <c r="AR114" s="902"/>
      <c r="AS114" s="3"/>
      <c r="AT114" s="903"/>
    </row>
    <row r="115" spans="1:46" s="124" customFormat="1" ht="38.25">
      <c r="A115" s="1135"/>
      <c r="B115" s="1000" t="s">
        <v>131</v>
      </c>
      <c r="C115" s="418"/>
      <c r="D115" s="419"/>
      <c r="E115" s="420"/>
      <c r="F115" s="913"/>
      <c r="G115" s="337"/>
      <c r="H115" s="470"/>
      <c r="I115" s="470"/>
      <c r="J115" s="470"/>
      <c r="K115" s="470"/>
      <c r="L115" s="470"/>
      <c r="M115" s="471"/>
      <c r="N115" s="471"/>
      <c r="O115" s="471"/>
      <c r="P115" s="471"/>
      <c r="Q115" s="471"/>
      <c r="R115" s="472"/>
      <c r="S115" s="470"/>
      <c r="T115" s="470"/>
      <c r="U115" s="470"/>
      <c r="V115" s="470"/>
      <c r="W115" s="472"/>
      <c r="X115" s="472"/>
      <c r="Y115" s="472"/>
      <c r="Z115" s="472"/>
      <c r="AA115" s="472"/>
      <c r="AB115" s="716"/>
      <c r="AC115" s="313"/>
      <c r="AD115" s="269"/>
      <c r="AE115" s="264"/>
      <c r="AF115" s="264"/>
      <c r="AG115" s="961"/>
      <c r="AH115" s="271"/>
      <c r="AI115" s="985"/>
      <c r="AJ115" s="986"/>
      <c r="AK115" s="998"/>
      <c r="AL115" s="998"/>
      <c r="AM115" s="998"/>
      <c r="AN115" s="292" t="s">
        <v>628</v>
      </c>
      <c r="AP115" s="4"/>
      <c r="AQ115" s="197"/>
      <c r="AR115" s="902">
        <v>50000</v>
      </c>
      <c r="AS115" s="3">
        <f t="shared" si="37"/>
        <v>1</v>
      </c>
      <c r="AT115" s="903">
        <f t="shared" si="38"/>
        <v>50000</v>
      </c>
    </row>
    <row r="116" spans="1:46" s="124" customFormat="1">
      <c r="A116" s="1135"/>
      <c r="B116" s="371" t="s">
        <v>387</v>
      </c>
      <c r="C116" s="1113">
        <v>1947</v>
      </c>
      <c r="D116" s="1114">
        <v>1</v>
      </c>
      <c r="E116" s="417" t="s">
        <v>305</v>
      </c>
      <c r="F116" s="913">
        <f t="shared" si="36"/>
        <v>125000</v>
      </c>
      <c r="G116" s="337">
        <f t="shared" si="72"/>
        <v>125000</v>
      </c>
      <c r="H116" s="470">
        <f t="shared" si="86"/>
        <v>0</v>
      </c>
      <c r="I116" s="470">
        <f t="shared" si="86"/>
        <v>0</v>
      </c>
      <c r="J116" s="470">
        <f t="shared" si="86"/>
        <v>0.05</v>
      </c>
      <c r="K116" s="470">
        <f t="shared" si="86"/>
        <v>0.05</v>
      </c>
      <c r="L116" s="470">
        <f t="shared" si="86"/>
        <v>0.1</v>
      </c>
      <c r="M116" s="471">
        <f t="shared" si="73"/>
        <v>0</v>
      </c>
      <c r="N116" s="471">
        <f t="shared" si="74"/>
        <v>0</v>
      </c>
      <c r="O116" s="471">
        <f t="shared" si="75"/>
        <v>6250</v>
      </c>
      <c r="P116" s="471">
        <f t="shared" si="76"/>
        <v>6562.5</v>
      </c>
      <c r="Q116" s="471">
        <f t="shared" si="77"/>
        <v>13781.25</v>
      </c>
      <c r="R116" s="472">
        <f t="shared" si="78"/>
        <v>151593.75</v>
      </c>
      <c r="S116" s="470">
        <f>S$10</f>
        <v>0</v>
      </c>
      <c r="T116" s="470">
        <f>T$10</f>
        <v>0.05</v>
      </c>
      <c r="U116" s="470">
        <f>U$10</f>
        <v>0.05</v>
      </c>
      <c r="V116" s="470">
        <f>V$10</f>
        <v>0.1</v>
      </c>
      <c r="W116" s="472">
        <f t="shared" si="79"/>
        <v>0</v>
      </c>
      <c r="X116" s="472">
        <f t="shared" si="80"/>
        <v>7579.6875</v>
      </c>
      <c r="Y116" s="472">
        <f t="shared" si="81"/>
        <v>7579.6875</v>
      </c>
      <c r="Z116" s="472">
        <f t="shared" si="82"/>
        <v>757.96875</v>
      </c>
      <c r="AA116" s="472">
        <f t="shared" si="83"/>
        <v>167511.09375</v>
      </c>
      <c r="AB116" s="716">
        <v>50</v>
      </c>
      <c r="AC116" s="313">
        <f>IF(ISERROR(IF('Wainwright Summary'!$E$7-C116&gt;AB116,0,(AB116-('Wainwright Summary'!$E$7-C116))/AB116)*G116)," ",(IF('Wainwright Summary'!$E$7-C116&gt;AB116,0,(AB116-('Wainwright Summary'!$E$7-C116))/AB116)*AA116))</f>
        <v>0</v>
      </c>
      <c r="AD116" s="269">
        <f>VLOOKUP(C116,'Inflation-OLD'!$A$6:$B$126,2)/VLOOKUP('Wainwright Summary'!$E$6,'Inflation-OLD'!$A$6:$B$126,2)</f>
        <v>0.12890118448350679</v>
      </c>
      <c r="AE116" s="264">
        <f>IF(ISERROR(AA116*AD116), " ",AA116*AD116 )</f>
        <v>21592.378398502751</v>
      </c>
      <c r="AF116" s="264">
        <f t="shared" si="84"/>
        <v>0</v>
      </c>
      <c r="AG116" s="961">
        <v>2010</v>
      </c>
      <c r="AH116" s="271"/>
      <c r="AI116" s="985"/>
      <c r="AJ116" s="986">
        <f t="shared" si="85"/>
        <v>50</v>
      </c>
      <c r="AK116" s="998"/>
      <c r="AL116" s="998"/>
      <c r="AM116" s="998"/>
      <c r="AN116" s="292" t="s">
        <v>408</v>
      </c>
      <c r="AO116" s="31"/>
      <c r="AP116" s="3"/>
      <c r="AQ116" s="983"/>
      <c r="AR116" s="902">
        <v>125000</v>
      </c>
      <c r="AS116" s="3">
        <f t="shared" si="37"/>
        <v>1</v>
      </c>
      <c r="AT116" s="903">
        <f t="shared" si="38"/>
        <v>125000</v>
      </c>
    </row>
    <row r="117" spans="1:46" s="124" customFormat="1" ht="25.5">
      <c r="A117" s="1135"/>
      <c r="B117" s="371" t="s">
        <v>388</v>
      </c>
      <c r="C117" s="1113">
        <v>1947</v>
      </c>
      <c r="D117" s="1114">
        <v>5</v>
      </c>
      <c r="E117" s="417" t="s">
        <v>305</v>
      </c>
      <c r="F117" s="913">
        <f t="shared" si="36"/>
        <v>6000</v>
      </c>
      <c r="G117" s="337">
        <f t="shared" si="72"/>
        <v>30000</v>
      </c>
      <c r="H117" s="470">
        <f t="shared" si="86"/>
        <v>0</v>
      </c>
      <c r="I117" s="470">
        <f t="shared" si="86"/>
        <v>0</v>
      </c>
      <c r="J117" s="470">
        <f t="shared" si="86"/>
        <v>0.05</v>
      </c>
      <c r="K117" s="470">
        <f t="shared" si="86"/>
        <v>0.05</v>
      </c>
      <c r="L117" s="470">
        <f t="shared" si="86"/>
        <v>0.1</v>
      </c>
      <c r="M117" s="471">
        <f t="shared" si="73"/>
        <v>0</v>
      </c>
      <c r="N117" s="471">
        <f t="shared" si="74"/>
        <v>0</v>
      </c>
      <c r="O117" s="471">
        <f t="shared" si="75"/>
        <v>1500</v>
      </c>
      <c r="P117" s="471">
        <f t="shared" si="76"/>
        <v>1575</v>
      </c>
      <c r="Q117" s="471">
        <f t="shared" si="77"/>
        <v>3307.5</v>
      </c>
      <c r="R117" s="472">
        <f t="shared" si="78"/>
        <v>36382.5</v>
      </c>
      <c r="S117" s="470">
        <f t="shared" ref="S117:T120" si="87">S$10</f>
        <v>0</v>
      </c>
      <c r="T117" s="470">
        <f t="shared" si="87"/>
        <v>0.05</v>
      </c>
      <c r="U117" s="470">
        <v>0.03</v>
      </c>
      <c r="V117" s="470">
        <f>V$10</f>
        <v>0.1</v>
      </c>
      <c r="W117" s="472">
        <f t="shared" si="79"/>
        <v>0</v>
      </c>
      <c r="X117" s="472">
        <f t="shared" si="80"/>
        <v>1819.125</v>
      </c>
      <c r="Y117" s="472">
        <f t="shared" si="81"/>
        <v>1091.4749999999999</v>
      </c>
      <c r="Z117" s="472">
        <f t="shared" si="82"/>
        <v>181.91250000000002</v>
      </c>
      <c r="AA117" s="472">
        <f t="shared" si="83"/>
        <v>39475.012499999997</v>
      </c>
      <c r="AB117" s="716">
        <v>25</v>
      </c>
      <c r="AC117" s="313">
        <f>IF(ISERROR(IF('Wainwright Summary'!$E$7-C117&gt;AB117,0,(AB117-('Wainwright Summary'!$E$7-C117))/AB117)*G117)," ",(IF('Wainwright Summary'!$E$7-C117&gt;AB117,0,(AB117-('Wainwright Summary'!$E$7-C117))/AB117)*AA117))</f>
        <v>0</v>
      </c>
      <c r="AD117" s="269">
        <f>VLOOKUP(C117,'Inflation-OLD'!$A$6:$B$126,2)/VLOOKUP('Wainwright Summary'!$E$6,'Inflation-OLD'!$A$6:$B$126,2)</f>
        <v>0.12890118448350679</v>
      </c>
      <c r="AE117" s="264">
        <f>IF(ISERROR(AA117*AD117), " ",AA117*AD117 )</f>
        <v>5088.3758687512363</v>
      </c>
      <c r="AF117" s="264">
        <f t="shared" si="84"/>
        <v>0</v>
      </c>
      <c r="AG117" s="961">
        <v>2010</v>
      </c>
      <c r="AH117" s="271"/>
      <c r="AI117" s="985"/>
      <c r="AJ117" s="986">
        <f t="shared" si="85"/>
        <v>25</v>
      </c>
      <c r="AK117" s="998"/>
      <c r="AL117" s="998"/>
      <c r="AM117" s="998"/>
      <c r="AN117" s="292" t="s">
        <v>419</v>
      </c>
      <c r="AO117" s="31"/>
      <c r="AP117" s="3"/>
      <c r="AQ117" s="983"/>
      <c r="AR117" s="902">
        <v>6000</v>
      </c>
      <c r="AS117" s="3">
        <f t="shared" si="37"/>
        <v>1</v>
      </c>
      <c r="AT117" s="903">
        <f t="shared" si="38"/>
        <v>6000</v>
      </c>
    </row>
    <row r="118" spans="1:46" s="124" customFormat="1">
      <c r="A118" s="1135"/>
      <c r="B118" s="371" t="s">
        <v>389</v>
      </c>
      <c r="C118" s="1113">
        <v>1947</v>
      </c>
      <c r="D118" s="1114">
        <v>1</v>
      </c>
      <c r="E118" s="417" t="s">
        <v>305</v>
      </c>
      <c r="F118" s="913">
        <f t="shared" si="36"/>
        <v>25000</v>
      </c>
      <c r="G118" s="337">
        <f t="shared" si="72"/>
        <v>25000</v>
      </c>
      <c r="H118" s="470">
        <f t="shared" si="86"/>
        <v>0</v>
      </c>
      <c r="I118" s="470">
        <f t="shared" si="86"/>
        <v>0</v>
      </c>
      <c r="J118" s="470">
        <f t="shared" si="86"/>
        <v>0.05</v>
      </c>
      <c r="K118" s="470">
        <f t="shared" si="86"/>
        <v>0.05</v>
      </c>
      <c r="L118" s="470">
        <f t="shared" si="86"/>
        <v>0.1</v>
      </c>
      <c r="M118" s="471">
        <f t="shared" si="73"/>
        <v>0</v>
      </c>
      <c r="N118" s="471">
        <f t="shared" si="74"/>
        <v>0</v>
      </c>
      <c r="O118" s="471">
        <f t="shared" si="75"/>
        <v>1250</v>
      </c>
      <c r="P118" s="471">
        <f t="shared" si="76"/>
        <v>1312.5</v>
      </c>
      <c r="Q118" s="471">
        <f t="shared" si="77"/>
        <v>2756.25</v>
      </c>
      <c r="R118" s="472">
        <f t="shared" si="78"/>
        <v>30318.75</v>
      </c>
      <c r="S118" s="470">
        <f t="shared" si="87"/>
        <v>0</v>
      </c>
      <c r="T118" s="470">
        <f t="shared" si="87"/>
        <v>0.05</v>
      </c>
      <c r="U118" s="470">
        <v>0.03</v>
      </c>
      <c r="V118" s="470">
        <f>V$10</f>
        <v>0.1</v>
      </c>
      <c r="W118" s="472">
        <f t="shared" si="79"/>
        <v>0</v>
      </c>
      <c r="X118" s="472">
        <f t="shared" si="80"/>
        <v>1515.9375</v>
      </c>
      <c r="Y118" s="472">
        <f t="shared" si="81"/>
        <v>909.5625</v>
      </c>
      <c r="Z118" s="472">
        <f t="shared" si="82"/>
        <v>151.59375</v>
      </c>
      <c r="AA118" s="472">
        <f t="shared" si="83"/>
        <v>32895.84375</v>
      </c>
      <c r="AB118" s="716">
        <v>25</v>
      </c>
      <c r="AC118" s="313">
        <f>IF(ISERROR(IF('Wainwright Summary'!$E$7-C118&gt;AB118,0,(AB118-('Wainwright Summary'!$E$7-C118))/AB118)*G118)," ",(IF('Wainwright Summary'!$E$7-C118&gt;AB118,0,(AB118-('Wainwright Summary'!$E$7-C118))/AB118)*AA118))</f>
        <v>0</v>
      </c>
      <c r="AD118" s="269">
        <f>VLOOKUP(C118,'Inflation-OLD'!$A$6:$B$126,2)/VLOOKUP('Wainwright Summary'!$E$6,'Inflation-OLD'!$A$6:$B$126,2)</f>
        <v>0.12890118448350679</v>
      </c>
      <c r="AE118" s="264">
        <f>IF(ISERROR(AA118*AD118), " ",AA118*AD118 )</f>
        <v>4240.3132239593642</v>
      </c>
      <c r="AF118" s="264">
        <f t="shared" si="84"/>
        <v>0</v>
      </c>
      <c r="AG118" s="961">
        <v>2010</v>
      </c>
      <c r="AH118" s="271"/>
      <c r="AI118" s="985"/>
      <c r="AJ118" s="986">
        <f t="shared" si="85"/>
        <v>25</v>
      </c>
      <c r="AK118" s="998"/>
      <c r="AL118" s="998"/>
      <c r="AM118" s="998"/>
      <c r="AN118" s="292" t="s">
        <v>405</v>
      </c>
      <c r="AO118" s="31"/>
      <c r="AP118" s="3"/>
      <c r="AQ118" s="983"/>
      <c r="AR118" s="902">
        <v>25000</v>
      </c>
      <c r="AS118" s="3">
        <f t="shared" si="37"/>
        <v>1</v>
      </c>
      <c r="AT118" s="903">
        <f t="shared" si="38"/>
        <v>25000</v>
      </c>
    </row>
    <row r="119" spans="1:46" s="124" customFormat="1">
      <c r="A119" s="1135"/>
      <c r="B119" s="371" t="s">
        <v>275</v>
      </c>
      <c r="C119" s="1113">
        <v>1947</v>
      </c>
      <c r="D119" s="1114">
        <v>1</v>
      </c>
      <c r="E119" s="417" t="s">
        <v>305</v>
      </c>
      <c r="F119" s="913">
        <f t="shared" si="36"/>
        <v>20000</v>
      </c>
      <c r="G119" s="337">
        <f t="shared" si="72"/>
        <v>20000</v>
      </c>
      <c r="H119" s="470">
        <f t="shared" si="86"/>
        <v>0</v>
      </c>
      <c r="I119" s="470">
        <f t="shared" si="86"/>
        <v>0</v>
      </c>
      <c r="J119" s="470">
        <f t="shared" si="86"/>
        <v>0.05</v>
      </c>
      <c r="K119" s="470">
        <f t="shared" si="86"/>
        <v>0.05</v>
      </c>
      <c r="L119" s="470">
        <f t="shared" si="86"/>
        <v>0.1</v>
      </c>
      <c r="M119" s="471">
        <f t="shared" si="73"/>
        <v>0</v>
      </c>
      <c r="N119" s="471">
        <f t="shared" si="74"/>
        <v>0</v>
      </c>
      <c r="O119" s="471">
        <f t="shared" si="75"/>
        <v>1000</v>
      </c>
      <c r="P119" s="471">
        <f t="shared" si="76"/>
        <v>1050</v>
      </c>
      <c r="Q119" s="471">
        <f t="shared" si="77"/>
        <v>2205</v>
      </c>
      <c r="R119" s="472">
        <f t="shared" si="78"/>
        <v>24255</v>
      </c>
      <c r="S119" s="470">
        <f t="shared" si="87"/>
        <v>0</v>
      </c>
      <c r="T119" s="470">
        <f t="shared" si="87"/>
        <v>0.05</v>
      </c>
      <c r="U119" s="470">
        <v>0.03</v>
      </c>
      <c r="V119" s="470">
        <f>V$10</f>
        <v>0.1</v>
      </c>
      <c r="W119" s="472">
        <f t="shared" si="79"/>
        <v>0</v>
      </c>
      <c r="X119" s="472">
        <f t="shared" si="80"/>
        <v>1212.75</v>
      </c>
      <c r="Y119" s="472">
        <f t="shared" si="81"/>
        <v>727.65</v>
      </c>
      <c r="Z119" s="472">
        <f t="shared" si="82"/>
        <v>121.27500000000001</v>
      </c>
      <c r="AA119" s="472">
        <f t="shared" si="83"/>
        <v>26316.674999999999</v>
      </c>
      <c r="AB119" s="716">
        <v>35</v>
      </c>
      <c r="AC119" s="313">
        <f>IF(ISERROR(IF('Wainwright Summary'!$E$7-C119&gt;AB119,0,(AB119-('Wainwright Summary'!$E$7-C119))/AB119)*G119)," ",(IF('Wainwright Summary'!$E$7-C119&gt;AB119,0,(AB119-('Wainwright Summary'!$E$7-C119))/AB119)*AA119))</f>
        <v>0</v>
      </c>
      <c r="AD119" s="269">
        <f>VLOOKUP(C119,'Inflation-OLD'!$A$6:$B$126,2)/VLOOKUP('Wainwright Summary'!$E$6,'Inflation-OLD'!$A$6:$B$126,2)</f>
        <v>0.12890118448350679</v>
      </c>
      <c r="AE119" s="264">
        <f>IF(ISERROR(AA119*AD119), " ",AA119*AD119 )</f>
        <v>3392.2505791674912</v>
      </c>
      <c r="AF119" s="264">
        <f t="shared" si="84"/>
        <v>0</v>
      </c>
      <c r="AG119" s="961">
        <v>2010</v>
      </c>
      <c r="AH119" s="271"/>
      <c r="AI119" s="985"/>
      <c r="AJ119" s="986">
        <f t="shared" si="85"/>
        <v>35</v>
      </c>
      <c r="AK119" s="998"/>
      <c r="AL119" s="998"/>
      <c r="AM119" s="998"/>
      <c r="AN119" s="292" t="s">
        <v>420</v>
      </c>
      <c r="AO119" s="31"/>
      <c r="AP119" s="3"/>
      <c r="AQ119" s="983"/>
      <c r="AR119" s="902">
        <v>20000</v>
      </c>
      <c r="AS119" s="3">
        <f t="shared" si="37"/>
        <v>1</v>
      </c>
      <c r="AT119" s="903">
        <f t="shared" si="38"/>
        <v>20000</v>
      </c>
    </row>
    <row r="120" spans="1:46" s="124" customFormat="1">
      <c r="A120" s="1135"/>
      <c r="B120" s="371" t="s">
        <v>390</v>
      </c>
      <c r="C120" s="1113">
        <v>1947</v>
      </c>
      <c r="D120" s="1114">
        <v>284</v>
      </c>
      <c r="E120" s="417" t="s">
        <v>307</v>
      </c>
      <c r="F120" s="913">
        <f t="shared" si="36"/>
        <v>140</v>
      </c>
      <c r="G120" s="337">
        <f t="shared" si="72"/>
        <v>39760</v>
      </c>
      <c r="H120" s="470">
        <f t="shared" si="86"/>
        <v>0</v>
      </c>
      <c r="I120" s="470">
        <f t="shared" si="86"/>
        <v>0</v>
      </c>
      <c r="J120" s="470">
        <f t="shared" si="86"/>
        <v>0.05</v>
      </c>
      <c r="K120" s="470">
        <f t="shared" si="86"/>
        <v>0.05</v>
      </c>
      <c r="L120" s="470">
        <f t="shared" si="86"/>
        <v>0.1</v>
      </c>
      <c r="M120" s="471">
        <f t="shared" si="73"/>
        <v>0</v>
      </c>
      <c r="N120" s="471">
        <f t="shared" si="74"/>
        <v>0</v>
      </c>
      <c r="O120" s="471">
        <f t="shared" si="75"/>
        <v>1988</v>
      </c>
      <c r="P120" s="471">
        <f t="shared" si="76"/>
        <v>2087.4</v>
      </c>
      <c r="Q120" s="471">
        <f t="shared" si="77"/>
        <v>4383.54</v>
      </c>
      <c r="R120" s="472">
        <f t="shared" si="78"/>
        <v>48218.94</v>
      </c>
      <c r="S120" s="470">
        <f t="shared" si="87"/>
        <v>0</v>
      </c>
      <c r="T120" s="470">
        <f t="shared" si="87"/>
        <v>0.05</v>
      </c>
      <c r="U120" s="470">
        <v>0.03</v>
      </c>
      <c r="V120" s="470">
        <f>V$10</f>
        <v>0.1</v>
      </c>
      <c r="W120" s="472">
        <f t="shared" si="79"/>
        <v>0</v>
      </c>
      <c r="X120" s="472">
        <f t="shared" si="80"/>
        <v>2410.9470000000001</v>
      </c>
      <c r="Y120" s="472">
        <f t="shared" si="81"/>
        <v>1446.5681999999999</v>
      </c>
      <c r="Z120" s="472">
        <f t="shared" si="82"/>
        <v>241.09470000000002</v>
      </c>
      <c r="AA120" s="472">
        <f t="shared" si="83"/>
        <v>52317.549899999998</v>
      </c>
      <c r="AB120" s="716">
        <v>70</v>
      </c>
      <c r="AC120" s="313">
        <f>IF(ISERROR(IF('Wainwright Summary'!$E$7-C120&gt;AB120,0,(AB120-('Wainwright Summary'!$E$7-C120))/AB120)*G120)," ",(IF('Wainwright Summary'!$E$7-C120&gt;AB120,0,(AB120-('Wainwright Summary'!$E$7-C120))/AB120)*AA120))</f>
        <v>6726.5421299999989</v>
      </c>
      <c r="AD120" s="269">
        <f>VLOOKUP(C120,'Inflation-OLD'!$A$6:$B$126,2)/VLOOKUP('Wainwright Summary'!$E$6,'Inflation-OLD'!$A$6:$B$126,2)</f>
        <v>0.12890118448350679</v>
      </c>
      <c r="AE120" s="264">
        <f>IF(ISERROR(AA120*AD120), " ",AA120*AD120 )</f>
        <v>6743.7941513849719</v>
      </c>
      <c r="AF120" s="264">
        <f t="shared" si="84"/>
        <v>867.05924803521054</v>
      </c>
      <c r="AG120" s="270">
        <f>IF(ISERROR(C120+AB120)," ",(C120+AB120))</f>
        <v>2017</v>
      </c>
      <c r="AH120" s="271"/>
      <c r="AI120" s="985"/>
      <c r="AJ120" s="986">
        <f t="shared" si="85"/>
        <v>70</v>
      </c>
      <c r="AK120" s="998"/>
      <c r="AL120" s="998"/>
      <c r="AM120" s="998"/>
      <c r="AN120" s="292" t="s">
        <v>629</v>
      </c>
      <c r="AO120" s="31"/>
      <c r="AP120" s="3"/>
      <c r="AQ120" s="983"/>
      <c r="AR120" s="902">
        <v>140</v>
      </c>
      <c r="AS120" s="3">
        <f t="shared" si="37"/>
        <v>1</v>
      </c>
      <c r="AT120" s="903">
        <f t="shared" si="38"/>
        <v>140</v>
      </c>
    </row>
    <row r="121" spans="1:46" s="124" customFormat="1">
      <c r="A121" s="1135"/>
      <c r="B121" s="371"/>
      <c r="C121" s="418"/>
      <c r="D121" s="419"/>
      <c r="E121" s="420"/>
      <c r="F121" s="913"/>
      <c r="G121" s="337"/>
      <c r="H121" s="470"/>
      <c r="I121" s="470"/>
      <c r="J121" s="470"/>
      <c r="K121" s="470"/>
      <c r="L121" s="470"/>
      <c r="M121" s="471"/>
      <c r="N121" s="471"/>
      <c r="O121" s="471"/>
      <c r="P121" s="471"/>
      <c r="Q121" s="471"/>
      <c r="R121" s="472"/>
      <c r="S121" s="470"/>
      <c r="T121" s="470"/>
      <c r="U121" s="470"/>
      <c r="V121" s="470"/>
      <c r="W121" s="472"/>
      <c r="X121" s="472"/>
      <c r="Y121" s="472"/>
      <c r="Z121" s="472"/>
      <c r="AA121" s="472"/>
      <c r="AB121" s="716"/>
      <c r="AC121" s="313"/>
      <c r="AD121" s="269"/>
      <c r="AE121" s="264"/>
      <c r="AF121" s="264"/>
      <c r="AG121" s="270"/>
      <c r="AH121" s="271"/>
      <c r="AI121" s="985"/>
      <c r="AJ121" s="986"/>
      <c r="AK121" s="998"/>
      <c r="AL121" s="998"/>
      <c r="AM121" s="998"/>
      <c r="AN121" s="292"/>
      <c r="AP121" s="4"/>
      <c r="AQ121" s="197"/>
      <c r="AR121" s="902"/>
      <c r="AS121" s="3"/>
      <c r="AT121" s="903"/>
    </row>
    <row r="122" spans="1:46" s="124" customFormat="1" ht="38.25">
      <c r="A122" s="1135"/>
      <c r="B122" s="1000" t="s">
        <v>132</v>
      </c>
      <c r="C122" s="1113"/>
      <c r="D122" s="1114"/>
      <c r="E122" s="417"/>
      <c r="F122" s="913"/>
      <c r="G122" s="337"/>
      <c r="H122" s="470"/>
      <c r="I122" s="470"/>
      <c r="J122" s="470"/>
      <c r="K122" s="470"/>
      <c r="L122" s="470"/>
      <c r="M122" s="471"/>
      <c r="N122" s="471"/>
      <c r="O122" s="471"/>
      <c r="P122" s="471"/>
      <c r="Q122" s="471"/>
      <c r="R122" s="472"/>
      <c r="S122" s="470"/>
      <c r="T122" s="470"/>
      <c r="U122" s="470"/>
      <c r="V122" s="470"/>
      <c r="W122" s="472"/>
      <c r="X122" s="472"/>
      <c r="Y122" s="472"/>
      <c r="Z122" s="472"/>
      <c r="AA122" s="472"/>
      <c r="AB122" s="716"/>
      <c r="AC122" s="313"/>
      <c r="AD122" s="269"/>
      <c r="AE122" s="264"/>
      <c r="AF122" s="264"/>
      <c r="AG122" s="270"/>
      <c r="AH122" s="271"/>
      <c r="AI122" s="985"/>
      <c r="AJ122" s="986"/>
      <c r="AK122" s="998"/>
      <c r="AL122" s="998"/>
      <c r="AM122" s="998"/>
      <c r="AN122" s="292" t="s">
        <v>628</v>
      </c>
      <c r="AO122" s="31"/>
      <c r="AP122" s="3"/>
      <c r="AQ122" s="983"/>
      <c r="AR122" s="902">
        <v>50000</v>
      </c>
      <c r="AS122" s="3">
        <f t="shared" si="37"/>
        <v>1</v>
      </c>
      <c r="AT122" s="903">
        <f t="shared" si="38"/>
        <v>50000</v>
      </c>
    </row>
    <row r="123" spans="1:46" s="124" customFormat="1">
      <c r="A123" s="1135"/>
      <c r="B123" s="371" t="s">
        <v>391</v>
      </c>
      <c r="C123" s="1113">
        <v>1945</v>
      </c>
      <c r="D123" s="1114">
        <v>1</v>
      </c>
      <c r="E123" s="417" t="s">
        <v>305</v>
      </c>
      <c r="F123" s="913">
        <f t="shared" si="36"/>
        <v>7500</v>
      </c>
      <c r="G123" s="337">
        <f t="shared" si="72"/>
        <v>7500</v>
      </c>
      <c r="H123" s="470">
        <f t="shared" si="86"/>
        <v>0</v>
      </c>
      <c r="I123" s="470">
        <f t="shared" si="86"/>
        <v>0</v>
      </c>
      <c r="J123" s="470">
        <f t="shared" si="86"/>
        <v>0.05</v>
      </c>
      <c r="K123" s="470">
        <f t="shared" si="86"/>
        <v>0.05</v>
      </c>
      <c r="L123" s="470">
        <f t="shared" si="86"/>
        <v>0.1</v>
      </c>
      <c r="M123" s="471">
        <f t="shared" si="73"/>
        <v>0</v>
      </c>
      <c r="N123" s="471">
        <f t="shared" si="74"/>
        <v>0</v>
      </c>
      <c r="O123" s="471">
        <f t="shared" si="75"/>
        <v>375</v>
      </c>
      <c r="P123" s="471">
        <f t="shared" si="76"/>
        <v>393.75</v>
      </c>
      <c r="Q123" s="471">
        <f t="shared" si="77"/>
        <v>826.875</v>
      </c>
      <c r="R123" s="472">
        <f t="shared" si="78"/>
        <v>9095.625</v>
      </c>
      <c r="S123" s="470">
        <f t="shared" ref="S123:T125" si="88">S$10</f>
        <v>0</v>
      </c>
      <c r="T123" s="470">
        <f t="shared" si="88"/>
        <v>0.05</v>
      </c>
      <c r="U123" s="470">
        <v>0.03</v>
      </c>
      <c r="V123" s="470">
        <f>V$10</f>
        <v>0.1</v>
      </c>
      <c r="W123" s="472">
        <f t="shared" si="79"/>
        <v>0</v>
      </c>
      <c r="X123" s="472">
        <f t="shared" si="80"/>
        <v>454.78125</v>
      </c>
      <c r="Y123" s="472">
        <f t="shared" si="81"/>
        <v>272.86874999999998</v>
      </c>
      <c r="Z123" s="472">
        <f t="shared" si="82"/>
        <v>45.478125000000006</v>
      </c>
      <c r="AA123" s="472">
        <f t="shared" si="83"/>
        <v>9868.7531249999993</v>
      </c>
      <c r="AB123" s="716">
        <v>50</v>
      </c>
      <c r="AC123" s="313">
        <f>IF(ISERROR(IF('Wainwright Summary'!$E$7-C123&gt;AB123,0,(AB123-('Wainwright Summary'!$E$7-C123))/AB123)*G123)," ",(IF('Wainwright Summary'!$E$7-C123&gt;AB123,0,(AB123-('Wainwright Summary'!$E$7-C123))/AB123)*AA123))</f>
        <v>0</v>
      </c>
      <c r="AD123" s="269">
        <f>VLOOKUP(C123,'Inflation-OLD'!$A$6:$B$126,2)/VLOOKUP('Wainwright Summary'!$E$6,'Inflation-OLD'!$A$6:$B$126,2)</f>
        <v>0.10752726358700694</v>
      </c>
      <c r="AE123" s="264">
        <f>IF(ISERROR(AA123*AD123), " ",AA123*AD123 )</f>
        <v>1061.1600185469733</v>
      </c>
      <c r="AF123" s="264">
        <f t="shared" si="84"/>
        <v>0</v>
      </c>
      <c r="AG123" s="961">
        <v>2015</v>
      </c>
      <c r="AH123" s="271"/>
      <c r="AI123" s="985"/>
      <c r="AJ123" s="986">
        <f t="shared" si="85"/>
        <v>50</v>
      </c>
      <c r="AK123" s="998"/>
      <c r="AL123" s="998"/>
      <c r="AM123" s="998"/>
      <c r="AN123" s="292" t="s">
        <v>289</v>
      </c>
      <c r="AO123" s="31"/>
      <c r="AP123" s="3"/>
      <c r="AQ123" s="983"/>
      <c r="AR123" s="902">
        <v>7500</v>
      </c>
      <c r="AS123" s="3">
        <f t="shared" si="37"/>
        <v>1</v>
      </c>
      <c r="AT123" s="903">
        <f t="shared" si="38"/>
        <v>7500</v>
      </c>
    </row>
    <row r="124" spans="1:46" s="124" customFormat="1" ht="25.5">
      <c r="A124" s="1135"/>
      <c r="B124" s="371" t="s">
        <v>392</v>
      </c>
      <c r="C124" s="1113">
        <v>1945</v>
      </c>
      <c r="D124" s="1114">
        <v>2</v>
      </c>
      <c r="E124" s="417" t="s">
        <v>305</v>
      </c>
      <c r="F124" s="913">
        <f t="shared" si="36"/>
        <v>3750</v>
      </c>
      <c r="G124" s="337">
        <f t="shared" si="72"/>
        <v>7500</v>
      </c>
      <c r="H124" s="470">
        <f t="shared" si="86"/>
        <v>0</v>
      </c>
      <c r="I124" s="470">
        <f t="shared" si="86"/>
        <v>0</v>
      </c>
      <c r="J124" s="470">
        <f t="shared" si="86"/>
        <v>0.05</v>
      </c>
      <c r="K124" s="470">
        <f t="shared" si="86"/>
        <v>0.05</v>
      </c>
      <c r="L124" s="470">
        <f t="shared" si="86"/>
        <v>0.1</v>
      </c>
      <c r="M124" s="471">
        <f t="shared" si="73"/>
        <v>0</v>
      </c>
      <c r="N124" s="471">
        <f t="shared" si="74"/>
        <v>0</v>
      </c>
      <c r="O124" s="471">
        <f t="shared" si="75"/>
        <v>375</v>
      </c>
      <c r="P124" s="471">
        <f t="shared" si="76"/>
        <v>393.75</v>
      </c>
      <c r="Q124" s="471">
        <f t="shared" si="77"/>
        <v>826.875</v>
      </c>
      <c r="R124" s="472">
        <f t="shared" si="78"/>
        <v>9095.625</v>
      </c>
      <c r="S124" s="470">
        <f t="shared" si="88"/>
        <v>0</v>
      </c>
      <c r="T124" s="470">
        <f t="shared" si="88"/>
        <v>0.05</v>
      </c>
      <c r="U124" s="470">
        <v>0.03</v>
      </c>
      <c r="V124" s="470">
        <f>V$10</f>
        <v>0.1</v>
      </c>
      <c r="W124" s="472">
        <f t="shared" si="79"/>
        <v>0</v>
      </c>
      <c r="X124" s="472">
        <f t="shared" si="80"/>
        <v>454.78125</v>
      </c>
      <c r="Y124" s="472">
        <f t="shared" si="81"/>
        <v>272.86874999999998</v>
      </c>
      <c r="Z124" s="472">
        <f t="shared" si="82"/>
        <v>45.478125000000006</v>
      </c>
      <c r="AA124" s="472">
        <f t="shared" si="83"/>
        <v>9868.7531249999993</v>
      </c>
      <c r="AB124" s="716">
        <v>25</v>
      </c>
      <c r="AC124" s="313">
        <f>IF(ISERROR(IF('Wainwright Summary'!$E$7-C124&gt;AB124,0,(AB124-('Wainwright Summary'!$E$7-C124))/AB124)*G124)," ",(IF('Wainwright Summary'!$E$7-C124&gt;AB124,0,(AB124-('Wainwright Summary'!$E$7-C124))/AB124)*AA124))</f>
        <v>0</v>
      </c>
      <c r="AD124" s="269">
        <f>VLOOKUP(C124,'Inflation-OLD'!$A$6:$B$126,2)/VLOOKUP('Wainwright Summary'!$E$6,'Inflation-OLD'!$A$6:$B$126,2)</f>
        <v>0.10752726358700694</v>
      </c>
      <c r="AE124" s="264">
        <f>IF(ISERROR(AA124*AD124), " ",AA124*AD124 )</f>
        <v>1061.1600185469733</v>
      </c>
      <c r="AF124" s="264">
        <f t="shared" si="84"/>
        <v>0</v>
      </c>
      <c r="AG124" s="961">
        <v>2015</v>
      </c>
      <c r="AH124" s="271"/>
      <c r="AI124" s="985"/>
      <c r="AJ124" s="986">
        <f t="shared" si="85"/>
        <v>25</v>
      </c>
      <c r="AK124" s="998"/>
      <c r="AL124" s="998"/>
      <c r="AM124" s="998"/>
      <c r="AN124" s="292" t="s">
        <v>121</v>
      </c>
      <c r="AO124" s="31"/>
      <c r="AP124" s="3"/>
      <c r="AQ124" s="983"/>
      <c r="AR124" s="902">
        <v>3750</v>
      </c>
      <c r="AS124" s="3">
        <f t="shared" si="37"/>
        <v>1</v>
      </c>
      <c r="AT124" s="903">
        <f t="shared" si="38"/>
        <v>3750</v>
      </c>
    </row>
    <row r="125" spans="1:46" s="124" customFormat="1">
      <c r="A125" s="1135"/>
      <c r="B125" s="371" t="s">
        <v>393</v>
      </c>
      <c r="C125" s="1113">
        <v>1945</v>
      </c>
      <c r="D125" s="1114">
        <v>1</v>
      </c>
      <c r="E125" s="417" t="s">
        <v>305</v>
      </c>
      <c r="F125" s="913">
        <f t="shared" si="36"/>
        <v>7500</v>
      </c>
      <c r="G125" s="337">
        <f t="shared" si="72"/>
        <v>7500</v>
      </c>
      <c r="H125" s="470">
        <f t="shared" si="86"/>
        <v>0</v>
      </c>
      <c r="I125" s="470">
        <f t="shared" si="86"/>
        <v>0</v>
      </c>
      <c r="J125" s="470">
        <f t="shared" si="86"/>
        <v>0.05</v>
      </c>
      <c r="K125" s="470">
        <f t="shared" si="86"/>
        <v>0.05</v>
      </c>
      <c r="L125" s="470">
        <f t="shared" si="86"/>
        <v>0.1</v>
      </c>
      <c r="M125" s="471">
        <f t="shared" si="73"/>
        <v>0</v>
      </c>
      <c r="N125" s="471">
        <f t="shared" si="74"/>
        <v>0</v>
      </c>
      <c r="O125" s="471">
        <f t="shared" si="75"/>
        <v>375</v>
      </c>
      <c r="P125" s="471">
        <f t="shared" si="76"/>
        <v>393.75</v>
      </c>
      <c r="Q125" s="471">
        <f t="shared" si="77"/>
        <v>826.875</v>
      </c>
      <c r="R125" s="472">
        <f t="shared" si="78"/>
        <v>9095.625</v>
      </c>
      <c r="S125" s="470">
        <f t="shared" si="88"/>
        <v>0</v>
      </c>
      <c r="T125" s="470">
        <f t="shared" si="88"/>
        <v>0.05</v>
      </c>
      <c r="U125" s="470">
        <v>0.03</v>
      </c>
      <c r="V125" s="470">
        <f t="shared" ref="S125:V188" si="89">V$10</f>
        <v>0.1</v>
      </c>
      <c r="W125" s="472">
        <f t="shared" si="79"/>
        <v>0</v>
      </c>
      <c r="X125" s="472">
        <f t="shared" si="80"/>
        <v>454.78125</v>
      </c>
      <c r="Y125" s="472">
        <f t="shared" si="81"/>
        <v>272.86874999999998</v>
      </c>
      <c r="Z125" s="472">
        <f t="shared" si="82"/>
        <v>45.478125000000006</v>
      </c>
      <c r="AA125" s="472">
        <f t="shared" si="83"/>
        <v>9868.7531249999993</v>
      </c>
      <c r="AB125" s="716">
        <v>25</v>
      </c>
      <c r="AC125" s="313">
        <f>IF(ISERROR(IF('Wainwright Summary'!$E$7-C125&gt;AB125,0,(AB125-('Wainwright Summary'!$E$7-C125))/AB125)*G125)," ",(IF('Wainwright Summary'!$E$7-C125&gt;AB125,0,(AB125-('Wainwright Summary'!$E$7-C125))/AB125)*AA125))</f>
        <v>0</v>
      </c>
      <c r="AD125" s="269">
        <f>VLOOKUP(C125,'Inflation-OLD'!$A$6:$B$126,2)/VLOOKUP('Wainwright Summary'!$E$6,'Inflation-OLD'!$A$6:$B$126,2)</f>
        <v>0.10752726358700694</v>
      </c>
      <c r="AE125" s="264">
        <f>IF(ISERROR(AA125*AD125), " ",AA125*AD125 )</f>
        <v>1061.1600185469733</v>
      </c>
      <c r="AF125" s="264">
        <f t="shared" si="84"/>
        <v>0</v>
      </c>
      <c r="AG125" s="961">
        <v>2015</v>
      </c>
      <c r="AH125" s="271"/>
      <c r="AI125" s="985"/>
      <c r="AJ125" s="986">
        <f t="shared" si="85"/>
        <v>25</v>
      </c>
      <c r="AK125" s="998"/>
      <c r="AL125" s="998"/>
      <c r="AM125" s="998"/>
      <c r="AN125" s="292"/>
      <c r="AO125" s="31"/>
      <c r="AP125" s="3"/>
      <c r="AQ125" s="983"/>
      <c r="AR125" s="902">
        <v>7500</v>
      </c>
      <c r="AS125" s="3">
        <f t="shared" si="37"/>
        <v>1</v>
      </c>
      <c r="AT125" s="903">
        <f t="shared" si="38"/>
        <v>7500</v>
      </c>
    </row>
    <row r="126" spans="1:46" s="124" customFormat="1">
      <c r="A126" s="1135"/>
      <c r="B126" s="371" t="s">
        <v>394</v>
      </c>
      <c r="C126" s="1113">
        <v>1945</v>
      </c>
      <c r="D126" s="1114">
        <v>1</v>
      </c>
      <c r="E126" s="417" t="s">
        <v>305</v>
      </c>
      <c r="F126" s="913">
        <f t="shared" si="36"/>
        <v>7500</v>
      </c>
      <c r="G126" s="337">
        <f t="shared" si="72"/>
        <v>7500</v>
      </c>
      <c r="H126" s="470">
        <f t="shared" si="86"/>
        <v>0</v>
      </c>
      <c r="I126" s="470">
        <f t="shared" si="86"/>
        <v>0</v>
      </c>
      <c r="J126" s="470">
        <f t="shared" si="86"/>
        <v>0.05</v>
      </c>
      <c r="K126" s="470">
        <f t="shared" si="86"/>
        <v>0.05</v>
      </c>
      <c r="L126" s="470">
        <f t="shared" si="86"/>
        <v>0.1</v>
      </c>
      <c r="M126" s="471">
        <f t="shared" si="73"/>
        <v>0</v>
      </c>
      <c r="N126" s="471">
        <f t="shared" si="74"/>
        <v>0</v>
      </c>
      <c r="O126" s="471">
        <f t="shared" si="75"/>
        <v>375</v>
      </c>
      <c r="P126" s="471">
        <f t="shared" si="76"/>
        <v>393.75</v>
      </c>
      <c r="Q126" s="471">
        <f t="shared" si="77"/>
        <v>826.875</v>
      </c>
      <c r="R126" s="472">
        <f t="shared" si="78"/>
        <v>9095.625</v>
      </c>
      <c r="S126" s="470">
        <f t="shared" si="89"/>
        <v>0</v>
      </c>
      <c r="T126" s="470">
        <f t="shared" si="89"/>
        <v>0.05</v>
      </c>
      <c r="U126" s="470">
        <v>0.03</v>
      </c>
      <c r="V126" s="470">
        <f t="shared" si="89"/>
        <v>0.1</v>
      </c>
      <c r="W126" s="472">
        <f t="shared" si="79"/>
        <v>0</v>
      </c>
      <c r="X126" s="472">
        <f t="shared" si="80"/>
        <v>454.78125</v>
      </c>
      <c r="Y126" s="472">
        <f t="shared" si="81"/>
        <v>272.86874999999998</v>
      </c>
      <c r="Z126" s="472">
        <f t="shared" si="82"/>
        <v>45.478125000000006</v>
      </c>
      <c r="AA126" s="472">
        <f t="shared" si="83"/>
        <v>9868.7531249999993</v>
      </c>
      <c r="AB126" s="716">
        <v>35</v>
      </c>
      <c r="AC126" s="313">
        <f>IF(ISERROR(IF('Wainwright Summary'!$E$7-C126&gt;AB126,0,(AB126-('Wainwright Summary'!$E$7-C126))/AB126)*G126)," ",(IF('Wainwright Summary'!$E$7-C126&gt;AB126,0,(AB126-('Wainwright Summary'!$E$7-C126))/AB126)*AA126))</f>
        <v>0</v>
      </c>
      <c r="AD126" s="269">
        <f>VLOOKUP(C126,'Inflation-OLD'!$A$6:$B$126,2)/VLOOKUP('Wainwright Summary'!$E$6,'Inflation-OLD'!$A$6:$B$126,2)</f>
        <v>0.10752726358700694</v>
      </c>
      <c r="AE126" s="264">
        <f>IF(ISERROR(AA126*AD126), " ",AA126*AD126 )</f>
        <v>1061.1600185469733</v>
      </c>
      <c r="AF126" s="264">
        <f t="shared" si="84"/>
        <v>0</v>
      </c>
      <c r="AG126" s="961">
        <v>2015</v>
      </c>
      <c r="AH126" s="271"/>
      <c r="AI126" s="985"/>
      <c r="AJ126" s="986">
        <f t="shared" si="85"/>
        <v>35</v>
      </c>
      <c r="AK126" s="998"/>
      <c r="AL126" s="998"/>
      <c r="AM126" s="998"/>
      <c r="AN126" s="292" t="s">
        <v>122</v>
      </c>
      <c r="AO126" s="31"/>
      <c r="AP126" s="3"/>
      <c r="AQ126" s="983"/>
      <c r="AR126" s="902">
        <v>7500</v>
      </c>
      <c r="AS126" s="3">
        <f t="shared" si="37"/>
        <v>1</v>
      </c>
      <c r="AT126" s="903">
        <f t="shared" si="38"/>
        <v>7500</v>
      </c>
    </row>
    <row r="127" spans="1:46" s="124" customFormat="1">
      <c r="A127" s="1135"/>
      <c r="B127" s="371" t="s">
        <v>395</v>
      </c>
      <c r="C127" s="1113">
        <v>1945</v>
      </c>
      <c r="D127" s="1114">
        <v>189</v>
      </c>
      <c r="E127" s="417" t="s">
        <v>307</v>
      </c>
      <c r="F127" s="913">
        <f t="shared" si="36"/>
        <v>135</v>
      </c>
      <c r="G127" s="337">
        <f t="shared" si="72"/>
        <v>25515</v>
      </c>
      <c r="H127" s="470">
        <f t="shared" si="86"/>
        <v>0</v>
      </c>
      <c r="I127" s="470">
        <f t="shared" si="86"/>
        <v>0</v>
      </c>
      <c r="J127" s="470">
        <f t="shared" si="86"/>
        <v>0.05</v>
      </c>
      <c r="K127" s="470">
        <f t="shared" si="86"/>
        <v>0.05</v>
      </c>
      <c r="L127" s="470">
        <f t="shared" si="86"/>
        <v>0.1</v>
      </c>
      <c r="M127" s="471">
        <f t="shared" si="73"/>
        <v>0</v>
      </c>
      <c r="N127" s="471">
        <f t="shared" si="74"/>
        <v>0</v>
      </c>
      <c r="O127" s="471">
        <f t="shared" si="75"/>
        <v>1275.75</v>
      </c>
      <c r="P127" s="471">
        <f t="shared" si="76"/>
        <v>1339.5375000000001</v>
      </c>
      <c r="Q127" s="471">
        <f t="shared" si="77"/>
        <v>2813.0287499999999</v>
      </c>
      <c r="R127" s="472">
        <f t="shared" si="78"/>
        <v>30943.31625</v>
      </c>
      <c r="S127" s="470">
        <f t="shared" si="89"/>
        <v>0</v>
      </c>
      <c r="T127" s="470">
        <f t="shared" si="89"/>
        <v>0.05</v>
      </c>
      <c r="U127" s="470">
        <v>0.03</v>
      </c>
      <c r="V127" s="470">
        <f t="shared" si="89"/>
        <v>0.1</v>
      </c>
      <c r="W127" s="472">
        <f t="shared" si="79"/>
        <v>0</v>
      </c>
      <c r="X127" s="472">
        <f t="shared" si="80"/>
        <v>1547.1658125000001</v>
      </c>
      <c r="Y127" s="472">
        <f t="shared" si="81"/>
        <v>928.29948749999994</v>
      </c>
      <c r="Z127" s="472">
        <f t="shared" si="82"/>
        <v>154.71658125000002</v>
      </c>
      <c r="AA127" s="472">
        <f t="shared" si="83"/>
        <v>33573.498131250002</v>
      </c>
      <c r="AB127" s="716">
        <v>70</v>
      </c>
      <c r="AC127" s="313">
        <f>IF(ISERROR(IF('Wainwright Summary'!$E$7-C127&gt;AB127,0,(AB127-('Wainwright Summary'!$E$7-C127))/AB127)*G127)," ",(IF('Wainwright Summary'!$E$7-C127&gt;AB127,0,(AB127-('Wainwright Summary'!$E$7-C127))/AB127)*AA127))</f>
        <v>3357.3498131250003</v>
      </c>
      <c r="AD127" s="269">
        <f>VLOOKUP(C127,'Inflation-OLD'!$A$6:$B$126,2)/VLOOKUP('Wainwright Summary'!$E$6,'Inflation-OLD'!$A$6:$B$126,2)</f>
        <v>0.10752726358700694</v>
      </c>
      <c r="AE127" s="264">
        <f>IF(ISERROR(AA127*AD127), " ",AA127*AD127 )</f>
        <v>3610.0663830968037</v>
      </c>
      <c r="AF127" s="264">
        <f t="shared" si="84"/>
        <v>361.0066383096804</v>
      </c>
      <c r="AG127" s="270">
        <f>IF(ISERROR(C127+AB127)," ",(C127+AB127))</f>
        <v>2015</v>
      </c>
      <c r="AH127" s="271"/>
      <c r="AI127" s="985"/>
      <c r="AJ127" s="986">
        <f t="shared" si="85"/>
        <v>70</v>
      </c>
      <c r="AK127" s="998"/>
      <c r="AL127" s="998"/>
      <c r="AM127" s="998"/>
      <c r="AN127" s="292" t="s">
        <v>630</v>
      </c>
      <c r="AO127" s="31"/>
      <c r="AP127" s="3"/>
      <c r="AQ127" s="983"/>
      <c r="AR127" s="902">
        <v>135</v>
      </c>
      <c r="AS127" s="3">
        <f t="shared" si="37"/>
        <v>1</v>
      </c>
      <c r="AT127" s="903">
        <f t="shared" si="38"/>
        <v>135</v>
      </c>
    </row>
    <row r="128" spans="1:46" s="124" customFormat="1">
      <c r="A128" s="1135"/>
      <c r="B128" s="371"/>
      <c r="C128" s="418"/>
      <c r="D128" s="419"/>
      <c r="E128" s="420"/>
      <c r="F128" s="913"/>
      <c r="G128" s="337"/>
      <c r="H128" s="470"/>
      <c r="I128" s="470"/>
      <c r="J128" s="470"/>
      <c r="K128" s="470"/>
      <c r="L128" s="470"/>
      <c r="M128" s="471"/>
      <c r="N128" s="471"/>
      <c r="O128" s="471"/>
      <c r="P128" s="471"/>
      <c r="Q128" s="471"/>
      <c r="R128" s="472"/>
      <c r="S128" s="470"/>
      <c r="T128" s="470"/>
      <c r="U128" s="470"/>
      <c r="V128" s="470"/>
      <c r="W128" s="472"/>
      <c r="X128" s="472"/>
      <c r="Y128" s="472"/>
      <c r="Z128" s="472"/>
      <c r="AA128" s="472"/>
      <c r="AB128" s="716"/>
      <c r="AC128" s="313"/>
      <c r="AD128" s="269"/>
      <c r="AE128" s="264"/>
      <c r="AF128" s="264"/>
      <c r="AG128" s="270"/>
      <c r="AH128" s="271"/>
      <c r="AI128" s="985"/>
      <c r="AJ128" s="986"/>
      <c r="AK128" s="998"/>
      <c r="AL128" s="998"/>
      <c r="AM128" s="998"/>
      <c r="AN128" s="292"/>
      <c r="AP128" s="4"/>
      <c r="AQ128" s="197"/>
      <c r="AR128" s="902"/>
      <c r="AS128" s="3"/>
      <c r="AT128" s="903"/>
    </row>
    <row r="129" spans="1:46" s="124" customFormat="1" ht="38.25">
      <c r="A129" s="1135"/>
      <c r="B129" s="1000" t="s">
        <v>396</v>
      </c>
      <c r="C129" s="1113"/>
      <c r="D129" s="1114"/>
      <c r="E129" s="417"/>
      <c r="F129" s="913"/>
      <c r="G129" s="337"/>
      <c r="H129" s="470"/>
      <c r="I129" s="470"/>
      <c r="J129" s="470"/>
      <c r="K129" s="470"/>
      <c r="L129" s="470"/>
      <c r="M129" s="471"/>
      <c r="N129" s="471"/>
      <c r="O129" s="471"/>
      <c r="P129" s="471"/>
      <c r="Q129" s="471"/>
      <c r="R129" s="472"/>
      <c r="S129" s="470"/>
      <c r="T129" s="470"/>
      <c r="U129" s="470"/>
      <c r="V129" s="470"/>
      <c r="W129" s="472"/>
      <c r="X129" s="472"/>
      <c r="Y129" s="472"/>
      <c r="Z129" s="472"/>
      <c r="AA129" s="472"/>
      <c r="AB129" s="716"/>
      <c r="AC129" s="313"/>
      <c r="AD129" s="269"/>
      <c r="AE129" s="264"/>
      <c r="AF129" s="264"/>
      <c r="AG129" s="270"/>
      <c r="AH129" s="271"/>
      <c r="AI129" s="985"/>
      <c r="AJ129" s="986"/>
      <c r="AK129" s="998"/>
      <c r="AL129" s="998"/>
      <c r="AM129" s="998"/>
      <c r="AN129" s="292" t="s">
        <v>628</v>
      </c>
      <c r="AO129" s="31"/>
      <c r="AP129" s="3"/>
      <c r="AQ129" s="983"/>
      <c r="AR129" s="902"/>
      <c r="AS129" s="3"/>
      <c r="AT129" s="903"/>
    </row>
    <row r="130" spans="1:46" s="124" customFormat="1" ht="25.5">
      <c r="A130" s="1135"/>
      <c r="B130" s="371" t="s">
        <v>133</v>
      </c>
      <c r="C130" s="1113">
        <v>1965</v>
      </c>
      <c r="D130" s="1114">
        <v>1</v>
      </c>
      <c r="E130" s="417" t="s">
        <v>305</v>
      </c>
      <c r="F130" s="913">
        <f t="shared" si="36"/>
        <v>50000</v>
      </c>
      <c r="G130" s="337">
        <f t="shared" si="72"/>
        <v>50000</v>
      </c>
      <c r="H130" s="470">
        <f t="shared" si="86"/>
        <v>0</v>
      </c>
      <c r="I130" s="470">
        <f t="shared" si="86"/>
        <v>0</v>
      </c>
      <c r="J130" s="470">
        <f t="shared" si="86"/>
        <v>0.05</v>
      </c>
      <c r="K130" s="470">
        <f t="shared" si="86"/>
        <v>0.05</v>
      </c>
      <c r="L130" s="470">
        <f t="shared" si="86"/>
        <v>0.1</v>
      </c>
      <c r="M130" s="471">
        <f t="shared" si="73"/>
        <v>0</v>
      </c>
      <c r="N130" s="471">
        <f t="shared" si="74"/>
        <v>0</v>
      </c>
      <c r="O130" s="471">
        <f t="shared" si="75"/>
        <v>2500</v>
      </c>
      <c r="P130" s="471">
        <f t="shared" si="76"/>
        <v>2625</v>
      </c>
      <c r="Q130" s="471">
        <f t="shared" si="77"/>
        <v>5512.5</v>
      </c>
      <c r="R130" s="472">
        <f t="shared" si="78"/>
        <v>60637.5</v>
      </c>
      <c r="S130" s="470">
        <f t="shared" si="89"/>
        <v>0</v>
      </c>
      <c r="T130" s="470">
        <f t="shared" si="89"/>
        <v>0.05</v>
      </c>
      <c r="U130" s="470">
        <v>0.03</v>
      </c>
      <c r="V130" s="470">
        <f t="shared" si="89"/>
        <v>0.1</v>
      </c>
      <c r="W130" s="472">
        <f t="shared" si="79"/>
        <v>0</v>
      </c>
      <c r="X130" s="472">
        <f t="shared" si="80"/>
        <v>3031.875</v>
      </c>
      <c r="Y130" s="472">
        <f t="shared" si="81"/>
        <v>1819.125</v>
      </c>
      <c r="Z130" s="472">
        <f t="shared" si="82"/>
        <v>303.1875</v>
      </c>
      <c r="AA130" s="472">
        <f t="shared" si="83"/>
        <v>65791.6875</v>
      </c>
      <c r="AB130" s="716">
        <v>50</v>
      </c>
      <c r="AC130" s="313">
        <f>IF(ISERROR(IF('Wainwright Summary'!$E$7-C130&gt;AB130,0,(AB130-('Wainwright Summary'!$E$7-C130))/AB130)*G130)," ",(IF('Wainwright Summary'!$E$7-C130&gt;AB130,0,(AB130-('Wainwright Summary'!$E$7-C130))/AB130)*AA130))</f>
        <v>9210.8362500000003</v>
      </c>
      <c r="AD130" s="269">
        <f>VLOOKUP(C130,'Inflation-OLD'!$A$6:$B$126,2)/VLOOKUP('Wainwright Summary'!$E$6,'Inflation-OLD'!$A$6:$B$126,2)</f>
        <v>0.19606462053135437</v>
      </c>
      <c r="AE130" s="264">
        <f>IF(ISERROR(AA130*AD130), " ",AA130*AD130 )</f>
        <v>12899.422243804951</v>
      </c>
      <c r="AF130" s="264">
        <f t="shared" si="84"/>
        <v>1805.9191141326933</v>
      </c>
      <c r="AG130" s="961">
        <v>2015</v>
      </c>
      <c r="AH130" s="271"/>
      <c r="AI130" s="985"/>
      <c r="AJ130" s="986">
        <f t="shared" si="85"/>
        <v>50</v>
      </c>
      <c r="AK130" s="998"/>
      <c r="AL130" s="998"/>
      <c r="AM130" s="998"/>
      <c r="AN130" s="292" t="s">
        <v>121</v>
      </c>
      <c r="AO130" s="31"/>
      <c r="AP130" s="3"/>
      <c r="AQ130" s="983"/>
      <c r="AR130" s="902">
        <v>50000</v>
      </c>
      <c r="AS130" s="3">
        <f t="shared" si="37"/>
        <v>1</v>
      </c>
      <c r="AT130" s="903">
        <f t="shared" si="38"/>
        <v>50000</v>
      </c>
    </row>
    <row r="131" spans="1:46" s="124" customFormat="1">
      <c r="A131" s="1135"/>
      <c r="B131" s="371" t="s">
        <v>397</v>
      </c>
      <c r="C131" s="1113">
        <v>1965</v>
      </c>
      <c r="D131" s="1114">
        <v>2</v>
      </c>
      <c r="E131" s="417" t="s">
        <v>305</v>
      </c>
      <c r="F131" s="913">
        <f t="shared" si="36"/>
        <v>6000</v>
      </c>
      <c r="G131" s="337">
        <f t="shared" si="72"/>
        <v>12000</v>
      </c>
      <c r="H131" s="470">
        <f t="shared" si="86"/>
        <v>0</v>
      </c>
      <c r="I131" s="470">
        <f t="shared" si="86"/>
        <v>0</v>
      </c>
      <c r="J131" s="470">
        <f t="shared" si="86"/>
        <v>0.05</v>
      </c>
      <c r="K131" s="470">
        <f t="shared" si="86"/>
        <v>0.05</v>
      </c>
      <c r="L131" s="470">
        <f t="shared" si="86"/>
        <v>0.1</v>
      </c>
      <c r="M131" s="471">
        <f t="shared" si="73"/>
        <v>0</v>
      </c>
      <c r="N131" s="471">
        <f t="shared" si="74"/>
        <v>0</v>
      </c>
      <c r="O131" s="471">
        <f t="shared" si="75"/>
        <v>600</v>
      </c>
      <c r="P131" s="471">
        <f t="shared" si="76"/>
        <v>630</v>
      </c>
      <c r="Q131" s="471">
        <f t="shared" si="77"/>
        <v>1323</v>
      </c>
      <c r="R131" s="472">
        <f t="shared" si="78"/>
        <v>14553</v>
      </c>
      <c r="S131" s="470">
        <f t="shared" si="89"/>
        <v>0</v>
      </c>
      <c r="T131" s="470">
        <f t="shared" si="89"/>
        <v>0.05</v>
      </c>
      <c r="U131" s="470">
        <v>0.03</v>
      </c>
      <c r="V131" s="470">
        <f t="shared" si="89"/>
        <v>0.1</v>
      </c>
      <c r="W131" s="472">
        <f t="shared" si="79"/>
        <v>0</v>
      </c>
      <c r="X131" s="472">
        <f t="shared" si="80"/>
        <v>727.65000000000009</v>
      </c>
      <c r="Y131" s="472">
        <f t="shared" si="81"/>
        <v>436.59</v>
      </c>
      <c r="Z131" s="472">
        <f t="shared" si="82"/>
        <v>72.765000000000015</v>
      </c>
      <c r="AA131" s="472">
        <f t="shared" si="83"/>
        <v>15790.005000000001</v>
      </c>
      <c r="AB131" s="716">
        <v>25</v>
      </c>
      <c r="AC131" s="313">
        <f>IF(ISERROR(IF('Wainwright Summary'!$E$7-C131&gt;AB131,0,(AB131-('Wainwright Summary'!$E$7-C131))/AB131)*G131)," ",(IF('Wainwright Summary'!$E$7-C131&gt;AB131,0,(AB131-('Wainwright Summary'!$E$7-C131))/AB131)*AA131))</f>
        <v>0</v>
      </c>
      <c r="AD131" s="269">
        <f>VLOOKUP(C131,'Inflation-OLD'!$A$6:$B$126,2)/VLOOKUP('Wainwright Summary'!$E$6,'Inflation-OLD'!$A$6:$B$126,2)</f>
        <v>0.19606462053135437</v>
      </c>
      <c r="AE131" s="264">
        <f>IF(ISERROR(AA131*AD131), " ",AA131*AD131 )</f>
        <v>3095.8613385131885</v>
      </c>
      <c r="AF131" s="264">
        <f t="shared" si="84"/>
        <v>0</v>
      </c>
      <c r="AG131" s="961">
        <v>2015</v>
      </c>
      <c r="AH131" s="271"/>
      <c r="AI131" s="985"/>
      <c r="AJ131" s="986">
        <f t="shared" si="85"/>
        <v>25</v>
      </c>
      <c r="AK131" s="998"/>
      <c r="AL131" s="998"/>
      <c r="AM131" s="998"/>
      <c r="AN131" s="292"/>
      <c r="AO131" s="31"/>
      <c r="AP131" s="3"/>
      <c r="AQ131" s="983"/>
      <c r="AR131" s="902">
        <v>6000</v>
      </c>
      <c r="AS131" s="3">
        <f t="shared" si="37"/>
        <v>1</v>
      </c>
      <c r="AT131" s="903">
        <f t="shared" si="38"/>
        <v>6000</v>
      </c>
    </row>
    <row r="132" spans="1:46" s="124" customFormat="1">
      <c r="A132" s="1135"/>
      <c r="B132" s="371" t="s">
        <v>398</v>
      </c>
      <c r="C132" s="1113">
        <v>1965</v>
      </c>
      <c r="D132" s="1114">
        <v>1</v>
      </c>
      <c r="E132" s="417" t="s">
        <v>305</v>
      </c>
      <c r="F132" s="913">
        <f t="shared" si="36"/>
        <v>20000</v>
      </c>
      <c r="G132" s="337">
        <f t="shared" si="72"/>
        <v>20000</v>
      </c>
      <c r="H132" s="470">
        <f t="shared" si="86"/>
        <v>0</v>
      </c>
      <c r="I132" s="470">
        <f t="shared" si="86"/>
        <v>0</v>
      </c>
      <c r="J132" s="470">
        <f t="shared" si="86"/>
        <v>0.05</v>
      </c>
      <c r="K132" s="470">
        <f t="shared" si="86"/>
        <v>0.05</v>
      </c>
      <c r="L132" s="470">
        <f t="shared" si="86"/>
        <v>0.1</v>
      </c>
      <c r="M132" s="471">
        <f t="shared" si="73"/>
        <v>0</v>
      </c>
      <c r="N132" s="471">
        <f t="shared" si="74"/>
        <v>0</v>
      </c>
      <c r="O132" s="471">
        <f t="shared" si="75"/>
        <v>1000</v>
      </c>
      <c r="P132" s="471">
        <f t="shared" si="76"/>
        <v>1050</v>
      </c>
      <c r="Q132" s="471">
        <f t="shared" si="77"/>
        <v>2205</v>
      </c>
      <c r="R132" s="472">
        <f t="shared" si="78"/>
        <v>24255</v>
      </c>
      <c r="S132" s="470">
        <f t="shared" si="89"/>
        <v>0</v>
      </c>
      <c r="T132" s="470">
        <f t="shared" si="89"/>
        <v>0.05</v>
      </c>
      <c r="U132" s="470">
        <v>0.03</v>
      </c>
      <c r="V132" s="470">
        <f t="shared" si="89"/>
        <v>0.1</v>
      </c>
      <c r="W132" s="472">
        <f t="shared" si="79"/>
        <v>0</v>
      </c>
      <c r="X132" s="472">
        <f t="shared" si="80"/>
        <v>1212.75</v>
      </c>
      <c r="Y132" s="472">
        <f t="shared" si="81"/>
        <v>727.65</v>
      </c>
      <c r="Z132" s="472">
        <f t="shared" si="82"/>
        <v>121.27500000000001</v>
      </c>
      <c r="AA132" s="472">
        <f t="shared" si="83"/>
        <v>26316.674999999999</v>
      </c>
      <c r="AB132" s="716">
        <v>25</v>
      </c>
      <c r="AC132" s="313">
        <f>IF(ISERROR(IF('Wainwright Summary'!$E$7-C132&gt;AB132,0,(AB132-('Wainwright Summary'!$E$7-C132))/AB132)*G132)," ",(IF('Wainwright Summary'!$E$7-C132&gt;AB132,0,(AB132-('Wainwright Summary'!$E$7-C132))/AB132)*AA132))</f>
        <v>0</v>
      </c>
      <c r="AD132" s="269">
        <f>VLOOKUP(C132,'Inflation-OLD'!$A$6:$B$126,2)/VLOOKUP('Wainwright Summary'!$E$6,'Inflation-OLD'!$A$6:$B$126,2)</f>
        <v>0.19606462053135437</v>
      </c>
      <c r="AE132" s="264">
        <f>IF(ISERROR(AA132*AD132), " ",AA132*AD132 )</f>
        <v>5159.7688975219799</v>
      </c>
      <c r="AF132" s="264">
        <f t="shared" si="84"/>
        <v>0</v>
      </c>
      <c r="AG132" s="961">
        <v>2015</v>
      </c>
      <c r="AH132" s="271"/>
      <c r="AI132" s="985"/>
      <c r="AJ132" s="986">
        <f t="shared" si="85"/>
        <v>25</v>
      </c>
      <c r="AK132" s="998"/>
      <c r="AL132" s="998"/>
      <c r="AM132" s="998"/>
      <c r="AN132" s="292" t="s">
        <v>122</v>
      </c>
      <c r="AO132" s="31"/>
      <c r="AP132" s="3"/>
      <c r="AQ132" s="983"/>
      <c r="AR132" s="902">
        <v>20000</v>
      </c>
      <c r="AS132" s="3">
        <f t="shared" si="37"/>
        <v>1</v>
      </c>
      <c r="AT132" s="903">
        <f t="shared" si="38"/>
        <v>20000</v>
      </c>
    </row>
    <row r="133" spans="1:46" s="124" customFormat="1">
      <c r="A133" s="1135"/>
      <c r="B133" s="371" t="s">
        <v>399</v>
      </c>
      <c r="C133" s="1113">
        <v>1965</v>
      </c>
      <c r="D133" s="1114">
        <v>1</v>
      </c>
      <c r="E133" s="417" t="s">
        <v>305</v>
      </c>
      <c r="F133" s="913">
        <f t="shared" si="36"/>
        <v>10000</v>
      </c>
      <c r="G133" s="337">
        <f t="shared" si="72"/>
        <v>10000</v>
      </c>
      <c r="H133" s="470">
        <f t="shared" si="86"/>
        <v>0</v>
      </c>
      <c r="I133" s="470">
        <f t="shared" si="86"/>
        <v>0</v>
      </c>
      <c r="J133" s="470">
        <f t="shared" si="86"/>
        <v>0.05</v>
      </c>
      <c r="K133" s="470">
        <f t="shared" si="86"/>
        <v>0.05</v>
      </c>
      <c r="L133" s="470">
        <f t="shared" si="86"/>
        <v>0.1</v>
      </c>
      <c r="M133" s="471">
        <f t="shared" si="73"/>
        <v>0</v>
      </c>
      <c r="N133" s="471">
        <f t="shared" si="74"/>
        <v>0</v>
      </c>
      <c r="O133" s="471">
        <f t="shared" si="75"/>
        <v>500</v>
      </c>
      <c r="P133" s="471">
        <f t="shared" si="76"/>
        <v>525</v>
      </c>
      <c r="Q133" s="471">
        <f t="shared" si="77"/>
        <v>1102.5</v>
      </c>
      <c r="R133" s="472">
        <f t="shared" si="78"/>
        <v>12127.5</v>
      </c>
      <c r="S133" s="470">
        <f t="shared" si="89"/>
        <v>0</v>
      </c>
      <c r="T133" s="470">
        <f t="shared" si="89"/>
        <v>0.05</v>
      </c>
      <c r="U133" s="470">
        <v>0.03</v>
      </c>
      <c r="V133" s="470">
        <f t="shared" si="89"/>
        <v>0.1</v>
      </c>
      <c r="W133" s="472">
        <f t="shared" si="79"/>
        <v>0</v>
      </c>
      <c r="X133" s="472">
        <f t="shared" si="80"/>
        <v>606.375</v>
      </c>
      <c r="Y133" s="472">
        <f t="shared" si="81"/>
        <v>363.82499999999999</v>
      </c>
      <c r="Z133" s="472">
        <f t="shared" si="82"/>
        <v>60.637500000000003</v>
      </c>
      <c r="AA133" s="472">
        <f t="shared" si="83"/>
        <v>13158.3375</v>
      </c>
      <c r="AB133" s="716">
        <v>35</v>
      </c>
      <c r="AC133" s="313">
        <f>IF(ISERROR(IF('Wainwright Summary'!$E$7-C133&gt;AB133,0,(AB133-('Wainwright Summary'!$E$7-C133))/AB133)*G133)," ",(IF('Wainwright Summary'!$E$7-C133&gt;AB133,0,(AB133-('Wainwright Summary'!$E$7-C133))/AB133)*AA133))</f>
        <v>0</v>
      </c>
      <c r="AD133" s="269">
        <f>VLOOKUP(C133,'Inflation-OLD'!$A$6:$B$126,2)/VLOOKUP('Wainwright Summary'!$E$6,'Inflation-OLD'!$A$6:$B$126,2)</f>
        <v>0.19606462053135437</v>
      </c>
      <c r="AE133" s="264">
        <f>IF(ISERROR(AA133*AD133), " ",AA133*AD133 )</f>
        <v>2579.8844487609899</v>
      </c>
      <c r="AF133" s="264">
        <f t="shared" si="84"/>
        <v>0</v>
      </c>
      <c r="AG133" s="961">
        <v>2015</v>
      </c>
      <c r="AH133" s="271"/>
      <c r="AI133" s="985"/>
      <c r="AJ133" s="986">
        <f t="shared" si="85"/>
        <v>35</v>
      </c>
      <c r="AK133" s="998"/>
      <c r="AL133" s="998"/>
      <c r="AM133" s="998"/>
      <c r="AN133" s="292" t="s">
        <v>630</v>
      </c>
      <c r="AO133" s="31"/>
      <c r="AP133" s="3"/>
      <c r="AQ133" s="983"/>
      <c r="AR133" s="902">
        <v>10000</v>
      </c>
      <c r="AS133" s="3">
        <f t="shared" si="37"/>
        <v>1</v>
      </c>
      <c r="AT133" s="903">
        <f t="shared" si="38"/>
        <v>10000</v>
      </c>
    </row>
    <row r="134" spans="1:46" s="124" customFormat="1">
      <c r="A134" s="1135"/>
      <c r="B134" s="371" t="s">
        <v>400</v>
      </c>
      <c r="C134" s="1113">
        <v>1965</v>
      </c>
      <c r="D134" s="1114">
        <v>1005</v>
      </c>
      <c r="E134" s="417" t="s">
        <v>307</v>
      </c>
      <c r="F134" s="913">
        <f t="shared" si="36"/>
        <v>140</v>
      </c>
      <c r="G134" s="337">
        <f t="shared" si="72"/>
        <v>140700</v>
      </c>
      <c r="H134" s="470">
        <f t="shared" si="86"/>
        <v>0</v>
      </c>
      <c r="I134" s="470">
        <f t="shared" si="86"/>
        <v>0</v>
      </c>
      <c r="J134" s="470">
        <f t="shared" si="86"/>
        <v>0.05</v>
      </c>
      <c r="K134" s="470">
        <f t="shared" si="86"/>
        <v>0.05</v>
      </c>
      <c r="L134" s="470">
        <f t="shared" si="86"/>
        <v>0.1</v>
      </c>
      <c r="M134" s="471">
        <f t="shared" si="73"/>
        <v>0</v>
      </c>
      <c r="N134" s="471">
        <f t="shared" si="74"/>
        <v>0</v>
      </c>
      <c r="O134" s="471">
        <f t="shared" si="75"/>
        <v>7035</v>
      </c>
      <c r="P134" s="471">
        <f t="shared" si="76"/>
        <v>7386.75</v>
      </c>
      <c r="Q134" s="471">
        <f t="shared" si="77"/>
        <v>15512.175000000001</v>
      </c>
      <c r="R134" s="472">
        <f t="shared" si="78"/>
        <v>170633.92499999999</v>
      </c>
      <c r="S134" s="470">
        <f t="shared" si="89"/>
        <v>0</v>
      </c>
      <c r="T134" s="470">
        <f t="shared" si="89"/>
        <v>0.05</v>
      </c>
      <c r="U134" s="470">
        <f t="shared" si="89"/>
        <v>0.05</v>
      </c>
      <c r="V134" s="470">
        <f t="shared" si="89"/>
        <v>0.1</v>
      </c>
      <c r="W134" s="472">
        <f t="shared" si="79"/>
        <v>0</v>
      </c>
      <c r="X134" s="472">
        <f t="shared" si="80"/>
        <v>8531.6962499999991</v>
      </c>
      <c r="Y134" s="472">
        <f t="shared" si="81"/>
        <v>8531.6962499999991</v>
      </c>
      <c r="Z134" s="472">
        <f t="shared" si="82"/>
        <v>853.169625</v>
      </c>
      <c r="AA134" s="472">
        <f t="shared" si="83"/>
        <v>188550.48712499999</v>
      </c>
      <c r="AB134" s="716">
        <v>70</v>
      </c>
      <c r="AC134" s="313">
        <f>IF(ISERROR(IF('Wainwright Summary'!$E$7-C134&gt;AB134,0,(AB134-('Wainwright Summary'!$E$7-C134))/AB134)*G134)," ",(IF('Wainwright Summary'!$E$7-C134&gt;AB134,0,(AB134-('Wainwright Summary'!$E$7-C134))/AB134)*AA134))</f>
        <v>72726.616462499995</v>
      </c>
      <c r="AD134" s="269">
        <f>VLOOKUP(C134,'Inflation-OLD'!$A$6:$B$126,2)/VLOOKUP('Wainwright Summary'!$E$6,'Inflation-OLD'!$A$6:$B$126,2)</f>
        <v>0.19606462053135437</v>
      </c>
      <c r="AE134" s="264">
        <f>IF(ISERROR(AA134*AD134), " ",AA134*AD134 )</f>
        <v>36968.07970916514</v>
      </c>
      <c r="AF134" s="264">
        <f t="shared" si="84"/>
        <v>14259.116459249411</v>
      </c>
      <c r="AG134" s="270">
        <f>IF(ISERROR(C134+AB134)," ",(C134+AB134))</f>
        <v>2035</v>
      </c>
      <c r="AH134" s="271"/>
      <c r="AI134" s="985"/>
      <c r="AJ134" s="986">
        <f t="shared" si="85"/>
        <v>70</v>
      </c>
      <c r="AK134" s="998"/>
      <c r="AL134" s="998"/>
      <c r="AM134" s="998"/>
      <c r="AN134" s="292" t="s">
        <v>631</v>
      </c>
      <c r="AO134" s="31"/>
      <c r="AP134" s="3"/>
      <c r="AQ134" s="983"/>
      <c r="AR134" s="902">
        <v>140</v>
      </c>
      <c r="AS134" s="3">
        <f t="shared" si="37"/>
        <v>1</v>
      </c>
      <c r="AT134" s="903">
        <f t="shared" si="38"/>
        <v>140</v>
      </c>
    </row>
    <row r="135" spans="1:46" s="124" customFormat="1">
      <c r="A135" s="1135"/>
      <c r="B135" s="371"/>
      <c r="C135" s="418"/>
      <c r="D135" s="419"/>
      <c r="E135" s="420"/>
      <c r="F135" s="913"/>
      <c r="G135" s="337"/>
      <c r="H135" s="470"/>
      <c r="I135" s="470"/>
      <c r="J135" s="470"/>
      <c r="K135" s="470"/>
      <c r="L135" s="470"/>
      <c r="M135" s="471"/>
      <c r="N135" s="471"/>
      <c r="O135" s="471"/>
      <c r="P135" s="471"/>
      <c r="Q135" s="471"/>
      <c r="R135" s="472"/>
      <c r="S135" s="470"/>
      <c r="T135" s="470"/>
      <c r="U135" s="470"/>
      <c r="V135" s="470"/>
      <c r="W135" s="472"/>
      <c r="X135" s="472"/>
      <c r="Y135" s="472"/>
      <c r="Z135" s="472"/>
      <c r="AA135" s="472"/>
      <c r="AB135" s="716"/>
      <c r="AC135" s="313"/>
      <c r="AD135" s="269"/>
      <c r="AE135" s="264"/>
      <c r="AF135" s="264"/>
      <c r="AG135" s="270"/>
      <c r="AH135" s="271"/>
      <c r="AI135" s="985"/>
      <c r="AJ135" s="986"/>
      <c r="AK135" s="998"/>
      <c r="AL135" s="998"/>
      <c r="AM135" s="998"/>
      <c r="AN135" s="292"/>
      <c r="AP135" s="4"/>
      <c r="AQ135" s="197"/>
      <c r="AR135" s="902"/>
      <c r="AS135" s="3"/>
      <c r="AT135" s="903"/>
    </row>
    <row r="136" spans="1:46" s="124" customFormat="1" ht="38.25">
      <c r="A136" s="1135"/>
      <c r="B136" s="1000" t="s">
        <v>401</v>
      </c>
      <c r="C136" s="1113"/>
      <c r="D136" s="1114"/>
      <c r="E136" s="417"/>
      <c r="F136" s="913"/>
      <c r="G136" s="337"/>
      <c r="H136" s="470"/>
      <c r="I136" s="470"/>
      <c r="J136" s="470"/>
      <c r="K136" s="470"/>
      <c r="L136" s="470"/>
      <c r="M136" s="471"/>
      <c r="N136" s="471"/>
      <c r="O136" s="471"/>
      <c r="P136" s="471"/>
      <c r="Q136" s="471"/>
      <c r="R136" s="472"/>
      <c r="S136" s="470"/>
      <c r="T136" s="470"/>
      <c r="U136" s="470"/>
      <c r="V136" s="470"/>
      <c r="W136" s="472"/>
      <c r="X136" s="472"/>
      <c r="Y136" s="472"/>
      <c r="Z136" s="472"/>
      <c r="AA136" s="472"/>
      <c r="AB136" s="716"/>
      <c r="AC136" s="313"/>
      <c r="AD136" s="269"/>
      <c r="AE136" s="264"/>
      <c r="AF136" s="264"/>
      <c r="AG136" s="270"/>
      <c r="AH136" s="271"/>
      <c r="AI136" s="985"/>
      <c r="AJ136" s="986"/>
      <c r="AK136" s="998"/>
      <c r="AL136" s="998"/>
      <c r="AM136" s="998"/>
      <c r="AN136" s="292" t="s">
        <v>628</v>
      </c>
      <c r="AO136" s="31"/>
      <c r="AP136" s="3"/>
      <c r="AQ136" s="983"/>
      <c r="AR136" s="902"/>
      <c r="AS136" s="3"/>
      <c r="AT136" s="903"/>
    </row>
    <row r="137" spans="1:46" s="124" customFormat="1">
      <c r="A137" s="1135"/>
      <c r="B137" s="371" t="s">
        <v>402</v>
      </c>
      <c r="C137" s="1113">
        <v>1965</v>
      </c>
      <c r="D137" s="1114">
        <v>1</v>
      </c>
      <c r="E137" s="417" t="s">
        <v>305</v>
      </c>
      <c r="F137" s="913">
        <f t="shared" si="36"/>
        <v>7500</v>
      </c>
      <c r="G137" s="337">
        <f t="shared" si="72"/>
        <v>7500</v>
      </c>
      <c r="H137" s="470">
        <f t="shared" si="86"/>
        <v>0</v>
      </c>
      <c r="I137" s="470">
        <f t="shared" si="86"/>
        <v>0</v>
      </c>
      <c r="J137" s="470">
        <f t="shared" si="86"/>
        <v>0.05</v>
      </c>
      <c r="K137" s="470">
        <f t="shared" si="86"/>
        <v>0.05</v>
      </c>
      <c r="L137" s="470">
        <f t="shared" si="86"/>
        <v>0.1</v>
      </c>
      <c r="M137" s="471">
        <f t="shared" si="73"/>
        <v>0</v>
      </c>
      <c r="N137" s="471">
        <f t="shared" si="74"/>
        <v>0</v>
      </c>
      <c r="O137" s="471">
        <f t="shared" si="75"/>
        <v>375</v>
      </c>
      <c r="P137" s="471">
        <f t="shared" si="76"/>
        <v>393.75</v>
      </c>
      <c r="Q137" s="471">
        <f t="shared" si="77"/>
        <v>826.875</v>
      </c>
      <c r="R137" s="472">
        <f t="shared" si="78"/>
        <v>9095.625</v>
      </c>
      <c r="S137" s="470">
        <f t="shared" si="89"/>
        <v>0</v>
      </c>
      <c r="T137" s="470">
        <f t="shared" si="89"/>
        <v>0.05</v>
      </c>
      <c r="U137" s="470">
        <v>0.03</v>
      </c>
      <c r="V137" s="470">
        <f t="shared" si="89"/>
        <v>0.1</v>
      </c>
      <c r="W137" s="472">
        <f t="shared" si="79"/>
        <v>0</v>
      </c>
      <c r="X137" s="472">
        <f t="shared" si="80"/>
        <v>454.78125</v>
      </c>
      <c r="Y137" s="472">
        <f t="shared" si="81"/>
        <v>272.86874999999998</v>
      </c>
      <c r="Z137" s="472">
        <f t="shared" si="82"/>
        <v>45.478125000000006</v>
      </c>
      <c r="AA137" s="472">
        <f t="shared" si="83"/>
        <v>9868.7531249999993</v>
      </c>
      <c r="AB137" s="716">
        <v>50</v>
      </c>
      <c r="AC137" s="313">
        <f>IF(ISERROR(IF('Wainwright Summary'!$E$7-C137&gt;AB137,0,(AB137-('Wainwright Summary'!$E$7-C137))/AB137)*G137)," ",(IF('Wainwright Summary'!$E$7-C137&gt;AB137,0,(AB137-('Wainwright Summary'!$E$7-C137))/AB137)*AA137))</f>
        <v>1381.6254375000001</v>
      </c>
      <c r="AD137" s="269">
        <f>VLOOKUP(C137,'Inflation-OLD'!$A$6:$B$126,2)/VLOOKUP('Wainwright Summary'!$E$6,'Inflation-OLD'!$A$6:$B$126,2)</f>
        <v>0.19606462053135437</v>
      </c>
      <c r="AE137" s="264">
        <f>IF(ISERROR(AA137*AD137), " ",AA137*AD137 )</f>
        <v>1934.9133365707426</v>
      </c>
      <c r="AF137" s="264">
        <f t="shared" si="84"/>
        <v>270.887867119904</v>
      </c>
      <c r="AG137" s="961">
        <v>2015</v>
      </c>
      <c r="AH137" s="271"/>
      <c r="AI137" s="985"/>
      <c r="AJ137" s="986">
        <f t="shared" si="85"/>
        <v>50</v>
      </c>
      <c r="AK137" s="998"/>
      <c r="AL137" s="998"/>
      <c r="AM137" s="998"/>
      <c r="AN137" s="292" t="s">
        <v>122</v>
      </c>
      <c r="AO137" s="31"/>
      <c r="AP137" s="3"/>
      <c r="AQ137" s="983"/>
      <c r="AR137" s="902">
        <v>7500</v>
      </c>
      <c r="AS137" s="3">
        <f t="shared" si="37"/>
        <v>1</v>
      </c>
      <c r="AT137" s="903">
        <f t="shared" si="38"/>
        <v>7500</v>
      </c>
    </row>
    <row r="138" spans="1:46" s="124" customFormat="1" ht="25.5">
      <c r="A138" s="1135"/>
      <c r="B138" s="371" t="s">
        <v>403</v>
      </c>
      <c r="C138" s="1113">
        <v>1965</v>
      </c>
      <c r="D138" s="1114">
        <v>2</v>
      </c>
      <c r="E138" s="417" t="s">
        <v>305</v>
      </c>
      <c r="F138" s="913">
        <f t="shared" si="36"/>
        <v>3750</v>
      </c>
      <c r="G138" s="337">
        <f t="shared" si="72"/>
        <v>7500</v>
      </c>
      <c r="H138" s="470">
        <f t="shared" si="86"/>
        <v>0</v>
      </c>
      <c r="I138" s="470">
        <f t="shared" si="86"/>
        <v>0</v>
      </c>
      <c r="J138" s="470">
        <f t="shared" si="86"/>
        <v>0.05</v>
      </c>
      <c r="K138" s="470">
        <f t="shared" si="86"/>
        <v>0.05</v>
      </c>
      <c r="L138" s="470">
        <f t="shared" si="86"/>
        <v>0.1</v>
      </c>
      <c r="M138" s="471">
        <f t="shared" si="73"/>
        <v>0</v>
      </c>
      <c r="N138" s="471">
        <f t="shared" si="74"/>
        <v>0</v>
      </c>
      <c r="O138" s="471">
        <f t="shared" si="75"/>
        <v>375</v>
      </c>
      <c r="P138" s="471">
        <f t="shared" si="76"/>
        <v>393.75</v>
      </c>
      <c r="Q138" s="471">
        <f t="shared" si="77"/>
        <v>826.875</v>
      </c>
      <c r="R138" s="472">
        <f t="shared" si="78"/>
        <v>9095.625</v>
      </c>
      <c r="S138" s="470">
        <f t="shared" si="89"/>
        <v>0</v>
      </c>
      <c r="T138" s="470">
        <f t="shared" si="89"/>
        <v>0.05</v>
      </c>
      <c r="U138" s="470">
        <v>0.03</v>
      </c>
      <c r="V138" s="470">
        <f t="shared" si="89"/>
        <v>0.1</v>
      </c>
      <c r="W138" s="472">
        <f t="shared" si="79"/>
        <v>0</v>
      </c>
      <c r="X138" s="472">
        <f t="shared" si="80"/>
        <v>454.78125</v>
      </c>
      <c r="Y138" s="472">
        <f t="shared" si="81"/>
        <v>272.86874999999998</v>
      </c>
      <c r="Z138" s="472">
        <f t="shared" si="82"/>
        <v>45.478125000000006</v>
      </c>
      <c r="AA138" s="472">
        <f t="shared" si="83"/>
        <v>9868.7531249999993</v>
      </c>
      <c r="AB138" s="716">
        <v>25</v>
      </c>
      <c r="AC138" s="313">
        <f>IF(ISERROR(IF('Wainwright Summary'!$E$7-C138&gt;AB138,0,(AB138-('Wainwright Summary'!$E$7-C138))/AB138)*G138)," ",(IF('Wainwright Summary'!$E$7-C138&gt;AB138,0,(AB138-('Wainwright Summary'!$E$7-C138))/AB138)*AA138))</f>
        <v>0</v>
      </c>
      <c r="AD138" s="269">
        <f>VLOOKUP(C138,'Inflation-OLD'!$A$6:$B$126,2)/VLOOKUP('Wainwright Summary'!$E$6,'Inflation-OLD'!$A$6:$B$126,2)</f>
        <v>0.19606462053135437</v>
      </c>
      <c r="AE138" s="264">
        <f>IF(ISERROR(AA138*AD138), " ",AA138*AD138 )</f>
        <v>1934.9133365707426</v>
      </c>
      <c r="AF138" s="264">
        <f t="shared" si="84"/>
        <v>0</v>
      </c>
      <c r="AG138" s="961">
        <v>2015</v>
      </c>
      <c r="AH138" s="271"/>
      <c r="AI138" s="985"/>
      <c r="AJ138" s="986">
        <f t="shared" si="85"/>
        <v>25</v>
      </c>
      <c r="AK138" s="998"/>
      <c r="AL138" s="998"/>
      <c r="AM138" s="998"/>
      <c r="AN138" s="292" t="s">
        <v>123</v>
      </c>
      <c r="AO138" s="31"/>
      <c r="AP138" s="3"/>
      <c r="AQ138" s="983"/>
      <c r="AR138" s="902">
        <v>3750</v>
      </c>
      <c r="AS138" s="3">
        <f t="shared" si="37"/>
        <v>1</v>
      </c>
      <c r="AT138" s="903">
        <f t="shared" si="38"/>
        <v>3750</v>
      </c>
    </row>
    <row r="139" spans="1:46" s="124" customFormat="1">
      <c r="A139" s="1135"/>
      <c r="B139" s="371" t="s">
        <v>404</v>
      </c>
      <c r="C139" s="1113">
        <v>1965</v>
      </c>
      <c r="D139" s="1114">
        <v>1</v>
      </c>
      <c r="E139" s="417" t="s">
        <v>305</v>
      </c>
      <c r="F139" s="913">
        <f t="shared" si="36"/>
        <v>7500</v>
      </c>
      <c r="G139" s="337">
        <f t="shared" si="72"/>
        <v>7500</v>
      </c>
      <c r="H139" s="470">
        <f t="shared" si="86"/>
        <v>0</v>
      </c>
      <c r="I139" s="470">
        <f t="shared" si="86"/>
        <v>0</v>
      </c>
      <c r="J139" s="470">
        <f t="shared" si="86"/>
        <v>0.05</v>
      </c>
      <c r="K139" s="470">
        <f t="shared" si="86"/>
        <v>0.05</v>
      </c>
      <c r="L139" s="470">
        <f t="shared" si="86"/>
        <v>0.1</v>
      </c>
      <c r="M139" s="471">
        <f t="shared" si="73"/>
        <v>0</v>
      </c>
      <c r="N139" s="471">
        <f t="shared" si="74"/>
        <v>0</v>
      </c>
      <c r="O139" s="471">
        <f t="shared" si="75"/>
        <v>375</v>
      </c>
      <c r="P139" s="471">
        <f t="shared" si="76"/>
        <v>393.75</v>
      </c>
      <c r="Q139" s="471">
        <f t="shared" si="77"/>
        <v>826.875</v>
      </c>
      <c r="R139" s="472">
        <f t="shared" si="78"/>
        <v>9095.625</v>
      </c>
      <c r="S139" s="470">
        <f t="shared" si="89"/>
        <v>0</v>
      </c>
      <c r="T139" s="470">
        <f t="shared" si="89"/>
        <v>0.05</v>
      </c>
      <c r="U139" s="470">
        <v>0.03</v>
      </c>
      <c r="V139" s="470">
        <f t="shared" si="89"/>
        <v>0.1</v>
      </c>
      <c r="W139" s="472">
        <f t="shared" si="79"/>
        <v>0</v>
      </c>
      <c r="X139" s="472">
        <f t="shared" si="80"/>
        <v>454.78125</v>
      </c>
      <c r="Y139" s="472">
        <f t="shared" si="81"/>
        <v>272.86874999999998</v>
      </c>
      <c r="Z139" s="472">
        <f t="shared" si="82"/>
        <v>45.478125000000006</v>
      </c>
      <c r="AA139" s="472">
        <f t="shared" si="83"/>
        <v>9868.7531249999993</v>
      </c>
      <c r="AB139" s="716">
        <v>25</v>
      </c>
      <c r="AC139" s="313">
        <f>IF(ISERROR(IF('Wainwright Summary'!$E$7-C139&gt;AB139,0,(AB139-('Wainwright Summary'!$E$7-C139))/AB139)*G139)," ",(IF('Wainwright Summary'!$E$7-C139&gt;AB139,0,(AB139-('Wainwright Summary'!$E$7-C139))/AB139)*AA139))</f>
        <v>0</v>
      </c>
      <c r="AD139" s="269">
        <f>VLOOKUP(C139,'Inflation-OLD'!$A$6:$B$126,2)/VLOOKUP('Wainwright Summary'!$E$6,'Inflation-OLD'!$A$6:$B$126,2)</f>
        <v>0.19606462053135437</v>
      </c>
      <c r="AE139" s="264">
        <f>IF(ISERROR(AA139*AD139), " ",AA139*AD139 )</f>
        <v>1934.9133365707426</v>
      </c>
      <c r="AF139" s="264">
        <f t="shared" si="84"/>
        <v>0</v>
      </c>
      <c r="AG139" s="961">
        <v>2015</v>
      </c>
      <c r="AH139" s="271"/>
      <c r="AI139" s="985"/>
      <c r="AJ139" s="986">
        <f t="shared" si="85"/>
        <v>25</v>
      </c>
      <c r="AK139" s="998"/>
      <c r="AL139" s="998"/>
      <c r="AM139" s="998"/>
      <c r="AN139" s="292" t="s">
        <v>124</v>
      </c>
      <c r="AO139" s="31"/>
      <c r="AP139" s="3"/>
      <c r="AQ139" s="983"/>
      <c r="AR139" s="902">
        <v>7500</v>
      </c>
      <c r="AS139" s="3">
        <f t="shared" si="37"/>
        <v>1</v>
      </c>
      <c r="AT139" s="903">
        <f t="shared" si="38"/>
        <v>7500</v>
      </c>
    </row>
    <row r="140" spans="1:46" s="124" customFormat="1">
      <c r="A140" s="1135"/>
      <c r="B140" s="371" t="s">
        <v>95</v>
      </c>
      <c r="C140" s="1113">
        <v>1965</v>
      </c>
      <c r="D140" s="1114">
        <v>1</v>
      </c>
      <c r="E140" s="417" t="s">
        <v>305</v>
      </c>
      <c r="F140" s="913">
        <f t="shared" si="36"/>
        <v>7500</v>
      </c>
      <c r="G140" s="337">
        <f t="shared" si="72"/>
        <v>7500</v>
      </c>
      <c r="H140" s="470">
        <f t="shared" si="86"/>
        <v>0</v>
      </c>
      <c r="I140" s="470">
        <f t="shared" si="86"/>
        <v>0</v>
      </c>
      <c r="J140" s="470">
        <f t="shared" si="86"/>
        <v>0.05</v>
      </c>
      <c r="K140" s="470">
        <f t="shared" si="86"/>
        <v>0.05</v>
      </c>
      <c r="L140" s="470">
        <f t="shared" si="86"/>
        <v>0.1</v>
      </c>
      <c r="M140" s="471">
        <f t="shared" si="73"/>
        <v>0</v>
      </c>
      <c r="N140" s="471">
        <f t="shared" si="74"/>
        <v>0</v>
      </c>
      <c r="O140" s="471">
        <f t="shared" si="75"/>
        <v>375</v>
      </c>
      <c r="P140" s="471">
        <f t="shared" si="76"/>
        <v>393.75</v>
      </c>
      <c r="Q140" s="471">
        <f t="shared" si="77"/>
        <v>826.875</v>
      </c>
      <c r="R140" s="472">
        <f t="shared" si="78"/>
        <v>9095.625</v>
      </c>
      <c r="S140" s="470">
        <f t="shared" si="89"/>
        <v>0</v>
      </c>
      <c r="T140" s="470">
        <f t="shared" si="89"/>
        <v>0.05</v>
      </c>
      <c r="U140" s="470">
        <v>0.03</v>
      </c>
      <c r="V140" s="470">
        <f t="shared" si="89"/>
        <v>0.1</v>
      </c>
      <c r="W140" s="472">
        <f t="shared" si="79"/>
        <v>0</v>
      </c>
      <c r="X140" s="472">
        <f t="shared" si="80"/>
        <v>454.78125</v>
      </c>
      <c r="Y140" s="472">
        <f t="shared" si="81"/>
        <v>272.86874999999998</v>
      </c>
      <c r="Z140" s="472">
        <f t="shared" si="82"/>
        <v>45.478125000000006</v>
      </c>
      <c r="AA140" s="472">
        <f t="shared" si="83"/>
        <v>9868.7531249999993</v>
      </c>
      <c r="AB140" s="716">
        <v>35</v>
      </c>
      <c r="AC140" s="313">
        <f>IF(ISERROR(IF('Wainwright Summary'!$E$7-C140&gt;AB140,0,(AB140-('Wainwright Summary'!$E$7-C140))/AB140)*G140)," ",(IF('Wainwright Summary'!$E$7-C140&gt;AB140,0,(AB140-('Wainwright Summary'!$E$7-C140))/AB140)*AA140))</f>
        <v>0</v>
      </c>
      <c r="AD140" s="269">
        <f>VLOOKUP(C140,'Inflation-OLD'!$A$6:$B$126,2)/VLOOKUP('Wainwright Summary'!$E$6,'Inflation-OLD'!$A$6:$B$126,2)</f>
        <v>0.19606462053135437</v>
      </c>
      <c r="AE140" s="264">
        <f>IF(ISERROR(AA140*AD140), " ",AA140*AD140 )</f>
        <v>1934.9133365707426</v>
      </c>
      <c r="AF140" s="264">
        <f t="shared" si="84"/>
        <v>0</v>
      </c>
      <c r="AG140" s="961">
        <v>2015</v>
      </c>
      <c r="AH140" s="271"/>
      <c r="AI140" s="985"/>
      <c r="AJ140" s="986">
        <f t="shared" si="85"/>
        <v>35</v>
      </c>
      <c r="AK140" s="998"/>
      <c r="AL140" s="998"/>
      <c r="AM140" s="998"/>
      <c r="AN140" s="292" t="s">
        <v>122</v>
      </c>
      <c r="AO140" s="31"/>
      <c r="AP140" s="3"/>
      <c r="AQ140" s="983"/>
      <c r="AR140" s="902">
        <v>7500</v>
      </c>
      <c r="AS140" s="3">
        <f t="shared" si="37"/>
        <v>1</v>
      </c>
      <c r="AT140" s="903">
        <f t="shared" si="38"/>
        <v>7500</v>
      </c>
    </row>
    <row r="141" spans="1:46" s="124" customFormat="1">
      <c r="A141" s="1135"/>
      <c r="B141" s="371" t="s">
        <v>497</v>
      </c>
      <c r="C141" s="418">
        <v>1965</v>
      </c>
      <c r="D141" s="419">
        <v>24</v>
      </c>
      <c r="E141" s="420" t="s">
        <v>307</v>
      </c>
      <c r="F141" s="913">
        <f t="shared" si="36"/>
        <v>135</v>
      </c>
      <c r="G141" s="337">
        <f t="shared" si="72"/>
        <v>3240</v>
      </c>
      <c r="H141" s="470">
        <f t="shared" si="86"/>
        <v>0</v>
      </c>
      <c r="I141" s="470">
        <f t="shared" si="86"/>
        <v>0</v>
      </c>
      <c r="J141" s="470">
        <f t="shared" si="86"/>
        <v>0.05</v>
      </c>
      <c r="K141" s="470">
        <f t="shared" si="86"/>
        <v>0.05</v>
      </c>
      <c r="L141" s="470">
        <f t="shared" si="86"/>
        <v>0.1</v>
      </c>
      <c r="M141" s="471">
        <f t="shared" si="73"/>
        <v>0</v>
      </c>
      <c r="N141" s="471">
        <f t="shared" si="74"/>
        <v>0</v>
      </c>
      <c r="O141" s="471">
        <f t="shared" si="75"/>
        <v>162</v>
      </c>
      <c r="P141" s="471">
        <f t="shared" si="76"/>
        <v>170.10000000000002</v>
      </c>
      <c r="Q141" s="471">
        <f t="shared" si="77"/>
        <v>357.21000000000004</v>
      </c>
      <c r="R141" s="472">
        <f t="shared" si="78"/>
        <v>3929.31</v>
      </c>
      <c r="S141" s="470">
        <f t="shared" si="89"/>
        <v>0</v>
      </c>
      <c r="T141" s="470">
        <f t="shared" si="89"/>
        <v>0.05</v>
      </c>
      <c r="U141" s="470">
        <v>0.03</v>
      </c>
      <c r="V141" s="470">
        <f t="shared" si="89"/>
        <v>0.1</v>
      </c>
      <c r="W141" s="472">
        <f t="shared" si="79"/>
        <v>0</v>
      </c>
      <c r="X141" s="472">
        <f t="shared" si="80"/>
        <v>196.46550000000002</v>
      </c>
      <c r="Y141" s="472">
        <f t="shared" si="81"/>
        <v>117.8793</v>
      </c>
      <c r="Z141" s="472">
        <f t="shared" si="82"/>
        <v>19.646550000000005</v>
      </c>
      <c r="AA141" s="472">
        <f t="shared" si="83"/>
        <v>4263.3013499999997</v>
      </c>
      <c r="AB141" s="716">
        <v>70</v>
      </c>
      <c r="AC141" s="313">
        <f>IF(ISERROR(IF('Wainwright Summary'!$E$7-C141&gt;AB141,0,(AB141-('Wainwright Summary'!$E$7-C141))/AB141)*G141)," ",(IF('Wainwright Summary'!$E$7-C141&gt;AB141,0,(AB141-('Wainwright Summary'!$E$7-C141))/AB141)*AA141))</f>
        <v>1644.4162349999999</v>
      </c>
      <c r="AD141" s="269">
        <f>VLOOKUP(C141,'Inflation-OLD'!$A$6:$B$126,2)/VLOOKUP('Wainwright Summary'!$E$6,'Inflation-OLD'!$A$6:$B$126,2)</f>
        <v>0.19606462053135437</v>
      </c>
      <c r="AE141" s="264">
        <f>IF(ISERROR(AA141*AD141), " ",AA141*AD141 )</f>
        <v>835.88256139856071</v>
      </c>
      <c r="AF141" s="264">
        <f t="shared" si="84"/>
        <v>322.41184511087346</v>
      </c>
      <c r="AG141" s="270">
        <f>IF(ISERROR(C141+AB141)," ",(C141+AB141))</f>
        <v>2035</v>
      </c>
      <c r="AH141" s="271"/>
      <c r="AI141" s="985"/>
      <c r="AJ141" s="986">
        <f t="shared" si="85"/>
        <v>70</v>
      </c>
      <c r="AK141" s="998"/>
      <c r="AL141" s="998"/>
      <c r="AM141" s="998"/>
      <c r="AN141" s="292" t="s">
        <v>631</v>
      </c>
      <c r="AP141" s="4"/>
      <c r="AQ141" s="197"/>
      <c r="AR141" s="902">
        <v>135</v>
      </c>
      <c r="AS141" s="3">
        <f t="shared" si="37"/>
        <v>1</v>
      </c>
      <c r="AT141" s="903">
        <f t="shared" si="38"/>
        <v>135</v>
      </c>
    </row>
    <row r="142" spans="1:46" s="124" customFormat="1">
      <c r="A142" s="1135"/>
      <c r="B142" s="371"/>
      <c r="C142" s="1113"/>
      <c r="D142" s="1114"/>
      <c r="E142" s="417"/>
      <c r="F142" s="913"/>
      <c r="G142" s="337"/>
      <c r="H142" s="470"/>
      <c r="I142" s="470"/>
      <c r="J142" s="470"/>
      <c r="K142" s="470"/>
      <c r="L142" s="470"/>
      <c r="M142" s="471"/>
      <c r="N142" s="471"/>
      <c r="O142" s="471"/>
      <c r="P142" s="471"/>
      <c r="Q142" s="471"/>
      <c r="R142" s="472"/>
      <c r="S142" s="470"/>
      <c r="T142" s="470"/>
      <c r="U142" s="470"/>
      <c r="V142" s="470"/>
      <c r="W142" s="472"/>
      <c r="X142" s="472"/>
      <c r="Y142" s="472"/>
      <c r="Z142" s="472"/>
      <c r="AA142" s="472"/>
      <c r="AB142" s="716"/>
      <c r="AC142" s="313"/>
      <c r="AD142" s="269"/>
      <c r="AE142" s="264"/>
      <c r="AF142" s="264"/>
      <c r="AG142" s="270"/>
      <c r="AH142" s="271"/>
      <c r="AI142" s="985"/>
      <c r="AJ142" s="986"/>
      <c r="AK142" s="998"/>
      <c r="AL142" s="998"/>
      <c r="AM142" s="998"/>
      <c r="AN142" s="292"/>
      <c r="AO142" s="31"/>
      <c r="AP142" s="3"/>
      <c r="AQ142" s="983"/>
      <c r="AR142" s="902"/>
      <c r="AS142" s="3"/>
      <c r="AT142" s="903"/>
    </row>
    <row r="143" spans="1:46" s="124" customFormat="1" ht="38.25">
      <c r="A143" s="1135"/>
      <c r="B143" s="1000" t="s">
        <v>498</v>
      </c>
      <c r="C143" s="1113"/>
      <c r="D143" s="1114"/>
      <c r="E143" s="417"/>
      <c r="F143" s="913"/>
      <c r="G143" s="337"/>
      <c r="H143" s="470"/>
      <c r="I143" s="470"/>
      <c r="J143" s="470"/>
      <c r="K143" s="470"/>
      <c r="L143" s="470"/>
      <c r="M143" s="471"/>
      <c r="N143" s="471"/>
      <c r="O143" s="471"/>
      <c r="P143" s="471"/>
      <c r="Q143" s="471"/>
      <c r="R143" s="472"/>
      <c r="S143" s="470"/>
      <c r="T143" s="470"/>
      <c r="U143" s="470"/>
      <c r="V143" s="470"/>
      <c r="W143" s="472"/>
      <c r="X143" s="472"/>
      <c r="Y143" s="472"/>
      <c r="Z143" s="472"/>
      <c r="AA143" s="472"/>
      <c r="AB143" s="716"/>
      <c r="AC143" s="313"/>
      <c r="AD143" s="269"/>
      <c r="AE143" s="264"/>
      <c r="AF143" s="264"/>
      <c r="AG143" s="270"/>
      <c r="AH143" s="271"/>
      <c r="AI143" s="985"/>
      <c r="AJ143" s="986"/>
      <c r="AK143" s="998"/>
      <c r="AL143" s="998"/>
      <c r="AM143" s="998"/>
      <c r="AN143" s="292" t="s">
        <v>628</v>
      </c>
      <c r="AO143" s="31"/>
      <c r="AP143" s="3"/>
      <c r="AQ143" s="983"/>
      <c r="AR143" s="902"/>
      <c r="AS143" s="3"/>
      <c r="AT143" s="903"/>
    </row>
    <row r="144" spans="1:46" s="124" customFormat="1">
      <c r="A144" s="1135"/>
      <c r="B144" s="371" t="s">
        <v>499</v>
      </c>
      <c r="C144" s="1113">
        <v>1965</v>
      </c>
      <c r="D144" s="1114">
        <v>1</v>
      </c>
      <c r="E144" s="417" t="s">
        <v>305</v>
      </c>
      <c r="F144" s="913">
        <f t="shared" ref="F144:F207" si="90">AT144</f>
        <v>7500</v>
      </c>
      <c r="G144" s="337">
        <f t="shared" si="72"/>
        <v>7500</v>
      </c>
      <c r="H144" s="470">
        <f t="shared" si="86"/>
        <v>0</v>
      </c>
      <c r="I144" s="470">
        <f t="shared" si="86"/>
        <v>0</v>
      </c>
      <c r="J144" s="470">
        <f t="shared" si="86"/>
        <v>0.05</v>
      </c>
      <c r="K144" s="470">
        <f t="shared" si="86"/>
        <v>0.05</v>
      </c>
      <c r="L144" s="470">
        <f t="shared" si="86"/>
        <v>0.1</v>
      </c>
      <c r="M144" s="471">
        <f t="shared" si="73"/>
        <v>0</v>
      </c>
      <c r="N144" s="471">
        <f t="shared" si="74"/>
        <v>0</v>
      </c>
      <c r="O144" s="471">
        <f t="shared" si="75"/>
        <v>375</v>
      </c>
      <c r="P144" s="471">
        <f t="shared" si="76"/>
        <v>393.75</v>
      </c>
      <c r="Q144" s="471">
        <f t="shared" si="77"/>
        <v>826.875</v>
      </c>
      <c r="R144" s="472">
        <f t="shared" si="78"/>
        <v>9095.625</v>
      </c>
      <c r="S144" s="470">
        <f t="shared" si="89"/>
        <v>0</v>
      </c>
      <c r="T144" s="470">
        <f t="shared" si="89"/>
        <v>0.05</v>
      </c>
      <c r="U144" s="470">
        <v>0.03</v>
      </c>
      <c r="V144" s="470">
        <f t="shared" si="89"/>
        <v>0.1</v>
      </c>
      <c r="W144" s="472">
        <f t="shared" si="79"/>
        <v>0</v>
      </c>
      <c r="X144" s="472">
        <f t="shared" si="80"/>
        <v>454.78125</v>
      </c>
      <c r="Y144" s="472">
        <f t="shared" si="81"/>
        <v>272.86874999999998</v>
      </c>
      <c r="Z144" s="472">
        <f t="shared" si="82"/>
        <v>45.478125000000006</v>
      </c>
      <c r="AA144" s="472">
        <f t="shared" si="83"/>
        <v>9868.7531249999993</v>
      </c>
      <c r="AB144" s="716">
        <v>50</v>
      </c>
      <c r="AC144" s="313">
        <f>IF(ISERROR(IF('Wainwright Summary'!$E$7-C144&gt;AB144,0,(AB144-('Wainwright Summary'!$E$7-C144))/AB144)*G144)," ",(IF('Wainwright Summary'!$E$7-C144&gt;AB144,0,(AB144-('Wainwright Summary'!$E$7-C144))/AB144)*AA144))</f>
        <v>1381.6254375000001</v>
      </c>
      <c r="AD144" s="269">
        <f>VLOOKUP(C144,'Inflation-OLD'!$A$6:$B$126,2)/VLOOKUP('Wainwright Summary'!$E$6,'Inflation-OLD'!$A$6:$B$126,2)</f>
        <v>0.19606462053135437</v>
      </c>
      <c r="AE144" s="264">
        <f>IF(ISERROR(AA144*AD144), " ",AA144*AD144 )</f>
        <v>1934.9133365707426</v>
      </c>
      <c r="AF144" s="264">
        <f t="shared" si="84"/>
        <v>270.887867119904</v>
      </c>
      <c r="AG144" s="961">
        <v>2015</v>
      </c>
      <c r="AH144" s="271"/>
      <c r="AI144" s="985"/>
      <c r="AJ144" s="986">
        <f t="shared" si="85"/>
        <v>50</v>
      </c>
      <c r="AK144" s="998"/>
      <c r="AL144" s="998"/>
      <c r="AM144" s="998"/>
      <c r="AN144" s="292" t="s">
        <v>122</v>
      </c>
      <c r="AO144" s="31"/>
      <c r="AP144" s="3"/>
      <c r="AQ144" s="983"/>
      <c r="AR144" s="902">
        <v>7500</v>
      </c>
      <c r="AS144" s="3">
        <f t="shared" ref="AS144:AS207" si="91">$AS$9</f>
        <v>1</v>
      </c>
      <c r="AT144" s="903">
        <f t="shared" ref="AT144:AT207" si="92">AR144*AS144</f>
        <v>7500</v>
      </c>
    </row>
    <row r="145" spans="1:46" s="124" customFormat="1" ht="25.5">
      <c r="A145" s="1135"/>
      <c r="B145" s="371" t="s">
        <v>500</v>
      </c>
      <c r="C145" s="1113">
        <v>1965</v>
      </c>
      <c r="D145" s="1114">
        <v>2</v>
      </c>
      <c r="E145" s="417" t="s">
        <v>305</v>
      </c>
      <c r="F145" s="913">
        <f t="shared" si="90"/>
        <v>3750</v>
      </c>
      <c r="G145" s="337">
        <f t="shared" si="72"/>
        <v>7500</v>
      </c>
      <c r="H145" s="470">
        <f t="shared" si="86"/>
        <v>0</v>
      </c>
      <c r="I145" s="470">
        <f t="shared" si="86"/>
        <v>0</v>
      </c>
      <c r="J145" s="470">
        <f t="shared" si="86"/>
        <v>0.05</v>
      </c>
      <c r="K145" s="470">
        <f t="shared" si="86"/>
        <v>0.05</v>
      </c>
      <c r="L145" s="470">
        <f t="shared" si="86"/>
        <v>0.1</v>
      </c>
      <c r="M145" s="471">
        <f t="shared" si="73"/>
        <v>0</v>
      </c>
      <c r="N145" s="471">
        <f t="shared" si="74"/>
        <v>0</v>
      </c>
      <c r="O145" s="471">
        <f t="shared" si="75"/>
        <v>375</v>
      </c>
      <c r="P145" s="471">
        <f t="shared" si="76"/>
        <v>393.75</v>
      </c>
      <c r="Q145" s="471">
        <f t="shared" si="77"/>
        <v>826.875</v>
      </c>
      <c r="R145" s="472">
        <f t="shared" si="78"/>
        <v>9095.625</v>
      </c>
      <c r="S145" s="470">
        <f t="shared" si="89"/>
        <v>0</v>
      </c>
      <c r="T145" s="470">
        <f t="shared" si="89"/>
        <v>0.05</v>
      </c>
      <c r="U145" s="470">
        <v>0.03</v>
      </c>
      <c r="V145" s="470">
        <f t="shared" si="89"/>
        <v>0.1</v>
      </c>
      <c r="W145" s="472">
        <f t="shared" si="79"/>
        <v>0</v>
      </c>
      <c r="X145" s="472">
        <f t="shared" si="80"/>
        <v>454.78125</v>
      </c>
      <c r="Y145" s="472">
        <f t="shared" si="81"/>
        <v>272.86874999999998</v>
      </c>
      <c r="Z145" s="472">
        <f t="shared" si="82"/>
        <v>45.478125000000006</v>
      </c>
      <c r="AA145" s="472">
        <f t="shared" si="83"/>
        <v>9868.7531249999993</v>
      </c>
      <c r="AB145" s="716">
        <v>25</v>
      </c>
      <c r="AC145" s="313">
        <f>IF(ISERROR(IF('Wainwright Summary'!$E$7-C145&gt;AB145,0,(AB145-('Wainwright Summary'!$E$7-C145))/AB145)*G145)," ",(IF('Wainwright Summary'!$E$7-C145&gt;AB145,0,(AB145-('Wainwright Summary'!$E$7-C145))/AB145)*AA145))</f>
        <v>0</v>
      </c>
      <c r="AD145" s="269">
        <f>VLOOKUP(C145,'Inflation-OLD'!$A$6:$B$126,2)/VLOOKUP('Wainwright Summary'!$E$6,'Inflation-OLD'!$A$6:$B$126,2)</f>
        <v>0.19606462053135437</v>
      </c>
      <c r="AE145" s="264">
        <f>IF(ISERROR(AA145*AD145), " ",AA145*AD145 )</f>
        <v>1934.9133365707426</v>
      </c>
      <c r="AF145" s="264">
        <f t="shared" si="84"/>
        <v>0</v>
      </c>
      <c r="AG145" s="961">
        <v>2015</v>
      </c>
      <c r="AH145" s="271"/>
      <c r="AI145" s="985"/>
      <c r="AJ145" s="986">
        <f t="shared" si="85"/>
        <v>25</v>
      </c>
      <c r="AK145" s="998"/>
      <c r="AL145" s="998"/>
      <c r="AM145" s="998"/>
      <c r="AN145" s="292" t="s">
        <v>123</v>
      </c>
      <c r="AO145" s="31"/>
      <c r="AP145" s="3"/>
      <c r="AQ145" s="983"/>
      <c r="AR145" s="902">
        <v>3750</v>
      </c>
      <c r="AS145" s="3">
        <f t="shared" si="91"/>
        <v>1</v>
      </c>
      <c r="AT145" s="903">
        <f t="shared" si="92"/>
        <v>3750</v>
      </c>
    </row>
    <row r="146" spans="1:46" s="124" customFormat="1">
      <c r="A146" s="1135"/>
      <c r="B146" s="371" t="s">
        <v>501</v>
      </c>
      <c r="C146" s="1113">
        <v>1965</v>
      </c>
      <c r="D146" s="1114">
        <v>1</v>
      </c>
      <c r="E146" s="417" t="s">
        <v>305</v>
      </c>
      <c r="F146" s="913">
        <f t="shared" si="90"/>
        <v>7500</v>
      </c>
      <c r="G146" s="337">
        <f t="shared" si="72"/>
        <v>7500</v>
      </c>
      <c r="H146" s="470">
        <f t="shared" si="86"/>
        <v>0</v>
      </c>
      <c r="I146" s="470">
        <f t="shared" si="86"/>
        <v>0</v>
      </c>
      <c r="J146" s="470">
        <f t="shared" si="86"/>
        <v>0.05</v>
      </c>
      <c r="K146" s="470">
        <f t="shared" si="86"/>
        <v>0.05</v>
      </c>
      <c r="L146" s="470">
        <f t="shared" si="86"/>
        <v>0.1</v>
      </c>
      <c r="M146" s="471">
        <f t="shared" si="73"/>
        <v>0</v>
      </c>
      <c r="N146" s="471">
        <f t="shared" si="74"/>
        <v>0</v>
      </c>
      <c r="O146" s="471">
        <f t="shared" si="75"/>
        <v>375</v>
      </c>
      <c r="P146" s="471">
        <f t="shared" si="76"/>
        <v>393.75</v>
      </c>
      <c r="Q146" s="471">
        <f t="shared" si="77"/>
        <v>826.875</v>
      </c>
      <c r="R146" s="472">
        <f t="shared" si="78"/>
        <v>9095.625</v>
      </c>
      <c r="S146" s="470">
        <f t="shared" si="89"/>
        <v>0</v>
      </c>
      <c r="T146" s="470">
        <f t="shared" si="89"/>
        <v>0.05</v>
      </c>
      <c r="U146" s="470">
        <v>0.03</v>
      </c>
      <c r="V146" s="470">
        <f t="shared" si="89"/>
        <v>0.1</v>
      </c>
      <c r="W146" s="472">
        <f t="shared" si="79"/>
        <v>0</v>
      </c>
      <c r="X146" s="472">
        <f t="shared" si="80"/>
        <v>454.78125</v>
      </c>
      <c r="Y146" s="472">
        <f t="shared" si="81"/>
        <v>272.86874999999998</v>
      </c>
      <c r="Z146" s="472">
        <f t="shared" si="82"/>
        <v>45.478125000000006</v>
      </c>
      <c r="AA146" s="472">
        <f t="shared" si="83"/>
        <v>9868.7531249999993</v>
      </c>
      <c r="AB146" s="716">
        <v>25</v>
      </c>
      <c r="AC146" s="313">
        <f>IF(ISERROR(IF('Wainwright Summary'!$E$7-C146&gt;AB146,0,(AB146-('Wainwright Summary'!$E$7-C146))/AB146)*G146)," ",(IF('Wainwright Summary'!$E$7-C146&gt;AB146,0,(AB146-('Wainwright Summary'!$E$7-C146))/AB146)*AA146))</f>
        <v>0</v>
      </c>
      <c r="AD146" s="269">
        <f>VLOOKUP(C146,'Inflation-OLD'!$A$6:$B$126,2)/VLOOKUP('Wainwright Summary'!$E$6,'Inflation-OLD'!$A$6:$B$126,2)</f>
        <v>0.19606462053135437</v>
      </c>
      <c r="AE146" s="264">
        <f>IF(ISERROR(AA146*AD146), " ",AA146*AD146 )</f>
        <v>1934.9133365707426</v>
      </c>
      <c r="AF146" s="264">
        <f t="shared" si="84"/>
        <v>0</v>
      </c>
      <c r="AG146" s="961">
        <v>2015</v>
      </c>
      <c r="AH146" s="271"/>
      <c r="AI146" s="985"/>
      <c r="AJ146" s="986">
        <f t="shared" si="85"/>
        <v>25</v>
      </c>
      <c r="AK146" s="998"/>
      <c r="AL146" s="998"/>
      <c r="AM146" s="998"/>
      <c r="AN146" s="292" t="s">
        <v>124</v>
      </c>
      <c r="AO146" s="31"/>
      <c r="AP146" s="3"/>
      <c r="AQ146" s="983"/>
      <c r="AR146" s="902">
        <v>7500</v>
      </c>
      <c r="AS146" s="3">
        <f t="shared" si="91"/>
        <v>1</v>
      </c>
      <c r="AT146" s="903">
        <f t="shared" si="92"/>
        <v>7500</v>
      </c>
    </row>
    <row r="147" spans="1:46" s="124" customFormat="1">
      <c r="A147" s="1135"/>
      <c r="B147" s="371" t="s">
        <v>502</v>
      </c>
      <c r="C147" s="1113">
        <v>1965</v>
      </c>
      <c r="D147" s="1114">
        <v>1</v>
      </c>
      <c r="E147" s="417" t="s">
        <v>305</v>
      </c>
      <c r="F147" s="913">
        <f t="shared" si="90"/>
        <v>7500</v>
      </c>
      <c r="G147" s="337">
        <f t="shared" si="72"/>
        <v>7500</v>
      </c>
      <c r="H147" s="470">
        <f t="shared" si="86"/>
        <v>0</v>
      </c>
      <c r="I147" s="470">
        <f t="shared" si="86"/>
        <v>0</v>
      </c>
      <c r="J147" s="470">
        <f t="shared" si="86"/>
        <v>0.05</v>
      </c>
      <c r="K147" s="470">
        <f t="shared" si="86"/>
        <v>0.05</v>
      </c>
      <c r="L147" s="470">
        <f t="shared" si="86"/>
        <v>0.1</v>
      </c>
      <c r="M147" s="471">
        <f t="shared" si="73"/>
        <v>0</v>
      </c>
      <c r="N147" s="471">
        <f t="shared" si="74"/>
        <v>0</v>
      </c>
      <c r="O147" s="471">
        <f t="shared" si="75"/>
        <v>375</v>
      </c>
      <c r="P147" s="471">
        <f t="shared" si="76"/>
        <v>393.75</v>
      </c>
      <c r="Q147" s="471">
        <f t="shared" si="77"/>
        <v>826.875</v>
      </c>
      <c r="R147" s="472">
        <f t="shared" si="78"/>
        <v>9095.625</v>
      </c>
      <c r="S147" s="470">
        <f t="shared" si="89"/>
        <v>0</v>
      </c>
      <c r="T147" s="470">
        <f t="shared" si="89"/>
        <v>0.05</v>
      </c>
      <c r="U147" s="470">
        <v>0.03</v>
      </c>
      <c r="V147" s="470">
        <f t="shared" si="89"/>
        <v>0.1</v>
      </c>
      <c r="W147" s="472">
        <f t="shared" si="79"/>
        <v>0</v>
      </c>
      <c r="X147" s="472">
        <f t="shared" si="80"/>
        <v>454.78125</v>
      </c>
      <c r="Y147" s="472">
        <f t="shared" si="81"/>
        <v>272.86874999999998</v>
      </c>
      <c r="Z147" s="472">
        <f t="shared" si="82"/>
        <v>45.478125000000006</v>
      </c>
      <c r="AA147" s="472">
        <f t="shared" si="83"/>
        <v>9868.7531249999993</v>
      </c>
      <c r="AB147" s="716">
        <v>35</v>
      </c>
      <c r="AC147" s="313">
        <f>IF(ISERROR(IF('Wainwright Summary'!$E$7-C147&gt;AB147,0,(AB147-('Wainwright Summary'!$E$7-C147))/AB147)*G147)," ",(IF('Wainwright Summary'!$E$7-C147&gt;AB147,0,(AB147-('Wainwright Summary'!$E$7-C147))/AB147)*AA147))</f>
        <v>0</v>
      </c>
      <c r="AD147" s="269">
        <f>VLOOKUP(C147,'Inflation-OLD'!$A$6:$B$126,2)/VLOOKUP('Wainwright Summary'!$E$6,'Inflation-OLD'!$A$6:$B$126,2)</f>
        <v>0.19606462053135437</v>
      </c>
      <c r="AE147" s="264">
        <f>IF(ISERROR(AA147*AD147), " ",AA147*AD147 )</f>
        <v>1934.9133365707426</v>
      </c>
      <c r="AF147" s="264">
        <f t="shared" si="84"/>
        <v>0</v>
      </c>
      <c r="AG147" s="961">
        <v>2015</v>
      </c>
      <c r="AH147" s="271"/>
      <c r="AI147" s="985"/>
      <c r="AJ147" s="986">
        <f t="shared" si="85"/>
        <v>35</v>
      </c>
      <c r="AK147" s="998"/>
      <c r="AL147" s="998"/>
      <c r="AM147" s="998"/>
      <c r="AN147" s="292" t="s">
        <v>122</v>
      </c>
      <c r="AO147" s="31"/>
      <c r="AP147" s="3"/>
      <c r="AQ147" s="983"/>
      <c r="AR147" s="902">
        <v>7500</v>
      </c>
      <c r="AS147" s="3">
        <f t="shared" si="91"/>
        <v>1</v>
      </c>
      <c r="AT147" s="903">
        <f t="shared" si="92"/>
        <v>7500</v>
      </c>
    </row>
    <row r="148" spans="1:46" s="124" customFormat="1">
      <c r="A148" s="1135"/>
      <c r="B148" s="371" t="s">
        <v>503</v>
      </c>
      <c r="C148" s="418">
        <v>1965</v>
      </c>
      <c r="D148" s="419">
        <v>20</v>
      </c>
      <c r="E148" s="420" t="s">
        <v>307</v>
      </c>
      <c r="F148" s="913">
        <f t="shared" si="90"/>
        <v>135</v>
      </c>
      <c r="G148" s="337">
        <f t="shared" si="72"/>
        <v>2700</v>
      </c>
      <c r="H148" s="470">
        <f t="shared" si="86"/>
        <v>0</v>
      </c>
      <c r="I148" s="470">
        <f t="shared" si="86"/>
        <v>0</v>
      </c>
      <c r="J148" s="470">
        <f t="shared" si="86"/>
        <v>0.05</v>
      </c>
      <c r="K148" s="470">
        <f t="shared" si="86"/>
        <v>0.05</v>
      </c>
      <c r="L148" s="470">
        <f t="shared" si="86"/>
        <v>0.1</v>
      </c>
      <c r="M148" s="471">
        <f t="shared" si="73"/>
        <v>0</v>
      </c>
      <c r="N148" s="471">
        <f t="shared" si="74"/>
        <v>0</v>
      </c>
      <c r="O148" s="471">
        <f t="shared" si="75"/>
        <v>135</v>
      </c>
      <c r="P148" s="471">
        <f t="shared" si="76"/>
        <v>141.75</v>
      </c>
      <c r="Q148" s="471">
        <f t="shared" si="77"/>
        <v>297.67500000000001</v>
      </c>
      <c r="R148" s="472">
        <f t="shared" si="78"/>
        <v>3274.4250000000002</v>
      </c>
      <c r="S148" s="470">
        <f t="shared" si="89"/>
        <v>0</v>
      </c>
      <c r="T148" s="470">
        <f t="shared" si="89"/>
        <v>0.05</v>
      </c>
      <c r="U148" s="470">
        <v>0.03</v>
      </c>
      <c r="V148" s="470">
        <f t="shared" si="89"/>
        <v>0.1</v>
      </c>
      <c r="W148" s="472">
        <f t="shared" si="79"/>
        <v>0</v>
      </c>
      <c r="X148" s="472">
        <f t="shared" si="80"/>
        <v>163.72125000000003</v>
      </c>
      <c r="Y148" s="472">
        <f t="shared" si="81"/>
        <v>98.232749999999996</v>
      </c>
      <c r="Z148" s="472">
        <f t="shared" si="82"/>
        <v>16.372125000000004</v>
      </c>
      <c r="AA148" s="472">
        <f t="shared" si="83"/>
        <v>3552.7511250000002</v>
      </c>
      <c r="AB148" s="716">
        <v>70</v>
      </c>
      <c r="AC148" s="313">
        <f>IF(ISERROR(IF('Wainwright Summary'!$E$7-C148&gt;AB148,0,(AB148-('Wainwright Summary'!$E$7-C148))/AB148)*G148)," ",(IF('Wainwright Summary'!$E$7-C148&gt;AB148,0,(AB148-('Wainwright Summary'!$E$7-C148))/AB148)*AA148))</f>
        <v>1370.3468625</v>
      </c>
      <c r="AD148" s="269">
        <f>VLOOKUP(C148,'Inflation-OLD'!$A$6:$B$126,2)/VLOOKUP('Wainwright Summary'!$E$6,'Inflation-OLD'!$A$6:$B$126,2)</f>
        <v>0.19606462053135437</v>
      </c>
      <c r="AE148" s="264">
        <f>IF(ISERROR(AA148*AD148), " ",AA148*AD148 )</f>
        <v>696.56880116546733</v>
      </c>
      <c r="AF148" s="264">
        <f t="shared" si="84"/>
        <v>268.67653759239454</v>
      </c>
      <c r="AG148" s="270">
        <f>IF(ISERROR(C148+AB148)," ",(C148+AB148))</f>
        <v>2035</v>
      </c>
      <c r="AH148" s="271"/>
      <c r="AI148" s="985"/>
      <c r="AJ148" s="986">
        <f t="shared" si="85"/>
        <v>70</v>
      </c>
      <c r="AK148" s="998"/>
      <c r="AL148" s="998"/>
      <c r="AM148" s="998"/>
      <c r="AN148" s="292" t="s">
        <v>631</v>
      </c>
      <c r="AP148" s="4"/>
      <c r="AQ148" s="197"/>
      <c r="AR148" s="902">
        <v>135</v>
      </c>
      <c r="AS148" s="3">
        <f t="shared" si="91"/>
        <v>1</v>
      </c>
      <c r="AT148" s="903">
        <f t="shared" si="92"/>
        <v>135</v>
      </c>
    </row>
    <row r="149" spans="1:46" s="124" customFormat="1">
      <c r="A149" s="1135"/>
      <c r="B149" s="371"/>
      <c r="C149" s="1113"/>
      <c r="D149" s="1114"/>
      <c r="E149" s="417"/>
      <c r="F149" s="913"/>
      <c r="G149" s="337"/>
      <c r="H149" s="470"/>
      <c r="I149" s="470"/>
      <c r="J149" s="470"/>
      <c r="K149" s="470"/>
      <c r="L149" s="470"/>
      <c r="M149" s="471"/>
      <c r="N149" s="471"/>
      <c r="O149" s="471"/>
      <c r="P149" s="471"/>
      <c r="Q149" s="471"/>
      <c r="R149" s="472"/>
      <c r="S149" s="470"/>
      <c r="T149" s="470"/>
      <c r="U149" s="470"/>
      <c r="V149" s="470"/>
      <c r="W149" s="472"/>
      <c r="X149" s="472"/>
      <c r="Y149" s="472"/>
      <c r="Z149" s="472"/>
      <c r="AA149" s="472"/>
      <c r="AB149" s="716"/>
      <c r="AC149" s="313"/>
      <c r="AD149" s="269"/>
      <c r="AE149" s="264"/>
      <c r="AF149" s="264"/>
      <c r="AG149" s="270"/>
      <c r="AH149" s="271"/>
      <c r="AI149" s="985"/>
      <c r="AJ149" s="986"/>
      <c r="AK149" s="998"/>
      <c r="AL149" s="998"/>
      <c r="AM149" s="998"/>
      <c r="AN149" s="292"/>
      <c r="AO149" s="31"/>
      <c r="AP149" s="3"/>
      <c r="AQ149" s="983"/>
      <c r="AR149" s="902"/>
      <c r="AS149" s="3"/>
      <c r="AT149" s="903"/>
    </row>
    <row r="150" spans="1:46" s="124" customFormat="1" ht="38.25">
      <c r="A150" s="1135"/>
      <c r="B150" s="1000" t="s">
        <v>504</v>
      </c>
      <c r="C150" s="1113"/>
      <c r="D150" s="1114"/>
      <c r="E150" s="417"/>
      <c r="F150" s="913"/>
      <c r="G150" s="337"/>
      <c r="H150" s="470"/>
      <c r="I150" s="470"/>
      <c r="J150" s="470"/>
      <c r="K150" s="470"/>
      <c r="L150" s="470"/>
      <c r="M150" s="471"/>
      <c r="N150" s="471"/>
      <c r="O150" s="471"/>
      <c r="P150" s="471"/>
      <c r="Q150" s="471"/>
      <c r="R150" s="472"/>
      <c r="S150" s="470"/>
      <c r="T150" s="470"/>
      <c r="U150" s="470"/>
      <c r="V150" s="470"/>
      <c r="W150" s="472"/>
      <c r="X150" s="472"/>
      <c r="Y150" s="472"/>
      <c r="Z150" s="472"/>
      <c r="AA150" s="472"/>
      <c r="AB150" s="716"/>
      <c r="AC150" s="313"/>
      <c r="AD150" s="269"/>
      <c r="AE150" s="264"/>
      <c r="AF150" s="264"/>
      <c r="AG150" s="270"/>
      <c r="AH150" s="271"/>
      <c r="AI150" s="985"/>
      <c r="AJ150" s="986"/>
      <c r="AK150" s="998"/>
      <c r="AL150" s="998"/>
      <c r="AM150" s="998"/>
      <c r="AN150" s="292" t="s">
        <v>628</v>
      </c>
      <c r="AO150" s="31"/>
      <c r="AP150" s="3"/>
      <c r="AQ150" s="983"/>
      <c r="AR150" s="902"/>
      <c r="AS150" s="3"/>
      <c r="AT150" s="903"/>
    </row>
    <row r="151" spans="1:46" s="124" customFormat="1">
      <c r="A151" s="1135"/>
      <c r="B151" s="371" t="s">
        <v>505</v>
      </c>
      <c r="C151" s="1113">
        <v>1965</v>
      </c>
      <c r="D151" s="1114">
        <v>1</v>
      </c>
      <c r="E151" s="417" t="s">
        <v>305</v>
      </c>
      <c r="F151" s="913">
        <f t="shared" si="90"/>
        <v>50000</v>
      </c>
      <c r="G151" s="337">
        <f t="shared" si="72"/>
        <v>50000</v>
      </c>
      <c r="H151" s="470">
        <f t="shared" si="86"/>
        <v>0</v>
      </c>
      <c r="I151" s="470">
        <f t="shared" si="86"/>
        <v>0</v>
      </c>
      <c r="J151" s="470">
        <f t="shared" si="86"/>
        <v>0.05</v>
      </c>
      <c r="K151" s="470">
        <f t="shared" si="86"/>
        <v>0.05</v>
      </c>
      <c r="L151" s="470">
        <f t="shared" si="86"/>
        <v>0.1</v>
      </c>
      <c r="M151" s="471">
        <f t="shared" si="73"/>
        <v>0</v>
      </c>
      <c r="N151" s="471">
        <f t="shared" si="74"/>
        <v>0</v>
      </c>
      <c r="O151" s="471">
        <f t="shared" si="75"/>
        <v>2500</v>
      </c>
      <c r="P151" s="471">
        <f t="shared" si="76"/>
        <v>2625</v>
      </c>
      <c r="Q151" s="471">
        <f t="shared" si="77"/>
        <v>5512.5</v>
      </c>
      <c r="R151" s="472">
        <f t="shared" si="78"/>
        <v>60637.5</v>
      </c>
      <c r="S151" s="470">
        <f t="shared" si="89"/>
        <v>0</v>
      </c>
      <c r="T151" s="470">
        <f t="shared" si="89"/>
        <v>0.05</v>
      </c>
      <c r="U151" s="470">
        <v>0.03</v>
      </c>
      <c r="V151" s="470">
        <f t="shared" si="89"/>
        <v>0.1</v>
      </c>
      <c r="W151" s="472">
        <f t="shared" si="79"/>
        <v>0</v>
      </c>
      <c r="X151" s="472">
        <f t="shared" si="80"/>
        <v>3031.875</v>
      </c>
      <c r="Y151" s="472">
        <f t="shared" si="81"/>
        <v>1819.125</v>
      </c>
      <c r="Z151" s="472">
        <f t="shared" si="82"/>
        <v>303.1875</v>
      </c>
      <c r="AA151" s="472">
        <f t="shared" si="83"/>
        <v>65791.6875</v>
      </c>
      <c r="AB151" s="716">
        <v>50</v>
      </c>
      <c r="AC151" s="313">
        <f>IF(ISERROR(IF('Wainwright Summary'!$E$7-C151&gt;AB151,0,(AB151-('Wainwright Summary'!$E$7-C151))/AB151)*G151)," ",(IF('Wainwright Summary'!$E$7-C151&gt;AB151,0,(AB151-('Wainwright Summary'!$E$7-C151))/AB151)*AA151))</f>
        <v>9210.8362500000003</v>
      </c>
      <c r="AD151" s="269">
        <f>VLOOKUP(C151,'Inflation-OLD'!$A$6:$B$126,2)/VLOOKUP('Wainwright Summary'!$E$6,'Inflation-OLD'!$A$6:$B$126,2)</f>
        <v>0.19606462053135437</v>
      </c>
      <c r="AE151" s="264">
        <f>IF(ISERROR(AA151*AD151), " ",AA151*AD151 )</f>
        <v>12899.422243804951</v>
      </c>
      <c r="AF151" s="264">
        <f t="shared" si="84"/>
        <v>1805.9191141326933</v>
      </c>
      <c r="AG151" s="961">
        <v>2020</v>
      </c>
      <c r="AH151" s="271"/>
      <c r="AI151" s="985"/>
      <c r="AJ151" s="986">
        <f t="shared" si="85"/>
        <v>50</v>
      </c>
      <c r="AK151" s="998"/>
      <c r="AL151" s="998"/>
      <c r="AM151" s="998"/>
      <c r="AN151" s="292" t="s">
        <v>122</v>
      </c>
      <c r="AO151" s="31"/>
      <c r="AP151" s="3"/>
      <c r="AQ151" s="983"/>
      <c r="AR151" s="902">
        <v>50000</v>
      </c>
      <c r="AS151" s="3">
        <f t="shared" si="91"/>
        <v>1</v>
      </c>
      <c r="AT151" s="903">
        <f t="shared" si="92"/>
        <v>50000</v>
      </c>
    </row>
    <row r="152" spans="1:46" s="124" customFormat="1" ht="25.5">
      <c r="A152" s="1135"/>
      <c r="B152" s="371" t="s">
        <v>506</v>
      </c>
      <c r="C152" s="1113">
        <v>1965</v>
      </c>
      <c r="D152" s="1114">
        <v>2</v>
      </c>
      <c r="E152" s="417" t="s">
        <v>305</v>
      </c>
      <c r="F152" s="913">
        <f t="shared" si="90"/>
        <v>6000</v>
      </c>
      <c r="G152" s="337">
        <f t="shared" si="72"/>
        <v>12000</v>
      </c>
      <c r="H152" s="470">
        <f t="shared" si="86"/>
        <v>0</v>
      </c>
      <c r="I152" s="470">
        <f t="shared" si="86"/>
        <v>0</v>
      </c>
      <c r="J152" s="470">
        <f t="shared" si="86"/>
        <v>0.05</v>
      </c>
      <c r="K152" s="470">
        <f t="shared" si="86"/>
        <v>0.05</v>
      </c>
      <c r="L152" s="470">
        <f t="shared" si="86"/>
        <v>0.1</v>
      </c>
      <c r="M152" s="471">
        <f t="shared" si="73"/>
        <v>0</v>
      </c>
      <c r="N152" s="471">
        <f t="shared" si="74"/>
        <v>0</v>
      </c>
      <c r="O152" s="471">
        <f t="shared" si="75"/>
        <v>600</v>
      </c>
      <c r="P152" s="471">
        <f t="shared" si="76"/>
        <v>630</v>
      </c>
      <c r="Q152" s="471">
        <f t="shared" si="77"/>
        <v>1323</v>
      </c>
      <c r="R152" s="472">
        <f t="shared" si="78"/>
        <v>14553</v>
      </c>
      <c r="S152" s="470">
        <f t="shared" si="89"/>
        <v>0</v>
      </c>
      <c r="T152" s="470">
        <f t="shared" si="89"/>
        <v>0.05</v>
      </c>
      <c r="U152" s="470">
        <v>0.03</v>
      </c>
      <c r="V152" s="470">
        <f t="shared" si="89"/>
        <v>0.1</v>
      </c>
      <c r="W152" s="472">
        <f t="shared" si="79"/>
        <v>0</v>
      </c>
      <c r="X152" s="472">
        <f t="shared" si="80"/>
        <v>727.65000000000009</v>
      </c>
      <c r="Y152" s="472">
        <f t="shared" si="81"/>
        <v>436.59</v>
      </c>
      <c r="Z152" s="472">
        <f t="shared" si="82"/>
        <v>72.765000000000015</v>
      </c>
      <c r="AA152" s="472">
        <f t="shared" si="83"/>
        <v>15790.005000000001</v>
      </c>
      <c r="AB152" s="716">
        <v>25</v>
      </c>
      <c r="AC152" s="313">
        <f>IF(ISERROR(IF('Wainwright Summary'!$E$7-C152&gt;AB152,0,(AB152-('Wainwright Summary'!$E$7-C152))/AB152)*G152)," ",(IF('Wainwright Summary'!$E$7-C152&gt;AB152,0,(AB152-('Wainwright Summary'!$E$7-C152))/AB152)*AA152))</f>
        <v>0</v>
      </c>
      <c r="AD152" s="269">
        <f>VLOOKUP(C152,'Inflation-OLD'!$A$6:$B$126,2)/VLOOKUP('Wainwright Summary'!$E$6,'Inflation-OLD'!$A$6:$B$126,2)</f>
        <v>0.19606462053135437</v>
      </c>
      <c r="AE152" s="264">
        <f>IF(ISERROR(AA152*AD152), " ",AA152*AD152 )</f>
        <v>3095.8613385131885</v>
      </c>
      <c r="AF152" s="264">
        <f t="shared" si="84"/>
        <v>0</v>
      </c>
      <c r="AG152" s="961">
        <v>2020</v>
      </c>
      <c r="AH152" s="271"/>
      <c r="AI152" s="985"/>
      <c r="AJ152" s="986">
        <f t="shared" si="85"/>
        <v>25</v>
      </c>
      <c r="AK152" s="998"/>
      <c r="AL152" s="998"/>
      <c r="AM152" s="998"/>
      <c r="AN152" s="292" t="s">
        <v>123</v>
      </c>
      <c r="AO152" s="31"/>
      <c r="AP152" s="3"/>
      <c r="AQ152" s="983"/>
      <c r="AR152" s="902">
        <v>6000</v>
      </c>
      <c r="AS152" s="3">
        <f t="shared" si="91"/>
        <v>1</v>
      </c>
      <c r="AT152" s="903">
        <f t="shared" si="92"/>
        <v>6000</v>
      </c>
    </row>
    <row r="153" spans="1:46" s="124" customFormat="1">
      <c r="A153" s="1135"/>
      <c r="B153" s="371" t="s">
        <v>507</v>
      </c>
      <c r="C153" s="1113">
        <v>1965</v>
      </c>
      <c r="D153" s="419">
        <v>1</v>
      </c>
      <c r="E153" s="420" t="s">
        <v>305</v>
      </c>
      <c r="F153" s="913">
        <f t="shared" si="90"/>
        <v>20000</v>
      </c>
      <c r="G153" s="337">
        <f t="shared" si="72"/>
        <v>20000</v>
      </c>
      <c r="H153" s="470">
        <f t="shared" si="86"/>
        <v>0</v>
      </c>
      <c r="I153" s="470">
        <f t="shared" si="86"/>
        <v>0</v>
      </c>
      <c r="J153" s="470">
        <f t="shared" si="86"/>
        <v>0.05</v>
      </c>
      <c r="K153" s="470">
        <f t="shared" si="86"/>
        <v>0.05</v>
      </c>
      <c r="L153" s="470">
        <f t="shared" si="86"/>
        <v>0.1</v>
      </c>
      <c r="M153" s="471">
        <f t="shared" si="73"/>
        <v>0</v>
      </c>
      <c r="N153" s="471">
        <f t="shared" si="74"/>
        <v>0</v>
      </c>
      <c r="O153" s="471">
        <f t="shared" si="75"/>
        <v>1000</v>
      </c>
      <c r="P153" s="471">
        <f t="shared" si="76"/>
        <v>1050</v>
      </c>
      <c r="Q153" s="471">
        <f t="shared" si="77"/>
        <v>2205</v>
      </c>
      <c r="R153" s="472">
        <f t="shared" si="78"/>
        <v>24255</v>
      </c>
      <c r="S153" s="470">
        <f t="shared" si="89"/>
        <v>0</v>
      </c>
      <c r="T153" s="470">
        <f t="shared" si="89"/>
        <v>0.05</v>
      </c>
      <c r="U153" s="470">
        <v>0.03</v>
      </c>
      <c r="V153" s="470">
        <f t="shared" si="89"/>
        <v>0.1</v>
      </c>
      <c r="W153" s="472">
        <f t="shared" si="79"/>
        <v>0</v>
      </c>
      <c r="X153" s="472">
        <f t="shared" si="80"/>
        <v>1212.75</v>
      </c>
      <c r="Y153" s="472">
        <f t="shared" si="81"/>
        <v>727.65</v>
      </c>
      <c r="Z153" s="472">
        <f t="shared" si="82"/>
        <v>121.27500000000001</v>
      </c>
      <c r="AA153" s="472">
        <f t="shared" si="83"/>
        <v>26316.674999999999</v>
      </c>
      <c r="AB153" s="716">
        <v>25</v>
      </c>
      <c r="AC153" s="313">
        <f>IF(ISERROR(IF('Wainwright Summary'!$E$7-C153&gt;AB153,0,(AB153-('Wainwright Summary'!$E$7-C153))/AB153)*G153)," ",(IF('Wainwright Summary'!$E$7-C153&gt;AB153,0,(AB153-('Wainwright Summary'!$E$7-C153))/AB153)*AA153))</f>
        <v>0</v>
      </c>
      <c r="AD153" s="269">
        <f>VLOOKUP(C153,'Inflation-OLD'!$A$6:$B$126,2)/VLOOKUP('Wainwright Summary'!$E$6,'Inflation-OLD'!$A$6:$B$126,2)</f>
        <v>0.19606462053135437</v>
      </c>
      <c r="AE153" s="264">
        <f>IF(ISERROR(AA153*AD153), " ",AA153*AD153 )</f>
        <v>5159.7688975219799</v>
      </c>
      <c r="AF153" s="264">
        <f t="shared" si="84"/>
        <v>0</v>
      </c>
      <c r="AG153" s="961">
        <v>2020</v>
      </c>
      <c r="AH153" s="271"/>
      <c r="AI153" s="985"/>
      <c r="AJ153" s="986">
        <f t="shared" si="85"/>
        <v>25</v>
      </c>
      <c r="AK153" s="998"/>
      <c r="AL153" s="998"/>
      <c r="AM153" s="998"/>
      <c r="AN153" s="292" t="s">
        <v>124</v>
      </c>
      <c r="AP153" s="4"/>
      <c r="AQ153" s="197"/>
      <c r="AR153" s="902">
        <v>20000</v>
      </c>
      <c r="AS153" s="3">
        <f t="shared" si="91"/>
        <v>1</v>
      </c>
      <c r="AT153" s="903">
        <f t="shared" si="92"/>
        <v>20000</v>
      </c>
    </row>
    <row r="154" spans="1:46" s="124" customFormat="1">
      <c r="A154" s="1135"/>
      <c r="B154" s="371" t="s">
        <v>508</v>
      </c>
      <c r="C154" s="1113">
        <v>1965</v>
      </c>
      <c r="D154" s="1114">
        <v>1</v>
      </c>
      <c r="E154" s="417" t="s">
        <v>305</v>
      </c>
      <c r="F154" s="913">
        <f t="shared" si="90"/>
        <v>10000</v>
      </c>
      <c r="G154" s="337">
        <f t="shared" si="72"/>
        <v>10000</v>
      </c>
      <c r="H154" s="470">
        <f t="shared" si="86"/>
        <v>0</v>
      </c>
      <c r="I154" s="470">
        <f t="shared" si="86"/>
        <v>0</v>
      </c>
      <c r="J154" s="470">
        <f t="shared" si="86"/>
        <v>0.05</v>
      </c>
      <c r="K154" s="470">
        <f t="shared" si="86"/>
        <v>0.05</v>
      </c>
      <c r="L154" s="470">
        <f t="shared" si="86"/>
        <v>0.1</v>
      </c>
      <c r="M154" s="471">
        <f t="shared" si="73"/>
        <v>0</v>
      </c>
      <c r="N154" s="471">
        <f t="shared" si="74"/>
        <v>0</v>
      </c>
      <c r="O154" s="471">
        <f t="shared" si="75"/>
        <v>500</v>
      </c>
      <c r="P154" s="471">
        <f t="shared" si="76"/>
        <v>525</v>
      </c>
      <c r="Q154" s="471">
        <f t="shared" si="77"/>
        <v>1102.5</v>
      </c>
      <c r="R154" s="472">
        <f t="shared" si="78"/>
        <v>12127.5</v>
      </c>
      <c r="S154" s="470">
        <f t="shared" si="89"/>
        <v>0</v>
      </c>
      <c r="T154" s="470">
        <f t="shared" si="89"/>
        <v>0.05</v>
      </c>
      <c r="U154" s="470">
        <v>0.03</v>
      </c>
      <c r="V154" s="470">
        <f t="shared" si="89"/>
        <v>0.1</v>
      </c>
      <c r="W154" s="472">
        <f t="shared" si="79"/>
        <v>0</v>
      </c>
      <c r="X154" s="472">
        <f t="shared" si="80"/>
        <v>606.375</v>
      </c>
      <c r="Y154" s="472">
        <f t="shared" si="81"/>
        <v>363.82499999999999</v>
      </c>
      <c r="Z154" s="472">
        <f t="shared" si="82"/>
        <v>60.637500000000003</v>
      </c>
      <c r="AA154" s="472">
        <f t="shared" si="83"/>
        <v>13158.3375</v>
      </c>
      <c r="AB154" s="716">
        <v>35</v>
      </c>
      <c r="AC154" s="313">
        <f>IF(ISERROR(IF('Wainwright Summary'!$E$7-C154&gt;AB154,0,(AB154-('Wainwright Summary'!$E$7-C154))/AB154)*G154)," ",(IF('Wainwright Summary'!$E$7-C154&gt;AB154,0,(AB154-('Wainwright Summary'!$E$7-C154))/AB154)*AA154))</f>
        <v>0</v>
      </c>
      <c r="AD154" s="269">
        <f>VLOOKUP(C154,'Inflation-OLD'!$A$6:$B$126,2)/VLOOKUP('Wainwright Summary'!$E$6,'Inflation-OLD'!$A$6:$B$126,2)</f>
        <v>0.19606462053135437</v>
      </c>
      <c r="AE154" s="264">
        <f>IF(ISERROR(AA154*AD154), " ",AA154*AD154 )</f>
        <v>2579.8844487609899</v>
      </c>
      <c r="AF154" s="264">
        <f t="shared" si="84"/>
        <v>0</v>
      </c>
      <c r="AG154" s="961">
        <v>2020</v>
      </c>
      <c r="AH154" s="271"/>
      <c r="AI154" s="985"/>
      <c r="AJ154" s="986">
        <f t="shared" si="85"/>
        <v>35</v>
      </c>
      <c r="AK154" s="998"/>
      <c r="AL154" s="998"/>
      <c r="AM154" s="998"/>
      <c r="AN154" s="292" t="s">
        <v>122</v>
      </c>
      <c r="AO154" s="31"/>
      <c r="AP154" s="3"/>
      <c r="AQ154" s="983"/>
      <c r="AR154" s="902">
        <v>10000</v>
      </c>
      <c r="AS154" s="3">
        <f t="shared" si="91"/>
        <v>1</v>
      </c>
      <c r="AT154" s="903">
        <f t="shared" si="92"/>
        <v>10000</v>
      </c>
    </row>
    <row r="155" spans="1:46" s="124" customFormat="1">
      <c r="A155" s="1135"/>
      <c r="B155" s="371" t="s">
        <v>509</v>
      </c>
      <c r="C155" s="418">
        <v>1965</v>
      </c>
      <c r="D155" s="1114">
        <v>20</v>
      </c>
      <c r="E155" s="417" t="s">
        <v>307</v>
      </c>
      <c r="F155" s="913">
        <f t="shared" si="90"/>
        <v>140</v>
      </c>
      <c r="G155" s="337">
        <f t="shared" si="72"/>
        <v>2800</v>
      </c>
      <c r="H155" s="470">
        <f t="shared" si="86"/>
        <v>0</v>
      </c>
      <c r="I155" s="470">
        <f t="shared" si="86"/>
        <v>0</v>
      </c>
      <c r="J155" s="470">
        <f t="shared" si="86"/>
        <v>0.05</v>
      </c>
      <c r="K155" s="470">
        <f t="shared" si="86"/>
        <v>0.05</v>
      </c>
      <c r="L155" s="470">
        <f t="shared" si="86"/>
        <v>0.1</v>
      </c>
      <c r="M155" s="471">
        <f t="shared" si="73"/>
        <v>0</v>
      </c>
      <c r="N155" s="471">
        <f t="shared" si="74"/>
        <v>0</v>
      </c>
      <c r="O155" s="471">
        <f t="shared" si="75"/>
        <v>140</v>
      </c>
      <c r="P155" s="471">
        <f t="shared" si="76"/>
        <v>147</v>
      </c>
      <c r="Q155" s="471">
        <f t="shared" si="77"/>
        <v>308.70000000000005</v>
      </c>
      <c r="R155" s="472">
        <f t="shared" si="78"/>
        <v>3395.7</v>
      </c>
      <c r="S155" s="470">
        <f t="shared" si="89"/>
        <v>0</v>
      </c>
      <c r="T155" s="470">
        <f t="shared" si="89"/>
        <v>0.05</v>
      </c>
      <c r="U155" s="470">
        <v>0.03</v>
      </c>
      <c r="V155" s="470">
        <f t="shared" si="89"/>
        <v>0.1</v>
      </c>
      <c r="W155" s="472">
        <f t="shared" si="79"/>
        <v>0</v>
      </c>
      <c r="X155" s="472">
        <f t="shared" si="80"/>
        <v>169.785</v>
      </c>
      <c r="Y155" s="472">
        <f t="shared" si="81"/>
        <v>101.871</v>
      </c>
      <c r="Z155" s="472">
        <f t="shared" si="82"/>
        <v>16.9785</v>
      </c>
      <c r="AA155" s="472">
        <f t="shared" si="83"/>
        <v>3684.3344999999999</v>
      </c>
      <c r="AB155" s="716">
        <v>70</v>
      </c>
      <c r="AC155" s="313">
        <f>IF(ISERROR(IF('Wainwright Summary'!$E$7-C155&gt;AB155,0,(AB155-('Wainwright Summary'!$E$7-C155))/AB155)*G155)," ",(IF('Wainwright Summary'!$E$7-C155&gt;AB155,0,(AB155-('Wainwright Summary'!$E$7-C155))/AB155)*AA155))</f>
        <v>1421.1004500000001</v>
      </c>
      <c r="AD155" s="269">
        <f>VLOOKUP(C155,'Inflation-OLD'!$A$6:$B$126,2)/VLOOKUP('Wainwright Summary'!$E$6,'Inflation-OLD'!$A$6:$B$126,2)</f>
        <v>0.19606462053135437</v>
      </c>
      <c r="AE155" s="264">
        <f>IF(ISERROR(AA155*AD155), " ",AA155*AD155 )</f>
        <v>722.36764565307726</v>
      </c>
      <c r="AF155" s="264">
        <f t="shared" si="84"/>
        <v>278.62752046618698</v>
      </c>
      <c r="AG155" s="961">
        <v>2020</v>
      </c>
      <c r="AH155" s="271"/>
      <c r="AI155" s="985"/>
      <c r="AJ155" s="986">
        <f t="shared" si="85"/>
        <v>70</v>
      </c>
      <c r="AK155" s="998"/>
      <c r="AL155" s="998"/>
      <c r="AM155" s="998"/>
      <c r="AN155" s="292" t="s">
        <v>631</v>
      </c>
      <c r="AO155" s="31"/>
      <c r="AP155" s="3"/>
      <c r="AQ155" s="983"/>
      <c r="AR155" s="902">
        <v>140</v>
      </c>
      <c r="AS155" s="3">
        <f t="shared" si="91"/>
        <v>1</v>
      </c>
      <c r="AT155" s="903">
        <f t="shared" si="92"/>
        <v>140</v>
      </c>
    </row>
    <row r="156" spans="1:46" s="124" customFormat="1">
      <c r="A156" s="1135"/>
      <c r="B156" s="371"/>
      <c r="C156" s="1113"/>
      <c r="D156" s="1114"/>
      <c r="E156" s="417"/>
      <c r="F156" s="913"/>
      <c r="G156" s="337"/>
      <c r="H156" s="470"/>
      <c r="I156" s="470"/>
      <c r="J156" s="470"/>
      <c r="K156" s="470"/>
      <c r="L156" s="470"/>
      <c r="M156" s="471"/>
      <c r="N156" s="471"/>
      <c r="O156" s="471"/>
      <c r="P156" s="471"/>
      <c r="Q156" s="471"/>
      <c r="R156" s="472"/>
      <c r="S156" s="470"/>
      <c r="T156" s="470"/>
      <c r="U156" s="470"/>
      <c r="V156" s="470"/>
      <c r="W156" s="472"/>
      <c r="X156" s="472"/>
      <c r="Y156" s="472"/>
      <c r="Z156" s="472"/>
      <c r="AA156" s="472"/>
      <c r="AB156" s="716"/>
      <c r="AC156" s="313"/>
      <c r="AD156" s="269"/>
      <c r="AE156" s="264"/>
      <c r="AF156" s="264"/>
      <c r="AG156" s="270"/>
      <c r="AH156" s="271"/>
      <c r="AI156" s="985"/>
      <c r="AJ156" s="986"/>
      <c r="AK156" s="998"/>
      <c r="AL156" s="998"/>
      <c r="AM156" s="998"/>
      <c r="AN156" s="292"/>
      <c r="AO156" s="31"/>
      <c r="AP156" s="3"/>
      <c r="AQ156" s="983"/>
      <c r="AR156" s="902"/>
      <c r="AS156" s="3"/>
      <c r="AT156" s="903"/>
    </row>
    <row r="157" spans="1:46" s="124" customFormat="1" ht="38.25">
      <c r="A157" s="1135"/>
      <c r="B157" s="1000" t="s">
        <v>510</v>
      </c>
      <c r="C157" s="1113"/>
      <c r="D157" s="1114"/>
      <c r="E157" s="417"/>
      <c r="F157" s="913"/>
      <c r="G157" s="337"/>
      <c r="H157" s="470"/>
      <c r="I157" s="470"/>
      <c r="J157" s="470"/>
      <c r="K157" s="470"/>
      <c r="L157" s="470"/>
      <c r="M157" s="471"/>
      <c r="N157" s="471"/>
      <c r="O157" s="471"/>
      <c r="P157" s="471"/>
      <c r="Q157" s="471"/>
      <c r="R157" s="472"/>
      <c r="S157" s="470"/>
      <c r="T157" s="470"/>
      <c r="U157" s="470"/>
      <c r="V157" s="470"/>
      <c r="W157" s="472"/>
      <c r="X157" s="472"/>
      <c r="Y157" s="472"/>
      <c r="Z157" s="472"/>
      <c r="AA157" s="472"/>
      <c r="AB157" s="716"/>
      <c r="AC157" s="313"/>
      <c r="AD157" s="269"/>
      <c r="AE157" s="264"/>
      <c r="AF157" s="264"/>
      <c r="AG157" s="270"/>
      <c r="AH157" s="271"/>
      <c r="AI157" s="985"/>
      <c r="AJ157" s="986"/>
      <c r="AK157" s="998"/>
      <c r="AL157" s="998"/>
      <c r="AM157" s="998"/>
      <c r="AN157" s="292" t="s">
        <v>628</v>
      </c>
      <c r="AO157" s="31"/>
      <c r="AP157" s="3"/>
      <c r="AQ157" s="983"/>
      <c r="AR157" s="902"/>
      <c r="AS157" s="3"/>
      <c r="AT157" s="903"/>
    </row>
    <row r="158" spans="1:46" s="124" customFormat="1">
      <c r="A158" s="1135"/>
      <c r="B158" s="371" t="s">
        <v>511</v>
      </c>
      <c r="C158" s="1113">
        <v>1965</v>
      </c>
      <c r="D158" s="1114">
        <v>1</v>
      </c>
      <c r="E158" s="417" t="s">
        <v>305</v>
      </c>
      <c r="F158" s="913">
        <f t="shared" si="90"/>
        <v>7500</v>
      </c>
      <c r="G158" s="337">
        <f t="shared" si="72"/>
        <v>7500</v>
      </c>
      <c r="H158" s="470">
        <f t="shared" si="86"/>
        <v>0</v>
      </c>
      <c r="I158" s="470">
        <f t="shared" si="86"/>
        <v>0</v>
      </c>
      <c r="J158" s="470">
        <f t="shared" si="86"/>
        <v>0.05</v>
      </c>
      <c r="K158" s="470">
        <f t="shared" si="86"/>
        <v>0.05</v>
      </c>
      <c r="L158" s="470">
        <f t="shared" si="86"/>
        <v>0.1</v>
      </c>
      <c r="M158" s="471">
        <f t="shared" si="73"/>
        <v>0</v>
      </c>
      <c r="N158" s="471">
        <f t="shared" si="74"/>
        <v>0</v>
      </c>
      <c r="O158" s="471">
        <f t="shared" si="75"/>
        <v>375</v>
      </c>
      <c r="P158" s="471">
        <f t="shared" si="76"/>
        <v>393.75</v>
      </c>
      <c r="Q158" s="471">
        <f t="shared" si="77"/>
        <v>826.875</v>
      </c>
      <c r="R158" s="472">
        <f t="shared" si="78"/>
        <v>9095.625</v>
      </c>
      <c r="S158" s="470">
        <f t="shared" si="89"/>
        <v>0</v>
      </c>
      <c r="T158" s="470">
        <f t="shared" si="89"/>
        <v>0.05</v>
      </c>
      <c r="U158" s="470">
        <v>0.03</v>
      </c>
      <c r="V158" s="470">
        <f t="shared" si="89"/>
        <v>0.1</v>
      </c>
      <c r="W158" s="472">
        <f t="shared" si="79"/>
        <v>0</v>
      </c>
      <c r="X158" s="472">
        <f t="shared" si="80"/>
        <v>454.78125</v>
      </c>
      <c r="Y158" s="472">
        <f t="shared" si="81"/>
        <v>272.86874999999998</v>
      </c>
      <c r="Z158" s="472">
        <f t="shared" si="82"/>
        <v>45.478125000000006</v>
      </c>
      <c r="AA158" s="472">
        <f t="shared" si="83"/>
        <v>9868.7531249999993</v>
      </c>
      <c r="AB158" s="716">
        <v>50</v>
      </c>
      <c r="AC158" s="313">
        <f>IF(ISERROR(IF('Wainwright Summary'!$E$7-C158&gt;AB158,0,(AB158-('Wainwright Summary'!$E$7-C158))/AB158)*G158)," ",(IF('Wainwright Summary'!$E$7-C158&gt;AB158,0,(AB158-('Wainwright Summary'!$E$7-C158))/AB158)*AA158))</f>
        <v>1381.6254375000001</v>
      </c>
      <c r="AD158" s="269">
        <f>VLOOKUP(C158,'Inflation-OLD'!$A$6:$B$126,2)/VLOOKUP('Wainwright Summary'!$E$6,'Inflation-OLD'!$A$6:$B$126,2)</f>
        <v>0.19606462053135437</v>
      </c>
      <c r="AE158" s="264">
        <f>IF(ISERROR(AA158*AD158), " ",AA158*AD158 )</f>
        <v>1934.9133365707426</v>
      </c>
      <c r="AF158" s="264">
        <f t="shared" si="84"/>
        <v>270.887867119904</v>
      </c>
      <c r="AG158" s="961">
        <v>2020</v>
      </c>
      <c r="AH158" s="271"/>
      <c r="AI158" s="985"/>
      <c r="AJ158" s="986">
        <f t="shared" si="85"/>
        <v>50</v>
      </c>
      <c r="AK158" s="998"/>
      <c r="AL158" s="998"/>
      <c r="AM158" s="998"/>
      <c r="AN158" s="292" t="s">
        <v>122</v>
      </c>
      <c r="AO158" s="31"/>
      <c r="AP158" s="3"/>
      <c r="AQ158" s="983"/>
      <c r="AR158" s="902">
        <v>7500</v>
      </c>
      <c r="AS158" s="3">
        <f t="shared" si="91"/>
        <v>1</v>
      </c>
      <c r="AT158" s="903">
        <f t="shared" si="92"/>
        <v>7500</v>
      </c>
    </row>
    <row r="159" spans="1:46" s="124" customFormat="1" ht="25.5">
      <c r="A159" s="1135"/>
      <c r="B159" s="371" t="s">
        <v>512</v>
      </c>
      <c r="C159" s="1113">
        <v>1965</v>
      </c>
      <c r="D159" s="1114">
        <v>2</v>
      </c>
      <c r="E159" s="417" t="s">
        <v>305</v>
      </c>
      <c r="F159" s="913">
        <f t="shared" si="90"/>
        <v>3750</v>
      </c>
      <c r="G159" s="337">
        <f t="shared" si="72"/>
        <v>7500</v>
      </c>
      <c r="H159" s="470">
        <f t="shared" si="86"/>
        <v>0</v>
      </c>
      <c r="I159" s="470">
        <f t="shared" si="86"/>
        <v>0</v>
      </c>
      <c r="J159" s="470">
        <f t="shared" si="86"/>
        <v>0.05</v>
      </c>
      <c r="K159" s="470">
        <f t="shared" si="86"/>
        <v>0.05</v>
      </c>
      <c r="L159" s="470">
        <f t="shared" si="86"/>
        <v>0.1</v>
      </c>
      <c r="M159" s="471">
        <f t="shared" si="73"/>
        <v>0</v>
      </c>
      <c r="N159" s="471">
        <f t="shared" si="74"/>
        <v>0</v>
      </c>
      <c r="O159" s="471">
        <f t="shared" si="75"/>
        <v>375</v>
      </c>
      <c r="P159" s="471">
        <f t="shared" si="76"/>
        <v>393.75</v>
      </c>
      <c r="Q159" s="471">
        <f t="shared" si="77"/>
        <v>826.875</v>
      </c>
      <c r="R159" s="472">
        <f t="shared" si="78"/>
        <v>9095.625</v>
      </c>
      <c r="S159" s="470">
        <f t="shared" si="89"/>
        <v>0</v>
      </c>
      <c r="T159" s="470">
        <f t="shared" si="89"/>
        <v>0.05</v>
      </c>
      <c r="U159" s="470">
        <v>0.03</v>
      </c>
      <c r="V159" s="470">
        <f t="shared" si="89"/>
        <v>0.1</v>
      </c>
      <c r="W159" s="472">
        <f t="shared" si="79"/>
        <v>0</v>
      </c>
      <c r="X159" s="472">
        <f t="shared" si="80"/>
        <v>454.78125</v>
      </c>
      <c r="Y159" s="472">
        <f t="shared" si="81"/>
        <v>272.86874999999998</v>
      </c>
      <c r="Z159" s="472">
        <f t="shared" si="82"/>
        <v>45.478125000000006</v>
      </c>
      <c r="AA159" s="472">
        <f t="shared" si="83"/>
        <v>9868.7531249999993</v>
      </c>
      <c r="AB159" s="716">
        <v>25</v>
      </c>
      <c r="AC159" s="313">
        <f>IF(ISERROR(IF('Wainwright Summary'!$E$7-C159&gt;AB159,0,(AB159-('Wainwright Summary'!$E$7-C159))/AB159)*G159)," ",(IF('Wainwright Summary'!$E$7-C159&gt;AB159,0,(AB159-('Wainwright Summary'!$E$7-C159))/AB159)*AA159))</f>
        <v>0</v>
      </c>
      <c r="AD159" s="269">
        <f>VLOOKUP(C159,'Inflation-OLD'!$A$6:$B$126,2)/VLOOKUP('Wainwright Summary'!$E$6,'Inflation-OLD'!$A$6:$B$126,2)</f>
        <v>0.19606462053135437</v>
      </c>
      <c r="AE159" s="264">
        <f>IF(ISERROR(AA159*AD159), " ",AA159*AD159 )</f>
        <v>1934.9133365707426</v>
      </c>
      <c r="AF159" s="264">
        <f t="shared" si="84"/>
        <v>0</v>
      </c>
      <c r="AG159" s="961">
        <v>2020</v>
      </c>
      <c r="AH159" s="271"/>
      <c r="AI159" s="985"/>
      <c r="AJ159" s="986">
        <f t="shared" si="85"/>
        <v>25</v>
      </c>
      <c r="AK159" s="998"/>
      <c r="AL159" s="998"/>
      <c r="AM159" s="998"/>
      <c r="AN159" s="292" t="s">
        <v>123</v>
      </c>
      <c r="AO159" s="31"/>
      <c r="AP159" s="3"/>
      <c r="AQ159" s="983"/>
      <c r="AR159" s="902">
        <v>3750</v>
      </c>
      <c r="AS159" s="3">
        <f t="shared" si="91"/>
        <v>1</v>
      </c>
      <c r="AT159" s="903">
        <f t="shared" si="92"/>
        <v>3750</v>
      </c>
    </row>
    <row r="160" spans="1:46" s="124" customFormat="1">
      <c r="A160" s="1135"/>
      <c r="B160" s="371" t="s">
        <v>513</v>
      </c>
      <c r="C160" s="1113">
        <v>1965</v>
      </c>
      <c r="D160" s="1114">
        <v>1</v>
      </c>
      <c r="E160" s="417" t="s">
        <v>305</v>
      </c>
      <c r="F160" s="913">
        <f t="shared" si="90"/>
        <v>7500</v>
      </c>
      <c r="G160" s="337">
        <f t="shared" si="72"/>
        <v>7500</v>
      </c>
      <c r="H160" s="470">
        <f t="shared" si="86"/>
        <v>0</v>
      </c>
      <c r="I160" s="470">
        <f t="shared" si="86"/>
        <v>0</v>
      </c>
      <c r="J160" s="470">
        <f t="shared" si="86"/>
        <v>0.05</v>
      </c>
      <c r="K160" s="470">
        <f t="shared" si="86"/>
        <v>0.05</v>
      </c>
      <c r="L160" s="470">
        <f t="shared" si="86"/>
        <v>0.1</v>
      </c>
      <c r="M160" s="471">
        <f t="shared" si="73"/>
        <v>0</v>
      </c>
      <c r="N160" s="471">
        <f t="shared" si="74"/>
        <v>0</v>
      </c>
      <c r="O160" s="471">
        <f t="shared" si="75"/>
        <v>375</v>
      </c>
      <c r="P160" s="471">
        <f t="shared" si="76"/>
        <v>393.75</v>
      </c>
      <c r="Q160" s="471">
        <f t="shared" si="77"/>
        <v>826.875</v>
      </c>
      <c r="R160" s="472">
        <f t="shared" si="78"/>
        <v>9095.625</v>
      </c>
      <c r="S160" s="470">
        <f t="shared" si="89"/>
        <v>0</v>
      </c>
      <c r="T160" s="470">
        <f t="shared" si="89"/>
        <v>0.05</v>
      </c>
      <c r="U160" s="470">
        <v>0.03</v>
      </c>
      <c r="V160" s="470">
        <f t="shared" si="89"/>
        <v>0.1</v>
      </c>
      <c r="W160" s="472">
        <f t="shared" si="79"/>
        <v>0</v>
      </c>
      <c r="X160" s="472">
        <f t="shared" si="80"/>
        <v>454.78125</v>
      </c>
      <c r="Y160" s="472">
        <f t="shared" si="81"/>
        <v>272.86874999999998</v>
      </c>
      <c r="Z160" s="472">
        <f t="shared" si="82"/>
        <v>45.478125000000006</v>
      </c>
      <c r="AA160" s="472">
        <f t="shared" si="83"/>
        <v>9868.7531249999993</v>
      </c>
      <c r="AB160" s="716">
        <v>25</v>
      </c>
      <c r="AC160" s="313">
        <f>IF(ISERROR(IF('Wainwright Summary'!$E$7-C160&gt;AB160,0,(AB160-('Wainwright Summary'!$E$7-C160))/AB160)*G160)," ",(IF('Wainwright Summary'!$E$7-C160&gt;AB160,0,(AB160-('Wainwright Summary'!$E$7-C160))/AB160)*AA160))</f>
        <v>0</v>
      </c>
      <c r="AD160" s="269">
        <f>VLOOKUP(C160,'Inflation-OLD'!$A$6:$B$126,2)/VLOOKUP('Wainwright Summary'!$E$6,'Inflation-OLD'!$A$6:$B$126,2)</f>
        <v>0.19606462053135437</v>
      </c>
      <c r="AE160" s="264">
        <f>IF(ISERROR(AA160*AD160), " ",AA160*AD160 )</f>
        <v>1934.9133365707426</v>
      </c>
      <c r="AF160" s="264">
        <f t="shared" si="84"/>
        <v>0</v>
      </c>
      <c r="AG160" s="961">
        <v>2020</v>
      </c>
      <c r="AH160" s="271"/>
      <c r="AI160" s="985"/>
      <c r="AJ160" s="986">
        <f t="shared" si="85"/>
        <v>25</v>
      </c>
      <c r="AK160" s="998"/>
      <c r="AL160" s="998"/>
      <c r="AM160" s="998"/>
      <c r="AN160" s="292" t="s">
        <v>124</v>
      </c>
      <c r="AO160" s="31"/>
      <c r="AP160" s="3"/>
      <c r="AQ160" s="983"/>
      <c r="AR160" s="902">
        <v>7500</v>
      </c>
      <c r="AS160" s="3">
        <f t="shared" si="91"/>
        <v>1</v>
      </c>
      <c r="AT160" s="903">
        <f t="shared" si="92"/>
        <v>7500</v>
      </c>
    </row>
    <row r="161" spans="1:46" s="124" customFormat="1">
      <c r="A161" s="1135"/>
      <c r="B161" s="371" t="s">
        <v>514</v>
      </c>
      <c r="C161" s="1113">
        <v>1965</v>
      </c>
      <c r="D161" s="1114">
        <v>1</v>
      </c>
      <c r="E161" s="417" t="s">
        <v>305</v>
      </c>
      <c r="F161" s="913">
        <f t="shared" si="90"/>
        <v>7500</v>
      </c>
      <c r="G161" s="337">
        <f t="shared" si="72"/>
        <v>7500</v>
      </c>
      <c r="H161" s="470">
        <f t="shared" si="86"/>
        <v>0</v>
      </c>
      <c r="I161" s="470">
        <f t="shared" si="86"/>
        <v>0</v>
      </c>
      <c r="J161" s="470">
        <f t="shared" si="86"/>
        <v>0.05</v>
      </c>
      <c r="K161" s="470">
        <f t="shared" si="86"/>
        <v>0.05</v>
      </c>
      <c r="L161" s="470">
        <f t="shared" si="86"/>
        <v>0.1</v>
      </c>
      <c r="M161" s="471">
        <f t="shared" si="73"/>
        <v>0</v>
      </c>
      <c r="N161" s="471">
        <f t="shared" si="74"/>
        <v>0</v>
      </c>
      <c r="O161" s="471">
        <f t="shared" si="75"/>
        <v>375</v>
      </c>
      <c r="P161" s="471">
        <f t="shared" si="76"/>
        <v>393.75</v>
      </c>
      <c r="Q161" s="471">
        <f t="shared" si="77"/>
        <v>826.875</v>
      </c>
      <c r="R161" s="472">
        <f t="shared" si="78"/>
        <v>9095.625</v>
      </c>
      <c r="S161" s="470">
        <f t="shared" si="89"/>
        <v>0</v>
      </c>
      <c r="T161" s="470">
        <f t="shared" si="89"/>
        <v>0.05</v>
      </c>
      <c r="U161" s="470">
        <v>0.03</v>
      </c>
      <c r="V161" s="470">
        <f t="shared" si="89"/>
        <v>0.1</v>
      </c>
      <c r="W161" s="472">
        <f t="shared" si="79"/>
        <v>0</v>
      </c>
      <c r="X161" s="472">
        <f t="shared" si="80"/>
        <v>454.78125</v>
      </c>
      <c r="Y161" s="472">
        <f t="shared" si="81"/>
        <v>272.86874999999998</v>
      </c>
      <c r="Z161" s="472">
        <f t="shared" si="82"/>
        <v>45.478125000000006</v>
      </c>
      <c r="AA161" s="472">
        <f t="shared" si="83"/>
        <v>9868.7531249999993</v>
      </c>
      <c r="AB161" s="716">
        <v>35</v>
      </c>
      <c r="AC161" s="313">
        <f>IF(ISERROR(IF('Wainwright Summary'!$E$7-C161&gt;AB161,0,(AB161-('Wainwright Summary'!$E$7-C161))/AB161)*G161)," ",(IF('Wainwright Summary'!$E$7-C161&gt;AB161,0,(AB161-('Wainwright Summary'!$E$7-C161))/AB161)*AA161))</f>
        <v>0</v>
      </c>
      <c r="AD161" s="269">
        <f>VLOOKUP(C161,'Inflation-OLD'!$A$6:$B$126,2)/VLOOKUP('Wainwright Summary'!$E$6,'Inflation-OLD'!$A$6:$B$126,2)</f>
        <v>0.19606462053135437</v>
      </c>
      <c r="AE161" s="264">
        <f>IF(ISERROR(AA161*AD161), " ",AA161*AD161 )</f>
        <v>1934.9133365707426</v>
      </c>
      <c r="AF161" s="264">
        <f t="shared" si="84"/>
        <v>0</v>
      </c>
      <c r="AG161" s="961">
        <v>2020</v>
      </c>
      <c r="AH161" s="271"/>
      <c r="AI161" s="985"/>
      <c r="AJ161" s="986">
        <f t="shared" si="85"/>
        <v>35</v>
      </c>
      <c r="AK161" s="998"/>
      <c r="AL161" s="998"/>
      <c r="AM161" s="998"/>
      <c r="AN161" s="292" t="s">
        <v>122</v>
      </c>
      <c r="AO161" s="142"/>
      <c r="AP161" s="6"/>
      <c r="AQ161" s="197"/>
      <c r="AR161" s="902">
        <v>7500</v>
      </c>
      <c r="AS161" s="3">
        <f t="shared" si="91"/>
        <v>1</v>
      </c>
      <c r="AT161" s="903">
        <f t="shared" si="92"/>
        <v>7500</v>
      </c>
    </row>
    <row r="162" spans="1:46" s="124" customFormat="1">
      <c r="A162" s="1135"/>
      <c r="B162" s="371" t="s">
        <v>515</v>
      </c>
      <c r="C162" s="418">
        <v>1965</v>
      </c>
      <c r="D162" s="1114">
        <v>40</v>
      </c>
      <c r="E162" s="417" t="s">
        <v>307</v>
      </c>
      <c r="F162" s="913">
        <f t="shared" si="90"/>
        <v>135</v>
      </c>
      <c r="G162" s="337">
        <f t="shared" si="72"/>
        <v>5400</v>
      </c>
      <c r="H162" s="470">
        <f t="shared" si="86"/>
        <v>0</v>
      </c>
      <c r="I162" s="470">
        <f t="shared" si="86"/>
        <v>0</v>
      </c>
      <c r="J162" s="470">
        <f t="shared" si="86"/>
        <v>0.05</v>
      </c>
      <c r="K162" s="470">
        <f t="shared" si="86"/>
        <v>0.05</v>
      </c>
      <c r="L162" s="470">
        <f t="shared" si="86"/>
        <v>0.1</v>
      </c>
      <c r="M162" s="471">
        <f t="shared" si="73"/>
        <v>0</v>
      </c>
      <c r="N162" s="471">
        <f t="shared" si="74"/>
        <v>0</v>
      </c>
      <c r="O162" s="471">
        <f t="shared" si="75"/>
        <v>270</v>
      </c>
      <c r="P162" s="471">
        <f t="shared" si="76"/>
        <v>283.5</v>
      </c>
      <c r="Q162" s="471">
        <f t="shared" si="77"/>
        <v>595.35</v>
      </c>
      <c r="R162" s="472">
        <f t="shared" si="78"/>
        <v>6548.85</v>
      </c>
      <c r="S162" s="470">
        <f t="shared" si="89"/>
        <v>0</v>
      </c>
      <c r="T162" s="470">
        <f t="shared" si="89"/>
        <v>0.05</v>
      </c>
      <c r="U162" s="470">
        <v>0.03</v>
      </c>
      <c r="V162" s="470">
        <f t="shared" si="89"/>
        <v>0.1</v>
      </c>
      <c r="W162" s="472">
        <f t="shared" si="79"/>
        <v>0</v>
      </c>
      <c r="X162" s="472">
        <f t="shared" si="80"/>
        <v>327.44250000000005</v>
      </c>
      <c r="Y162" s="472">
        <f t="shared" si="81"/>
        <v>196.46549999999999</v>
      </c>
      <c r="Z162" s="472">
        <f t="shared" si="82"/>
        <v>32.744250000000008</v>
      </c>
      <c r="AA162" s="472">
        <f t="shared" si="83"/>
        <v>7105.5022500000005</v>
      </c>
      <c r="AB162" s="716">
        <v>70</v>
      </c>
      <c r="AC162" s="313">
        <f>IF(ISERROR(IF('Wainwright Summary'!$E$7-C162&gt;AB162,0,(AB162-('Wainwright Summary'!$E$7-C162))/AB162)*G162)," ",(IF('Wainwright Summary'!$E$7-C162&gt;AB162,0,(AB162-('Wainwright Summary'!$E$7-C162))/AB162)*AA162))</f>
        <v>2740.6937250000001</v>
      </c>
      <c r="AD162" s="269">
        <f>VLOOKUP(C162,'Inflation-OLD'!$A$6:$B$126,2)/VLOOKUP('Wainwright Summary'!$E$6,'Inflation-OLD'!$A$6:$B$126,2)</f>
        <v>0.19606462053135437</v>
      </c>
      <c r="AE162" s="264">
        <f>IF(ISERROR(AA162*AD162), " ",AA162*AD162 )</f>
        <v>1393.1376023309347</v>
      </c>
      <c r="AF162" s="264">
        <f t="shared" si="84"/>
        <v>537.35307518478908</v>
      </c>
      <c r="AG162" s="961">
        <v>2020</v>
      </c>
      <c r="AH162" s="271"/>
      <c r="AI162" s="985"/>
      <c r="AJ162" s="986">
        <f t="shared" si="85"/>
        <v>70</v>
      </c>
      <c r="AK162" s="998"/>
      <c r="AL162" s="998"/>
      <c r="AM162" s="998"/>
      <c r="AN162" s="421" t="s">
        <v>631</v>
      </c>
      <c r="AO162" s="142"/>
      <c r="AP162" s="6"/>
      <c r="AQ162" s="197"/>
      <c r="AR162" s="902">
        <v>135</v>
      </c>
      <c r="AS162" s="3">
        <f t="shared" si="91"/>
        <v>1</v>
      </c>
      <c r="AT162" s="903">
        <f t="shared" si="92"/>
        <v>135</v>
      </c>
    </row>
    <row r="163" spans="1:46" s="124" customFormat="1">
      <c r="A163" s="1135"/>
      <c r="B163" s="371"/>
      <c r="C163" s="418"/>
      <c r="D163" s="419"/>
      <c r="E163" s="420"/>
      <c r="F163" s="913"/>
      <c r="G163" s="337"/>
      <c r="H163" s="470"/>
      <c r="I163" s="470"/>
      <c r="J163" s="470"/>
      <c r="K163" s="470"/>
      <c r="L163" s="470"/>
      <c r="M163" s="471"/>
      <c r="N163" s="471"/>
      <c r="O163" s="471"/>
      <c r="P163" s="471"/>
      <c r="Q163" s="471"/>
      <c r="R163" s="472"/>
      <c r="S163" s="470"/>
      <c r="T163" s="470"/>
      <c r="U163" s="470"/>
      <c r="V163" s="470"/>
      <c r="W163" s="472"/>
      <c r="X163" s="472"/>
      <c r="Y163" s="472"/>
      <c r="Z163" s="472"/>
      <c r="AA163" s="472"/>
      <c r="AB163" s="716"/>
      <c r="AC163" s="313"/>
      <c r="AD163" s="269"/>
      <c r="AE163" s="264"/>
      <c r="AF163" s="264"/>
      <c r="AG163" s="270"/>
      <c r="AH163" s="271"/>
      <c r="AI163" s="985"/>
      <c r="AJ163" s="986"/>
      <c r="AK163" s="998"/>
      <c r="AL163" s="998"/>
      <c r="AM163" s="998"/>
      <c r="AN163" s="292"/>
      <c r="AP163" s="4"/>
      <c r="AR163" s="902"/>
      <c r="AS163" s="3"/>
      <c r="AT163" s="903"/>
    </row>
    <row r="164" spans="1:46" s="124" customFormat="1" ht="38.25">
      <c r="A164" s="1135"/>
      <c r="B164" s="1000" t="s">
        <v>516</v>
      </c>
      <c r="C164" s="1113"/>
      <c r="D164" s="1114"/>
      <c r="E164" s="417"/>
      <c r="F164" s="913"/>
      <c r="G164" s="337"/>
      <c r="H164" s="470"/>
      <c r="I164" s="470"/>
      <c r="J164" s="470"/>
      <c r="K164" s="470"/>
      <c r="L164" s="470"/>
      <c r="M164" s="471"/>
      <c r="N164" s="471"/>
      <c r="O164" s="471"/>
      <c r="P164" s="471"/>
      <c r="Q164" s="471"/>
      <c r="R164" s="472"/>
      <c r="S164" s="470"/>
      <c r="T164" s="470"/>
      <c r="U164" s="470"/>
      <c r="V164" s="470"/>
      <c r="W164" s="472"/>
      <c r="X164" s="472"/>
      <c r="Y164" s="472"/>
      <c r="Z164" s="472"/>
      <c r="AA164" s="472"/>
      <c r="AB164" s="716"/>
      <c r="AC164" s="313"/>
      <c r="AD164" s="269"/>
      <c r="AE164" s="264"/>
      <c r="AF164" s="264"/>
      <c r="AG164" s="270"/>
      <c r="AH164" s="271"/>
      <c r="AI164" s="985"/>
      <c r="AJ164" s="986"/>
      <c r="AK164" s="998"/>
      <c r="AL164" s="998"/>
      <c r="AM164" s="998"/>
      <c r="AN164" s="292" t="s">
        <v>628</v>
      </c>
      <c r="AO164" s="31"/>
      <c r="AP164" s="3"/>
      <c r="AQ164" s="983"/>
      <c r="AR164" s="902"/>
      <c r="AS164" s="3"/>
      <c r="AT164" s="903"/>
    </row>
    <row r="165" spans="1:46" s="124" customFormat="1">
      <c r="A165" s="1135"/>
      <c r="B165" s="371" t="s">
        <v>517</v>
      </c>
      <c r="C165" s="1113">
        <v>1965</v>
      </c>
      <c r="D165" s="1114">
        <v>1</v>
      </c>
      <c r="E165" s="417" t="s">
        <v>305</v>
      </c>
      <c r="F165" s="913">
        <f t="shared" si="90"/>
        <v>7500</v>
      </c>
      <c r="G165" s="337">
        <f t="shared" si="72"/>
        <v>7500</v>
      </c>
      <c r="H165" s="470">
        <f t="shared" ref="H165:L214" si="93">H$10</f>
        <v>0</v>
      </c>
      <c r="I165" s="470">
        <f t="shared" si="93"/>
        <v>0</v>
      </c>
      <c r="J165" s="470">
        <f t="shared" si="93"/>
        <v>0.05</v>
      </c>
      <c r="K165" s="470">
        <f t="shared" si="93"/>
        <v>0.05</v>
      </c>
      <c r="L165" s="470">
        <f t="shared" si="93"/>
        <v>0.1</v>
      </c>
      <c r="M165" s="471">
        <f t="shared" si="73"/>
        <v>0</v>
      </c>
      <c r="N165" s="471">
        <f t="shared" si="74"/>
        <v>0</v>
      </c>
      <c r="O165" s="471">
        <f t="shared" si="75"/>
        <v>375</v>
      </c>
      <c r="P165" s="471">
        <f t="shared" si="76"/>
        <v>393.75</v>
      </c>
      <c r="Q165" s="471">
        <f t="shared" si="77"/>
        <v>826.875</v>
      </c>
      <c r="R165" s="472">
        <f t="shared" si="78"/>
        <v>9095.625</v>
      </c>
      <c r="S165" s="470">
        <f t="shared" si="89"/>
        <v>0</v>
      </c>
      <c r="T165" s="470">
        <f t="shared" si="89"/>
        <v>0.05</v>
      </c>
      <c r="U165" s="470">
        <v>0.03</v>
      </c>
      <c r="V165" s="470">
        <f t="shared" si="89"/>
        <v>0.1</v>
      </c>
      <c r="W165" s="472">
        <f t="shared" si="79"/>
        <v>0</v>
      </c>
      <c r="X165" s="472">
        <f t="shared" si="80"/>
        <v>454.78125</v>
      </c>
      <c r="Y165" s="472">
        <f t="shared" si="81"/>
        <v>272.86874999999998</v>
      </c>
      <c r="Z165" s="472">
        <f t="shared" si="82"/>
        <v>45.478125000000006</v>
      </c>
      <c r="AA165" s="472">
        <f t="shared" si="83"/>
        <v>9868.7531249999993</v>
      </c>
      <c r="AB165" s="716">
        <v>50</v>
      </c>
      <c r="AC165" s="313">
        <f>IF(ISERROR(IF('Wainwright Summary'!$E$7-C165&gt;AB165,0,(AB165-('Wainwright Summary'!$E$7-C165))/AB165)*G165)," ",(IF('Wainwright Summary'!$E$7-C165&gt;AB165,0,(AB165-('Wainwright Summary'!$E$7-C165))/AB165)*AA165))</f>
        <v>1381.6254375000001</v>
      </c>
      <c r="AD165" s="269">
        <f>VLOOKUP(C165,'Inflation-OLD'!$A$6:$B$126,2)/VLOOKUP('Wainwright Summary'!$E$6,'Inflation-OLD'!$A$6:$B$126,2)</f>
        <v>0.19606462053135437</v>
      </c>
      <c r="AE165" s="264">
        <f>IF(ISERROR(AA165*AD165), " ",AA165*AD165 )</f>
        <v>1934.9133365707426</v>
      </c>
      <c r="AF165" s="264">
        <f t="shared" si="84"/>
        <v>270.887867119904</v>
      </c>
      <c r="AG165" s="961">
        <v>2020</v>
      </c>
      <c r="AH165" s="271"/>
      <c r="AI165" s="985"/>
      <c r="AJ165" s="986">
        <f t="shared" si="85"/>
        <v>50</v>
      </c>
      <c r="AK165" s="998"/>
      <c r="AL165" s="998"/>
      <c r="AM165" s="998"/>
      <c r="AN165" s="292" t="s">
        <v>122</v>
      </c>
      <c r="AO165" s="31"/>
      <c r="AP165" s="3"/>
      <c r="AQ165" s="983"/>
      <c r="AR165" s="902">
        <v>7500</v>
      </c>
      <c r="AS165" s="3">
        <f t="shared" si="91"/>
        <v>1</v>
      </c>
      <c r="AT165" s="903">
        <f t="shared" si="92"/>
        <v>7500</v>
      </c>
    </row>
    <row r="166" spans="1:46" s="124" customFormat="1" ht="25.5">
      <c r="A166" s="1135"/>
      <c r="B166" s="371" t="s">
        <v>518</v>
      </c>
      <c r="C166" s="1113">
        <v>1965</v>
      </c>
      <c r="D166" s="1114">
        <v>2</v>
      </c>
      <c r="E166" s="417" t="s">
        <v>305</v>
      </c>
      <c r="F166" s="913">
        <f t="shared" si="90"/>
        <v>3750</v>
      </c>
      <c r="G166" s="337">
        <f t="shared" si="72"/>
        <v>7500</v>
      </c>
      <c r="H166" s="470">
        <f t="shared" si="93"/>
        <v>0</v>
      </c>
      <c r="I166" s="470">
        <f t="shared" si="93"/>
        <v>0</v>
      </c>
      <c r="J166" s="470">
        <f t="shared" si="93"/>
        <v>0.05</v>
      </c>
      <c r="K166" s="470">
        <f t="shared" si="93"/>
        <v>0.05</v>
      </c>
      <c r="L166" s="470">
        <f t="shared" si="93"/>
        <v>0.1</v>
      </c>
      <c r="M166" s="471">
        <f t="shared" si="73"/>
        <v>0</v>
      </c>
      <c r="N166" s="471">
        <f t="shared" si="74"/>
        <v>0</v>
      </c>
      <c r="O166" s="471">
        <f t="shared" si="75"/>
        <v>375</v>
      </c>
      <c r="P166" s="471">
        <f t="shared" si="76"/>
        <v>393.75</v>
      </c>
      <c r="Q166" s="471">
        <f t="shared" si="77"/>
        <v>826.875</v>
      </c>
      <c r="R166" s="472">
        <f t="shared" si="78"/>
        <v>9095.625</v>
      </c>
      <c r="S166" s="470">
        <f t="shared" si="89"/>
        <v>0</v>
      </c>
      <c r="T166" s="470">
        <f t="shared" si="89"/>
        <v>0.05</v>
      </c>
      <c r="U166" s="470">
        <v>0.03</v>
      </c>
      <c r="V166" s="470">
        <f t="shared" si="89"/>
        <v>0.1</v>
      </c>
      <c r="W166" s="472">
        <f t="shared" si="79"/>
        <v>0</v>
      </c>
      <c r="X166" s="472">
        <f t="shared" si="80"/>
        <v>454.78125</v>
      </c>
      <c r="Y166" s="472">
        <f t="shared" si="81"/>
        <v>272.86874999999998</v>
      </c>
      <c r="Z166" s="472">
        <f t="shared" si="82"/>
        <v>45.478125000000006</v>
      </c>
      <c r="AA166" s="472">
        <f t="shared" si="83"/>
        <v>9868.7531249999993</v>
      </c>
      <c r="AB166" s="716">
        <v>25</v>
      </c>
      <c r="AC166" s="313">
        <f>IF(ISERROR(IF('Wainwright Summary'!$E$7-C166&gt;AB166,0,(AB166-('Wainwright Summary'!$E$7-C166))/AB166)*G166)," ",(IF('Wainwright Summary'!$E$7-C166&gt;AB166,0,(AB166-('Wainwright Summary'!$E$7-C166))/AB166)*AA166))</f>
        <v>0</v>
      </c>
      <c r="AD166" s="269">
        <f>VLOOKUP(C166,'Inflation-OLD'!$A$6:$B$126,2)/VLOOKUP('Wainwright Summary'!$E$6,'Inflation-OLD'!$A$6:$B$126,2)</f>
        <v>0.19606462053135437</v>
      </c>
      <c r="AE166" s="264">
        <f>IF(ISERROR(AA166*AD166), " ",AA166*AD166 )</f>
        <v>1934.9133365707426</v>
      </c>
      <c r="AF166" s="264">
        <f t="shared" si="84"/>
        <v>0</v>
      </c>
      <c r="AG166" s="961">
        <v>2020</v>
      </c>
      <c r="AH166" s="271"/>
      <c r="AI166" s="985"/>
      <c r="AJ166" s="986">
        <f t="shared" si="85"/>
        <v>25</v>
      </c>
      <c r="AK166" s="998"/>
      <c r="AL166" s="998"/>
      <c r="AM166" s="998"/>
      <c r="AN166" s="292" t="s">
        <v>123</v>
      </c>
      <c r="AO166" s="31"/>
      <c r="AP166" s="3"/>
      <c r="AQ166" s="983"/>
      <c r="AR166" s="902">
        <v>3750</v>
      </c>
      <c r="AS166" s="3">
        <f t="shared" si="91"/>
        <v>1</v>
      </c>
      <c r="AT166" s="903">
        <f t="shared" si="92"/>
        <v>3750</v>
      </c>
    </row>
    <row r="167" spans="1:46" s="124" customFormat="1">
      <c r="A167" s="1135"/>
      <c r="B167" s="371" t="s">
        <v>519</v>
      </c>
      <c r="C167" s="1113">
        <v>1965</v>
      </c>
      <c r="D167" s="1114">
        <v>1</v>
      </c>
      <c r="E167" s="417" t="s">
        <v>305</v>
      </c>
      <c r="F167" s="913">
        <f t="shared" si="90"/>
        <v>7500</v>
      </c>
      <c r="G167" s="337">
        <f t="shared" si="72"/>
        <v>7500</v>
      </c>
      <c r="H167" s="470">
        <f t="shared" si="93"/>
        <v>0</v>
      </c>
      <c r="I167" s="470">
        <f t="shared" si="93"/>
        <v>0</v>
      </c>
      <c r="J167" s="470">
        <f t="shared" si="93"/>
        <v>0.05</v>
      </c>
      <c r="K167" s="470">
        <f t="shared" si="93"/>
        <v>0.05</v>
      </c>
      <c r="L167" s="470">
        <f t="shared" si="93"/>
        <v>0.1</v>
      </c>
      <c r="M167" s="471">
        <f t="shared" si="73"/>
        <v>0</v>
      </c>
      <c r="N167" s="471">
        <f t="shared" si="74"/>
        <v>0</v>
      </c>
      <c r="O167" s="471">
        <f t="shared" si="75"/>
        <v>375</v>
      </c>
      <c r="P167" s="471">
        <f t="shared" si="76"/>
        <v>393.75</v>
      </c>
      <c r="Q167" s="471">
        <f t="shared" si="77"/>
        <v>826.875</v>
      </c>
      <c r="R167" s="472">
        <f t="shared" si="78"/>
        <v>9095.625</v>
      </c>
      <c r="S167" s="470">
        <f t="shared" si="89"/>
        <v>0</v>
      </c>
      <c r="T167" s="470">
        <f t="shared" si="89"/>
        <v>0.05</v>
      </c>
      <c r="U167" s="470">
        <v>0.03</v>
      </c>
      <c r="V167" s="470">
        <f t="shared" si="89"/>
        <v>0.1</v>
      </c>
      <c r="W167" s="472">
        <f t="shared" si="79"/>
        <v>0</v>
      </c>
      <c r="X167" s="472">
        <f t="shared" si="80"/>
        <v>454.78125</v>
      </c>
      <c r="Y167" s="472">
        <f t="shared" si="81"/>
        <v>272.86874999999998</v>
      </c>
      <c r="Z167" s="472">
        <f t="shared" si="82"/>
        <v>45.478125000000006</v>
      </c>
      <c r="AA167" s="472">
        <f t="shared" si="83"/>
        <v>9868.7531249999993</v>
      </c>
      <c r="AB167" s="716">
        <v>25</v>
      </c>
      <c r="AC167" s="313">
        <f>IF(ISERROR(IF('Wainwright Summary'!$E$7-C167&gt;AB167,0,(AB167-('Wainwright Summary'!$E$7-C167))/AB167)*G167)," ",(IF('Wainwright Summary'!$E$7-C167&gt;AB167,0,(AB167-('Wainwright Summary'!$E$7-C167))/AB167)*AA167))</f>
        <v>0</v>
      </c>
      <c r="AD167" s="269">
        <f>VLOOKUP(C167,'Inflation-OLD'!$A$6:$B$126,2)/VLOOKUP('Wainwright Summary'!$E$6,'Inflation-OLD'!$A$6:$B$126,2)</f>
        <v>0.19606462053135437</v>
      </c>
      <c r="AE167" s="264">
        <f>IF(ISERROR(AA167*AD167), " ",AA167*AD167 )</f>
        <v>1934.9133365707426</v>
      </c>
      <c r="AF167" s="264">
        <f t="shared" si="84"/>
        <v>0</v>
      </c>
      <c r="AG167" s="961">
        <v>2020</v>
      </c>
      <c r="AH167" s="271"/>
      <c r="AI167" s="985"/>
      <c r="AJ167" s="986">
        <f t="shared" si="85"/>
        <v>25</v>
      </c>
      <c r="AK167" s="998"/>
      <c r="AL167" s="998"/>
      <c r="AM167" s="998"/>
      <c r="AN167" s="292" t="s">
        <v>124</v>
      </c>
      <c r="AO167" s="31"/>
      <c r="AP167" s="3"/>
      <c r="AQ167" s="983"/>
      <c r="AR167" s="902">
        <v>7500</v>
      </c>
      <c r="AS167" s="3">
        <f t="shared" si="91"/>
        <v>1</v>
      </c>
      <c r="AT167" s="903">
        <f t="shared" si="92"/>
        <v>7500</v>
      </c>
    </row>
    <row r="168" spans="1:46" s="124" customFormat="1">
      <c r="A168" s="1135"/>
      <c r="B168" s="371" t="s">
        <v>520</v>
      </c>
      <c r="C168" s="1113">
        <v>1965</v>
      </c>
      <c r="D168" s="1114">
        <v>1</v>
      </c>
      <c r="E168" s="417" t="s">
        <v>305</v>
      </c>
      <c r="F168" s="913">
        <f t="shared" si="90"/>
        <v>7500</v>
      </c>
      <c r="G168" s="337">
        <f t="shared" si="72"/>
        <v>7500</v>
      </c>
      <c r="H168" s="470">
        <f t="shared" si="93"/>
        <v>0</v>
      </c>
      <c r="I168" s="470">
        <f t="shared" si="93"/>
        <v>0</v>
      </c>
      <c r="J168" s="470">
        <f t="shared" si="93"/>
        <v>0.05</v>
      </c>
      <c r="K168" s="470">
        <f t="shared" si="93"/>
        <v>0.05</v>
      </c>
      <c r="L168" s="470">
        <f t="shared" si="93"/>
        <v>0.1</v>
      </c>
      <c r="M168" s="471">
        <f t="shared" si="73"/>
        <v>0</v>
      </c>
      <c r="N168" s="471">
        <f t="shared" si="74"/>
        <v>0</v>
      </c>
      <c r="O168" s="471">
        <f t="shared" si="75"/>
        <v>375</v>
      </c>
      <c r="P168" s="471">
        <f t="shared" si="76"/>
        <v>393.75</v>
      </c>
      <c r="Q168" s="471">
        <f t="shared" si="77"/>
        <v>826.875</v>
      </c>
      <c r="R168" s="472">
        <f t="shared" si="78"/>
        <v>9095.625</v>
      </c>
      <c r="S168" s="470">
        <f t="shared" si="89"/>
        <v>0</v>
      </c>
      <c r="T168" s="470">
        <f t="shared" si="89"/>
        <v>0.05</v>
      </c>
      <c r="U168" s="470">
        <v>0.03</v>
      </c>
      <c r="V168" s="470">
        <f t="shared" si="89"/>
        <v>0.1</v>
      </c>
      <c r="W168" s="472">
        <f t="shared" si="79"/>
        <v>0</v>
      </c>
      <c r="X168" s="472">
        <f t="shared" si="80"/>
        <v>454.78125</v>
      </c>
      <c r="Y168" s="472">
        <f t="shared" si="81"/>
        <v>272.86874999999998</v>
      </c>
      <c r="Z168" s="472">
        <f t="shared" si="82"/>
        <v>45.478125000000006</v>
      </c>
      <c r="AA168" s="472">
        <f t="shared" si="83"/>
        <v>9868.7531249999993</v>
      </c>
      <c r="AB168" s="716">
        <v>35</v>
      </c>
      <c r="AC168" s="313">
        <f>IF(ISERROR(IF('Wainwright Summary'!$E$7-C168&gt;AB168,0,(AB168-('Wainwright Summary'!$E$7-C168))/AB168)*G168)," ",(IF('Wainwright Summary'!$E$7-C168&gt;AB168,0,(AB168-('Wainwright Summary'!$E$7-C168))/AB168)*AA168))</f>
        <v>0</v>
      </c>
      <c r="AD168" s="269">
        <f>VLOOKUP(C168,'Inflation-OLD'!$A$6:$B$126,2)/VLOOKUP('Wainwright Summary'!$E$6,'Inflation-OLD'!$A$6:$B$126,2)</f>
        <v>0.19606462053135437</v>
      </c>
      <c r="AE168" s="264">
        <f>IF(ISERROR(AA168*AD168), " ",AA168*AD168 )</f>
        <v>1934.9133365707426</v>
      </c>
      <c r="AF168" s="264">
        <f t="shared" si="84"/>
        <v>0</v>
      </c>
      <c r="AG168" s="961">
        <v>2020</v>
      </c>
      <c r="AH168" s="271"/>
      <c r="AI168" s="985"/>
      <c r="AJ168" s="986">
        <f t="shared" si="85"/>
        <v>35</v>
      </c>
      <c r="AK168" s="998"/>
      <c r="AL168" s="998"/>
      <c r="AM168" s="998"/>
      <c r="AN168" s="292" t="s">
        <v>122</v>
      </c>
      <c r="AO168" s="31"/>
      <c r="AP168" s="3"/>
      <c r="AQ168" s="983"/>
      <c r="AR168" s="902">
        <v>7500</v>
      </c>
      <c r="AS168" s="3">
        <f t="shared" si="91"/>
        <v>1</v>
      </c>
      <c r="AT168" s="903">
        <f t="shared" si="92"/>
        <v>7500</v>
      </c>
    </row>
    <row r="169" spans="1:46" s="124" customFormat="1">
      <c r="A169" s="1135"/>
      <c r="B169" s="371" t="s">
        <v>521</v>
      </c>
      <c r="C169" s="418">
        <v>1965</v>
      </c>
      <c r="D169" s="1114">
        <v>380</v>
      </c>
      <c r="E169" s="417" t="s">
        <v>307</v>
      </c>
      <c r="F169" s="913">
        <f t="shared" si="90"/>
        <v>135</v>
      </c>
      <c r="G169" s="337">
        <f t="shared" si="72"/>
        <v>51300</v>
      </c>
      <c r="H169" s="470">
        <f t="shared" si="93"/>
        <v>0</v>
      </c>
      <c r="I169" s="470">
        <f t="shared" si="93"/>
        <v>0</v>
      </c>
      <c r="J169" s="470">
        <f t="shared" si="93"/>
        <v>0.05</v>
      </c>
      <c r="K169" s="470">
        <f t="shared" si="93"/>
        <v>0.05</v>
      </c>
      <c r="L169" s="470">
        <f t="shared" si="93"/>
        <v>0.1</v>
      </c>
      <c r="M169" s="471">
        <f t="shared" si="73"/>
        <v>0</v>
      </c>
      <c r="N169" s="471">
        <f t="shared" si="74"/>
        <v>0</v>
      </c>
      <c r="O169" s="471">
        <f t="shared" si="75"/>
        <v>2565</v>
      </c>
      <c r="P169" s="471">
        <f t="shared" si="76"/>
        <v>2693.25</v>
      </c>
      <c r="Q169" s="471">
        <f t="shared" si="77"/>
        <v>5655.8250000000007</v>
      </c>
      <c r="R169" s="472">
        <f t="shared" si="78"/>
        <v>62214.074999999997</v>
      </c>
      <c r="S169" s="470">
        <f t="shared" si="89"/>
        <v>0</v>
      </c>
      <c r="T169" s="470">
        <f t="shared" si="89"/>
        <v>0.05</v>
      </c>
      <c r="U169" s="470">
        <v>0.03</v>
      </c>
      <c r="V169" s="470">
        <f t="shared" si="89"/>
        <v>0.1</v>
      </c>
      <c r="W169" s="472">
        <f t="shared" si="79"/>
        <v>0</v>
      </c>
      <c r="X169" s="472">
        <f t="shared" si="80"/>
        <v>3110.7037500000001</v>
      </c>
      <c r="Y169" s="472">
        <f t="shared" si="81"/>
        <v>1866.4222499999998</v>
      </c>
      <c r="Z169" s="472">
        <f t="shared" si="82"/>
        <v>311.07037500000001</v>
      </c>
      <c r="AA169" s="472">
        <f t="shared" si="83"/>
        <v>67502.271374999997</v>
      </c>
      <c r="AB169" s="716">
        <v>70</v>
      </c>
      <c r="AC169" s="313">
        <f>IF(ISERROR(IF('Wainwright Summary'!$E$7-C169&gt;AB169,0,(AB169-('Wainwright Summary'!$E$7-C169))/AB169)*G169)," ",(IF('Wainwright Summary'!$E$7-C169&gt;AB169,0,(AB169-('Wainwright Summary'!$E$7-C169))/AB169)*AA169))</f>
        <v>26036.5903875</v>
      </c>
      <c r="AD169" s="269">
        <f>VLOOKUP(C169,'Inflation-OLD'!$A$6:$B$126,2)/VLOOKUP('Wainwright Summary'!$E$6,'Inflation-OLD'!$A$6:$B$126,2)</f>
        <v>0.19606462053135437</v>
      </c>
      <c r="AE169" s="264">
        <f>IF(ISERROR(AA169*AD169), " ",AA169*AD169 )</f>
        <v>13234.80722214388</v>
      </c>
      <c r="AF169" s="264">
        <f t="shared" si="84"/>
        <v>5104.854214255497</v>
      </c>
      <c r="AG169" s="961">
        <v>2020</v>
      </c>
      <c r="AH169" s="271"/>
      <c r="AI169" s="985"/>
      <c r="AJ169" s="986">
        <f t="shared" si="85"/>
        <v>70</v>
      </c>
      <c r="AK169" s="998"/>
      <c r="AL169" s="998"/>
      <c r="AM169" s="998"/>
      <c r="AN169" s="292" t="s">
        <v>632</v>
      </c>
      <c r="AO169" s="31"/>
      <c r="AP169" s="3"/>
      <c r="AQ169" s="983"/>
      <c r="AR169" s="902">
        <v>135</v>
      </c>
      <c r="AS169" s="3">
        <f t="shared" si="91"/>
        <v>1</v>
      </c>
      <c r="AT169" s="903">
        <f t="shared" si="92"/>
        <v>135</v>
      </c>
    </row>
    <row r="170" spans="1:46" s="124" customFormat="1">
      <c r="A170" s="1135"/>
      <c r="B170" s="371"/>
      <c r="C170" s="418"/>
      <c r="D170" s="419"/>
      <c r="E170" s="420"/>
      <c r="F170" s="913"/>
      <c r="G170" s="337"/>
      <c r="H170" s="470"/>
      <c r="I170" s="470"/>
      <c r="J170" s="470"/>
      <c r="K170" s="470"/>
      <c r="L170" s="470"/>
      <c r="M170" s="471"/>
      <c r="N170" s="471"/>
      <c r="O170" s="471"/>
      <c r="P170" s="471"/>
      <c r="Q170" s="471"/>
      <c r="R170" s="472"/>
      <c r="S170" s="470"/>
      <c r="T170" s="470"/>
      <c r="U170" s="470"/>
      <c r="V170" s="470"/>
      <c r="W170" s="472"/>
      <c r="X170" s="472"/>
      <c r="Y170" s="472"/>
      <c r="Z170" s="472"/>
      <c r="AA170" s="472"/>
      <c r="AB170" s="716"/>
      <c r="AC170" s="313"/>
      <c r="AD170" s="269"/>
      <c r="AE170" s="264"/>
      <c r="AF170" s="264"/>
      <c r="AG170" s="270"/>
      <c r="AH170" s="271"/>
      <c r="AI170" s="985"/>
      <c r="AJ170" s="986"/>
      <c r="AK170" s="998"/>
      <c r="AL170" s="998"/>
      <c r="AM170" s="998"/>
      <c r="AN170" s="292"/>
      <c r="AP170" s="4"/>
      <c r="AR170" s="902"/>
      <c r="AS170" s="3"/>
      <c r="AT170" s="903"/>
    </row>
    <row r="171" spans="1:46" s="124" customFormat="1" ht="38.25">
      <c r="A171" s="1135"/>
      <c r="B171" s="1000" t="s">
        <v>522</v>
      </c>
      <c r="C171" s="1113"/>
      <c r="D171" s="1114"/>
      <c r="E171" s="417"/>
      <c r="F171" s="913"/>
      <c r="G171" s="337"/>
      <c r="H171" s="470"/>
      <c r="I171" s="470"/>
      <c r="J171" s="470"/>
      <c r="K171" s="470"/>
      <c r="L171" s="470"/>
      <c r="M171" s="471"/>
      <c r="N171" s="471"/>
      <c r="O171" s="471"/>
      <c r="P171" s="471"/>
      <c r="Q171" s="471"/>
      <c r="R171" s="472"/>
      <c r="S171" s="470"/>
      <c r="T171" s="470"/>
      <c r="U171" s="470"/>
      <c r="V171" s="470"/>
      <c r="W171" s="472"/>
      <c r="X171" s="472"/>
      <c r="Y171" s="472"/>
      <c r="Z171" s="472"/>
      <c r="AA171" s="472"/>
      <c r="AB171" s="716"/>
      <c r="AC171" s="313"/>
      <c r="AD171" s="269"/>
      <c r="AE171" s="264"/>
      <c r="AF171" s="264"/>
      <c r="AG171" s="270"/>
      <c r="AH171" s="271"/>
      <c r="AI171" s="985"/>
      <c r="AJ171" s="986"/>
      <c r="AK171" s="998"/>
      <c r="AL171" s="998"/>
      <c r="AM171" s="998"/>
      <c r="AN171" s="292" t="s">
        <v>628</v>
      </c>
      <c r="AO171" s="31"/>
      <c r="AP171" s="3"/>
      <c r="AQ171" s="983"/>
      <c r="AR171" s="902"/>
      <c r="AS171" s="3"/>
      <c r="AT171" s="903"/>
    </row>
    <row r="172" spans="1:46" s="124" customFormat="1">
      <c r="A172" s="1135"/>
      <c r="B172" s="371" t="s">
        <v>523</v>
      </c>
      <c r="C172" s="1113">
        <v>1965</v>
      </c>
      <c r="D172" s="1114">
        <v>1</v>
      </c>
      <c r="E172" s="417" t="s">
        <v>305</v>
      </c>
      <c r="F172" s="913">
        <f t="shared" si="90"/>
        <v>7500</v>
      </c>
      <c r="G172" s="337">
        <f t="shared" si="72"/>
        <v>7500</v>
      </c>
      <c r="H172" s="470">
        <f t="shared" si="93"/>
        <v>0</v>
      </c>
      <c r="I172" s="470">
        <f t="shared" si="93"/>
        <v>0</v>
      </c>
      <c r="J172" s="470">
        <f t="shared" si="93"/>
        <v>0.05</v>
      </c>
      <c r="K172" s="470">
        <f t="shared" si="93"/>
        <v>0.05</v>
      </c>
      <c r="L172" s="470">
        <f t="shared" si="93"/>
        <v>0.1</v>
      </c>
      <c r="M172" s="471">
        <f t="shared" si="73"/>
        <v>0</v>
      </c>
      <c r="N172" s="471">
        <f t="shared" si="74"/>
        <v>0</v>
      </c>
      <c r="O172" s="471">
        <f t="shared" si="75"/>
        <v>375</v>
      </c>
      <c r="P172" s="471">
        <f t="shared" si="76"/>
        <v>393.75</v>
      </c>
      <c r="Q172" s="471">
        <f t="shared" si="77"/>
        <v>826.875</v>
      </c>
      <c r="R172" s="472">
        <f t="shared" si="78"/>
        <v>9095.625</v>
      </c>
      <c r="S172" s="470">
        <f t="shared" si="89"/>
        <v>0</v>
      </c>
      <c r="T172" s="470">
        <f t="shared" si="89"/>
        <v>0.05</v>
      </c>
      <c r="U172" s="470">
        <v>0.03</v>
      </c>
      <c r="V172" s="470">
        <f t="shared" si="89"/>
        <v>0.1</v>
      </c>
      <c r="W172" s="472">
        <f t="shared" si="79"/>
        <v>0</v>
      </c>
      <c r="X172" s="472">
        <f t="shared" si="80"/>
        <v>454.78125</v>
      </c>
      <c r="Y172" s="472">
        <f t="shared" si="81"/>
        <v>272.86874999999998</v>
      </c>
      <c r="Z172" s="472">
        <f t="shared" si="82"/>
        <v>45.478125000000006</v>
      </c>
      <c r="AA172" s="472">
        <f t="shared" si="83"/>
        <v>9868.7531249999993</v>
      </c>
      <c r="AB172" s="716">
        <v>50</v>
      </c>
      <c r="AC172" s="313">
        <f>IF(ISERROR(IF('Wainwright Summary'!$E$7-C172&gt;AB172,0,(AB172-('Wainwright Summary'!$E$7-C172))/AB172)*G172)," ",(IF('Wainwright Summary'!$E$7-C172&gt;AB172,0,(AB172-('Wainwright Summary'!$E$7-C172))/AB172)*AA172))</f>
        <v>1381.6254375000001</v>
      </c>
      <c r="AD172" s="269">
        <f>VLOOKUP(C172,'Inflation-OLD'!$A$6:$B$126,2)/VLOOKUP('Wainwright Summary'!$E$6,'Inflation-OLD'!$A$6:$B$126,2)</f>
        <v>0.19606462053135437</v>
      </c>
      <c r="AE172" s="264">
        <f>IF(ISERROR(AA172*AD172), " ",AA172*AD172 )</f>
        <v>1934.9133365707426</v>
      </c>
      <c r="AF172" s="264">
        <f t="shared" si="84"/>
        <v>270.887867119904</v>
      </c>
      <c r="AG172" s="961">
        <v>2020</v>
      </c>
      <c r="AH172" s="271"/>
      <c r="AI172" s="985"/>
      <c r="AJ172" s="986">
        <f t="shared" si="85"/>
        <v>50</v>
      </c>
      <c r="AK172" s="998"/>
      <c r="AL172" s="998"/>
      <c r="AM172" s="998"/>
      <c r="AN172" s="292" t="s">
        <v>122</v>
      </c>
      <c r="AO172" s="31"/>
      <c r="AP172" s="3"/>
      <c r="AQ172" s="983"/>
      <c r="AR172" s="902">
        <v>7500</v>
      </c>
      <c r="AS172" s="3">
        <f t="shared" si="91"/>
        <v>1</v>
      </c>
      <c r="AT172" s="903">
        <f t="shared" si="92"/>
        <v>7500</v>
      </c>
    </row>
    <row r="173" spans="1:46" s="124" customFormat="1" ht="25.5">
      <c r="A173" s="1135"/>
      <c r="B173" s="371" t="s">
        <v>524</v>
      </c>
      <c r="C173" s="1113">
        <v>1965</v>
      </c>
      <c r="D173" s="1114">
        <v>2</v>
      </c>
      <c r="E173" s="417" t="s">
        <v>305</v>
      </c>
      <c r="F173" s="913">
        <f t="shared" si="90"/>
        <v>3750</v>
      </c>
      <c r="G173" s="337">
        <f t="shared" si="72"/>
        <v>7500</v>
      </c>
      <c r="H173" s="470">
        <f t="shared" si="93"/>
        <v>0</v>
      </c>
      <c r="I173" s="470">
        <f t="shared" si="93"/>
        <v>0</v>
      </c>
      <c r="J173" s="470">
        <f t="shared" si="93"/>
        <v>0.05</v>
      </c>
      <c r="K173" s="470">
        <f t="shared" si="93"/>
        <v>0.05</v>
      </c>
      <c r="L173" s="470">
        <f t="shared" si="93"/>
        <v>0.1</v>
      </c>
      <c r="M173" s="471">
        <f t="shared" si="73"/>
        <v>0</v>
      </c>
      <c r="N173" s="471">
        <f t="shared" si="74"/>
        <v>0</v>
      </c>
      <c r="O173" s="471">
        <f t="shared" si="75"/>
        <v>375</v>
      </c>
      <c r="P173" s="471">
        <f t="shared" si="76"/>
        <v>393.75</v>
      </c>
      <c r="Q173" s="471">
        <f t="shared" si="77"/>
        <v>826.875</v>
      </c>
      <c r="R173" s="472">
        <f t="shared" si="78"/>
        <v>9095.625</v>
      </c>
      <c r="S173" s="470">
        <f t="shared" si="89"/>
        <v>0</v>
      </c>
      <c r="T173" s="470">
        <f t="shared" si="89"/>
        <v>0.05</v>
      </c>
      <c r="U173" s="470">
        <v>0.03</v>
      </c>
      <c r="V173" s="470">
        <f t="shared" si="89"/>
        <v>0.1</v>
      </c>
      <c r="W173" s="472">
        <f t="shared" si="79"/>
        <v>0</v>
      </c>
      <c r="X173" s="472">
        <f t="shared" si="80"/>
        <v>454.78125</v>
      </c>
      <c r="Y173" s="472">
        <f t="shared" si="81"/>
        <v>272.86874999999998</v>
      </c>
      <c r="Z173" s="472">
        <f t="shared" si="82"/>
        <v>45.478125000000006</v>
      </c>
      <c r="AA173" s="472">
        <f t="shared" si="83"/>
        <v>9868.7531249999993</v>
      </c>
      <c r="AB173" s="716">
        <v>25</v>
      </c>
      <c r="AC173" s="313">
        <f>IF(ISERROR(IF('Wainwright Summary'!$E$7-C173&gt;AB173,0,(AB173-('Wainwright Summary'!$E$7-C173))/AB173)*G173)," ",(IF('Wainwright Summary'!$E$7-C173&gt;AB173,0,(AB173-('Wainwright Summary'!$E$7-C173))/AB173)*AA173))</f>
        <v>0</v>
      </c>
      <c r="AD173" s="269">
        <f>VLOOKUP(C173,'Inflation-OLD'!$A$6:$B$126,2)/VLOOKUP('Wainwright Summary'!$E$6,'Inflation-OLD'!$A$6:$B$126,2)</f>
        <v>0.19606462053135437</v>
      </c>
      <c r="AE173" s="264">
        <f>IF(ISERROR(AA173*AD173), " ",AA173*AD173 )</f>
        <v>1934.9133365707426</v>
      </c>
      <c r="AF173" s="264">
        <f t="shared" si="84"/>
        <v>0</v>
      </c>
      <c r="AG173" s="961">
        <v>2020</v>
      </c>
      <c r="AH173" s="271"/>
      <c r="AI173" s="985"/>
      <c r="AJ173" s="986">
        <f t="shared" si="85"/>
        <v>25</v>
      </c>
      <c r="AK173" s="998"/>
      <c r="AL173" s="998"/>
      <c r="AM173" s="998"/>
      <c r="AN173" s="292" t="s">
        <v>123</v>
      </c>
      <c r="AO173" s="31"/>
      <c r="AP173" s="3"/>
      <c r="AQ173" s="983"/>
      <c r="AR173" s="902">
        <v>3750</v>
      </c>
      <c r="AS173" s="3">
        <f t="shared" si="91"/>
        <v>1</v>
      </c>
      <c r="AT173" s="903">
        <f t="shared" si="92"/>
        <v>3750</v>
      </c>
    </row>
    <row r="174" spans="1:46" s="124" customFormat="1">
      <c r="A174" s="1135"/>
      <c r="B174" s="371" t="s">
        <v>525</v>
      </c>
      <c r="C174" s="1113">
        <v>1965</v>
      </c>
      <c r="D174" s="1114">
        <v>1</v>
      </c>
      <c r="E174" s="417" t="s">
        <v>305</v>
      </c>
      <c r="F174" s="913">
        <f t="shared" si="90"/>
        <v>7500</v>
      </c>
      <c r="G174" s="337">
        <f t="shared" si="72"/>
        <v>7500</v>
      </c>
      <c r="H174" s="470">
        <f t="shared" si="93"/>
        <v>0</v>
      </c>
      <c r="I174" s="470">
        <f t="shared" si="93"/>
        <v>0</v>
      </c>
      <c r="J174" s="470">
        <f t="shared" si="93"/>
        <v>0.05</v>
      </c>
      <c r="K174" s="470">
        <f t="shared" si="93"/>
        <v>0.05</v>
      </c>
      <c r="L174" s="470">
        <f t="shared" si="93"/>
        <v>0.1</v>
      </c>
      <c r="M174" s="471">
        <f t="shared" si="73"/>
        <v>0</v>
      </c>
      <c r="N174" s="471">
        <f t="shared" si="74"/>
        <v>0</v>
      </c>
      <c r="O174" s="471">
        <f t="shared" si="75"/>
        <v>375</v>
      </c>
      <c r="P174" s="471">
        <f t="shared" si="76"/>
        <v>393.75</v>
      </c>
      <c r="Q174" s="471">
        <f t="shared" si="77"/>
        <v>826.875</v>
      </c>
      <c r="R174" s="472">
        <f t="shared" si="78"/>
        <v>9095.625</v>
      </c>
      <c r="S174" s="470">
        <f t="shared" si="89"/>
        <v>0</v>
      </c>
      <c r="T174" s="470">
        <f t="shared" si="89"/>
        <v>0.05</v>
      </c>
      <c r="U174" s="470">
        <v>0.03</v>
      </c>
      <c r="V174" s="470">
        <f t="shared" si="89"/>
        <v>0.1</v>
      </c>
      <c r="W174" s="472">
        <f t="shared" si="79"/>
        <v>0</v>
      </c>
      <c r="X174" s="472">
        <f t="shared" si="80"/>
        <v>454.78125</v>
      </c>
      <c r="Y174" s="472">
        <f t="shared" si="81"/>
        <v>272.86874999999998</v>
      </c>
      <c r="Z174" s="472">
        <f t="shared" si="82"/>
        <v>45.478125000000006</v>
      </c>
      <c r="AA174" s="472">
        <f t="shared" si="83"/>
        <v>9868.7531249999993</v>
      </c>
      <c r="AB174" s="716">
        <v>25</v>
      </c>
      <c r="AC174" s="313">
        <f>IF(ISERROR(IF('Wainwright Summary'!$E$7-C174&gt;AB174,0,(AB174-('Wainwright Summary'!$E$7-C174))/AB174)*G174)," ",(IF('Wainwright Summary'!$E$7-C174&gt;AB174,0,(AB174-('Wainwright Summary'!$E$7-C174))/AB174)*AA174))</f>
        <v>0</v>
      </c>
      <c r="AD174" s="269">
        <f>VLOOKUP(C174,'Inflation-OLD'!$A$6:$B$126,2)/VLOOKUP('Wainwright Summary'!$E$6,'Inflation-OLD'!$A$6:$B$126,2)</f>
        <v>0.19606462053135437</v>
      </c>
      <c r="AE174" s="264">
        <f>IF(ISERROR(AA174*AD174), " ",AA174*AD174 )</f>
        <v>1934.9133365707426</v>
      </c>
      <c r="AF174" s="264">
        <f t="shared" si="84"/>
        <v>0</v>
      </c>
      <c r="AG174" s="961">
        <v>2020</v>
      </c>
      <c r="AH174" s="271"/>
      <c r="AI174" s="985"/>
      <c r="AJ174" s="986">
        <f t="shared" si="85"/>
        <v>25</v>
      </c>
      <c r="AK174" s="998"/>
      <c r="AL174" s="998"/>
      <c r="AM174" s="998"/>
      <c r="AN174" s="292" t="s">
        <v>124</v>
      </c>
      <c r="AO174" s="31"/>
      <c r="AP174" s="3"/>
      <c r="AQ174" s="983"/>
      <c r="AR174" s="902">
        <v>7500</v>
      </c>
      <c r="AS174" s="3">
        <f t="shared" si="91"/>
        <v>1</v>
      </c>
      <c r="AT174" s="903">
        <f t="shared" si="92"/>
        <v>7500</v>
      </c>
    </row>
    <row r="175" spans="1:46" s="124" customFormat="1">
      <c r="A175" s="1135"/>
      <c r="B175" s="371" t="s">
        <v>526</v>
      </c>
      <c r="C175" s="1113">
        <v>1965</v>
      </c>
      <c r="D175" s="1114">
        <v>1</v>
      </c>
      <c r="E175" s="417" t="s">
        <v>305</v>
      </c>
      <c r="F175" s="913">
        <f t="shared" si="90"/>
        <v>7500</v>
      </c>
      <c r="G175" s="337">
        <f t="shared" ref="G175:G238" si="94">IF(ISERROR(F175*D175)," ",F175*D175)</f>
        <v>7500</v>
      </c>
      <c r="H175" s="470">
        <f t="shared" si="93"/>
        <v>0</v>
      </c>
      <c r="I175" s="470">
        <f t="shared" si="93"/>
        <v>0</v>
      </c>
      <c r="J175" s="470">
        <f t="shared" si="93"/>
        <v>0.05</v>
      </c>
      <c r="K175" s="470">
        <f t="shared" si="93"/>
        <v>0.05</v>
      </c>
      <c r="L175" s="470">
        <f t="shared" si="93"/>
        <v>0.1</v>
      </c>
      <c r="M175" s="471">
        <f t="shared" ref="M175:M238" si="95">G175*H175</f>
        <v>0</v>
      </c>
      <c r="N175" s="471">
        <f t="shared" ref="N175:N238" si="96">(G175+M175)*I175</f>
        <v>0</v>
      </c>
      <c r="O175" s="471">
        <f t="shared" ref="O175:O238" si="97">(G175+M175+N175)*J175</f>
        <v>375</v>
      </c>
      <c r="P175" s="471">
        <f t="shared" ref="P175:P238" si="98">(G175+M175+N175+O175)*K175</f>
        <v>393.75</v>
      </c>
      <c r="Q175" s="471">
        <f t="shared" ref="Q175:Q238" si="99">(G175+M175+N175+O175+P175)*L175</f>
        <v>826.875</v>
      </c>
      <c r="R175" s="472">
        <f t="shared" ref="R175:R238" si="100">G175+SUM(M175:Q175)</f>
        <v>9095.625</v>
      </c>
      <c r="S175" s="470">
        <f t="shared" si="89"/>
        <v>0</v>
      </c>
      <c r="T175" s="470">
        <f t="shared" si="89"/>
        <v>0.05</v>
      </c>
      <c r="U175" s="470">
        <v>0.03</v>
      </c>
      <c r="V175" s="470">
        <f t="shared" si="89"/>
        <v>0.1</v>
      </c>
      <c r="W175" s="472">
        <f t="shared" ref="W175:W238" si="101">R175*S175</f>
        <v>0</v>
      </c>
      <c r="X175" s="472">
        <f t="shared" ref="X175:X238" si="102">R175*T175</f>
        <v>454.78125</v>
      </c>
      <c r="Y175" s="472">
        <f t="shared" ref="Y175:Y238" si="103">R175*U175</f>
        <v>272.86874999999998</v>
      </c>
      <c r="Z175" s="472">
        <f t="shared" ref="Z175:Z238" si="104">(W175+X175)*V175</f>
        <v>45.478125000000006</v>
      </c>
      <c r="AA175" s="472">
        <f t="shared" ref="AA175:AA238" si="105">R175+SUM(W175:Z175)</f>
        <v>9868.7531249999993</v>
      </c>
      <c r="AB175" s="716">
        <v>35</v>
      </c>
      <c r="AC175" s="313">
        <f>IF(ISERROR(IF('Wainwright Summary'!$E$7-C175&gt;AB175,0,(AB175-('Wainwright Summary'!$E$7-C175))/AB175)*G175)," ",(IF('Wainwright Summary'!$E$7-C175&gt;AB175,0,(AB175-('Wainwright Summary'!$E$7-C175))/AB175)*AA175))</f>
        <v>0</v>
      </c>
      <c r="AD175" s="269">
        <f>VLOOKUP(C175,'Inflation-OLD'!$A$6:$B$126,2)/VLOOKUP('Wainwright Summary'!$E$6,'Inflation-OLD'!$A$6:$B$126,2)</f>
        <v>0.19606462053135437</v>
      </c>
      <c r="AE175" s="264">
        <f>IF(ISERROR(AA175*AD175), " ",AA175*AD175 )</f>
        <v>1934.9133365707426</v>
      </c>
      <c r="AF175" s="264">
        <f t="shared" ref="AF175:AF238" si="106">IF(ISERROR((AC175/AA175)*AE175)," ",(AC175/AA175)*AE175)</f>
        <v>0</v>
      </c>
      <c r="AG175" s="961">
        <v>2020</v>
      </c>
      <c r="AH175" s="271"/>
      <c r="AI175" s="985"/>
      <c r="AJ175" s="986">
        <f t="shared" ref="AJ175:AJ238" si="107">AB175</f>
        <v>35</v>
      </c>
      <c r="AK175" s="998"/>
      <c r="AL175" s="998"/>
      <c r="AM175" s="998"/>
      <c r="AN175" s="292" t="s">
        <v>122</v>
      </c>
      <c r="AO175" s="31"/>
      <c r="AP175" s="3"/>
      <c r="AQ175" s="983"/>
      <c r="AR175" s="902">
        <v>7500</v>
      </c>
      <c r="AS175" s="3">
        <f t="shared" si="91"/>
        <v>1</v>
      </c>
      <c r="AT175" s="903">
        <f t="shared" si="92"/>
        <v>7500</v>
      </c>
    </row>
    <row r="176" spans="1:46" s="124" customFormat="1">
      <c r="A176" s="1135"/>
      <c r="B176" s="371" t="s">
        <v>527</v>
      </c>
      <c r="C176" s="418">
        <v>1965</v>
      </c>
      <c r="D176" s="1114">
        <v>96</v>
      </c>
      <c r="E176" s="417" t="s">
        <v>307</v>
      </c>
      <c r="F176" s="913">
        <f t="shared" si="90"/>
        <v>135</v>
      </c>
      <c r="G176" s="337">
        <f t="shared" si="94"/>
        <v>12960</v>
      </c>
      <c r="H176" s="470">
        <f t="shared" si="93"/>
        <v>0</v>
      </c>
      <c r="I176" s="470">
        <f t="shared" si="93"/>
        <v>0</v>
      </c>
      <c r="J176" s="470">
        <f t="shared" si="93"/>
        <v>0.05</v>
      </c>
      <c r="K176" s="470">
        <f t="shared" si="93"/>
        <v>0.05</v>
      </c>
      <c r="L176" s="470">
        <f t="shared" si="93"/>
        <v>0.1</v>
      </c>
      <c r="M176" s="471">
        <f t="shared" si="95"/>
        <v>0</v>
      </c>
      <c r="N176" s="471">
        <f t="shared" si="96"/>
        <v>0</v>
      </c>
      <c r="O176" s="471">
        <f t="shared" si="97"/>
        <v>648</v>
      </c>
      <c r="P176" s="471">
        <f t="shared" si="98"/>
        <v>680.40000000000009</v>
      </c>
      <c r="Q176" s="471">
        <f t="shared" si="99"/>
        <v>1428.8400000000001</v>
      </c>
      <c r="R176" s="472">
        <f t="shared" si="100"/>
        <v>15717.24</v>
      </c>
      <c r="S176" s="470">
        <f t="shared" si="89"/>
        <v>0</v>
      </c>
      <c r="T176" s="470">
        <f t="shared" si="89"/>
        <v>0.05</v>
      </c>
      <c r="U176" s="470">
        <v>0.03</v>
      </c>
      <c r="V176" s="470">
        <f t="shared" si="89"/>
        <v>0.1</v>
      </c>
      <c r="W176" s="472">
        <f t="shared" si="101"/>
        <v>0</v>
      </c>
      <c r="X176" s="472">
        <f t="shared" si="102"/>
        <v>785.86200000000008</v>
      </c>
      <c r="Y176" s="472">
        <f t="shared" si="103"/>
        <v>471.5172</v>
      </c>
      <c r="Z176" s="472">
        <f t="shared" si="104"/>
        <v>78.586200000000019</v>
      </c>
      <c r="AA176" s="472">
        <f t="shared" si="105"/>
        <v>17053.205399999999</v>
      </c>
      <c r="AB176" s="716">
        <v>70</v>
      </c>
      <c r="AC176" s="313">
        <f>IF(ISERROR(IF('Wainwright Summary'!$E$7-C176&gt;AB176,0,(AB176-('Wainwright Summary'!$E$7-C176))/AB176)*G176)," ",(IF('Wainwright Summary'!$E$7-C176&gt;AB176,0,(AB176-('Wainwright Summary'!$E$7-C176))/AB176)*AA176))</f>
        <v>6577.6649399999997</v>
      </c>
      <c r="AD176" s="269">
        <f>VLOOKUP(C176,'Inflation-OLD'!$A$6:$B$126,2)/VLOOKUP('Wainwright Summary'!$E$6,'Inflation-OLD'!$A$6:$B$126,2)</f>
        <v>0.19606462053135437</v>
      </c>
      <c r="AE176" s="264">
        <f>IF(ISERROR(AA176*AD176), " ",AA176*AD176 )</f>
        <v>3343.5302455942428</v>
      </c>
      <c r="AF176" s="264">
        <f t="shared" si="106"/>
        <v>1289.6473804434938</v>
      </c>
      <c r="AG176" s="961">
        <v>2020</v>
      </c>
      <c r="AH176" s="271"/>
      <c r="AI176" s="985"/>
      <c r="AJ176" s="986">
        <f t="shared" si="107"/>
        <v>70</v>
      </c>
      <c r="AK176" s="998"/>
      <c r="AL176" s="998"/>
      <c r="AM176" s="998"/>
      <c r="AN176" s="292" t="s">
        <v>631</v>
      </c>
      <c r="AO176" s="31"/>
      <c r="AP176" s="3"/>
      <c r="AQ176" s="983"/>
      <c r="AR176" s="902">
        <v>135</v>
      </c>
      <c r="AS176" s="3">
        <f t="shared" si="91"/>
        <v>1</v>
      </c>
      <c r="AT176" s="903">
        <f t="shared" si="92"/>
        <v>135</v>
      </c>
    </row>
    <row r="177" spans="1:46" s="124" customFormat="1">
      <c r="A177" s="1135"/>
      <c r="B177" s="371"/>
      <c r="C177" s="418"/>
      <c r="D177" s="419"/>
      <c r="E177" s="420"/>
      <c r="F177" s="913"/>
      <c r="G177" s="337"/>
      <c r="H177" s="470"/>
      <c r="I177" s="470"/>
      <c r="J177" s="470"/>
      <c r="K177" s="470"/>
      <c r="L177" s="470"/>
      <c r="M177" s="471"/>
      <c r="N177" s="471"/>
      <c r="O177" s="471"/>
      <c r="P177" s="471"/>
      <c r="Q177" s="471"/>
      <c r="R177" s="472"/>
      <c r="S177" s="470"/>
      <c r="T177" s="470"/>
      <c r="U177" s="470"/>
      <c r="V177" s="470"/>
      <c r="W177" s="472"/>
      <c r="X177" s="472"/>
      <c r="Y177" s="472"/>
      <c r="Z177" s="472"/>
      <c r="AA177" s="472"/>
      <c r="AB177" s="716"/>
      <c r="AC177" s="313"/>
      <c r="AD177" s="269"/>
      <c r="AE177" s="264"/>
      <c r="AF177" s="264"/>
      <c r="AG177" s="270"/>
      <c r="AH177" s="271"/>
      <c r="AI177" s="985"/>
      <c r="AJ177" s="986"/>
      <c r="AK177" s="998"/>
      <c r="AL177" s="998"/>
      <c r="AM177" s="998"/>
      <c r="AN177" s="292"/>
      <c r="AP177" s="4"/>
      <c r="AR177" s="902"/>
      <c r="AS177" s="3"/>
      <c r="AT177" s="903"/>
    </row>
    <row r="178" spans="1:46" s="124" customFormat="1" ht="38.25">
      <c r="A178" s="1135"/>
      <c r="B178" s="1000" t="s">
        <v>528</v>
      </c>
      <c r="C178" s="1113"/>
      <c r="D178" s="1114"/>
      <c r="E178" s="417"/>
      <c r="F178" s="913"/>
      <c r="G178" s="337"/>
      <c r="H178" s="470"/>
      <c r="I178" s="470"/>
      <c r="J178" s="470"/>
      <c r="K178" s="470"/>
      <c r="L178" s="470"/>
      <c r="M178" s="471"/>
      <c r="N178" s="471"/>
      <c r="O178" s="471"/>
      <c r="P178" s="471"/>
      <c r="Q178" s="471"/>
      <c r="R178" s="472"/>
      <c r="S178" s="470"/>
      <c r="T178" s="470"/>
      <c r="U178" s="470"/>
      <c r="V178" s="470"/>
      <c r="W178" s="472"/>
      <c r="X178" s="472"/>
      <c r="Y178" s="472"/>
      <c r="Z178" s="472"/>
      <c r="AA178" s="472"/>
      <c r="AB178" s="716"/>
      <c r="AC178" s="313"/>
      <c r="AD178" s="269"/>
      <c r="AE178" s="264"/>
      <c r="AF178" s="264"/>
      <c r="AG178" s="270"/>
      <c r="AH178" s="271"/>
      <c r="AI178" s="985"/>
      <c r="AJ178" s="986"/>
      <c r="AK178" s="998"/>
      <c r="AL178" s="998"/>
      <c r="AM178" s="998"/>
      <c r="AN178" s="292" t="s">
        <v>628</v>
      </c>
      <c r="AO178" s="31"/>
      <c r="AP178" s="3"/>
      <c r="AQ178" s="983"/>
      <c r="AR178" s="902"/>
      <c r="AS178" s="3"/>
      <c r="AT178" s="903"/>
    </row>
    <row r="179" spans="1:46" s="124" customFormat="1">
      <c r="A179" s="1135"/>
      <c r="B179" s="371" t="s">
        <v>529</v>
      </c>
      <c r="C179" s="1113">
        <v>1965</v>
      </c>
      <c r="D179" s="1114">
        <v>1</v>
      </c>
      <c r="E179" s="417" t="s">
        <v>305</v>
      </c>
      <c r="F179" s="913">
        <f t="shared" si="90"/>
        <v>12500</v>
      </c>
      <c r="G179" s="337">
        <f t="shared" si="94"/>
        <v>12500</v>
      </c>
      <c r="H179" s="470">
        <f t="shared" si="93"/>
        <v>0</v>
      </c>
      <c r="I179" s="470">
        <f t="shared" si="93"/>
        <v>0</v>
      </c>
      <c r="J179" s="470">
        <f t="shared" si="93"/>
        <v>0.05</v>
      </c>
      <c r="K179" s="470">
        <f t="shared" si="93"/>
        <v>0.05</v>
      </c>
      <c r="L179" s="470">
        <f t="shared" si="93"/>
        <v>0.1</v>
      </c>
      <c r="M179" s="471">
        <f t="shared" si="95"/>
        <v>0</v>
      </c>
      <c r="N179" s="471">
        <f t="shared" si="96"/>
        <v>0</v>
      </c>
      <c r="O179" s="471">
        <f t="shared" si="97"/>
        <v>625</v>
      </c>
      <c r="P179" s="471">
        <f t="shared" si="98"/>
        <v>656.25</v>
      </c>
      <c r="Q179" s="471">
        <f t="shared" si="99"/>
        <v>1378.125</v>
      </c>
      <c r="R179" s="472">
        <f t="shared" si="100"/>
        <v>15159.375</v>
      </c>
      <c r="S179" s="470">
        <f t="shared" si="89"/>
        <v>0</v>
      </c>
      <c r="T179" s="470">
        <f t="shared" si="89"/>
        <v>0.05</v>
      </c>
      <c r="U179" s="470">
        <v>0.03</v>
      </c>
      <c r="V179" s="470">
        <f t="shared" si="89"/>
        <v>0.1</v>
      </c>
      <c r="W179" s="472">
        <f t="shared" si="101"/>
        <v>0</v>
      </c>
      <c r="X179" s="472">
        <f t="shared" si="102"/>
        <v>757.96875</v>
      </c>
      <c r="Y179" s="472">
        <f t="shared" si="103"/>
        <v>454.78125</v>
      </c>
      <c r="Z179" s="472">
        <f t="shared" si="104"/>
        <v>75.796875</v>
      </c>
      <c r="AA179" s="472">
        <f t="shared" si="105"/>
        <v>16447.921875</v>
      </c>
      <c r="AB179" s="716">
        <v>50</v>
      </c>
      <c r="AC179" s="313">
        <f>IF(ISERROR(IF('Wainwright Summary'!$E$7-C179&gt;AB179,0,(AB179-('Wainwright Summary'!$E$7-C179))/AB179)*G179)," ",(IF('Wainwright Summary'!$E$7-C179&gt;AB179,0,(AB179-('Wainwright Summary'!$E$7-C179))/AB179)*AA179))</f>
        <v>2302.7090625000001</v>
      </c>
      <c r="AD179" s="269">
        <f>VLOOKUP(C179,'Inflation-OLD'!$A$6:$B$126,2)/VLOOKUP('Wainwright Summary'!$E$6,'Inflation-OLD'!$A$6:$B$126,2)</f>
        <v>0.19606462053135437</v>
      </c>
      <c r="AE179" s="264">
        <f>IF(ISERROR(AA179*AD179), " ",AA179*AD179 )</f>
        <v>3224.8555609512377</v>
      </c>
      <c r="AF179" s="264">
        <f t="shared" si="106"/>
        <v>451.47977853317332</v>
      </c>
      <c r="AG179" s="961">
        <v>2025</v>
      </c>
      <c r="AH179" s="271"/>
      <c r="AI179" s="985"/>
      <c r="AJ179" s="986">
        <f t="shared" si="107"/>
        <v>50</v>
      </c>
      <c r="AK179" s="998"/>
      <c r="AL179" s="998"/>
      <c r="AM179" s="998"/>
      <c r="AN179" s="292" t="s">
        <v>122</v>
      </c>
      <c r="AO179" s="31"/>
      <c r="AP179" s="3"/>
      <c r="AQ179" s="983"/>
      <c r="AR179" s="902">
        <v>12500</v>
      </c>
      <c r="AS179" s="3">
        <f t="shared" si="91"/>
        <v>1</v>
      </c>
      <c r="AT179" s="903">
        <f t="shared" si="92"/>
        <v>12500</v>
      </c>
    </row>
    <row r="180" spans="1:46" s="124" customFormat="1" ht="25.5">
      <c r="A180" s="1135"/>
      <c r="B180" s="371" t="s">
        <v>530</v>
      </c>
      <c r="C180" s="1113">
        <v>1965</v>
      </c>
      <c r="D180" s="1114">
        <v>2</v>
      </c>
      <c r="E180" s="417" t="s">
        <v>305</v>
      </c>
      <c r="F180" s="913">
        <f t="shared" si="90"/>
        <v>6250</v>
      </c>
      <c r="G180" s="337">
        <f t="shared" si="94"/>
        <v>12500</v>
      </c>
      <c r="H180" s="470">
        <f t="shared" si="93"/>
        <v>0</v>
      </c>
      <c r="I180" s="470">
        <f t="shared" si="93"/>
        <v>0</v>
      </c>
      <c r="J180" s="470">
        <f t="shared" si="93"/>
        <v>0.05</v>
      </c>
      <c r="K180" s="470">
        <f t="shared" si="93"/>
        <v>0.05</v>
      </c>
      <c r="L180" s="470">
        <f t="shared" si="93"/>
        <v>0.1</v>
      </c>
      <c r="M180" s="471">
        <f t="shared" si="95"/>
        <v>0</v>
      </c>
      <c r="N180" s="471">
        <f t="shared" si="96"/>
        <v>0</v>
      </c>
      <c r="O180" s="471">
        <f t="shared" si="97"/>
        <v>625</v>
      </c>
      <c r="P180" s="471">
        <f t="shared" si="98"/>
        <v>656.25</v>
      </c>
      <c r="Q180" s="471">
        <f t="shared" si="99"/>
        <v>1378.125</v>
      </c>
      <c r="R180" s="472">
        <f t="shared" si="100"/>
        <v>15159.375</v>
      </c>
      <c r="S180" s="470">
        <f t="shared" si="89"/>
        <v>0</v>
      </c>
      <c r="T180" s="470">
        <f t="shared" si="89"/>
        <v>0.05</v>
      </c>
      <c r="U180" s="470">
        <v>0.03</v>
      </c>
      <c r="V180" s="470">
        <f t="shared" si="89"/>
        <v>0.1</v>
      </c>
      <c r="W180" s="472">
        <f t="shared" si="101"/>
        <v>0</v>
      </c>
      <c r="X180" s="472">
        <f t="shared" si="102"/>
        <v>757.96875</v>
      </c>
      <c r="Y180" s="472">
        <f t="shared" si="103"/>
        <v>454.78125</v>
      </c>
      <c r="Z180" s="472">
        <f t="shared" si="104"/>
        <v>75.796875</v>
      </c>
      <c r="AA180" s="472">
        <f t="shared" si="105"/>
        <v>16447.921875</v>
      </c>
      <c r="AB180" s="716">
        <v>25</v>
      </c>
      <c r="AC180" s="313">
        <f>IF(ISERROR(IF('Wainwright Summary'!$E$7-C180&gt;AB180,0,(AB180-('Wainwright Summary'!$E$7-C180))/AB180)*G180)," ",(IF('Wainwright Summary'!$E$7-C180&gt;AB180,0,(AB180-('Wainwright Summary'!$E$7-C180))/AB180)*AA180))</f>
        <v>0</v>
      </c>
      <c r="AD180" s="269">
        <f>VLOOKUP(C180,'Inflation-OLD'!$A$6:$B$126,2)/VLOOKUP('Wainwright Summary'!$E$6,'Inflation-OLD'!$A$6:$B$126,2)</f>
        <v>0.19606462053135437</v>
      </c>
      <c r="AE180" s="264">
        <f>IF(ISERROR(AA180*AD180), " ",AA180*AD180 )</f>
        <v>3224.8555609512377</v>
      </c>
      <c r="AF180" s="264">
        <f t="shared" si="106"/>
        <v>0</v>
      </c>
      <c r="AG180" s="961">
        <v>2025</v>
      </c>
      <c r="AH180" s="271"/>
      <c r="AI180" s="985"/>
      <c r="AJ180" s="986">
        <f t="shared" si="107"/>
        <v>25</v>
      </c>
      <c r="AK180" s="998"/>
      <c r="AL180" s="998"/>
      <c r="AM180" s="998"/>
      <c r="AN180" s="292" t="s">
        <v>123</v>
      </c>
      <c r="AO180" s="31"/>
      <c r="AP180" s="3"/>
      <c r="AQ180" s="983"/>
      <c r="AR180" s="902">
        <v>6250</v>
      </c>
      <c r="AS180" s="3">
        <f t="shared" si="91"/>
        <v>1</v>
      </c>
      <c r="AT180" s="903">
        <f t="shared" si="92"/>
        <v>6250</v>
      </c>
    </row>
    <row r="181" spans="1:46" s="124" customFormat="1">
      <c r="A181" s="1135"/>
      <c r="B181" s="371" t="s">
        <v>531</v>
      </c>
      <c r="C181" s="1113">
        <v>1965</v>
      </c>
      <c r="D181" s="1114">
        <v>1</v>
      </c>
      <c r="E181" s="417" t="s">
        <v>305</v>
      </c>
      <c r="F181" s="913">
        <f t="shared" si="90"/>
        <v>12500</v>
      </c>
      <c r="G181" s="337">
        <f t="shared" si="94"/>
        <v>12500</v>
      </c>
      <c r="H181" s="470">
        <f t="shared" si="93"/>
        <v>0</v>
      </c>
      <c r="I181" s="470">
        <f t="shared" si="93"/>
        <v>0</v>
      </c>
      <c r="J181" s="470">
        <f t="shared" si="93"/>
        <v>0.05</v>
      </c>
      <c r="K181" s="470">
        <f t="shared" si="93"/>
        <v>0.05</v>
      </c>
      <c r="L181" s="470">
        <f t="shared" si="93"/>
        <v>0.1</v>
      </c>
      <c r="M181" s="471">
        <f t="shared" si="95"/>
        <v>0</v>
      </c>
      <c r="N181" s="471">
        <f t="shared" si="96"/>
        <v>0</v>
      </c>
      <c r="O181" s="471">
        <f t="shared" si="97"/>
        <v>625</v>
      </c>
      <c r="P181" s="471">
        <f t="shared" si="98"/>
        <v>656.25</v>
      </c>
      <c r="Q181" s="471">
        <f t="shared" si="99"/>
        <v>1378.125</v>
      </c>
      <c r="R181" s="472">
        <f t="shared" si="100"/>
        <v>15159.375</v>
      </c>
      <c r="S181" s="470">
        <f t="shared" si="89"/>
        <v>0</v>
      </c>
      <c r="T181" s="470">
        <f t="shared" si="89"/>
        <v>0.05</v>
      </c>
      <c r="U181" s="470">
        <v>0.03</v>
      </c>
      <c r="V181" s="470">
        <f t="shared" si="89"/>
        <v>0.1</v>
      </c>
      <c r="W181" s="472">
        <f t="shared" si="101"/>
        <v>0</v>
      </c>
      <c r="X181" s="472">
        <f t="shared" si="102"/>
        <v>757.96875</v>
      </c>
      <c r="Y181" s="472">
        <f t="shared" si="103"/>
        <v>454.78125</v>
      </c>
      <c r="Z181" s="472">
        <f t="shared" si="104"/>
        <v>75.796875</v>
      </c>
      <c r="AA181" s="472">
        <f t="shared" si="105"/>
        <v>16447.921875</v>
      </c>
      <c r="AB181" s="716">
        <v>25</v>
      </c>
      <c r="AC181" s="313">
        <f>IF(ISERROR(IF('Wainwright Summary'!$E$7-C181&gt;AB181,0,(AB181-('Wainwright Summary'!$E$7-C181))/AB181)*G181)," ",(IF('Wainwright Summary'!$E$7-C181&gt;AB181,0,(AB181-('Wainwright Summary'!$E$7-C181))/AB181)*AA181))</f>
        <v>0</v>
      </c>
      <c r="AD181" s="269">
        <f>VLOOKUP(C181,'Inflation-OLD'!$A$6:$B$126,2)/VLOOKUP('Wainwright Summary'!$E$6,'Inflation-OLD'!$A$6:$B$126,2)</f>
        <v>0.19606462053135437</v>
      </c>
      <c r="AE181" s="264">
        <f>IF(ISERROR(AA181*AD181), " ",AA181*AD181 )</f>
        <v>3224.8555609512377</v>
      </c>
      <c r="AF181" s="264">
        <f t="shared" si="106"/>
        <v>0</v>
      </c>
      <c r="AG181" s="961">
        <v>2025</v>
      </c>
      <c r="AH181" s="271"/>
      <c r="AI181" s="985"/>
      <c r="AJ181" s="986">
        <f t="shared" si="107"/>
        <v>25</v>
      </c>
      <c r="AK181" s="998"/>
      <c r="AL181" s="998"/>
      <c r="AM181" s="998"/>
      <c r="AN181" s="292" t="s">
        <v>124</v>
      </c>
      <c r="AO181" s="31"/>
      <c r="AP181" s="3"/>
      <c r="AQ181" s="983"/>
      <c r="AR181" s="902">
        <v>12500</v>
      </c>
      <c r="AS181" s="3">
        <f t="shared" si="91"/>
        <v>1</v>
      </c>
      <c r="AT181" s="903">
        <f t="shared" si="92"/>
        <v>12500</v>
      </c>
    </row>
    <row r="182" spans="1:46" s="124" customFormat="1">
      <c r="A182" s="1135"/>
      <c r="B182" s="371" t="s">
        <v>532</v>
      </c>
      <c r="C182" s="1113">
        <v>1965</v>
      </c>
      <c r="D182" s="1114">
        <v>1</v>
      </c>
      <c r="E182" s="417" t="s">
        <v>305</v>
      </c>
      <c r="F182" s="913">
        <f t="shared" si="90"/>
        <v>12500</v>
      </c>
      <c r="G182" s="337">
        <f t="shared" si="94"/>
        <v>12500</v>
      </c>
      <c r="H182" s="470">
        <f t="shared" si="93"/>
        <v>0</v>
      </c>
      <c r="I182" s="470">
        <f t="shared" si="93"/>
        <v>0</v>
      </c>
      <c r="J182" s="470">
        <f t="shared" si="93"/>
        <v>0.05</v>
      </c>
      <c r="K182" s="470">
        <f t="shared" si="93"/>
        <v>0.05</v>
      </c>
      <c r="L182" s="470">
        <f t="shared" si="93"/>
        <v>0.1</v>
      </c>
      <c r="M182" s="471">
        <f t="shared" si="95"/>
        <v>0</v>
      </c>
      <c r="N182" s="471">
        <f t="shared" si="96"/>
        <v>0</v>
      </c>
      <c r="O182" s="471">
        <f t="shared" si="97"/>
        <v>625</v>
      </c>
      <c r="P182" s="471">
        <f t="shared" si="98"/>
        <v>656.25</v>
      </c>
      <c r="Q182" s="471">
        <f t="shared" si="99"/>
        <v>1378.125</v>
      </c>
      <c r="R182" s="472">
        <f t="shared" si="100"/>
        <v>15159.375</v>
      </c>
      <c r="S182" s="470">
        <f t="shared" si="89"/>
        <v>0</v>
      </c>
      <c r="T182" s="470">
        <f t="shared" si="89"/>
        <v>0.05</v>
      </c>
      <c r="U182" s="470">
        <v>0.03</v>
      </c>
      <c r="V182" s="470">
        <f t="shared" si="89"/>
        <v>0.1</v>
      </c>
      <c r="W182" s="472">
        <f t="shared" si="101"/>
        <v>0</v>
      </c>
      <c r="X182" s="472">
        <f t="shared" si="102"/>
        <v>757.96875</v>
      </c>
      <c r="Y182" s="472">
        <f t="shared" si="103"/>
        <v>454.78125</v>
      </c>
      <c r="Z182" s="472">
        <f t="shared" si="104"/>
        <v>75.796875</v>
      </c>
      <c r="AA182" s="472">
        <f t="shared" si="105"/>
        <v>16447.921875</v>
      </c>
      <c r="AB182" s="716">
        <v>35</v>
      </c>
      <c r="AC182" s="313">
        <f>IF(ISERROR(IF('Wainwright Summary'!$E$7-C182&gt;AB182,0,(AB182-('Wainwright Summary'!$E$7-C182))/AB182)*G182)," ",(IF('Wainwright Summary'!$E$7-C182&gt;AB182,0,(AB182-('Wainwright Summary'!$E$7-C182))/AB182)*AA182))</f>
        <v>0</v>
      </c>
      <c r="AD182" s="269">
        <f>VLOOKUP(C182,'Inflation-OLD'!$A$6:$B$126,2)/VLOOKUP('Wainwright Summary'!$E$6,'Inflation-OLD'!$A$6:$B$126,2)</f>
        <v>0.19606462053135437</v>
      </c>
      <c r="AE182" s="264">
        <f>IF(ISERROR(AA182*AD182), " ",AA182*AD182 )</f>
        <v>3224.8555609512377</v>
      </c>
      <c r="AF182" s="264">
        <f t="shared" si="106"/>
        <v>0</v>
      </c>
      <c r="AG182" s="961">
        <v>2025</v>
      </c>
      <c r="AH182" s="271"/>
      <c r="AI182" s="985"/>
      <c r="AJ182" s="986">
        <f t="shared" si="107"/>
        <v>35</v>
      </c>
      <c r="AK182" s="998"/>
      <c r="AL182" s="998"/>
      <c r="AM182" s="998"/>
      <c r="AN182" s="292" t="s">
        <v>122</v>
      </c>
      <c r="AO182" s="31"/>
      <c r="AP182" s="3"/>
      <c r="AQ182" s="983"/>
      <c r="AR182" s="902">
        <v>12500</v>
      </c>
      <c r="AS182" s="3">
        <f t="shared" si="91"/>
        <v>1</v>
      </c>
      <c r="AT182" s="903">
        <f t="shared" si="92"/>
        <v>12500</v>
      </c>
    </row>
    <row r="183" spans="1:46" s="124" customFormat="1">
      <c r="A183" s="1135"/>
      <c r="B183" s="371" t="s">
        <v>533</v>
      </c>
      <c r="C183" s="418">
        <v>1965</v>
      </c>
      <c r="D183" s="419">
        <v>192</v>
      </c>
      <c r="E183" s="420" t="s">
        <v>307</v>
      </c>
      <c r="F183" s="913">
        <f t="shared" si="90"/>
        <v>135</v>
      </c>
      <c r="G183" s="337">
        <f t="shared" si="94"/>
        <v>25920</v>
      </c>
      <c r="H183" s="470">
        <f t="shared" si="93"/>
        <v>0</v>
      </c>
      <c r="I183" s="470">
        <f t="shared" si="93"/>
        <v>0</v>
      </c>
      <c r="J183" s="470">
        <f t="shared" si="93"/>
        <v>0.05</v>
      </c>
      <c r="K183" s="470">
        <f t="shared" si="93"/>
        <v>0.05</v>
      </c>
      <c r="L183" s="470">
        <f t="shared" si="93"/>
        <v>0.1</v>
      </c>
      <c r="M183" s="471">
        <f t="shared" si="95"/>
        <v>0</v>
      </c>
      <c r="N183" s="471">
        <f t="shared" si="96"/>
        <v>0</v>
      </c>
      <c r="O183" s="471">
        <f t="shared" si="97"/>
        <v>1296</v>
      </c>
      <c r="P183" s="471">
        <f t="shared" si="98"/>
        <v>1360.8000000000002</v>
      </c>
      <c r="Q183" s="471">
        <f t="shared" si="99"/>
        <v>2857.6800000000003</v>
      </c>
      <c r="R183" s="472">
        <f t="shared" si="100"/>
        <v>31434.48</v>
      </c>
      <c r="S183" s="470">
        <f t="shared" si="89"/>
        <v>0</v>
      </c>
      <c r="T183" s="470">
        <f t="shared" si="89"/>
        <v>0.05</v>
      </c>
      <c r="U183" s="470">
        <v>0.03</v>
      </c>
      <c r="V183" s="470">
        <f t="shared" si="89"/>
        <v>0.1</v>
      </c>
      <c r="W183" s="472">
        <f t="shared" si="101"/>
        <v>0</v>
      </c>
      <c r="X183" s="472">
        <f t="shared" si="102"/>
        <v>1571.7240000000002</v>
      </c>
      <c r="Y183" s="472">
        <f t="shared" si="103"/>
        <v>943.03440000000001</v>
      </c>
      <c r="Z183" s="472">
        <f t="shared" si="104"/>
        <v>157.17240000000004</v>
      </c>
      <c r="AA183" s="472">
        <f t="shared" si="105"/>
        <v>34106.410799999998</v>
      </c>
      <c r="AB183" s="716">
        <v>70</v>
      </c>
      <c r="AC183" s="313">
        <f>IF(ISERROR(IF('Wainwright Summary'!$E$7-C183&gt;AB183,0,(AB183-('Wainwright Summary'!$E$7-C183))/AB183)*G183)," ",(IF('Wainwright Summary'!$E$7-C183&gt;AB183,0,(AB183-('Wainwright Summary'!$E$7-C183))/AB183)*AA183))</f>
        <v>13155.329879999999</v>
      </c>
      <c r="AD183" s="269">
        <f>VLOOKUP(C183,'Inflation-OLD'!$A$6:$B$126,2)/VLOOKUP('Wainwright Summary'!$E$6,'Inflation-OLD'!$A$6:$B$126,2)</f>
        <v>0.19606462053135437</v>
      </c>
      <c r="AE183" s="264">
        <f>IF(ISERROR(AA183*AD183), " ",AA183*AD183 )</f>
        <v>6687.0604911884857</v>
      </c>
      <c r="AF183" s="264">
        <f t="shared" si="106"/>
        <v>2579.2947608869877</v>
      </c>
      <c r="AG183" s="961">
        <v>2025</v>
      </c>
      <c r="AH183" s="271"/>
      <c r="AI183" s="985"/>
      <c r="AJ183" s="986">
        <f t="shared" si="107"/>
        <v>70</v>
      </c>
      <c r="AK183" s="998"/>
      <c r="AL183" s="998"/>
      <c r="AM183" s="998"/>
      <c r="AN183" s="292" t="s">
        <v>631</v>
      </c>
      <c r="AP183" s="4"/>
      <c r="AR183" s="902">
        <v>135</v>
      </c>
      <c r="AS183" s="3">
        <f t="shared" si="91"/>
        <v>1</v>
      </c>
      <c r="AT183" s="903">
        <f t="shared" si="92"/>
        <v>135</v>
      </c>
    </row>
    <row r="184" spans="1:46" s="124" customFormat="1">
      <c r="A184" s="1135"/>
      <c r="B184" s="371"/>
      <c r="C184" s="1113"/>
      <c r="D184" s="1114"/>
      <c r="E184" s="417"/>
      <c r="F184" s="913"/>
      <c r="G184" s="337"/>
      <c r="H184" s="470"/>
      <c r="I184" s="470"/>
      <c r="J184" s="470"/>
      <c r="K184" s="470"/>
      <c r="L184" s="470"/>
      <c r="M184" s="471"/>
      <c r="N184" s="471"/>
      <c r="O184" s="471"/>
      <c r="P184" s="471"/>
      <c r="Q184" s="471"/>
      <c r="R184" s="472"/>
      <c r="S184" s="470"/>
      <c r="T184" s="470"/>
      <c r="U184" s="470"/>
      <c r="V184" s="470"/>
      <c r="W184" s="472"/>
      <c r="X184" s="472"/>
      <c r="Y184" s="472"/>
      <c r="Z184" s="472"/>
      <c r="AA184" s="472"/>
      <c r="AB184" s="716"/>
      <c r="AC184" s="313"/>
      <c r="AD184" s="269"/>
      <c r="AE184" s="264"/>
      <c r="AF184" s="264"/>
      <c r="AG184" s="270"/>
      <c r="AH184" s="271"/>
      <c r="AI184" s="985"/>
      <c r="AJ184" s="986"/>
      <c r="AK184" s="998"/>
      <c r="AL184" s="998"/>
      <c r="AM184" s="998"/>
      <c r="AN184" s="292"/>
      <c r="AO184" s="31"/>
      <c r="AP184" s="3"/>
      <c r="AQ184" s="983"/>
      <c r="AR184" s="902"/>
      <c r="AS184" s="3"/>
      <c r="AT184" s="903"/>
    </row>
    <row r="185" spans="1:46" s="124" customFormat="1" ht="38.25">
      <c r="A185" s="1135"/>
      <c r="B185" s="1000" t="s">
        <v>134</v>
      </c>
      <c r="C185" s="1113"/>
      <c r="D185" s="1114"/>
      <c r="E185" s="417"/>
      <c r="F185" s="913"/>
      <c r="G185" s="337"/>
      <c r="H185" s="470"/>
      <c r="I185" s="470"/>
      <c r="J185" s="470"/>
      <c r="K185" s="470"/>
      <c r="L185" s="470"/>
      <c r="M185" s="471"/>
      <c r="N185" s="471"/>
      <c r="O185" s="471"/>
      <c r="P185" s="471"/>
      <c r="Q185" s="471"/>
      <c r="R185" s="472"/>
      <c r="S185" s="470"/>
      <c r="T185" s="470"/>
      <c r="U185" s="470"/>
      <c r="V185" s="470"/>
      <c r="W185" s="472"/>
      <c r="X185" s="472"/>
      <c r="Y185" s="472"/>
      <c r="Z185" s="472"/>
      <c r="AA185" s="472"/>
      <c r="AB185" s="716"/>
      <c r="AC185" s="313"/>
      <c r="AD185" s="269"/>
      <c r="AE185" s="264"/>
      <c r="AF185" s="264"/>
      <c r="AG185" s="961"/>
      <c r="AH185" s="271"/>
      <c r="AI185" s="985"/>
      <c r="AJ185" s="986"/>
      <c r="AK185" s="998"/>
      <c r="AL185" s="998"/>
      <c r="AM185" s="998"/>
      <c r="AN185" s="292" t="s">
        <v>628</v>
      </c>
      <c r="AO185" s="31"/>
      <c r="AP185" s="3"/>
      <c r="AQ185" s="983"/>
      <c r="AR185" s="902">
        <v>50000</v>
      </c>
      <c r="AS185" s="3">
        <f t="shared" si="91"/>
        <v>1</v>
      </c>
      <c r="AT185" s="903">
        <f t="shared" si="92"/>
        <v>50000</v>
      </c>
    </row>
    <row r="186" spans="1:46" s="124" customFormat="1">
      <c r="A186" s="1135"/>
      <c r="B186" s="371" t="s">
        <v>534</v>
      </c>
      <c r="C186" s="1113">
        <v>1965</v>
      </c>
      <c r="D186" s="1114">
        <v>1</v>
      </c>
      <c r="E186" s="417" t="s">
        <v>305</v>
      </c>
      <c r="F186" s="913">
        <f t="shared" si="90"/>
        <v>50000</v>
      </c>
      <c r="G186" s="337">
        <f t="shared" si="94"/>
        <v>50000</v>
      </c>
      <c r="H186" s="470">
        <f t="shared" si="93"/>
        <v>0</v>
      </c>
      <c r="I186" s="470">
        <f t="shared" si="93"/>
        <v>0</v>
      </c>
      <c r="J186" s="470">
        <f t="shared" si="93"/>
        <v>0.05</v>
      </c>
      <c r="K186" s="470">
        <f t="shared" si="93"/>
        <v>0.05</v>
      </c>
      <c r="L186" s="470">
        <f t="shared" si="93"/>
        <v>0.1</v>
      </c>
      <c r="M186" s="471">
        <f t="shared" si="95"/>
        <v>0</v>
      </c>
      <c r="N186" s="471">
        <f t="shared" si="96"/>
        <v>0</v>
      </c>
      <c r="O186" s="471">
        <f t="shared" si="97"/>
        <v>2500</v>
      </c>
      <c r="P186" s="471">
        <f t="shared" si="98"/>
        <v>2625</v>
      </c>
      <c r="Q186" s="471">
        <f t="shared" si="99"/>
        <v>5512.5</v>
      </c>
      <c r="R186" s="472">
        <f t="shared" si="100"/>
        <v>60637.5</v>
      </c>
      <c r="S186" s="470">
        <f t="shared" si="89"/>
        <v>0</v>
      </c>
      <c r="T186" s="470">
        <f t="shared" si="89"/>
        <v>0.05</v>
      </c>
      <c r="U186" s="470">
        <v>0.03</v>
      </c>
      <c r="V186" s="470">
        <f t="shared" si="89"/>
        <v>0.1</v>
      </c>
      <c r="W186" s="472">
        <f t="shared" si="101"/>
        <v>0</v>
      </c>
      <c r="X186" s="472">
        <f t="shared" si="102"/>
        <v>3031.875</v>
      </c>
      <c r="Y186" s="472">
        <f t="shared" si="103"/>
        <v>1819.125</v>
      </c>
      <c r="Z186" s="472">
        <f t="shared" si="104"/>
        <v>303.1875</v>
      </c>
      <c r="AA186" s="472">
        <f t="shared" si="105"/>
        <v>65791.6875</v>
      </c>
      <c r="AB186" s="716">
        <v>50</v>
      </c>
      <c r="AC186" s="313">
        <f>IF(ISERROR(IF('Wainwright Summary'!$E$7-C186&gt;AB186,0,(AB186-('Wainwright Summary'!$E$7-C186))/AB186)*G186)," ",(IF('Wainwright Summary'!$E$7-C186&gt;AB186,0,(AB186-('Wainwright Summary'!$E$7-C186))/AB186)*AA186))</f>
        <v>9210.8362500000003</v>
      </c>
      <c r="AD186" s="269">
        <f>VLOOKUP(C186,'Inflation-OLD'!$A$6:$B$126,2)/VLOOKUP('Wainwright Summary'!$E$6,'Inflation-OLD'!$A$6:$B$126,2)</f>
        <v>0.19606462053135437</v>
      </c>
      <c r="AE186" s="264">
        <f>IF(ISERROR(AA186*AD186), " ",AA186*AD186 )</f>
        <v>12899.422243804951</v>
      </c>
      <c r="AF186" s="264">
        <f t="shared" si="106"/>
        <v>1805.9191141326933</v>
      </c>
      <c r="AG186" s="961">
        <v>2025</v>
      </c>
      <c r="AH186" s="271"/>
      <c r="AI186" s="985"/>
      <c r="AJ186" s="986">
        <f t="shared" si="107"/>
        <v>50</v>
      </c>
      <c r="AK186" s="998"/>
      <c r="AL186" s="998"/>
      <c r="AM186" s="998"/>
      <c r="AN186" s="292" t="s">
        <v>122</v>
      </c>
      <c r="AO186" s="31"/>
      <c r="AP186" s="3"/>
      <c r="AQ186" s="983"/>
      <c r="AR186" s="902">
        <v>50000</v>
      </c>
      <c r="AS186" s="3">
        <f t="shared" si="91"/>
        <v>1</v>
      </c>
      <c r="AT186" s="903">
        <f t="shared" si="92"/>
        <v>50000</v>
      </c>
    </row>
    <row r="187" spans="1:46" s="124" customFormat="1" ht="25.5">
      <c r="A187" s="1135"/>
      <c r="B187" s="371" t="s">
        <v>535</v>
      </c>
      <c r="C187" s="1113">
        <v>1965</v>
      </c>
      <c r="D187" s="1114">
        <v>2</v>
      </c>
      <c r="E187" s="417" t="s">
        <v>305</v>
      </c>
      <c r="F187" s="913">
        <f t="shared" si="90"/>
        <v>6000</v>
      </c>
      <c r="G187" s="337">
        <f t="shared" si="94"/>
        <v>12000</v>
      </c>
      <c r="H187" s="470">
        <f t="shared" si="93"/>
        <v>0</v>
      </c>
      <c r="I187" s="470">
        <f t="shared" si="93"/>
        <v>0</v>
      </c>
      <c r="J187" s="470">
        <f t="shared" si="93"/>
        <v>0.05</v>
      </c>
      <c r="K187" s="470">
        <f t="shared" si="93"/>
        <v>0.05</v>
      </c>
      <c r="L187" s="470">
        <f t="shared" si="93"/>
        <v>0.1</v>
      </c>
      <c r="M187" s="471">
        <f t="shared" si="95"/>
        <v>0</v>
      </c>
      <c r="N187" s="471">
        <f t="shared" si="96"/>
        <v>0</v>
      </c>
      <c r="O187" s="471">
        <f t="shared" si="97"/>
        <v>600</v>
      </c>
      <c r="P187" s="471">
        <f t="shared" si="98"/>
        <v>630</v>
      </c>
      <c r="Q187" s="471">
        <f t="shared" si="99"/>
        <v>1323</v>
      </c>
      <c r="R187" s="472">
        <f t="shared" si="100"/>
        <v>14553</v>
      </c>
      <c r="S187" s="470">
        <f t="shared" si="89"/>
        <v>0</v>
      </c>
      <c r="T187" s="470">
        <f t="shared" si="89"/>
        <v>0.05</v>
      </c>
      <c r="U187" s="470">
        <v>0.03</v>
      </c>
      <c r="V187" s="470">
        <f t="shared" si="89"/>
        <v>0.1</v>
      </c>
      <c r="W187" s="472">
        <f t="shared" si="101"/>
        <v>0</v>
      </c>
      <c r="X187" s="472">
        <f t="shared" si="102"/>
        <v>727.65000000000009</v>
      </c>
      <c r="Y187" s="472">
        <f t="shared" si="103"/>
        <v>436.59</v>
      </c>
      <c r="Z187" s="472">
        <f t="shared" si="104"/>
        <v>72.765000000000015</v>
      </c>
      <c r="AA187" s="472">
        <f t="shared" si="105"/>
        <v>15790.005000000001</v>
      </c>
      <c r="AB187" s="716">
        <v>25</v>
      </c>
      <c r="AC187" s="313">
        <f>IF(ISERROR(IF('Wainwright Summary'!$E$7-C187&gt;AB187,0,(AB187-('Wainwright Summary'!$E$7-C187))/AB187)*G187)," ",(IF('Wainwright Summary'!$E$7-C187&gt;AB187,0,(AB187-('Wainwright Summary'!$E$7-C187))/AB187)*AA187))</f>
        <v>0</v>
      </c>
      <c r="AD187" s="269">
        <f>VLOOKUP(C187,'Inflation-OLD'!$A$6:$B$126,2)/VLOOKUP('Wainwright Summary'!$E$6,'Inflation-OLD'!$A$6:$B$126,2)</f>
        <v>0.19606462053135437</v>
      </c>
      <c r="AE187" s="264">
        <f>IF(ISERROR(AA187*AD187), " ",AA187*AD187 )</f>
        <v>3095.8613385131885</v>
      </c>
      <c r="AF187" s="264">
        <f t="shared" si="106"/>
        <v>0</v>
      </c>
      <c r="AG187" s="961">
        <v>2025</v>
      </c>
      <c r="AH187" s="271"/>
      <c r="AI187" s="985"/>
      <c r="AJ187" s="986">
        <f t="shared" si="107"/>
        <v>25</v>
      </c>
      <c r="AK187" s="998"/>
      <c r="AL187" s="998"/>
      <c r="AM187" s="998"/>
      <c r="AN187" s="292" t="s">
        <v>123</v>
      </c>
      <c r="AO187" s="31"/>
      <c r="AP187" s="3"/>
      <c r="AQ187" s="983"/>
      <c r="AR187" s="902">
        <v>6000</v>
      </c>
      <c r="AS187" s="3">
        <f t="shared" si="91"/>
        <v>1</v>
      </c>
      <c r="AT187" s="903">
        <f t="shared" si="92"/>
        <v>6000</v>
      </c>
    </row>
    <row r="188" spans="1:46" s="124" customFormat="1">
      <c r="A188" s="1135"/>
      <c r="B188" s="371" t="s">
        <v>537</v>
      </c>
      <c r="C188" s="1113">
        <v>1965</v>
      </c>
      <c r="D188" s="1114">
        <v>1</v>
      </c>
      <c r="E188" s="417" t="s">
        <v>305</v>
      </c>
      <c r="F188" s="913">
        <f t="shared" si="90"/>
        <v>20000</v>
      </c>
      <c r="G188" s="337">
        <f t="shared" si="94"/>
        <v>20000</v>
      </c>
      <c r="H188" s="470">
        <f t="shared" si="93"/>
        <v>0</v>
      </c>
      <c r="I188" s="470">
        <f t="shared" si="93"/>
        <v>0</v>
      </c>
      <c r="J188" s="470">
        <f t="shared" si="93"/>
        <v>0.05</v>
      </c>
      <c r="K188" s="470">
        <f t="shared" si="93"/>
        <v>0.05</v>
      </c>
      <c r="L188" s="470">
        <f t="shared" si="93"/>
        <v>0.1</v>
      </c>
      <c r="M188" s="471">
        <f t="shared" si="95"/>
        <v>0</v>
      </c>
      <c r="N188" s="471">
        <f t="shared" si="96"/>
        <v>0</v>
      </c>
      <c r="O188" s="471">
        <f t="shared" si="97"/>
        <v>1000</v>
      </c>
      <c r="P188" s="471">
        <f t="shared" si="98"/>
        <v>1050</v>
      </c>
      <c r="Q188" s="471">
        <f t="shared" si="99"/>
        <v>2205</v>
      </c>
      <c r="R188" s="472">
        <f t="shared" si="100"/>
        <v>24255</v>
      </c>
      <c r="S188" s="470">
        <f t="shared" si="89"/>
        <v>0</v>
      </c>
      <c r="T188" s="470">
        <f t="shared" si="89"/>
        <v>0.05</v>
      </c>
      <c r="U188" s="470">
        <v>0.03</v>
      </c>
      <c r="V188" s="470">
        <f t="shared" si="89"/>
        <v>0.1</v>
      </c>
      <c r="W188" s="472">
        <f t="shared" si="101"/>
        <v>0</v>
      </c>
      <c r="X188" s="472">
        <f t="shared" si="102"/>
        <v>1212.75</v>
      </c>
      <c r="Y188" s="472">
        <f t="shared" si="103"/>
        <v>727.65</v>
      </c>
      <c r="Z188" s="472">
        <f t="shared" si="104"/>
        <v>121.27500000000001</v>
      </c>
      <c r="AA188" s="472">
        <f t="shared" si="105"/>
        <v>26316.674999999999</v>
      </c>
      <c r="AB188" s="716">
        <v>25</v>
      </c>
      <c r="AC188" s="313">
        <f>IF(ISERROR(IF('Wainwright Summary'!$E$7-C188&gt;AB188,0,(AB188-('Wainwright Summary'!$E$7-C188))/AB188)*G188)," ",(IF('Wainwright Summary'!$E$7-C188&gt;AB188,0,(AB188-('Wainwright Summary'!$E$7-C188))/AB188)*AA188))</f>
        <v>0</v>
      </c>
      <c r="AD188" s="269">
        <f>VLOOKUP(C188,'Inflation-OLD'!$A$6:$B$126,2)/VLOOKUP('Wainwright Summary'!$E$6,'Inflation-OLD'!$A$6:$B$126,2)</f>
        <v>0.19606462053135437</v>
      </c>
      <c r="AE188" s="264">
        <f>IF(ISERROR(AA188*AD188), " ",AA188*AD188 )</f>
        <v>5159.7688975219799</v>
      </c>
      <c r="AF188" s="264">
        <f t="shared" si="106"/>
        <v>0</v>
      </c>
      <c r="AG188" s="961">
        <v>2025</v>
      </c>
      <c r="AH188" s="271"/>
      <c r="AI188" s="985"/>
      <c r="AJ188" s="986">
        <f t="shared" si="107"/>
        <v>25</v>
      </c>
      <c r="AK188" s="998"/>
      <c r="AL188" s="998"/>
      <c r="AM188" s="998"/>
      <c r="AN188" s="292" t="s">
        <v>124</v>
      </c>
      <c r="AO188" s="31"/>
      <c r="AP188" s="3"/>
      <c r="AQ188" s="983"/>
      <c r="AR188" s="902">
        <v>20000</v>
      </c>
      <c r="AS188" s="3">
        <f t="shared" si="91"/>
        <v>1</v>
      </c>
      <c r="AT188" s="903">
        <f t="shared" si="92"/>
        <v>20000</v>
      </c>
    </row>
    <row r="189" spans="1:46" s="124" customFormat="1">
      <c r="A189" s="1135"/>
      <c r="B189" s="371" t="s">
        <v>538</v>
      </c>
      <c r="C189" s="418">
        <v>1965</v>
      </c>
      <c r="D189" s="419">
        <v>1</v>
      </c>
      <c r="E189" s="420" t="s">
        <v>305</v>
      </c>
      <c r="F189" s="913">
        <f t="shared" si="90"/>
        <v>10000</v>
      </c>
      <c r="G189" s="337">
        <f t="shared" si="94"/>
        <v>10000</v>
      </c>
      <c r="H189" s="470">
        <f t="shared" si="93"/>
        <v>0</v>
      </c>
      <c r="I189" s="470">
        <f t="shared" si="93"/>
        <v>0</v>
      </c>
      <c r="J189" s="470">
        <f t="shared" si="93"/>
        <v>0.05</v>
      </c>
      <c r="K189" s="470">
        <f t="shared" si="93"/>
        <v>0.05</v>
      </c>
      <c r="L189" s="470">
        <f t="shared" si="93"/>
        <v>0.1</v>
      </c>
      <c r="M189" s="471">
        <f t="shared" si="95"/>
        <v>0</v>
      </c>
      <c r="N189" s="471">
        <f t="shared" si="96"/>
        <v>0</v>
      </c>
      <c r="O189" s="471">
        <f t="shared" si="97"/>
        <v>500</v>
      </c>
      <c r="P189" s="471">
        <f t="shared" si="98"/>
        <v>525</v>
      </c>
      <c r="Q189" s="471">
        <f t="shared" si="99"/>
        <v>1102.5</v>
      </c>
      <c r="R189" s="472">
        <f t="shared" si="100"/>
        <v>12127.5</v>
      </c>
      <c r="S189" s="470">
        <f t="shared" ref="S189:V252" si="108">S$10</f>
        <v>0</v>
      </c>
      <c r="T189" s="470">
        <f t="shared" si="108"/>
        <v>0.05</v>
      </c>
      <c r="U189" s="470">
        <v>0.03</v>
      </c>
      <c r="V189" s="470">
        <f t="shared" si="108"/>
        <v>0.1</v>
      </c>
      <c r="W189" s="472">
        <f t="shared" si="101"/>
        <v>0</v>
      </c>
      <c r="X189" s="472">
        <f t="shared" si="102"/>
        <v>606.375</v>
      </c>
      <c r="Y189" s="472">
        <f t="shared" si="103"/>
        <v>363.82499999999999</v>
      </c>
      <c r="Z189" s="472">
        <f t="shared" si="104"/>
        <v>60.637500000000003</v>
      </c>
      <c r="AA189" s="472">
        <f t="shared" si="105"/>
        <v>13158.3375</v>
      </c>
      <c r="AB189" s="716">
        <v>35</v>
      </c>
      <c r="AC189" s="313">
        <f>IF(ISERROR(IF('Wainwright Summary'!$E$7-C189&gt;AB189,0,(AB189-('Wainwright Summary'!$E$7-C189))/AB189)*G189)," ",(IF('Wainwright Summary'!$E$7-C189&gt;AB189,0,(AB189-('Wainwright Summary'!$E$7-C189))/AB189)*AA189))</f>
        <v>0</v>
      </c>
      <c r="AD189" s="269">
        <f>VLOOKUP(C189,'Inflation-OLD'!$A$6:$B$126,2)/VLOOKUP('Wainwright Summary'!$E$6,'Inflation-OLD'!$A$6:$B$126,2)</f>
        <v>0.19606462053135437</v>
      </c>
      <c r="AE189" s="264">
        <f>IF(ISERROR(AA189*AD189), " ",AA189*AD189 )</f>
        <v>2579.8844487609899</v>
      </c>
      <c r="AF189" s="264">
        <f t="shared" si="106"/>
        <v>0</v>
      </c>
      <c r="AG189" s="961">
        <v>2025</v>
      </c>
      <c r="AH189" s="271"/>
      <c r="AI189" s="985"/>
      <c r="AJ189" s="986">
        <f t="shared" si="107"/>
        <v>35</v>
      </c>
      <c r="AK189" s="998"/>
      <c r="AL189" s="998"/>
      <c r="AM189" s="998"/>
      <c r="AN189" s="292" t="s">
        <v>122</v>
      </c>
      <c r="AP189" s="4"/>
      <c r="AQ189" s="197"/>
      <c r="AR189" s="902">
        <v>10000</v>
      </c>
      <c r="AS189" s="3">
        <f t="shared" si="91"/>
        <v>1</v>
      </c>
      <c r="AT189" s="903">
        <f t="shared" si="92"/>
        <v>10000</v>
      </c>
    </row>
    <row r="190" spans="1:46" s="124" customFormat="1">
      <c r="A190" s="1135"/>
      <c r="B190" s="371" t="s">
        <v>539</v>
      </c>
      <c r="C190" s="1113">
        <v>1965</v>
      </c>
      <c r="D190" s="1114">
        <v>2127</v>
      </c>
      <c r="E190" s="417" t="s">
        <v>307</v>
      </c>
      <c r="F190" s="913">
        <f t="shared" si="90"/>
        <v>140</v>
      </c>
      <c r="G190" s="337">
        <f t="shared" si="94"/>
        <v>297780</v>
      </c>
      <c r="H190" s="470">
        <f t="shared" si="93"/>
        <v>0</v>
      </c>
      <c r="I190" s="470">
        <f t="shared" si="93"/>
        <v>0</v>
      </c>
      <c r="J190" s="470">
        <f t="shared" si="93"/>
        <v>0.05</v>
      </c>
      <c r="K190" s="470">
        <f t="shared" si="93"/>
        <v>0.05</v>
      </c>
      <c r="L190" s="470">
        <f t="shared" si="93"/>
        <v>0.1</v>
      </c>
      <c r="M190" s="471">
        <f t="shared" si="95"/>
        <v>0</v>
      </c>
      <c r="N190" s="471">
        <f t="shared" si="96"/>
        <v>0</v>
      </c>
      <c r="O190" s="471">
        <f t="shared" si="97"/>
        <v>14889</v>
      </c>
      <c r="P190" s="471">
        <f t="shared" si="98"/>
        <v>15633.45</v>
      </c>
      <c r="Q190" s="471">
        <f t="shared" si="99"/>
        <v>32830.245000000003</v>
      </c>
      <c r="R190" s="472">
        <f t="shared" si="100"/>
        <v>361132.69500000001</v>
      </c>
      <c r="S190" s="470">
        <f t="shared" si="108"/>
        <v>0</v>
      </c>
      <c r="T190" s="470">
        <f t="shared" si="108"/>
        <v>0.05</v>
      </c>
      <c r="U190" s="470">
        <f t="shared" si="108"/>
        <v>0.05</v>
      </c>
      <c r="V190" s="470">
        <f t="shared" si="108"/>
        <v>0.1</v>
      </c>
      <c r="W190" s="472">
        <f t="shared" si="101"/>
        <v>0</v>
      </c>
      <c r="X190" s="472">
        <f t="shared" si="102"/>
        <v>18056.634750000001</v>
      </c>
      <c r="Y190" s="472">
        <f t="shared" si="103"/>
        <v>18056.634750000001</v>
      </c>
      <c r="Z190" s="472">
        <f t="shared" si="104"/>
        <v>1805.6634750000003</v>
      </c>
      <c r="AA190" s="472">
        <f t="shared" si="105"/>
        <v>399051.62797500001</v>
      </c>
      <c r="AB190" s="716">
        <v>70</v>
      </c>
      <c r="AC190" s="313">
        <f>IF(ISERROR(IF('Wainwright Summary'!$E$7-C190&gt;AB190,0,(AB190-('Wainwright Summary'!$E$7-C190))/AB190)*G190)," ",(IF('Wainwright Summary'!$E$7-C190&gt;AB190,0,(AB190-('Wainwright Summary'!$E$7-C190))/AB190)*AA190))</f>
        <v>153919.91364750001</v>
      </c>
      <c r="AD190" s="269">
        <f>VLOOKUP(C190,'Inflation-OLD'!$A$6:$B$126,2)/VLOOKUP('Wainwright Summary'!$E$6,'Inflation-OLD'!$A$6:$B$126,2)</f>
        <v>0.19606462053135437</v>
      </c>
      <c r="AE190" s="264">
        <f>IF(ISERROR(AA190*AD190), " ",AA190*AD190 )</f>
        <v>78239.906011337574</v>
      </c>
      <c r="AF190" s="264">
        <f t="shared" si="106"/>
        <v>30178.249461515923</v>
      </c>
      <c r="AG190" s="961">
        <v>2025</v>
      </c>
      <c r="AH190" s="271"/>
      <c r="AI190" s="985"/>
      <c r="AJ190" s="986">
        <f t="shared" si="107"/>
        <v>70</v>
      </c>
      <c r="AK190" s="998"/>
      <c r="AL190" s="998"/>
      <c r="AM190" s="998"/>
      <c r="AN190" s="292" t="s">
        <v>630</v>
      </c>
      <c r="AO190" s="31"/>
      <c r="AP190" s="3"/>
      <c r="AQ190" s="983"/>
      <c r="AR190" s="902">
        <v>140</v>
      </c>
      <c r="AS190" s="3">
        <f t="shared" si="91"/>
        <v>1</v>
      </c>
      <c r="AT190" s="903">
        <f t="shared" si="92"/>
        <v>140</v>
      </c>
    </row>
    <row r="191" spans="1:46" s="124" customFormat="1">
      <c r="A191" s="1135"/>
      <c r="B191" s="371"/>
      <c r="C191" s="1113"/>
      <c r="D191" s="1114"/>
      <c r="E191" s="417"/>
      <c r="F191" s="913"/>
      <c r="G191" s="337"/>
      <c r="H191" s="470"/>
      <c r="I191" s="470"/>
      <c r="J191" s="470"/>
      <c r="K191" s="470"/>
      <c r="L191" s="470"/>
      <c r="M191" s="471"/>
      <c r="N191" s="471"/>
      <c r="O191" s="471"/>
      <c r="P191" s="471"/>
      <c r="Q191" s="471"/>
      <c r="R191" s="472"/>
      <c r="S191" s="470"/>
      <c r="T191" s="470"/>
      <c r="U191" s="470"/>
      <c r="V191" s="470"/>
      <c r="W191" s="472"/>
      <c r="X191" s="472"/>
      <c r="Y191" s="472"/>
      <c r="Z191" s="472"/>
      <c r="AA191" s="472"/>
      <c r="AB191" s="716"/>
      <c r="AC191" s="313"/>
      <c r="AD191" s="269"/>
      <c r="AE191" s="264"/>
      <c r="AF191" s="264"/>
      <c r="AG191" s="270"/>
      <c r="AH191" s="271"/>
      <c r="AI191" s="985"/>
      <c r="AJ191" s="986"/>
      <c r="AK191" s="998"/>
      <c r="AL191" s="998"/>
      <c r="AM191" s="998"/>
      <c r="AN191" s="292"/>
      <c r="AO191" s="31"/>
      <c r="AP191" s="3"/>
      <c r="AQ191" s="983"/>
      <c r="AR191" s="902"/>
      <c r="AS191" s="3"/>
      <c r="AT191" s="903"/>
    </row>
    <row r="192" spans="1:46" s="124" customFormat="1" ht="38.25">
      <c r="A192" s="1135"/>
      <c r="B192" s="1000" t="s">
        <v>540</v>
      </c>
      <c r="C192" s="1113"/>
      <c r="D192" s="1114"/>
      <c r="E192" s="417"/>
      <c r="F192" s="913"/>
      <c r="G192" s="337"/>
      <c r="H192" s="470"/>
      <c r="I192" s="470"/>
      <c r="J192" s="470"/>
      <c r="K192" s="470"/>
      <c r="L192" s="470"/>
      <c r="M192" s="471"/>
      <c r="N192" s="471"/>
      <c r="O192" s="471"/>
      <c r="P192" s="471"/>
      <c r="Q192" s="471"/>
      <c r="R192" s="472"/>
      <c r="S192" s="470"/>
      <c r="T192" s="470"/>
      <c r="U192" s="470"/>
      <c r="V192" s="470"/>
      <c r="W192" s="472"/>
      <c r="X192" s="472"/>
      <c r="Y192" s="472"/>
      <c r="Z192" s="472"/>
      <c r="AA192" s="472"/>
      <c r="AB192" s="716"/>
      <c r="AC192" s="313"/>
      <c r="AD192" s="269"/>
      <c r="AE192" s="264"/>
      <c r="AF192" s="264"/>
      <c r="AG192" s="270"/>
      <c r="AH192" s="271"/>
      <c r="AI192" s="985"/>
      <c r="AJ192" s="986"/>
      <c r="AK192" s="998"/>
      <c r="AL192" s="998"/>
      <c r="AM192" s="998"/>
      <c r="AN192" s="292" t="s">
        <v>628</v>
      </c>
      <c r="AO192" s="31"/>
      <c r="AP192" s="3"/>
      <c r="AQ192" s="983"/>
      <c r="AR192" s="902"/>
      <c r="AS192" s="3"/>
      <c r="AT192" s="903"/>
    </row>
    <row r="193" spans="1:46" s="124" customFormat="1">
      <c r="A193" s="1135"/>
      <c r="B193" s="371" t="s">
        <v>541</v>
      </c>
      <c r="C193" s="1113">
        <v>1965</v>
      </c>
      <c r="D193" s="1114">
        <v>1</v>
      </c>
      <c r="E193" s="417" t="s">
        <v>305</v>
      </c>
      <c r="F193" s="913">
        <f t="shared" si="90"/>
        <v>12500</v>
      </c>
      <c r="G193" s="337">
        <f t="shared" si="94"/>
        <v>12500</v>
      </c>
      <c r="H193" s="470">
        <f t="shared" si="93"/>
        <v>0</v>
      </c>
      <c r="I193" s="470">
        <f t="shared" si="93"/>
        <v>0</v>
      </c>
      <c r="J193" s="470">
        <f t="shared" si="93"/>
        <v>0.05</v>
      </c>
      <c r="K193" s="470">
        <f t="shared" si="93"/>
        <v>0.05</v>
      </c>
      <c r="L193" s="470">
        <f t="shared" si="93"/>
        <v>0.1</v>
      </c>
      <c r="M193" s="471">
        <f t="shared" si="95"/>
        <v>0</v>
      </c>
      <c r="N193" s="471">
        <f t="shared" si="96"/>
        <v>0</v>
      </c>
      <c r="O193" s="471">
        <f t="shared" si="97"/>
        <v>625</v>
      </c>
      <c r="P193" s="471">
        <f t="shared" si="98"/>
        <v>656.25</v>
      </c>
      <c r="Q193" s="471">
        <f t="shared" si="99"/>
        <v>1378.125</v>
      </c>
      <c r="R193" s="472">
        <f t="shared" si="100"/>
        <v>15159.375</v>
      </c>
      <c r="S193" s="470">
        <f t="shared" si="108"/>
        <v>0</v>
      </c>
      <c r="T193" s="470">
        <f t="shared" si="108"/>
        <v>0.05</v>
      </c>
      <c r="U193" s="470">
        <v>0.03</v>
      </c>
      <c r="V193" s="470">
        <f t="shared" si="108"/>
        <v>0.1</v>
      </c>
      <c r="W193" s="472">
        <f t="shared" si="101"/>
        <v>0</v>
      </c>
      <c r="X193" s="472">
        <f t="shared" si="102"/>
        <v>757.96875</v>
      </c>
      <c r="Y193" s="472">
        <f t="shared" si="103"/>
        <v>454.78125</v>
      </c>
      <c r="Z193" s="472">
        <f t="shared" si="104"/>
        <v>75.796875</v>
      </c>
      <c r="AA193" s="472">
        <f t="shared" si="105"/>
        <v>16447.921875</v>
      </c>
      <c r="AB193" s="716">
        <v>50</v>
      </c>
      <c r="AC193" s="313">
        <f>IF(ISERROR(IF('Wainwright Summary'!$E$7-C193&gt;AB193,0,(AB193-('Wainwright Summary'!$E$7-C193))/AB193)*G193)," ",(IF('Wainwright Summary'!$E$7-C193&gt;AB193,0,(AB193-('Wainwright Summary'!$E$7-C193))/AB193)*AA193))</f>
        <v>2302.7090625000001</v>
      </c>
      <c r="AD193" s="269">
        <f>VLOOKUP(C193,'Inflation-OLD'!$A$6:$B$126,2)/VLOOKUP('Wainwright Summary'!$E$6,'Inflation-OLD'!$A$6:$B$126,2)</f>
        <v>0.19606462053135437</v>
      </c>
      <c r="AE193" s="264">
        <f>IF(ISERROR(AA193*AD193), " ",AA193*AD193 )</f>
        <v>3224.8555609512377</v>
      </c>
      <c r="AF193" s="264">
        <f t="shared" si="106"/>
        <v>451.47977853317332</v>
      </c>
      <c r="AG193" s="961">
        <v>2025</v>
      </c>
      <c r="AH193" s="271"/>
      <c r="AI193" s="985"/>
      <c r="AJ193" s="986">
        <f t="shared" si="107"/>
        <v>50</v>
      </c>
      <c r="AK193" s="998"/>
      <c r="AL193" s="998"/>
      <c r="AM193" s="998"/>
      <c r="AN193" s="292" t="s">
        <v>122</v>
      </c>
      <c r="AO193" s="31"/>
      <c r="AP193" s="3"/>
      <c r="AQ193" s="983"/>
      <c r="AR193" s="902">
        <v>12500</v>
      </c>
      <c r="AS193" s="3">
        <f t="shared" si="91"/>
        <v>1</v>
      </c>
      <c r="AT193" s="903">
        <f t="shared" si="92"/>
        <v>12500</v>
      </c>
    </row>
    <row r="194" spans="1:46" s="124" customFormat="1" ht="25.5">
      <c r="A194" s="1135"/>
      <c r="B194" s="371" t="s">
        <v>542</v>
      </c>
      <c r="C194" s="1113">
        <v>1965</v>
      </c>
      <c r="D194" s="1114">
        <v>2</v>
      </c>
      <c r="E194" s="417" t="s">
        <v>305</v>
      </c>
      <c r="F194" s="913">
        <f t="shared" si="90"/>
        <v>6250</v>
      </c>
      <c r="G194" s="337">
        <f t="shared" si="94"/>
        <v>12500</v>
      </c>
      <c r="H194" s="470">
        <f t="shared" si="93"/>
        <v>0</v>
      </c>
      <c r="I194" s="470">
        <f t="shared" si="93"/>
        <v>0</v>
      </c>
      <c r="J194" s="470">
        <f t="shared" si="93"/>
        <v>0.05</v>
      </c>
      <c r="K194" s="470">
        <f t="shared" si="93"/>
        <v>0.05</v>
      </c>
      <c r="L194" s="470">
        <f t="shared" si="93"/>
        <v>0.1</v>
      </c>
      <c r="M194" s="471">
        <f t="shared" si="95"/>
        <v>0</v>
      </c>
      <c r="N194" s="471">
        <f t="shared" si="96"/>
        <v>0</v>
      </c>
      <c r="O194" s="471">
        <f t="shared" si="97"/>
        <v>625</v>
      </c>
      <c r="P194" s="471">
        <f t="shared" si="98"/>
        <v>656.25</v>
      </c>
      <c r="Q194" s="471">
        <f t="shared" si="99"/>
        <v>1378.125</v>
      </c>
      <c r="R194" s="472">
        <f t="shared" si="100"/>
        <v>15159.375</v>
      </c>
      <c r="S194" s="470">
        <f t="shared" si="108"/>
        <v>0</v>
      </c>
      <c r="T194" s="470">
        <f t="shared" si="108"/>
        <v>0.05</v>
      </c>
      <c r="U194" s="470">
        <v>0.03</v>
      </c>
      <c r="V194" s="470">
        <f t="shared" si="108"/>
        <v>0.1</v>
      </c>
      <c r="W194" s="472">
        <f t="shared" si="101"/>
        <v>0</v>
      </c>
      <c r="X194" s="472">
        <f t="shared" si="102"/>
        <v>757.96875</v>
      </c>
      <c r="Y194" s="472">
        <f t="shared" si="103"/>
        <v>454.78125</v>
      </c>
      <c r="Z194" s="472">
        <f t="shared" si="104"/>
        <v>75.796875</v>
      </c>
      <c r="AA194" s="472">
        <f t="shared" si="105"/>
        <v>16447.921875</v>
      </c>
      <c r="AB194" s="716">
        <v>25</v>
      </c>
      <c r="AC194" s="313">
        <f>IF(ISERROR(IF('Wainwright Summary'!$E$7-C194&gt;AB194,0,(AB194-('Wainwright Summary'!$E$7-C194))/AB194)*G194)," ",(IF('Wainwright Summary'!$E$7-C194&gt;AB194,0,(AB194-('Wainwright Summary'!$E$7-C194))/AB194)*AA194))</f>
        <v>0</v>
      </c>
      <c r="AD194" s="269">
        <f>VLOOKUP(C194,'Inflation-OLD'!$A$6:$B$126,2)/VLOOKUP('Wainwright Summary'!$E$6,'Inflation-OLD'!$A$6:$B$126,2)</f>
        <v>0.19606462053135437</v>
      </c>
      <c r="AE194" s="264">
        <f>IF(ISERROR(AA194*AD194), " ",AA194*AD194 )</f>
        <v>3224.8555609512377</v>
      </c>
      <c r="AF194" s="264">
        <f t="shared" si="106"/>
        <v>0</v>
      </c>
      <c r="AG194" s="961">
        <v>2025</v>
      </c>
      <c r="AH194" s="271"/>
      <c r="AI194" s="985"/>
      <c r="AJ194" s="986">
        <f t="shared" si="107"/>
        <v>25</v>
      </c>
      <c r="AK194" s="998"/>
      <c r="AL194" s="998"/>
      <c r="AM194" s="998"/>
      <c r="AN194" s="292" t="s">
        <v>123</v>
      </c>
      <c r="AO194" s="31"/>
      <c r="AP194" s="3"/>
      <c r="AQ194" s="983"/>
      <c r="AR194" s="902">
        <v>6250</v>
      </c>
      <c r="AS194" s="3">
        <f t="shared" si="91"/>
        <v>1</v>
      </c>
      <c r="AT194" s="903">
        <f t="shared" si="92"/>
        <v>6250</v>
      </c>
    </row>
    <row r="195" spans="1:46" s="124" customFormat="1">
      <c r="A195" s="1135"/>
      <c r="B195" s="371" t="s">
        <v>543</v>
      </c>
      <c r="C195" s="1113">
        <v>1965</v>
      </c>
      <c r="D195" s="1114">
        <v>1</v>
      </c>
      <c r="E195" s="417" t="s">
        <v>305</v>
      </c>
      <c r="F195" s="913">
        <f t="shared" si="90"/>
        <v>12500</v>
      </c>
      <c r="G195" s="337">
        <f t="shared" si="94"/>
        <v>12500</v>
      </c>
      <c r="H195" s="470">
        <f t="shared" si="93"/>
        <v>0</v>
      </c>
      <c r="I195" s="470">
        <f t="shared" si="93"/>
        <v>0</v>
      </c>
      <c r="J195" s="470">
        <f t="shared" si="93"/>
        <v>0.05</v>
      </c>
      <c r="K195" s="470">
        <f t="shared" si="93"/>
        <v>0.05</v>
      </c>
      <c r="L195" s="470">
        <f t="shared" si="93"/>
        <v>0.1</v>
      </c>
      <c r="M195" s="471">
        <f t="shared" si="95"/>
        <v>0</v>
      </c>
      <c r="N195" s="471">
        <f t="shared" si="96"/>
        <v>0</v>
      </c>
      <c r="O195" s="471">
        <f t="shared" si="97"/>
        <v>625</v>
      </c>
      <c r="P195" s="471">
        <f t="shared" si="98"/>
        <v>656.25</v>
      </c>
      <c r="Q195" s="471">
        <f t="shared" si="99"/>
        <v>1378.125</v>
      </c>
      <c r="R195" s="472">
        <f t="shared" si="100"/>
        <v>15159.375</v>
      </c>
      <c r="S195" s="470">
        <f t="shared" si="108"/>
        <v>0</v>
      </c>
      <c r="T195" s="470">
        <f t="shared" si="108"/>
        <v>0.05</v>
      </c>
      <c r="U195" s="470">
        <v>0.03</v>
      </c>
      <c r="V195" s="470">
        <f t="shared" si="108"/>
        <v>0.1</v>
      </c>
      <c r="W195" s="472">
        <f t="shared" si="101"/>
        <v>0</v>
      </c>
      <c r="X195" s="472">
        <f t="shared" si="102"/>
        <v>757.96875</v>
      </c>
      <c r="Y195" s="472">
        <f t="shared" si="103"/>
        <v>454.78125</v>
      </c>
      <c r="Z195" s="472">
        <f t="shared" si="104"/>
        <v>75.796875</v>
      </c>
      <c r="AA195" s="472">
        <f t="shared" si="105"/>
        <v>16447.921875</v>
      </c>
      <c r="AB195" s="716">
        <v>25</v>
      </c>
      <c r="AC195" s="313">
        <f>IF(ISERROR(IF('Wainwright Summary'!$E$7-C195&gt;AB195,0,(AB195-('Wainwright Summary'!$E$7-C195))/AB195)*G195)," ",(IF('Wainwright Summary'!$E$7-C195&gt;AB195,0,(AB195-('Wainwright Summary'!$E$7-C195))/AB195)*AA195))</f>
        <v>0</v>
      </c>
      <c r="AD195" s="269">
        <f>VLOOKUP(C195,'Inflation-OLD'!$A$6:$B$126,2)/VLOOKUP('Wainwright Summary'!$E$6,'Inflation-OLD'!$A$6:$B$126,2)</f>
        <v>0.19606462053135437</v>
      </c>
      <c r="AE195" s="264">
        <f>IF(ISERROR(AA195*AD195), " ",AA195*AD195 )</f>
        <v>3224.8555609512377</v>
      </c>
      <c r="AF195" s="264">
        <f t="shared" si="106"/>
        <v>0</v>
      </c>
      <c r="AG195" s="961">
        <v>2025</v>
      </c>
      <c r="AH195" s="271"/>
      <c r="AI195" s="985"/>
      <c r="AJ195" s="986">
        <f t="shared" si="107"/>
        <v>25</v>
      </c>
      <c r="AK195" s="998"/>
      <c r="AL195" s="998"/>
      <c r="AM195" s="998"/>
      <c r="AN195" s="292" t="s">
        <v>124</v>
      </c>
      <c r="AO195" s="31"/>
      <c r="AP195" s="3"/>
      <c r="AQ195" s="983"/>
      <c r="AR195" s="902">
        <v>12500</v>
      </c>
      <c r="AS195" s="3">
        <f t="shared" si="91"/>
        <v>1</v>
      </c>
      <c r="AT195" s="903">
        <f t="shared" si="92"/>
        <v>12500</v>
      </c>
    </row>
    <row r="196" spans="1:46" s="124" customFormat="1">
      <c r="A196" s="1135"/>
      <c r="B196" s="371" t="s">
        <v>544</v>
      </c>
      <c r="C196" s="1113">
        <v>1965</v>
      </c>
      <c r="D196" s="419">
        <v>1</v>
      </c>
      <c r="E196" s="420" t="s">
        <v>305</v>
      </c>
      <c r="F196" s="913">
        <f t="shared" si="90"/>
        <v>12500</v>
      </c>
      <c r="G196" s="337">
        <f t="shared" si="94"/>
        <v>12500</v>
      </c>
      <c r="H196" s="470">
        <f t="shared" si="93"/>
        <v>0</v>
      </c>
      <c r="I196" s="470">
        <f t="shared" si="93"/>
        <v>0</v>
      </c>
      <c r="J196" s="470">
        <f t="shared" si="93"/>
        <v>0.05</v>
      </c>
      <c r="K196" s="470">
        <f t="shared" si="93"/>
        <v>0.05</v>
      </c>
      <c r="L196" s="470">
        <f t="shared" si="93"/>
        <v>0.1</v>
      </c>
      <c r="M196" s="471">
        <f t="shared" si="95"/>
        <v>0</v>
      </c>
      <c r="N196" s="471">
        <f t="shared" si="96"/>
        <v>0</v>
      </c>
      <c r="O196" s="471">
        <f t="shared" si="97"/>
        <v>625</v>
      </c>
      <c r="P196" s="471">
        <f t="shared" si="98"/>
        <v>656.25</v>
      </c>
      <c r="Q196" s="471">
        <f t="shared" si="99"/>
        <v>1378.125</v>
      </c>
      <c r="R196" s="472">
        <f t="shared" si="100"/>
        <v>15159.375</v>
      </c>
      <c r="S196" s="470">
        <f t="shared" si="108"/>
        <v>0</v>
      </c>
      <c r="T196" s="470">
        <f t="shared" si="108"/>
        <v>0.05</v>
      </c>
      <c r="U196" s="470">
        <v>0.03</v>
      </c>
      <c r="V196" s="470">
        <f t="shared" si="108"/>
        <v>0.1</v>
      </c>
      <c r="W196" s="472">
        <f t="shared" si="101"/>
        <v>0</v>
      </c>
      <c r="X196" s="472">
        <f t="shared" si="102"/>
        <v>757.96875</v>
      </c>
      <c r="Y196" s="472">
        <f t="shared" si="103"/>
        <v>454.78125</v>
      </c>
      <c r="Z196" s="472">
        <f t="shared" si="104"/>
        <v>75.796875</v>
      </c>
      <c r="AA196" s="472">
        <f t="shared" si="105"/>
        <v>16447.921875</v>
      </c>
      <c r="AB196" s="716">
        <v>35</v>
      </c>
      <c r="AC196" s="313">
        <f>IF(ISERROR(IF('Wainwright Summary'!$E$7-C196&gt;AB196,0,(AB196-('Wainwright Summary'!$E$7-C196))/AB196)*G196)," ",(IF('Wainwright Summary'!$E$7-C196&gt;AB196,0,(AB196-('Wainwright Summary'!$E$7-C196))/AB196)*AA196))</f>
        <v>0</v>
      </c>
      <c r="AD196" s="269">
        <f>VLOOKUP(C196,'Inflation-OLD'!$A$6:$B$126,2)/VLOOKUP('Wainwright Summary'!$E$6,'Inflation-OLD'!$A$6:$B$126,2)</f>
        <v>0.19606462053135437</v>
      </c>
      <c r="AE196" s="264">
        <f>IF(ISERROR(AA196*AD196), " ",AA196*AD196 )</f>
        <v>3224.8555609512377</v>
      </c>
      <c r="AF196" s="264">
        <f t="shared" si="106"/>
        <v>0</v>
      </c>
      <c r="AG196" s="961">
        <v>2025</v>
      </c>
      <c r="AH196" s="271"/>
      <c r="AI196" s="985"/>
      <c r="AJ196" s="986">
        <f t="shared" si="107"/>
        <v>35</v>
      </c>
      <c r="AK196" s="998"/>
      <c r="AL196" s="998"/>
      <c r="AM196" s="998"/>
      <c r="AN196" s="292" t="s">
        <v>122</v>
      </c>
      <c r="AP196" s="4"/>
      <c r="AQ196" s="197"/>
      <c r="AR196" s="902">
        <v>12500</v>
      </c>
      <c r="AS196" s="3">
        <f t="shared" si="91"/>
        <v>1</v>
      </c>
      <c r="AT196" s="903">
        <f t="shared" si="92"/>
        <v>12500</v>
      </c>
    </row>
    <row r="197" spans="1:46" s="124" customFormat="1">
      <c r="A197" s="1135"/>
      <c r="B197" s="371" t="s">
        <v>545</v>
      </c>
      <c r="C197" s="1113">
        <v>1965</v>
      </c>
      <c r="D197" s="1114">
        <v>1365</v>
      </c>
      <c r="E197" s="417" t="s">
        <v>307</v>
      </c>
      <c r="F197" s="913">
        <f t="shared" si="90"/>
        <v>135</v>
      </c>
      <c r="G197" s="337">
        <f t="shared" si="94"/>
        <v>184275</v>
      </c>
      <c r="H197" s="470">
        <f t="shared" si="93"/>
        <v>0</v>
      </c>
      <c r="I197" s="470">
        <f t="shared" si="93"/>
        <v>0</v>
      </c>
      <c r="J197" s="470">
        <f t="shared" si="93"/>
        <v>0.05</v>
      </c>
      <c r="K197" s="470">
        <f t="shared" si="93"/>
        <v>0.05</v>
      </c>
      <c r="L197" s="470">
        <f t="shared" si="93"/>
        <v>0.1</v>
      </c>
      <c r="M197" s="471">
        <f t="shared" si="95"/>
        <v>0</v>
      </c>
      <c r="N197" s="471">
        <f t="shared" si="96"/>
        <v>0</v>
      </c>
      <c r="O197" s="471">
        <f t="shared" si="97"/>
        <v>9213.75</v>
      </c>
      <c r="P197" s="471">
        <f t="shared" si="98"/>
        <v>9674.4375</v>
      </c>
      <c r="Q197" s="471">
        <f t="shared" si="99"/>
        <v>20316.318750000002</v>
      </c>
      <c r="R197" s="472">
        <f t="shared" si="100"/>
        <v>223479.50625000001</v>
      </c>
      <c r="S197" s="470">
        <f t="shared" si="108"/>
        <v>0</v>
      </c>
      <c r="T197" s="470">
        <f t="shared" si="108"/>
        <v>0.05</v>
      </c>
      <c r="U197" s="470">
        <f t="shared" si="108"/>
        <v>0.05</v>
      </c>
      <c r="V197" s="470">
        <f t="shared" si="108"/>
        <v>0.1</v>
      </c>
      <c r="W197" s="472">
        <f t="shared" si="101"/>
        <v>0</v>
      </c>
      <c r="X197" s="472">
        <f t="shared" si="102"/>
        <v>11173.975312500001</v>
      </c>
      <c r="Y197" s="472">
        <f t="shared" si="103"/>
        <v>11173.975312500001</v>
      </c>
      <c r="Z197" s="472">
        <f t="shared" si="104"/>
        <v>1117.3975312500002</v>
      </c>
      <c r="AA197" s="472">
        <f t="shared" si="105"/>
        <v>246944.85440625</v>
      </c>
      <c r="AB197" s="716">
        <v>70</v>
      </c>
      <c r="AC197" s="313">
        <f>IF(ISERROR(IF('Wainwright Summary'!$E$7-C197&gt;AB197,0,(AB197-('Wainwright Summary'!$E$7-C197))/AB197)*G197)," ",(IF('Wainwright Summary'!$E$7-C197&gt;AB197,0,(AB197-('Wainwright Summary'!$E$7-C197))/AB197)*AA197))</f>
        <v>95250.158128125011</v>
      </c>
      <c r="AD197" s="269">
        <f>VLOOKUP(C197,'Inflation-OLD'!$A$6:$B$126,2)/VLOOKUP('Wainwright Summary'!$E$6,'Inflation-OLD'!$A$6:$B$126,2)</f>
        <v>0.19606462053135437</v>
      </c>
      <c r="AE197" s="264">
        <f>IF(ISERROR(AA197*AD197), " ",AA197*AD197 )</f>
        <v>48417.149171331963</v>
      </c>
      <c r="AF197" s="264">
        <f t="shared" si="106"/>
        <v>18675.186108942329</v>
      </c>
      <c r="AG197" s="961">
        <v>2025</v>
      </c>
      <c r="AH197" s="271"/>
      <c r="AI197" s="985"/>
      <c r="AJ197" s="986">
        <f t="shared" si="107"/>
        <v>70</v>
      </c>
      <c r="AK197" s="998"/>
      <c r="AL197" s="998"/>
      <c r="AM197" s="998"/>
      <c r="AN197" s="292" t="s">
        <v>631</v>
      </c>
      <c r="AO197" s="31"/>
      <c r="AP197" s="3"/>
      <c r="AQ197" s="983"/>
      <c r="AR197" s="902">
        <v>135</v>
      </c>
      <c r="AS197" s="3">
        <f t="shared" si="91"/>
        <v>1</v>
      </c>
      <c r="AT197" s="903">
        <f t="shared" si="92"/>
        <v>135</v>
      </c>
    </row>
    <row r="198" spans="1:46" s="124" customFormat="1">
      <c r="A198" s="1135"/>
      <c r="B198" s="371"/>
      <c r="C198" s="1113"/>
      <c r="D198" s="1114"/>
      <c r="E198" s="417"/>
      <c r="F198" s="913"/>
      <c r="G198" s="337"/>
      <c r="H198" s="470"/>
      <c r="I198" s="470"/>
      <c r="J198" s="470"/>
      <c r="K198" s="470"/>
      <c r="L198" s="470"/>
      <c r="M198" s="471"/>
      <c r="N198" s="471"/>
      <c r="O198" s="471"/>
      <c r="P198" s="471"/>
      <c r="Q198" s="471"/>
      <c r="R198" s="472"/>
      <c r="S198" s="470"/>
      <c r="T198" s="470"/>
      <c r="U198" s="470"/>
      <c r="V198" s="470"/>
      <c r="W198" s="472"/>
      <c r="X198" s="472"/>
      <c r="Y198" s="472"/>
      <c r="Z198" s="472"/>
      <c r="AA198" s="472"/>
      <c r="AB198" s="716"/>
      <c r="AC198" s="313"/>
      <c r="AD198" s="269"/>
      <c r="AE198" s="264"/>
      <c r="AF198" s="264"/>
      <c r="AG198" s="270"/>
      <c r="AH198" s="271"/>
      <c r="AI198" s="985"/>
      <c r="AJ198" s="986"/>
      <c r="AK198" s="998"/>
      <c r="AL198" s="998"/>
      <c r="AM198" s="998"/>
      <c r="AN198" s="292"/>
      <c r="AO198" s="31"/>
      <c r="AP198" s="3"/>
      <c r="AQ198" s="983"/>
      <c r="AR198" s="902"/>
      <c r="AS198" s="3"/>
      <c r="AT198" s="903"/>
    </row>
    <row r="199" spans="1:46" s="124" customFormat="1" ht="38.25">
      <c r="A199" s="1135"/>
      <c r="B199" s="1000" t="s">
        <v>546</v>
      </c>
      <c r="C199" s="1113"/>
      <c r="D199" s="1114"/>
      <c r="E199" s="417"/>
      <c r="F199" s="913"/>
      <c r="G199" s="337"/>
      <c r="H199" s="470"/>
      <c r="I199" s="470"/>
      <c r="J199" s="470"/>
      <c r="K199" s="470"/>
      <c r="L199" s="470"/>
      <c r="M199" s="471"/>
      <c r="N199" s="471"/>
      <c r="O199" s="471"/>
      <c r="P199" s="471"/>
      <c r="Q199" s="471"/>
      <c r="R199" s="472"/>
      <c r="S199" s="470"/>
      <c r="T199" s="470"/>
      <c r="U199" s="470"/>
      <c r="V199" s="470"/>
      <c r="W199" s="472"/>
      <c r="X199" s="472"/>
      <c r="Y199" s="472"/>
      <c r="Z199" s="472"/>
      <c r="AA199" s="472"/>
      <c r="AB199" s="716"/>
      <c r="AC199" s="313"/>
      <c r="AD199" s="269"/>
      <c r="AE199" s="264"/>
      <c r="AF199" s="264"/>
      <c r="AG199" s="270"/>
      <c r="AH199" s="271"/>
      <c r="AI199" s="985"/>
      <c r="AJ199" s="986"/>
      <c r="AK199" s="998"/>
      <c r="AL199" s="998"/>
      <c r="AM199" s="998"/>
      <c r="AN199" s="292" t="s">
        <v>628</v>
      </c>
      <c r="AO199" s="31"/>
      <c r="AP199" s="3"/>
      <c r="AQ199" s="983"/>
      <c r="AR199" s="902"/>
      <c r="AS199" s="3"/>
      <c r="AT199" s="903"/>
    </row>
    <row r="200" spans="1:46" s="124" customFormat="1">
      <c r="A200" s="1135"/>
      <c r="B200" s="371" t="s">
        <v>547</v>
      </c>
      <c r="C200" s="1113">
        <v>1965</v>
      </c>
      <c r="D200" s="1114">
        <v>1</v>
      </c>
      <c r="E200" s="417" t="s">
        <v>305</v>
      </c>
      <c r="F200" s="913">
        <f t="shared" si="90"/>
        <v>12500</v>
      </c>
      <c r="G200" s="337">
        <f t="shared" si="94"/>
        <v>12500</v>
      </c>
      <c r="H200" s="470">
        <f t="shared" si="93"/>
        <v>0</v>
      </c>
      <c r="I200" s="470">
        <f t="shared" si="93"/>
        <v>0</v>
      </c>
      <c r="J200" s="470">
        <f t="shared" si="93"/>
        <v>0.05</v>
      </c>
      <c r="K200" s="470">
        <f t="shared" si="93"/>
        <v>0.05</v>
      </c>
      <c r="L200" s="470">
        <f t="shared" si="93"/>
        <v>0.1</v>
      </c>
      <c r="M200" s="471">
        <f t="shared" si="95"/>
        <v>0</v>
      </c>
      <c r="N200" s="471">
        <f t="shared" si="96"/>
        <v>0</v>
      </c>
      <c r="O200" s="471">
        <f t="shared" si="97"/>
        <v>625</v>
      </c>
      <c r="P200" s="471">
        <f t="shared" si="98"/>
        <v>656.25</v>
      </c>
      <c r="Q200" s="471">
        <f t="shared" si="99"/>
        <v>1378.125</v>
      </c>
      <c r="R200" s="472">
        <f t="shared" si="100"/>
        <v>15159.375</v>
      </c>
      <c r="S200" s="470">
        <f t="shared" si="108"/>
        <v>0</v>
      </c>
      <c r="T200" s="470">
        <f t="shared" si="108"/>
        <v>0.05</v>
      </c>
      <c r="U200" s="470">
        <v>0.03</v>
      </c>
      <c r="V200" s="470">
        <f t="shared" si="108"/>
        <v>0.1</v>
      </c>
      <c r="W200" s="472">
        <f t="shared" si="101"/>
        <v>0</v>
      </c>
      <c r="X200" s="472">
        <f t="shared" si="102"/>
        <v>757.96875</v>
      </c>
      <c r="Y200" s="472">
        <f t="shared" si="103"/>
        <v>454.78125</v>
      </c>
      <c r="Z200" s="472">
        <f t="shared" si="104"/>
        <v>75.796875</v>
      </c>
      <c r="AA200" s="472">
        <f t="shared" si="105"/>
        <v>16447.921875</v>
      </c>
      <c r="AB200" s="716">
        <v>50</v>
      </c>
      <c r="AC200" s="313">
        <f>IF(ISERROR(IF('Wainwright Summary'!$E$7-C200&gt;AB200,0,(AB200-('Wainwright Summary'!$E$7-C200))/AB200)*G200)," ",(IF('Wainwright Summary'!$E$7-C200&gt;AB200,0,(AB200-('Wainwright Summary'!$E$7-C200))/AB200)*AA200))</f>
        <v>2302.7090625000001</v>
      </c>
      <c r="AD200" s="269">
        <f>VLOOKUP(C200,'Inflation-OLD'!$A$6:$B$126,2)/VLOOKUP('Wainwright Summary'!$E$6,'Inflation-OLD'!$A$6:$B$126,2)</f>
        <v>0.19606462053135437</v>
      </c>
      <c r="AE200" s="264">
        <f>IF(ISERROR(AA200*AD200), " ",AA200*AD200 )</f>
        <v>3224.8555609512377</v>
      </c>
      <c r="AF200" s="264">
        <f t="shared" si="106"/>
        <v>451.47977853317332</v>
      </c>
      <c r="AG200" s="961">
        <v>2025</v>
      </c>
      <c r="AH200" s="271"/>
      <c r="AI200" s="985"/>
      <c r="AJ200" s="986">
        <f t="shared" si="107"/>
        <v>50</v>
      </c>
      <c r="AK200" s="998"/>
      <c r="AL200" s="998"/>
      <c r="AM200" s="998"/>
      <c r="AN200" s="292" t="s">
        <v>122</v>
      </c>
      <c r="AO200" s="31"/>
      <c r="AP200" s="3"/>
      <c r="AQ200" s="983"/>
      <c r="AR200" s="902">
        <v>12500</v>
      </c>
      <c r="AS200" s="3">
        <f t="shared" si="91"/>
        <v>1</v>
      </c>
      <c r="AT200" s="903">
        <f t="shared" si="92"/>
        <v>12500</v>
      </c>
    </row>
    <row r="201" spans="1:46" s="124" customFormat="1" ht="25.5">
      <c r="A201" s="1135"/>
      <c r="B201" s="371" t="s">
        <v>550</v>
      </c>
      <c r="C201" s="1113">
        <v>1965</v>
      </c>
      <c r="D201" s="1114">
        <v>2</v>
      </c>
      <c r="E201" s="417" t="s">
        <v>305</v>
      </c>
      <c r="F201" s="913">
        <f t="shared" si="90"/>
        <v>6250</v>
      </c>
      <c r="G201" s="337">
        <f t="shared" si="94"/>
        <v>12500</v>
      </c>
      <c r="H201" s="470">
        <f t="shared" si="93"/>
        <v>0</v>
      </c>
      <c r="I201" s="470">
        <f t="shared" si="93"/>
        <v>0</v>
      </c>
      <c r="J201" s="470">
        <f t="shared" si="93"/>
        <v>0.05</v>
      </c>
      <c r="K201" s="470">
        <f t="shared" si="93"/>
        <v>0.05</v>
      </c>
      <c r="L201" s="470">
        <f t="shared" si="93"/>
        <v>0.1</v>
      </c>
      <c r="M201" s="471">
        <f t="shared" si="95"/>
        <v>0</v>
      </c>
      <c r="N201" s="471">
        <f t="shared" si="96"/>
        <v>0</v>
      </c>
      <c r="O201" s="471">
        <f t="shared" si="97"/>
        <v>625</v>
      </c>
      <c r="P201" s="471">
        <f t="shared" si="98"/>
        <v>656.25</v>
      </c>
      <c r="Q201" s="471">
        <f t="shared" si="99"/>
        <v>1378.125</v>
      </c>
      <c r="R201" s="472">
        <f t="shared" si="100"/>
        <v>15159.375</v>
      </c>
      <c r="S201" s="470">
        <f t="shared" si="108"/>
        <v>0</v>
      </c>
      <c r="T201" s="470">
        <f t="shared" si="108"/>
        <v>0.05</v>
      </c>
      <c r="U201" s="470">
        <v>0.03</v>
      </c>
      <c r="V201" s="470">
        <f t="shared" si="108"/>
        <v>0.1</v>
      </c>
      <c r="W201" s="472">
        <f t="shared" si="101"/>
        <v>0</v>
      </c>
      <c r="X201" s="472">
        <f t="shared" si="102"/>
        <v>757.96875</v>
      </c>
      <c r="Y201" s="472">
        <f t="shared" si="103"/>
        <v>454.78125</v>
      </c>
      <c r="Z201" s="472">
        <f t="shared" si="104"/>
        <v>75.796875</v>
      </c>
      <c r="AA201" s="472">
        <f t="shared" si="105"/>
        <v>16447.921875</v>
      </c>
      <c r="AB201" s="716">
        <v>25</v>
      </c>
      <c r="AC201" s="313">
        <f>IF(ISERROR(IF('Wainwright Summary'!$E$7-C201&gt;AB201,0,(AB201-('Wainwright Summary'!$E$7-C201))/AB201)*G201)," ",(IF('Wainwright Summary'!$E$7-C201&gt;AB201,0,(AB201-('Wainwright Summary'!$E$7-C201))/AB201)*AA201))</f>
        <v>0</v>
      </c>
      <c r="AD201" s="269">
        <f>VLOOKUP(C201,'Inflation-OLD'!$A$6:$B$126,2)/VLOOKUP('Wainwright Summary'!$E$6,'Inflation-OLD'!$A$6:$B$126,2)</f>
        <v>0.19606462053135437</v>
      </c>
      <c r="AE201" s="264">
        <f>IF(ISERROR(AA201*AD201), " ",AA201*AD201 )</f>
        <v>3224.8555609512377</v>
      </c>
      <c r="AF201" s="264">
        <f t="shared" si="106"/>
        <v>0</v>
      </c>
      <c r="AG201" s="961">
        <v>2025</v>
      </c>
      <c r="AH201" s="271"/>
      <c r="AI201" s="985"/>
      <c r="AJ201" s="986">
        <f t="shared" si="107"/>
        <v>25</v>
      </c>
      <c r="AK201" s="998"/>
      <c r="AL201" s="998"/>
      <c r="AM201" s="998"/>
      <c r="AN201" s="292" t="s">
        <v>123</v>
      </c>
      <c r="AO201" s="31"/>
      <c r="AP201" s="3"/>
      <c r="AQ201" s="983"/>
      <c r="AR201" s="902">
        <v>6250</v>
      </c>
      <c r="AS201" s="3">
        <f t="shared" si="91"/>
        <v>1</v>
      </c>
      <c r="AT201" s="903">
        <f t="shared" si="92"/>
        <v>6250</v>
      </c>
    </row>
    <row r="202" spans="1:46" s="124" customFormat="1">
      <c r="A202" s="1135"/>
      <c r="B202" s="371" t="s">
        <v>551</v>
      </c>
      <c r="C202" s="1113">
        <v>1965</v>
      </c>
      <c r="D202" s="419">
        <v>1</v>
      </c>
      <c r="E202" s="420" t="s">
        <v>305</v>
      </c>
      <c r="F202" s="913">
        <f t="shared" si="90"/>
        <v>12500</v>
      </c>
      <c r="G202" s="337">
        <f t="shared" si="94"/>
        <v>12500</v>
      </c>
      <c r="H202" s="470">
        <f t="shared" si="93"/>
        <v>0</v>
      </c>
      <c r="I202" s="470">
        <f t="shared" si="93"/>
        <v>0</v>
      </c>
      <c r="J202" s="470">
        <f t="shared" si="93"/>
        <v>0.05</v>
      </c>
      <c r="K202" s="470">
        <f t="shared" si="93"/>
        <v>0.05</v>
      </c>
      <c r="L202" s="470">
        <f t="shared" si="93"/>
        <v>0.1</v>
      </c>
      <c r="M202" s="471">
        <f t="shared" si="95"/>
        <v>0</v>
      </c>
      <c r="N202" s="471">
        <f t="shared" si="96"/>
        <v>0</v>
      </c>
      <c r="O202" s="471">
        <f t="shared" si="97"/>
        <v>625</v>
      </c>
      <c r="P202" s="471">
        <f t="shared" si="98"/>
        <v>656.25</v>
      </c>
      <c r="Q202" s="471">
        <f t="shared" si="99"/>
        <v>1378.125</v>
      </c>
      <c r="R202" s="472">
        <f t="shared" si="100"/>
        <v>15159.375</v>
      </c>
      <c r="S202" s="470">
        <f t="shared" si="108"/>
        <v>0</v>
      </c>
      <c r="T202" s="470">
        <f t="shared" si="108"/>
        <v>0.05</v>
      </c>
      <c r="U202" s="470">
        <v>0.03</v>
      </c>
      <c r="V202" s="470">
        <f t="shared" si="108"/>
        <v>0.1</v>
      </c>
      <c r="W202" s="472">
        <f t="shared" si="101"/>
        <v>0</v>
      </c>
      <c r="X202" s="472">
        <f t="shared" si="102"/>
        <v>757.96875</v>
      </c>
      <c r="Y202" s="472">
        <f t="shared" si="103"/>
        <v>454.78125</v>
      </c>
      <c r="Z202" s="472">
        <f t="shared" si="104"/>
        <v>75.796875</v>
      </c>
      <c r="AA202" s="472">
        <f t="shared" si="105"/>
        <v>16447.921875</v>
      </c>
      <c r="AB202" s="716">
        <v>25</v>
      </c>
      <c r="AC202" s="313">
        <f>IF(ISERROR(IF('Wainwright Summary'!$E$7-C202&gt;AB202,0,(AB202-('Wainwright Summary'!$E$7-C202))/AB202)*G202)," ",(IF('Wainwright Summary'!$E$7-C202&gt;AB202,0,(AB202-('Wainwright Summary'!$E$7-C202))/AB202)*AA202))</f>
        <v>0</v>
      </c>
      <c r="AD202" s="269">
        <f>VLOOKUP(C202,'Inflation-OLD'!$A$6:$B$126,2)/VLOOKUP('Wainwright Summary'!$E$6,'Inflation-OLD'!$A$6:$B$126,2)</f>
        <v>0.19606462053135437</v>
      </c>
      <c r="AE202" s="264">
        <f>IF(ISERROR(AA202*AD202), " ",AA202*AD202 )</f>
        <v>3224.8555609512377</v>
      </c>
      <c r="AF202" s="264">
        <f t="shared" si="106"/>
        <v>0</v>
      </c>
      <c r="AG202" s="961">
        <v>2025</v>
      </c>
      <c r="AH202" s="271"/>
      <c r="AI202" s="985"/>
      <c r="AJ202" s="986">
        <f t="shared" si="107"/>
        <v>25</v>
      </c>
      <c r="AK202" s="998"/>
      <c r="AL202" s="998"/>
      <c r="AM202" s="998"/>
      <c r="AN202" s="292" t="s">
        <v>124</v>
      </c>
      <c r="AP202" s="4"/>
      <c r="AQ202" s="197"/>
      <c r="AR202" s="902">
        <v>12500</v>
      </c>
      <c r="AS202" s="3">
        <f t="shared" si="91"/>
        <v>1</v>
      </c>
      <c r="AT202" s="903">
        <f t="shared" si="92"/>
        <v>12500</v>
      </c>
    </row>
    <row r="203" spans="1:46" s="124" customFormat="1">
      <c r="A203" s="1135"/>
      <c r="B203" s="371" t="s">
        <v>552</v>
      </c>
      <c r="C203" s="1113">
        <v>1965</v>
      </c>
      <c r="D203" s="1114">
        <v>1</v>
      </c>
      <c r="E203" s="417" t="s">
        <v>305</v>
      </c>
      <c r="F203" s="913">
        <f t="shared" si="90"/>
        <v>12500</v>
      </c>
      <c r="G203" s="337">
        <f t="shared" si="94"/>
        <v>12500</v>
      </c>
      <c r="H203" s="470">
        <f t="shared" si="93"/>
        <v>0</v>
      </c>
      <c r="I203" s="470">
        <f t="shared" si="93"/>
        <v>0</v>
      </c>
      <c r="J203" s="470">
        <f t="shared" si="93"/>
        <v>0.05</v>
      </c>
      <c r="K203" s="470">
        <f t="shared" si="93"/>
        <v>0.05</v>
      </c>
      <c r="L203" s="470">
        <f t="shared" si="93"/>
        <v>0.1</v>
      </c>
      <c r="M203" s="471">
        <f t="shared" si="95"/>
        <v>0</v>
      </c>
      <c r="N203" s="471">
        <f t="shared" si="96"/>
        <v>0</v>
      </c>
      <c r="O203" s="471">
        <f t="shared" si="97"/>
        <v>625</v>
      </c>
      <c r="P203" s="471">
        <f t="shared" si="98"/>
        <v>656.25</v>
      </c>
      <c r="Q203" s="471">
        <f t="shared" si="99"/>
        <v>1378.125</v>
      </c>
      <c r="R203" s="472">
        <f t="shared" si="100"/>
        <v>15159.375</v>
      </c>
      <c r="S203" s="470">
        <f t="shared" si="108"/>
        <v>0</v>
      </c>
      <c r="T203" s="470">
        <f t="shared" si="108"/>
        <v>0.05</v>
      </c>
      <c r="U203" s="470">
        <v>0.03</v>
      </c>
      <c r="V203" s="470">
        <f t="shared" si="108"/>
        <v>0.1</v>
      </c>
      <c r="W203" s="472">
        <f t="shared" si="101"/>
        <v>0</v>
      </c>
      <c r="X203" s="472">
        <f t="shared" si="102"/>
        <v>757.96875</v>
      </c>
      <c r="Y203" s="472">
        <f t="shared" si="103"/>
        <v>454.78125</v>
      </c>
      <c r="Z203" s="472">
        <f t="shared" si="104"/>
        <v>75.796875</v>
      </c>
      <c r="AA203" s="472">
        <f t="shared" si="105"/>
        <v>16447.921875</v>
      </c>
      <c r="AB203" s="716">
        <v>35</v>
      </c>
      <c r="AC203" s="313">
        <f>IF(ISERROR(IF('Wainwright Summary'!$E$7-C203&gt;AB203,0,(AB203-('Wainwright Summary'!$E$7-C203))/AB203)*G203)," ",(IF('Wainwright Summary'!$E$7-C203&gt;AB203,0,(AB203-('Wainwright Summary'!$E$7-C203))/AB203)*AA203))</f>
        <v>0</v>
      </c>
      <c r="AD203" s="269">
        <f>VLOOKUP(C203,'Inflation-OLD'!$A$6:$B$126,2)/VLOOKUP('Wainwright Summary'!$E$6,'Inflation-OLD'!$A$6:$B$126,2)</f>
        <v>0.19606462053135437</v>
      </c>
      <c r="AE203" s="264">
        <f>IF(ISERROR(AA203*AD203), " ",AA203*AD203 )</f>
        <v>3224.8555609512377</v>
      </c>
      <c r="AF203" s="264">
        <f t="shared" si="106"/>
        <v>0</v>
      </c>
      <c r="AG203" s="961">
        <v>2025</v>
      </c>
      <c r="AH203" s="271"/>
      <c r="AI203" s="985"/>
      <c r="AJ203" s="986">
        <f t="shared" si="107"/>
        <v>35</v>
      </c>
      <c r="AK203" s="998"/>
      <c r="AL203" s="998"/>
      <c r="AM203" s="998"/>
      <c r="AN203" s="292" t="s">
        <v>122</v>
      </c>
      <c r="AO203" s="31"/>
      <c r="AP203" s="3"/>
      <c r="AQ203" s="983"/>
      <c r="AR203" s="902">
        <v>12500</v>
      </c>
      <c r="AS203" s="3">
        <f t="shared" si="91"/>
        <v>1</v>
      </c>
      <c r="AT203" s="903">
        <f t="shared" si="92"/>
        <v>12500</v>
      </c>
    </row>
    <row r="204" spans="1:46" s="124" customFormat="1">
      <c r="A204" s="1135"/>
      <c r="B204" s="371" t="s">
        <v>553</v>
      </c>
      <c r="C204" s="1113">
        <v>1965</v>
      </c>
      <c r="D204" s="1114">
        <v>290</v>
      </c>
      <c r="E204" s="417" t="s">
        <v>307</v>
      </c>
      <c r="F204" s="913">
        <f t="shared" si="90"/>
        <v>135</v>
      </c>
      <c r="G204" s="337">
        <f t="shared" si="94"/>
        <v>39150</v>
      </c>
      <c r="H204" s="470">
        <f t="shared" si="93"/>
        <v>0</v>
      </c>
      <c r="I204" s="470">
        <f t="shared" si="93"/>
        <v>0</v>
      </c>
      <c r="J204" s="470">
        <f t="shared" si="93"/>
        <v>0.05</v>
      </c>
      <c r="K204" s="470">
        <f t="shared" si="93"/>
        <v>0.05</v>
      </c>
      <c r="L204" s="470">
        <f t="shared" si="93"/>
        <v>0.1</v>
      </c>
      <c r="M204" s="471">
        <f t="shared" si="95"/>
        <v>0</v>
      </c>
      <c r="N204" s="471">
        <f t="shared" si="96"/>
        <v>0</v>
      </c>
      <c r="O204" s="471">
        <f t="shared" si="97"/>
        <v>1957.5</v>
      </c>
      <c r="P204" s="471">
        <f t="shared" si="98"/>
        <v>2055.375</v>
      </c>
      <c r="Q204" s="471">
        <f t="shared" si="99"/>
        <v>4316.2875000000004</v>
      </c>
      <c r="R204" s="472">
        <f t="shared" si="100"/>
        <v>47479.162499999999</v>
      </c>
      <c r="S204" s="470">
        <f t="shared" si="108"/>
        <v>0</v>
      </c>
      <c r="T204" s="470">
        <f t="shared" si="108"/>
        <v>0.05</v>
      </c>
      <c r="U204" s="470">
        <v>0.03</v>
      </c>
      <c r="V204" s="470">
        <f t="shared" si="108"/>
        <v>0.1</v>
      </c>
      <c r="W204" s="472">
        <f t="shared" si="101"/>
        <v>0</v>
      </c>
      <c r="X204" s="472">
        <f t="shared" si="102"/>
        <v>2373.9581250000001</v>
      </c>
      <c r="Y204" s="472">
        <f t="shared" si="103"/>
        <v>1424.374875</v>
      </c>
      <c r="Z204" s="472">
        <f t="shared" si="104"/>
        <v>237.39581250000003</v>
      </c>
      <c r="AA204" s="472">
        <f t="shared" si="105"/>
        <v>51514.891312499996</v>
      </c>
      <c r="AB204" s="716">
        <v>70</v>
      </c>
      <c r="AC204" s="313">
        <f>IF(ISERROR(IF('Wainwright Summary'!$E$7-C204&gt;AB204,0,(AB204-('Wainwright Summary'!$E$7-C204))/AB204)*G204)," ",(IF('Wainwright Summary'!$E$7-C204&gt;AB204,0,(AB204-('Wainwright Summary'!$E$7-C204))/AB204)*AA204))</f>
        <v>19870.029506250001</v>
      </c>
      <c r="AD204" s="269">
        <f>VLOOKUP(C204,'Inflation-OLD'!$A$6:$B$126,2)/VLOOKUP('Wainwright Summary'!$E$6,'Inflation-OLD'!$A$6:$B$126,2)</f>
        <v>0.19606462053135437</v>
      </c>
      <c r="AE204" s="264">
        <f>IF(ISERROR(AA204*AD204), " ",AA204*AD204 )</f>
        <v>10100.247616899276</v>
      </c>
      <c r="AF204" s="264">
        <f t="shared" si="106"/>
        <v>3895.8097950897209</v>
      </c>
      <c r="AG204" s="961">
        <v>2025</v>
      </c>
      <c r="AH204" s="271"/>
      <c r="AI204" s="985"/>
      <c r="AJ204" s="986">
        <f t="shared" si="107"/>
        <v>70</v>
      </c>
      <c r="AK204" s="998"/>
      <c r="AL204" s="998"/>
      <c r="AM204" s="998"/>
      <c r="AN204" s="292" t="s">
        <v>631</v>
      </c>
      <c r="AO204" s="31"/>
      <c r="AP204" s="3"/>
      <c r="AQ204" s="983"/>
      <c r="AR204" s="902">
        <v>135</v>
      </c>
      <c r="AS204" s="3">
        <f t="shared" si="91"/>
        <v>1</v>
      </c>
      <c r="AT204" s="903">
        <f t="shared" si="92"/>
        <v>135</v>
      </c>
    </row>
    <row r="205" spans="1:46" s="124" customFormat="1">
      <c r="A205" s="1135"/>
      <c r="B205" s="371"/>
      <c r="C205" s="1113"/>
      <c r="D205" s="1114"/>
      <c r="E205" s="417"/>
      <c r="F205" s="913"/>
      <c r="G205" s="337"/>
      <c r="H205" s="470"/>
      <c r="I205" s="470"/>
      <c r="J205" s="470"/>
      <c r="K205" s="470"/>
      <c r="L205" s="470"/>
      <c r="M205" s="471"/>
      <c r="N205" s="471"/>
      <c r="O205" s="471"/>
      <c r="P205" s="471"/>
      <c r="Q205" s="471"/>
      <c r="R205" s="472"/>
      <c r="S205" s="470"/>
      <c r="T205" s="470"/>
      <c r="U205" s="470"/>
      <c r="V205" s="470"/>
      <c r="W205" s="472"/>
      <c r="X205" s="472"/>
      <c r="Y205" s="472"/>
      <c r="Z205" s="472"/>
      <c r="AA205" s="472"/>
      <c r="AB205" s="716"/>
      <c r="AC205" s="313"/>
      <c r="AD205" s="269"/>
      <c r="AE205" s="264"/>
      <c r="AF205" s="264"/>
      <c r="AG205" s="270"/>
      <c r="AH205" s="271"/>
      <c r="AI205" s="985"/>
      <c r="AJ205" s="986"/>
      <c r="AK205" s="998"/>
      <c r="AL205" s="998"/>
      <c r="AM205" s="998"/>
      <c r="AN205" s="292"/>
      <c r="AO205" s="31"/>
      <c r="AP205" s="3"/>
      <c r="AQ205" s="983"/>
      <c r="AR205" s="902"/>
      <c r="AS205" s="3"/>
      <c r="AT205" s="903"/>
    </row>
    <row r="206" spans="1:46" s="124" customFormat="1" ht="38.25">
      <c r="A206" s="1135"/>
      <c r="B206" s="1000" t="s">
        <v>554</v>
      </c>
      <c r="C206" s="1113"/>
      <c r="D206" s="1114"/>
      <c r="E206" s="417"/>
      <c r="F206" s="913"/>
      <c r="G206" s="337"/>
      <c r="H206" s="470"/>
      <c r="I206" s="470"/>
      <c r="J206" s="470"/>
      <c r="K206" s="470"/>
      <c r="L206" s="470"/>
      <c r="M206" s="471"/>
      <c r="N206" s="471"/>
      <c r="O206" s="471"/>
      <c r="P206" s="471"/>
      <c r="Q206" s="471"/>
      <c r="R206" s="472"/>
      <c r="S206" s="470"/>
      <c r="T206" s="470"/>
      <c r="U206" s="470"/>
      <c r="V206" s="470"/>
      <c r="W206" s="472"/>
      <c r="X206" s="472"/>
      <c r="Y206" s="472"/>
      <c r="Z206" s="472"/>
      <c r="AA206" s="472"/>
      <c r="AB206" s="716"/>
      <c r="AC206" s="313"/>
      <c r="AD206" s="269"/>
      <c r="AE206" s="264"/>
      <c r="AF206" s="264"/>
      <c r="AG206" s="270"/>
      <c r="AH206" s="271"/>
      <c r="AI206" s="985"/>
      <c r="AJ206" s="986"/>
      <c r="AK206" s="998"/>
      <c r="AL206" s="998"/>
      <c r="AM206" s="998"/>
      <c r="AN206" s="292" t="s">
        <v>628</v>
      </c>
      <c r="AO206" s="31"/>
      <c r="AP206" s="3"/>
      <c r="AQ206" s="983"/>
      <c r="AR206" s="902"/>
      <c r="AS206" s="3"/>
      <c r="AT206" s="903"/>
    </row>
    <row r="207" spans="1:46" s="124" customFormat="1">
      <c r="A207" s="1135"/>
      <c r="B207" s="371" t="s">
        <v>555</v>
      </c>
      <c r="C207" s="1113">
        <v>1965</v>
      </c>
      <c r="D207" s="1114">
        <v>1</v>
      </c>
      <c r="E207" s="417" t="s">
        <v>305</v>
      </c>
      <c r="F207" s="913">
        <f t="shared" si="90"/>
        <v>12500</v>
      </c>
      <c r="G207" s="337">
        <f t="shared" si="94"/>
        <v>12500</v>
      </c>
      <c r="H207" s="470">
        <f t="shared" si="93"/>
        <v>0</v>
      </c>
      <c r="I207" s="470">
        <f t="shared" si="93"/>
        <v>0</v>
      </c>
      <c r="J207" s="470">
        <f t="shared" si="93"/>
        <v>0.05</v>
      </c>
      <c r="K207" s="470">
        <f t="shared" si="93"/>
        <v>0.05</v>
      </c>
      <c r="L207" s="470">
        <f t="shared" si="93"/>
        <v>0.1</v>
      </c>
      <c r="M207" s="471">
        <f t="shared" si="95"/>
        <v>0</v>
      </c>
      <c r="N207" s="471">
        <f t="shared" si="96"/>
        <v>0</v>
      </c>
      <c r="O207" s="471">
        <f t="shared" si="97"/>
        <v>625</v>
      </c>
      <c r="P207" s="471">
        <f t="shared" si="98"/>
        <v>656.25</v>
      </c>
      <c r="Q207" s="471">
        <f t="shared" si="99"/>
        <v>1378.125</v>
      </c>
      <c r="R207" s="472">
        <f t="shared" si="100"/>
        <v>15159.375</v>
      </c>
      <c r="S207" s="470">
        <f t="shared" si="108"/>
        <v>0</v>
      </c>
      <c r="T207" s="470">
        <f t="shared" si="108"/>
        <v>0.05</v>
      </c>
      <c r="U207" s="470">
        <v>0.03</v>
      </c>
      <c r="V207" s="470">
        <f t="shared" si="108"/>
        <v>0.1</v>
      </c>
      <c r="W207" s="472">
        <f t="shared" si="101"/>
        <v>0</v>
      </c>
      <c r="X207" s="472">
        <f t="shared" si="102"/>
        <v>757.96875</v>
      </c>
      <c r="Y207" s="472">
        <f t="shared" si="103"/>
        <v>454.78125</v>
      </c>
      <c r="Z207" s="472">
        <f t="shared" si="104"/>
        <v>75.796875</v>
      </c>
      <c r="AA207" s="472">
        <f t="shared" si="105"/>
        <v>16447.921875</v>
      </c>
      <c r="AB207" s="716">
        <v>50</v>
      </c>
      <c r="AC207" s="313">
        <f>IF(ISERROR(IF('Wainwright Summary'!$E$7-C207&gt;AB207,0,(AB207-('Wainwright Summary'!$E$7-C207))/AB207)*G207)," ",(IF('Wainwright Summary'!$E$7-C207&gt;AB207,0,(AB207-('Wainwright Summary'!$E$7-C207))/AB207)*AA207))</f>
        <v>2302.7090625000001</v>
      </c>
      <c r="AD207" s="269">
        <f>VLOOKUP(C207,'Inflation-OLD'!$A$6:$B$126,2)/VLOOKUP('Wainwright Summary'!$E$6,'Inflation-OLD'!$A$6:$B$126,2)</f>
        <v>0.19606462053135437</v>
      </c>
      <c r="AE207" s="264">
        <f>IF(ISERROR(AA207*AD207), " ",AA207*AD207 )</f>
        <v>3224.8555609512377</v>
      </c>
      <c r="AF207" s="264">
        <f t="shared" si="106"/>
        <v>451.47977853317332</v>
      </c>
      <c r="AG207" s="961">
        <v>2025</v>
      </c>
      <c r="AH207" s="271"/>
      <c r="AI207" s="985"/>
      <c r="AJ207" s="986">
        <f t="shared" si="107"/>
        <v>50</v>
      </c>
      <c r="AK207" s="998"/>
      <c r="AL207" s="998"/>
      <c r="AM207" s="998"/>
      <c r="AN207" s="292" t="s">
        <v>122</v>
      </c>
      <c r="AO207" s="31"/>
      <c r="AP207" s="3"/>
      <c r="AQ207" s="983"/>
      <c r="AR207" s="902">
        <v>12500</v>
      </c>
      <c r="AS207" s="3">
        <f t="shared" si="91"/>
        <v>1</v>
      </c>
      <c r="AT207" s="903">
        <f t="shared" si="92"/>
        <v>12500</v>
      </c>
    </row>
    <row r="208" spans="1:46" s="124" customFormat="1" ht="25.5">
      <c r="A208" s="1135"/>
      <c r="B208" s="371" t="s">
        <v>556</v>
      </c>
      <c r="C208" s="1113">
        <v>1965</v>
      </c>
      <c r="D208" s="419">
        <v>2</v>
      </c>
      <c r="E208" s="420" t="s">
        <v>305</v>
      </c>
      <c r="F208" s="913">
        <f t="shared" ref="F208:F271" si="109">AT208</f>
        <v>6250</v>
      </c>
      <c r="G208" s="337">
        <f t="shared" si="94"/>
        <v>12500</v>
      </c>
      <c r="H208" s="470">
        <f t="shared" si="93"/>
        <v>0</v>
      </c>
      <c r="I208" s="470">
        <f t="shared" si="93"/>
        <v>0</v>
      </c>
      <c r="J208" s="470">
        <f t="shared" si="93"/>
        <v>0.05</v>
      </c>
      <c r="K208" s="470">
        <f t="shared" si="93"/>
        <v>0.05</v>
      </c>
      <c r="L208" s="470">
        <f t="shared" si="93"/>
        <v>0.1</v>
      </c>
      <c r="M208" s="471">
        <f t="shared" si="95"/>
        <v>0</v>
      </c>
      <c r="N208" s="471">
        <f t="shared" si="96"/>
        <v>0</v>
      </c>
      <c r="O208" s="471">
        <f t="shared" si="97"/>
        <v>625</v>
      </c>
      <c r="P208" s="471">
        <f t="shared" si="98"/>
        <v>656.25</v>
      </c>
      <c r="Q208" s="471">
        <f t="shared" si="99"/>
        <v>1378.125</v>
      </c>
      <c r="R208" s="472">
        <f t="shared" si="100"/>
        <v>15159.375</v>
      </c>
      <c r="S208" s="470">
        <f t="shared" si="108"/>
        <v>0</v>
      </c>
      <c r="T208" s="470">
        <f t="shared" si="108"/>
        <v>0.05</v>
      </c>
      <c r="U208" s="470">
        <v>0.03</v>
      </c>
      <c r="V208" s="470">
        <f t="shared" si="108"/>
        <v>0.1</v>
      </c>
      <c r="W208" s="472">
        <f t="shared" si="101"/>
        <v>0</v>
      </c>
      <c r="X208" s="472">
        <f t="shared" si="102"/>
        <v>757.96875</v>
      </c>
      <c r="Y208" s="472">
        <f t="shared" si="103"/>
        <v>454.78125</v>
      </c>
      <c r="Z208" s="472">
        <f t="shared" si="104"/>
        <v>75.796875</v>
      </c>
      <c r="AA208" s="472">
        <f t="shared" si="105"/>
        <v>16447.921875</v>
      </c>
      <c r="AB208" s="716">
        <v>25</v>
      </c>
      <c r="AC208" s="313">
        <f>IF(ISERROR(IF('Wainwright Summary'!$E$7-C208&gt;AB208,0,(AB208-('Wainwright Summary'!$E$7-C208))/AB208)*G208)," ",(IF('Wainwright Summary'!$E$7-C208&gt;AB208,0,(AB208-('Wainwright Summary'!$E$7-C208))/AB208)*AA208))</f>
        <v>0</v>
      </c>
      <c r="AD208" s="269">
        <f>VLOOKUP(C208,'Inflation-OLD'!$A$6:$B$126,2)/VLOOKUP('Wainwright Summary'!$E$6,'Inflation-OLD'!$A$6:$B$126,2)</f>
        <v>0.19606462053135437</v>
      </c>
      <c r="AE208" s="264">
        <f>IF(ISERROR(AA208*AD208), " ",AA208*AD208 )</f>
        <v>3224.8555609512377</v>
      </c>
      <c r="AF208" s="264">
        <f t="shared" si="106"/>
        <v>0</v>
      </c>
      <c r="AG208" s="961">
        <v>2025</v>
      </c>
      <c r="AH208" s="271"/>
      <c r="AI208" s="985"/>
      <c r="AJ208" s="986">
        <f t="shared" si="107"/>
        <v>25</v>
      </c>
      <c r="AK208" s="998"/>
      <c r="AL208" s="998"/>
      <c r="AM208" s="998"/>
      <c r="AN208" s="292" t="s">
        <v>123</v>
      </c>
      <c r="AP208" s="4"/>
      <c r="AQ208" s="197"/>
      <c r="AR208" s="902">
        <v>6250</v>
      </c>
      <c r="AS208" s="3">
        <f t="shared" ref="AS208:AS271" si="110">$AS$9</f>
        <v>1</v>
      </c>
      <c r="AT208" s="903">
        <f t="shared" ref="AT208:AT271" si="111">AR208*AS208</f>
        <v>6250</v>
      </c>
    </row>
    <row r="209" spans="1:46" s="124" customFormat="1">
      <c r="A209" s="1135"/>
      <c r="B209" s="371" t="s">
        <v>557</v>
      </c>
      <c r="C209" s="1113">
        <v>1965</v>
      </c>
      <c r="D209" s="419">
        <v>1</v>
      </c>
      <c r="E209" s="420" t="s">
        <v>305</v>
      </c>
      <c r="F209" s="913">
        <f t="shared" si="109"/>
        <v>12500</v>
      </c>
      <c r="G209" s="337">
        <f t="shared" si="94"/>
        <v>12500</v>
      </c>
      <c r="H209" s="470">
        <f t="shared" si="93"/>
        <v>0</v>
      </c>
      <c r="I209" s="470">
        <f t="shared" si="93"/>
        <v>0</v>
      </c>
      <c r="J209" s="470">
        <f t="shared" si="93"/>
        <v>0.05</v>
      </c>
      <c r="K209" s="470">
        <f t="shared" si="93"/>
        <v>0.05</v>
      </c>
      <c r="L209" s="470">
        <f t="shared" si="93"/>
        <v>0.1</v>
      </c>
      <c r="M209" s="471">
        <f t="shared" si="95"/>
        <v>0</v>
      </c>
      <c r="N209" s="471">
        <f t="shared" si="96"/>
        <v>0</v>
      </c>
      <c r="O209" s="471">
        <f t="shared" si="97"/>
        <v>625</v>
      </c>
      <c r="P209" s="471">
        <f t="shared" si="98"/>
        <v>656.25</v>
      </c>
      <c r="Q209" s="471">
        <f t="shared" si="99"/>
        <v>1378.125</v>
      </c>
      <c r="R209" s="472">
        <f t="shared" si="100"/>
        <v>15159.375</v>
      </c>
      <c r="S209" s="470">
        <f t="shared" si="108"/>
        <v>0</v>
      </c>
      <c r="T209" s="470">
        <f t="shared" si="108"/>
        <v>0.05</v>
      </c>
      <c r="U209" s="470">
        <v>0.03</v>
      </c>
      <c r="V209" s="470">
        <f t="shared" si="108"/>
        <v>0.1</v>
      </c>
      <c r="W209" s="472">
        <f t="shared" si="101"/>
        <v>0</v>
      </c>
      <c r="X209" s="472">
        <f t="shared" si="102"/>
        <v>757.96875</v>
      </c>
      <c r="Y209" s="472">
        <f t="shared" si="103"/>
        <v>454.78125</v>
      </c>
      <c r="Z209" s="472">
        <f t="shared" si="104"/>
        <v>75.796875</v>
      </c>
      <c r="AA209" s="472">
        <f t="shared" si="105"/>
        <v>16447.921875</v>
      </c>
      <c r="AB209" s="716">
        <v>25</v>
      </c>
      <c r="AC209" s="313">
        <f>IF(ISERROR(IF('Wainwright Summary'!$E$7-C209&gt;AB209,0,(AB209-('Wainwright Summary'!$E$7-C209))/AB209)*G209)," ",(IF('Wainwright Summary'!$E$7-C209&gt;AB209,0,(AB209-('Wainwright Summary'!$E$7-C209))/AB209)*AA209))</f>
        <v>0</v>
      </c>
      <c r="AD209" s="269">
        <f>VLOOKUP(C209,'Inflation-OLD'!$A$6:$B$126,2)/VLOOKUP('Wainwright Summary'!$E$6,'Inflation-OLD'!$A$6:$B$126,2)</f>
        <v>0.19606462053135437</v>
      </c>
      <c r="AE209" s="264">
        <f>IF(ISERROR(AA209*AD209), " ",AA209*AD209 )</f>
        <v>3224.8555609512377</v>
      </c>
      <c r="AF209" s="264">
        <f t="shared" si="106"/>
        <v>0</v>
      </c>
      <c r="AG209" s="961">
        <v>2025</v>
      </c>
      <c r="AH209" s="271"/>
      <c r="AI209" s="985"/>
      <c r="AJ209" s="986">
        <f t="shared" si="107"/>
        <v>25</v>
      </c>
      <c r="AK209" s="998"/>
      <c r="AL209" s="998"/>
      <c r="AM209" s="998"/>
      <c r="AN209" s="292" t="s">
        <v>124</v>
      </c>
      <c r="AP209" s="4"/>
      <c r="AQ209" s="197"/>
      <c r="AR209" s="902">
        <v>12500</v>
      </c>
      <c r="AS209" s="3">
        <f t="shared" si="110"/>
        <v>1</v>
      </c>
      <c r="AT209" s="903">
        <f t="shared" si="111"/>
        <v>12500</v>
      </c>
    </row>
    <row r="210" spans="1:46" s="124" customFormat="1">
      <c r="A210" s="1135"/>
      <c r="B210" s="371" t="s">
        <v>558</v>
      </c>
      <c r="C210" s="1113">
        <v>1965</v>
      </c>
      <c r="D210" s="1114">
        <v>1</v>
      </c>
      <c r="E210" s="417" t="s">
        <v>305</v>
      </c>
      <c r="F210" s="913">
        <f t="shared" si="109"/>
        <v>12500</v>
      </c>
      <c r="G210" s="337">
        <f t="shared" si="94"/>
        <v>12500</v>
      </c>
      <c r="H210" s="470">
        <f t="shared" si="93"/>
        <v>0</v>
      </c>
      <c r="I210" s="470">
        <f t="shared" si="93"/>
        <v>0</v>
      </c>
      <c r="J210" s="470">
        <f t="shared" si="93"/>
        <v>0.05</v>
      </c>
      <c r="K210" s="470">
        <f t="shared" si="93"/>
        <v>0.05</v>
      </c>
      <c r="L210" s="470">
        <f t="shared" si="93"/>
        <v>0.1</v>
      </c>
      <c r="M210" s="471">
        <f t="shared" si="95"/>
        <v>0</v>
      </c>
      <c r="N210" s="471">
        <f t="shared" si="96"/>
        <v>0</v>
      </c>
      <c r="O210" s="471">
        <f t="shared" si="97"/>
        <v>625</v>
      </c>
      <c r="P210" s="471">
        <f t="shared" si="98"/>
        <v>656.25</v>
      </c>
      <c r="Q210" s="471">
        <f t="shared" si="99"/>
        <v>1378.125</v>
      </c>
      <c r="R210" s="472">
        <f t="shared" si="100"/>
        <v>15159.375</v>
      </c>
      <c r="S210" s="470">
        <f t="shared" si="108"/>
        <v>0</v>
      </c>
      <c r="T210" s="470">
        <f t="shared" si="108"/>
        <v>0.05</v>
      </c>
      <c r="U210" s="470">
        <v>0.03</v>
      </c>
      <c r="V210" s="470">
        <f t="shared" si="108"/>
        <v>0.1</v>
      </c>
      <c r="W210" s="472">
        <f t="shared" si="101"/>
        <v>0</v>
      </c>
      <c r="X210" s="472">
        <f t="shared" si="102"/>
        <v>757.96875</v>
      </c>
      <c r="Y210" s="472">
        <f t="shared" si="103"/>
        <v>454.78125</v>
      </c>
      <c r="Z210" s="472">
        <f t="shared" si="104"/>
        <v>75.796875</v>
      </c>
      <c r="AA210" s="472">
        <f t="shared" si="105"/>
        <v>16447.921875</v>
      </c>
      <c r="AB210" s="716">
        <v>35</v>
      </c>
      <c r="AC210" s="313">
        <f>IF(ISERROR(IF('Wainwright Summary'!$E$7-C210&gt;AB210,0,(AB210-('Wainwright Summary'!$E$7-C210))/AB210)*G210)," ",(IF('Wainwright Summary'!$E$7-C210&gt;AB210,0,(AB210-('Wainwright Summary'!$E$7-C210))/AB210)*AA210))</f>
        <v>0</v>
      </c>
      <c r="AD210" s="269">
        <f>VLOOKUP(C210,'Inflation-OLD'!$A$6:$B$126,2)/VLOOKUP('Wainwright Summary'!$E$6,'Inflation-OLD'!$A$6:$B$126,2)</f>
        <v>0.19606462053135437</v>
      </c>
      <c r="AE210" s="264">
        <f>IF(ISERROR(AA210*AD210), " ",AA210*AD210 )</f>
        <v>3224.8555609512377</v>
      </c>
      <c r="AF210" s="264">
        <f t="shared" si="106"/>
        <v>0</v>
      </c>
      <c r="AG210" s="961">
        <v>2025</v>
      </c>
      <c r="AH210" s="271"/>
      <c r="AI210" s="985"/>
      <c r="AJ210" s="986">
        <f t="shared" si="107"/>
        <v>35</v>
      </c>
      <c r="AK210" s="998"/>
      <c r="AL210" s="998"/>
      <c r="AM210" s="998"/>
      <c r="AN210" s="292" t="s">
        <v>122</v>
      </c>
      <c r="AO210" s="31"/>
      <c r="AP210" s="3"/>
      <c r="AQ210" s="983"/>
      <c r="AR210" s="902">
        <v>12500</v>
      </c>
      <c r="AS210" s="3">
        <f t="shared" si="110"/>
        <v>1</v>
      </c>
      <c r="AT210" s="903">
        <f t="shared" si="111"/>
        <v>12500</v>
      </c>
    </row>
    <row r="211" spans="1:46" s="124" customFormat="1">
      <c r="A211" s="1135"/>
      <c r="B211" s="371" t="s">
        <v>559</v>
      </c>
      <c r="C211" s="1113">
        <v>1965</v>
      </c>
      <c r="D211" s="1114">
        <v>333</v>
      </c>
      <c r="E211" s="417" t="s">
        <v>307</v>
      </c>
      <c r="F211" s="913">
        <f t="shared" si="109"/>
        <v>135</v>
      </c>
      <c r="G211" s="337">
        <f t="shared" si="94"/>
        <v>44955</v>
      </c>
      <c r="H211" s="470">
        <f t="shared" si="93"/>
        <v>0</v>
      </c>
      <c r="I211" s="470">
        <f t="shared" si="93"/>
        <v>0</v>
      </c>
      <c r="J211" s="470">
        <f t="shared" si="93"/>
        <v>0.05</v>
      </c>
      <c r="K211" s="470">
        <f t="shared" si="93"/>
        <v>0.05</v>
      </c>
      <c r="L211" s="470">
        <f t="shared" si="93"/>
        <v>0.1</v>
      </c>
      <c r="M211" s="471">
        <f t="shared" si="95"/>
        <v>0</v>
      </c>
      <c r="N211" s="471">
        <f t="shared" si="96"/>
        <v>0</v>
      </c>
      <c r="O211" s="471">
        <f t="shared" si="97"/>
        <v>2247.75</v>
      </c>
      <c r="P211" s="471">
        <f t="shared" si="98"/>
        <v>2360.1375000000003</v>
      </c>
      <c r="Q211" s="471">
        <f t="shared" si="99"/>
        <v>4956.2887499999997</v>
      </c>
      <c r="R211" s="472">
        <f t="shared" si="100"/>
        <v>54519.176250000004</v>
      </c>
      <c r="S211" s="470">
        <f t="shared" si="108"/>
        <v>0</v>
      </c>
      <c r="T211" s="470">
        <f t="shared" si="108"/>
        <v>0.05</v>
      </c>
      <c r="U211" s="470">
        <v>0.03</v>
      </c>
      <c r="V211" s="470">
        <f t="shared" si="108"/>
        <v>0.1</v>
      </c>
      <c r="W211" s="472">
        <f t="shared" si="101"/>
        <v>0</v>
      </c>
      <c r="X211" s="472">
        <f t="shared" si="102"/>
        <v>2725.9588125000005</v>
      </c>
      <c r="Y211" s="472">
        <f t="shared" si="103"/>
        <v>1635.5752875000001</v>
      </c>
      <c r="Z211" s="472">
        <f t="shared" si="104"/>
        <v>272.59588125000005</v>
      </c>
      <c r="AA211" s="472">
        <f t="shared" si="105"/>
        <v>59153.306231250004</v>
      </c>
      <c r="AB211" s="716">
        <v>70</v>
      </c>
      <c r="AC211" s="313">
        <f>IF(ISERROR(IF('Wainwright Summary'!$E$7-C211&gt;AB211,0,(AB211-('Wainwright Summary'!$E$7-C211))/AB211)*G211)," ",(IF('Wainwright Summary'!$E$7-C211&gt;AB211,0,(AB211-('Wainwright Summary'!$E$7-C211))/AB211)*AA211))</f>
        <v>22816.275260625003</v>
      </c>
      <c r="AD211" s="269">
        <f>VLOOKUP(C211,'Inflation-OLD'!$A$6:$B$126,2)/VLOOKUP('Wainwright Summary'!$E$6,'Inflation-OLD'!$A$6:$B$126,2)</f>
        <v>0.19606462053135437</v>
      </c>
      <c r="AE211" s="264">
        <f>IF(ISERROR(AA211*AD211), " ",AA211*AD211 )</f>
        <v>11597.870539405032</v>
      </c>
      <c r="AF211" s="264">
        <f t="shared" si="106"/>
        <v>4473.4643509133693</v>
      </c>
      <c r="AG211" s="961">
        <v>2025</v>
      </c>
      <c r="AH211" s="271"/>
      <c r="AI211" s="985"/>
      <c r="AJ211" s="986">
        <f t="shared" si="107"/>
        <v>70</v>
      </c>
      <c r="AK211" s="998"/>
      <c r="AL211" s="998"/>
      <c r="AM211" s="998"/>
      <c r="AN211" s="292" t="s">
        <v>631</v>
      </c>
      <c r="AO211" s="31"/>
      <c r="AP211" s="3"/>
      <c r="AQ211" s="983"/>
      <c r="AR211" s="902">
        <v>135</v>
      </c>
      <c r="AS211" s="3">
        <f t="shared" si="110"/>
        <v>1</v>
      </c>
      <c r="AT211" s="903">
        <f t="shared" si="111"/>
        <v>135</v>
      </c>
    </row>
    <row r="212" spans="1:46" s="124" customFormat="1">
      <c r="A212" s="1135"/>
      <c r="B212" s="371"/>
      <c r="C212" s="1113"/>
      <c r="D212" s="1114"/>
      <c r="E212" s="417"/>
      <c r="F212" s="913"/>
      <c r="G212" s="337"/>
      <c r="H212" s="470"/>
      <c r="I212" s="470"/>
      <c r="J212" s="470"/>
      <c r="K212" s="470"/>
      <c r="L212" s="470"/>
      <c r="M212" s="471"/>
      <c r="N212" s="471"/>
      <c r="O212" s="471"/>
      <c r="P212" s="471"/>
      <c r="Q212" s="471"/>
      <c r="R212" s="472"/>
      <c r="S212" s="470"/>
      <c r="T212" s="470"/>
      <c r="U212" s="470"/>
      <c r="V212" s="470"/>
      <c r="W212" s="472"/>
      <c r="X212" s="472"/>
      <c r="Y212" s="472"/>
      <c r="Z212" s="472"/>
      <c r="AA212" s="472"/>
      <c r="AB212" s="716"/>
      <c r="AC212" s="313"/>
      <c r="AD212" s="269"/>
      <c r="AE212" s="264"/>
      <c r="AF212" s="264"/>
      <c r="AG212" s="270"/>
      <c r="AH212" s="271"/>
      <c r="AI212" s="985"/>
      <c r="AJ212" s="986"/>
      <c r="AK212" s="998"/>
      <c r="AL212" s="998"/>
      <c r="AM212" s="998"/>
      <c r="AN212" s="292"/>
      <c r="AO212" s="31"/>
      <c r="AP212" s="3"/>
      <c r="AQ212" s="983"/>
      <c r="AR212" s="902"/>
      <c r="AS212" s="3"/>
      <c r="AT212" s="903"/>
    </row>
    <row r="213" spans="1:46" s="124" customFormat="1" ht="38.25">
      <c r="A213" s="1135"/>
      <c r="B213" s="1000" t="s">
        <v>560</v>
      </c>
      <c r="C213" s="1113"/>
      <c r="D213" s="1114"/>
      <c r="E213" s="417"/>
      <c r="F213" s="913"/>
      <c r="G213" s="337"/>
      <c r="H213" s="470"/>
      <c r="I213" s="470"/>
      <c r="J213" s="470"/>
      <c r="K213" s="470"/>
      <c r="L213" s="470"/>
      <c r="M213" s="471"/>
      <c r="N213" s="471"/>
      <c r="O213" s="471"/>
      <c r="P213" s="471"/>
      <c r="Q213" s="471"/>
      <c r="R213" s="472"/>
      <c r="S213" s="470"/>
      <c r="T213" s="470"/>
      <c r="U213" s="470"/>
      <c r="V213" s="470"/>
      <c r="W213" s="472"/>
      <c r="X213" s="472"/>
      <c r="Y213" s="472"/>
      <c r="Z213" s="472"/>
      <c r="AA213" s="472"/>
      <c r="AB213" s="716"/>
      <c r="AC213" s="313"/>
      <c r="AD213" s="269"/>
      <c r="AE213" s="264"/>
      <c r="AF213" s="264"/>
      <c r="AG213" s="270"/>
      <c r="AH213" s="271"/>
      <c r="AI213" s="985"/>
      <c r="AJ213" s="986"/>
      <c r="AK213" s="998"/>
      <c r="AL213" s="998"/>
      <c r="AM213" s="998"/>
      <c r="AN213" s="292" t="s">
        <v>628</v>
      </c>
      <c r="AO213" s="31"/>
      <c r="AP213" s="3"/>
      <c r="AQ213" s="983"/>
      <c r="AR213" s="902"/>
      <c r="AS213" s="3"/>
      <c r="AT213" s="903"/>
    </row>
    <row r="214" spans="1:46" s="124" customFormat="1">
      <c r="A214" s="1135"/>
      <c r="B214" s="371" t="s">
        <v>561</v>
      </c>
      <c r="C214" s="1113">
        <v>1965</v>
      </c>
      <c r="D214" s="1114">
        <v>1</v>
      </c>
      <c r="E214" s="417" t="s">
        <v>305</v>
      </c>
      <c r="F214" s="913">
        <f t="shared" si="109"/>
        <v>12500</v>
      </c>
      <c r="G214" s="337">
        <f t="shared" si="94"/>
        <v>12500</v>
      </c>
      <c r="H214" s="470">
        <f t="shared" si="93"/>
        <v>0</v>
      </c>
      <c r="I214" s="470">
        <f t="shared" si="93"/>
        <v>0</v>
      </c>
      <c r="J214" s="470">
        <f t="shared" si="93"/>
        <v>0.05</v>
      </c>
      <c r="K214" s="470">
        <f t="shared" si="93"/>
        <v>0.05</v>
      </c>
      <c r="L214" s="470">
        <f t="shared" si="93"/>
        <v>0.1</v>
      </c>
      <c r="M214" s="471">
        <f t="shared" si="95"/>
        <v>0</v>
      </c>
      <c r="N214" s="471">
        <f t="shared" si="96"/>
        <v>0</v>
      </c>
      <c r="O214" s="471">
        <f t="shared" si="97"/>
        <v>625</v>
      </c>
      <c r="P214" s="471">
        <f t="shared" si="98"/>
        <v>656.25</v>
      </c>
      <c r="Q214" s="471">
        <f t="shared" si="99"/>
        <v>1378.125</v>
      </c>
      <c r="R214" s="472">
        <f t="shared" si="100"/>
        <v>15159.375</v>
      </c>
      <c r="S214" s="470">
        <f t="shared" si="108"/>
        <v>0</v>
      </c>
      <c r="T214" s="470">
        <f t="shared" si="108"/>
        <v>0.05</v>
      </c>
      <c r="U214" s="470">
        <v>0.03</v>
      </c>
      <c r="V214" s="470">
        <f t="shared" si="108"/>
        <v>0.1</v>
      </c>
      <c r="W214" s="472">
        <f t="shared" si="101"/>
        <v>0</v>
      </c>
      <c r="X214" s="472">
        <f t="shared" si="102"/>
        <v>757.96875</v>
      </c>
      <c r="Y214" s="472">
        <f t="shared" si="103"/>
        <v>454.78125</v>
      </c>
      <c r="Z214" s="472">
        <f t="shared" si="104"/>
        <v>75.796875</v>
      </c>
      <c r="AA214" s="472">
        <f t="shared" si="105"/>
        <v>16447.921875</v>
      </c>
      <c r="AB214" s="716">
        <v>50</v>
      </c>
      <c r="AC214" s="313">
        <f>IF(ISERROR(IF('Wainwright Summary'!$E$7-C214&gt;AB214,0,(AB214-('Wainwright Summary'!$E$7-C214))/AB214)*G214)," ",(IF('Wainwright Summary'!$E$7-C214&gt;AB214,0,(AB214-('Wainwright Summary'!$E$7-C214))/AB214)*AA214))</f>
        <v>2302.7090625000001</v>
      </c>
      <c r="AD214" s="269">
        <f>VLOOKUP(C214,'Inflation-OLD'!$A$6:$B$126,2)/VLOOKUP('Wainwright Summary'!$E$6,'Inflation-OLD'!$A$6:$B$126,2)</f>
        <v>0.19606462053135437</v>
      </c>
      <c r="AE214" s="264">
        <f>IF(ISERROR(AA214*AD214), " ",AA214*AD214 )</f>
        <v>3224.8555609512377</v>
      </c>
      <c r="AF214" s="264">
        <f t="shared" si="106"/>
        <v>451.47977853317332</v>
      </c>
      <c r="AG214" s="961">
        <v>2025</v>
      </c>
      <c r="AH214" s="271"/>
      <c r="AI214" s="985"/>
      <c r="AJ214" s="986">
        <f t="shared" si="107"/>
        <v>50</v>
      </c>
      <c r="AK214" s="998"/>
      <c r="AL214" s="998"/>
      <c r="AM214" s="998"/>
      <c r="AN214" s="292" t="s">
        <v>122</v>
      </c>
      <c r="AO214" s="31"/>
      <c r="AP214" s="3"/>
      <c r="AQ214" s="983"/>
      <c r="AR214" s="902">
        <v>12500</v>
      </c>
      <c r="AS214" s="3">
        <f t="shared" si="110"/>
        <v>1</v>
      </c>
      <c r="AT214" s="903">
        <f t="shared" si="111"/>
        <v>12500</v>
      </c>
    </row>
    <row r="215" spans="1:46" s="124" customFormat="1" ht="25.5">
      <c r="A215" s="1135"/>
      <c r="B215" s="371" t="s">
        <v>562</v>
      </c>
      <c r="C215" s="1113">
        <v>1965</v>
      </c>
      <c r="D215" s="419">
        <v>2</v>
      </c>
      <c r="E215" s="420" t="s">
        <v>305</v>
      </c>
      <c r="F215" s="913">
        <f t="shared" si="109"/>
        <v>6250</v>
      </c>
      <c r="G215" s="337">
        <f t="shared" si="94"/>
        <v>12500</v>
      </c>
      <c r="H215" s="470">
        <f t="shared" ref="H215:L265" si="112">H$10</f>
        <v>0</v>
      </c>
      <c r="I215" s="470">
        <f t="shared" si="112"/>
        <v>0</v>
      </c>
      <c r="J215" s="470">
        <f t="shared" si="112"/>
        <v>0.05</v>
      </c>
      <c r="K215" s="470">
        <f t="shared" si="112"/>
        <v>0.05</v>
      </c>
      <c r="L215" s="470">
        <f t="shared" si="112"/>
        <v>0.1</v>
      </c>
      <c r="M215" s="471">
        <f t="shared" si="95"/>
        <v>0</v>
      </c>
      <c r="N215" s="471">
        <f t="shared" si="96"/>
        <v>0</v>
      </c>
      <c r="O215" s="471">
        <f t="shared" si="97"/>
        <v>625</v>
      </c>
      <c r="P215" s="471">
        <f t="shared" si="98"/>
        <v>656.25</v>
      </c>
      <c r="Q215" s="471">
        <f t="shared" si="99"/>
        <v>1378.125</v>
      </c>
      <c r="R215" s="472">
        <f t="shared" si="100"/>
        <v>15159.375</v>
      </c>
      <c r="S215" s="470">
        <f t="shared" si="108"/>
        <v>0</v>
      </c>
      <c r="T215" s="470">
        <f t="shared" si="108"/>
        <v>0.05</v>
      </c>
      <c r="U215" s="470">
        <v>0.03</v>
      </c>
      <c r="V215" s="470">
        <f t="shared" si="108"/>
        <v>0.1</v>
      </c>
      <c r="W215" s="472">
        <f t="shared" si="101"/>
        <v>0</v>
      </c>
      <c r="X215" s="472">
        <f t="shared" si="102"/>
        <v>757.96875</v>
      </c>
      <c r="Y215" s="472">
        <f t="shared" si="103"/>
        <v>454.78125</v>
      </c>
      <c r="Z215" s="472">
        <f t="shared" si="104"/>
        <v>75.796875</v>
      </c>
      <c r="AA215" s="472">
        <f t="shared" si="105"/>
        <v>16447.921875</v>
      </c>
      <c r="AB215" s="716">
        <v>25</v>
      </c>
      <c r="AC215" s="313">
        <f>IF(ISERROR(IF('Wainwright Summary'!$E$7-C215&gt;AB215,0,(AB215-('Wainwright Summary'!$E$7-C215))/AB215)*G215)," ",(IF('Wainwright Summary'!$E$7-C215&gt;AB215,0,(AB215-('Wainwright Summary'!$E$7-C215))/AB215)*AA215))</f>
        <v>0</v>
      </c>
      <c r="AD215" s="269">
        <f>VLOOKUP(C215,'Inflation-OLD'!$A$6:$B$126,2)/VLOOKUP('Wainwright Summary'!$E$6,'Inflation-OLD'!$A$6:$B$126,2)</f>
        <v>0.19606462053135437</v>
      </c>
      <c r="AE215" s="264">
        <f>IF(ISERROR(AA215*AD215), " ",AA215*AD215 )</f>
        <v>3224.8555609512377</v>
      </c>
      <c r="AF215" s="264">
        <f t="shared" si="106"/>
        <v>0</v>
      </c>
      <c r="AG215" s="961">
        <v>2025</v>
      </c>
      <c r="AH215" s="271"/>
      <c r="AI215" s="985"/>
      <c r="AJ215" s="986">
        <f t="shared" si="107"/>
        <v>25</v>
      </c>
      <c r="AK215" s="998"/>
      <c r="AL215" s="998"/>
      <c r="AM215" s="998"/>
      <c r="AN215" s="292" t="s">
        <v>123</v>
      </c>
      <c r="AP215" s="4"/>
      <c r="AQ215" s="197"/>
      <c r="AR215" s="902">
        <v>6250</v>
      </c>
      <c r="AS215" s="3">
        <f t="shared" si="110"/>
        <v>1</v>
      </c>
      <c r="AT215" s="903">
        <f t="shared" si="111"/>
        <v>6250</v>
      </c>
    </row>
    <row r="216" spans="1:46" s="124" customFormat="1">
      <c r="A216" s="1135"/>
      <c r="B216" s="371" t="s">
        <v>563</v>
      </c>
      <c r="C216" s="1113">
        <v>1965</v>
      </c>
      <c r="D216" s="1114">
        <v>1</v>
      </c>
      <c r="E216" s="417" t="s">
        <v>305</v>
      </c>
      <c r="F216" s="913">
        <f t="shared" si="109"/>
        <v>12500</v>
      </c>
      <c r="G216" s="337">
        <f t="shared" si="94"/>
        <v>12500</v>
      </c>
      <c r="H216" s="470">
        <f t="shared" si="112"/>
        <v>0</v>
      </c>
      <c r="I216" s="470">
        <f t="shared" si="112"/>
        <v>0</v>
      </c>
      <c r="J216" s="470">
        <f t="shared" si="112"/>
        <v>0.05</v>
      </c>
      <c r="K216" s="470">
        <f t="shared" si="112"/>
        <v>0.05</v>
      </c>
      <c r="L216" s="470">
        <f t="shared" si="112"/>
        <v>0.1</v>
      </c>
      <c r="M216" s="471">
        <f t="shared" si="95"/>
        <v>0</v>
      </c>
      <c r="N216" s="471">
        <f t="shared" si="96"/>
        <v>0</v>
      </c>
      <c r="O216" s="471">
        <f t="shared" si="97"/>
        <v>625</v>
      </c>
      <c r="P216" s="471">
        <f t="shared" si="98"/>
        <v>656.25</v>
      </c>
      <c r="Q216" s="471">
        <f t="shared" si="99"/>
        <v>1378.125</v>
      </c>
      <c r="R216" s="472">
        <f t="shared" si="100"/>
        <v>15159.375</v>
      </c>
      <c r="S216" s="470">
        <f t="shared" si="108"/>
        <v>0</v>
      </c>
      <c r="T216" s="470">
        <f t="shared" si="108"/>
        <v>0.05</v>
      </c>
      <c r="U216" s="470">
        <v>0.03</v>
      </c>
      <c r="V216" s="470">
        <f t="shared" si="108"/>
        <v>0.1</v>
      </c>
      <c r="W216" s="472">
        <f t="shared" si="101"/>
        <v>0</v>
      </c>
      <c r="X216" s="472">
        <f t="shared" si="102"/>
        <v>757.96875</v>
      </c>
      <c r="Y216" s="472">
        <f t="shared" si="103"/>
        <v>454.78125</v>
      </c>
      <c r="Z216" s="472">
        <f t="shared" si="104"/>
        <v>75.796875</v>
      </c>
      <c r="AA216" s="472">
        <f t="shared" si="105"/>
        <v>16447.921875</v>
      </c>
      <c r="AB216" s="716">
        <v>25</v>
      </c>
      <c r="AC216" s="313">
        <f>IF(ISERROR(IF('Wainwright Summary'!$E$7-C216&gt;AB216,0,(AB216-('Wainwright Summary'!$E$7-C216))/AB216)*G216)," ",(IF('Wainwright Summary'!$E$7-C216&gt;AB216,0,(AB216-('Wainwright Summary'!$E$7-C216))/AB216)*AA216))</f>
        <v>0</v>
      </c>
      <c r="AD216" s="269">
        <f>VLOOKUP(C216,'Inflation-OLD'!$A$6:$B$126,2)/VLOOKUP('Wainwright Summary'!$E$6,'Inflation-OLD'!$A$6:$B$126,2)</f>
        <v>0.19606462053135437</v>
      </c>
      <c r="AE216" s="264">
        <f>IF(ISERROR(AA216*AD216), " ",AA216*AD216 )</f>
        <v>3224.8555609512377</v>
      </c>
      <c r="AF216" s="264">
        <f t="shared" si="106"/>
        <v>0</v>
      </c>
      <c r="AG216" s="961">
        <v>2025</v>
      </c>
      <c r="AH216" s="271"/>
      <c r="AI216" s="985"/>
      <c r="AJ216" s="986">
        <f t="shared" si="107"/>
        <v>25</v>
      </c>
      <c r="AK216" s="998"/>
      <c r="AL216" s="998"/>
      <c r="AM216" s="998"/>
      <c r="AN216" s="292" t="s">
        <v>124</v>
      </c>
      <c r="AO216" s="31"/>
      <c r="AP216" s="3"/>
      <c r="AQ216" s="983"/>
      <c r="AR216" s="902">
        <v>12500</v>
      </c>
      <c r="AS216" s="3">
        <f t="shared" si="110"/>
        <v>1</v>
      </c>
      <c r="AT216" s="903">
        <f t="shared" si="111"/>
        <v>12500</v>
      </c>
    </row>
    <row r="217" spans="1:46" s="124" customFormat="1">
      <c r="A217" s="1135"/>
      <c r="B217" s="371" t="s">
        <v>564</v>
      </c>
      <c r="C217" s="1113">
        <v>1965</v>
      </c>
      <c r="D217" s="1114">
        <v>1</v>
      </c>
      <c r="E217" s="417" t="s">
        <v>305</v>
      </c>
      <c r="F217" s="913">
        <f t="shared" si="109"/>
        <v>12500</v>
      </c>
      <c r="G217" s="337">
        <f t="shared" si="94"/>
        <v>12500</v>
      </c>
      <c r="H217" s="470">
        <f t="shared" si="112"/>
        <v>0</v>
      </c>
      <c r="I217" s="470">
        <f t="shared" si="112"/>
        <v>0</v>
      </c>
      <c r="J217" s="470">
        <f t="shared" si="112"/>
        <v>0.05</v>
      </c>
      <c r="K217" s="470">
        <f t="shared" si="112"/>
        <v>0.05</v>
      </c>
      <c r="L217" s="470">
        <f t="shared" si="112"/>
        <v>0.1</v>
      </c>
      <c r="M217" s="471">
        <f t="shared" si="95"/>
        <v>0</v>
      </c>
      <c r="N217" s="471">
        <f t="shared" si="96"/>
        <v>0</v>
      </c>
      <c r="O217" s="471">
        <f t="shared" si="97"/>
        <v>625</v>
      </c>
      <c r="P217" s="471">
        <f t="shared" si="98"/>
        <v>656.25</v>
      </c>
      <c r="Q217" s="471">
        <f t="shared" si="99"/>
        <v>1378.125</v>
      </c>
      <c r="R217" s="472">
        <f t="shared" si="100"/>
        <v>15159.375</v>
      </c>
      <c r="S217" s="470">
        <f t="shared" si="108"/>
        <v>0</v>
      </c>
      <c r="T217" s="470">
        <f t="shared" si="108"/>
        <v>0.05</v>
      </c>
      <c r="U217" s="470">
        <v>0.03</v>
      </c>
      <c r="V217" s="470">
        <f t="shared" si="108"/>
        <v>0.1</v>
      </c>
      <c r="W217" s="472">
        <f t="shared" si="101"/>
        <v>0</v>
      </c>
      <c r="X217" s="472">
        <f t="shared" si="102"/>
        <v>757.96875</v>
      </c>
      <c r="Y217" s="472">
        <f t="shared" si="103"/>
        <v>454.78125</v>
      </c>
      <c r="Z217" s="472">
        <f t="shared" si="104"/>
        <v>75.796875</v>
      </c>
      <c r="AA217" s="472">
        <f t="shared" si="105"/>
        <v>16447.921875</v>
      </c>
      <c r="AB217" s="716">
        <v>35</v>
      </c>
      <c r="AC217" s="313">
        <f>IF(ISERROR(IF('Wainwright Summary'!$E$7-C217&gt;AB217,0,(AB217-('Wainwright Summary'!$E$7-C217))/AB217)*G217)," ",(IF('Wainwright Summary'!$E$7-C217&gt;AB217,0,(AB217-('Wainwright Summary'!$E$7-C217))/AB217)*AA217))</f>
        <v>0</v>
      </c>
      <c r="AD217" s="269">
        <f>VLOOKUP(C217,'Inflation-OLD'!$A$6:$B$126,2)/VLOOKUP('Wainwright Summary'!$E$6,'Inflation-OLD'!$A$6:$B$126,2)</f>
        <v>0.19606462053135437</v>
      </c>
      <c r="AE217" s="264">
        <f>IF(ISERROR(AA217*AD217), " ",AA217*AD217 )</f>
        <v>3224.8555609512377</v>
      </c>
      <c r="AF217" s="264">
        <f t="shared" si="106"/>
        <v>0</v>
      </c>
      <c r="AG217" s="961">
        <v>2025</v>
      </c>
      <c r="AH217" s="271"/>
      <c r="AI217" s="985"/>
      <c r="AJ217" s="986">
        <f t="shared" si="107"/>
        <v>35</v>
      </c>
      <c r="AK217" s="998"/>
      <c r="AL217" s="998"/>
      <c r="AM217" s="998"/>
      <c r="AN217" s="292" t="s">
        <v>122</v>
      </c>
      <c r="AO217" s="31"/>
      <c r="AP217" s="3"/>
      <c r="AQ217" s="983"/>
      <c r="AR217" s="902">
        <v>12500</v>
      </c>
      <c r="AS217" s="3">
        <f t="shared" si="110"/>
        <v>1</v>
      </c>
      <c r="AT217" s="903">
        <f t="shared" si="111"/>
        <v>12500</v>
      </c>
    </row>
    <row r="218" spans="1:46" s="124" customFormat="1">
      <c r="A218" s="1135"/>
      <c r="B218" s="371" t="s">
        <v>565</v>
      </c>
      <c r="C218" s="1113">
        <v>1965</v>
      </c>
      <c r="D218" s="1114">
        <v>1225</v>
      </c>
      <c r="E218" s="417" t="s">
        <v>307</v>
      </c>
      <c r="F218" s="913">
        <f t="shared" si="109"/>
        <v>135</v>
      </c>
      <c r="G218" s="337">
        <f t="shared" si="94"/>
        <v>165375</v>
      </c>
      <c r="H218" s="470">
        <f t="shared" si="112"/>
        <v>0</v>
      </c>
      <c r="I218" s="470">
        <f t="shared" si="112"/>
        <v>0</v>
      </c>
      <c r="J218" s="470">
        <f t="shared" si="112"/>
        <v>0.05</v>
      </c>
      <c r="K218" s="470">
        <f t="shared" si="112"/>
        <v>0.05</v>
      </c>
      <c r="L218" s="470">
        <f t="shared" si="112"/>
        <v>0.1</v>
      </c>
      <c r="M218" s="471">
        <f t="shared" si="95"/>
        <v>0</v>
      </c>
      <c r="N218" s="471">
        <f t="shared" si="96"/>
        <v>0</v>
      </c>
      <c r="O218" s="471">
        <f t="shared" si="97"/>
        <v>8268.75</v>
      </c>
      <c r="P218" s="471">
        <f t="shared" si="98"/>
        <v>8682.1875</v>
      </c>
      <c r="Q218" s="471">
        <f t="shared" si="99"/>
        <v>18232.59375</v>
      </c>
      <c r="R218" s="472">
        <f t="shared" si="100"/>
        <v>200558.53125</v>
      </c>
      <c r="S218" s="470">
        <f t="shared" si="108"/>
        <v>0</v>
      </c>
      <c r="T218" s="470">
        <f t="shared" si="108"/>
        <v>0.05</v>
      </c>
      <c r="U218" s="470">
        <f t="shared" si="108"/>
        <v>0.05</v>
      </c>
      <c r="V218" s="470">
        <f t="shared" si="108"/>
        <v>0.1</v>
      </c>
      <c r="W218" s="472">
        <f t="shared" si="101"/>
        <v>0</v>
      </c>
      <c r="X218" s="472">
        <f t="shared" si="102"/>
        <v>10027.926562500001</v>
      </c>
      <c r="Y218" s="472">
        <f t="shared" si="103"/>
        <v>10027.926562500001</v>
      </c>
      <c r="Z218" s="472">
        <f t="shared" si="104"/>
        <v>1002.7926562500002</v>
      </c>
      <c r="AA218" s="472">
        <f t="shared" si="105"/>
        <v>221617.17703125</v>
      </c>
      <c r="AB218" s="716">
        <v>70</v>
      </c>
      <c r="AC218" s="313">
        <f>IF(ISERROR(IF('Wainwright Summary'!$E$7-C218&gt;AB218,0,(AB218-('Wainwright Summary'!$E$7-C218))/AB218)*G218)," ",(IF('Wainwright Summary'!$E$7-C218&gt;AB218,0,(AB218-('Wainwright Summary'!$E$7-C218))/AB218)*AA218))</f>
        <v>85480.911140625001</v>
      </c>
      <c r="AD218" s="269">
        <f>VLOOKUP(C218,'Inflation-OLD'!$A$6:$B$126,2)/VLOOKUP('Wainwright Summary'!$E$6,'Inflation-OLD'!$A$6:$B$126,2)</f>
        <v>0.19606462053135437</v>
      </c>
      <c r="AE218" s="264">
        <f>IF(ISERROR(AA218*AD218), " ",AA218*AD218 )</f>
        <v>43451.287717862018</v>
      </c>
      <c r="AF218" s="264">
        <f t="shared" si="106"/>
        <v>16759.782405461065</v>
      </c>
      <c r="AG218" s="961">
        <v>2025</v>
      </c>
      <c r="AH218" s="271"/>
      <c r="AI218" s="985"/>
      <c r="AJ218" s="986">
        <f t="shared" si="107"/>
        <v>70</v>
      </c>
      <c r="AK218" s="998"/>
      <c r="AL218" s="998"/>
      <c r="AM218" s="998"/>
      <c r="AN218" s="292" t="s">
        <v>631</v>
      </c>
      <c r="AO218" s="31"/>
      <c r="AP218" s="3"/>
      <c r="AQ218" s="983"/>
      <c r="AR218" s="902">
        <v>135</v>
      </c>
      <c r="AS218" s="3">
        <f t="shared" si="110"/>
        <v>1</v>
      </c>
      <c r="AT218" s="903">
        <f t="shared" si="111"/>
        <v>135</v>
      </c>
    </row>
    <row r="219" spans="1:46" s="124" customFormat="1">
      <c r="A219" s="1135"/>
      <c r="B219" s="371"/>
      <c r="C219" s="1113"/>
      <c r="D219" s="1114"/>
      <c r="E219" s="417"/>
      <c r="F219" s="913"/>
      <c r="G219" s="337"/>
      <c r="H219" s="470"/>
      <c r="I219" s="470"/>
      <c r="J219" s="470"/>
      <c r="K219" s="470"/>
      <c r="L219" s="470"/>
      <c r="M219" s="471"/>
      <c r="N219" s="471"/>
      <c r="O219" s="471"/>
      <c r="P219" s="471"/>
      <c r="Q219" s="471"/>
      <c r="R219" s="472"/>
      <c r="S219" s="470"/>
      <c r="T219" s="470"/>
      <c r="U219" s="470"/>
      <c r="V219" s="470"/>
      <c r="W219" s="472"/>
      <c r="X219" s="472"/>
      <c r="Y219" s="472"/>
      <c r="Z219" s="472"/>
      <c r="AA219" s="472"/>
      <c r="AB219" s="716"/>
      <c r="AC219" s="313"/>
      <c r="AD219" s="269"/>
      <c r="AE219" s="264"/>
      <c r="AF219" s="264"/>
      <c r="AG219" s="270"/>
      <c r="AH219" s="271"/>
      <c r="AI219" s="985"/>
      <c r="AJ219" s="986"/>
      <c r="AK219" s="998"/>
      <c r="AL219" s="998"/>
      <c r="AM219" s="998"/>
      <c r="AN219" s="292"/>
      <c r="AO219" s="31"/>
      <c r="AP219" s="3"/>
      <c r="AQ219" s="983"/>
      <c r="AR219" s="902"/>
      <c r="AS219" s="3"/>
      <c r="AT219" s="903"/>
    </row>
    <row r="220" spans="1:46" s="124" customFormat="1" ht="38.25">
      <c r="A220" s="1135"/>
      <c r="B220" s="1000" t="s">
        <v>566</v>
      </c>
      <c r="C220" s="1113"/>
      <c r="D220" s="1114"/>
      <c r="E220" s="417"/>
      <c r="F220" s="913"/>
      <c r="G220" s="337"/>
      <c r="H220" s="470"/>
      <c r="I220" s="470"/>
      <c r="J220" s="470"/>
      <c r="K220" s="470"/>
      <c r="L220" s="470"/>
      <c r="M220" s="471"/>
      <c r="N220" s="471"/>
      <c r="O220" s="471"/>
      <c r="P220" s="471"/>
      <c r="Q220" s="471"/>
      <c r="R220" s="472"/>
      <c r="S220" s="470"/>
      <c r="T220" s="470"/>
      <c r="U220" s="470"/>
      <c r="V220" s="470"/>
      <c r="W220" s="472"/>
      <c r="X220" s="472"/>
      <c r="Y220" s="472"/>
      <c r="Z220" s="472"/>
      <c r="AA220" s="472"/>
      <c r="AB220" s="716"/>
      <c r="AC220" s="313"/>
      <c r="AD220" s="269"/>
      <c r="AE220" s="264"/>
      <c r="AF220" s="264"/>
      <c r="AG220" s="270"/>
      <c r="AH220" s="271"/>
      <c r="AI220" s="985"/>
      <c r="AJ220" s="986"/>
      <c r="AK220" s="998"/>
      <c r="AL220" s="998"/>
      <c r="AM220" s="998"/>
      <c r="AN220" s="292" t="s">
        <v>628</v>
      </c>
      <c r="AO220" s="31"/>
      <c r="AP220" s="3"/>
      <c r="AQ220" s="983"/>
      <c r="AR220" s="902"/>
      <c r="AS220" s="3"/>
      <c r="AT220" s="903"/>
    </row>
    <row r="221" spans="1:46" s="124" customFormat="1">
      <c r="A221" s="1135"/>
      <c r="B221" s="371" t="s">
        <v>567</v>
      </c>
      <c r="C221" s="1113">
        <v>1965</v>
      </c>
      <c r="D221" s="419">
        <v>1</v>
      </c>
      <c r="E221" s="420" t="s">
        <v>305</v>
      </c>
      <c r="F221" s="913">
        <f t="shared" si="109"/>
        <v>50000</v>
      </c>
      <c r="G221" s="337">
        <f t="shared" si="94"/>
        <v>50000</v>
      </c>
      <c r="H221" s="470">
        <f t="shared" si="112"/>
        <v>0</v>
      </c>
      <c r="I221" s="470">
        <f t="shared" si="112"/>
        <v>0</v>
      </c>
      <c r="J221" s="470">
        <f t="shared" si="112"/>
        <v>0.05</v>
      </c>
      <c r="K221" s="470">
        <f t="shared" si="112"/>
        <v>0.05</v>
      </c>
      <c r="L221" s="470">
        <f t="shared" si="112"/>
        <v>0.1</v>
      </c>
      <c r="M221" s="471">
        <f t="shared" si="95"/>
        <v>0</v>
      </c>
      <c r="N221" s="471">
        <f t="shared" si="96"/>
        <v>0</v>
      </c>
      <c r="O221" s="471">
        <f t="shared" si="97"/>
        <v>2500</v>
      </c>
      <c r="P221" s="471">
        <f t="shared" si="98"/>
        <v>2625</v>
      </c>
      <c r="Q221" s="471">
        <f t="shared" si="99"/>
        <v>5512.5</v>
      </c>
      <c r="R221" s="472">
        <f t="shared" si="100"/>
        <v>60637.5</v>
      </c>
      <c r="S221" s="470">
        <f t="shared" si="108"/>
        <v>0</v>
      </c>
      <c r="T221" s="470">
        <f t="shared" si="108"/>
        <v>0.05</v>
      </c>
      <c r="U221" s="470">
        <v>0.03</v>
      </c>
      <c r="V221" s="470">
        <f t="shared" si="108"/>
        <v>0.1</v>
      </c>
      <c r="W221" s="472">
        <f t="shared" si="101"/>
        <v>0</v>
      </c>
      <c r="X221" s="472">
        <f t="shared" si="102"/>
        <v>3031.875</v>
      </c>
      <c r="Y221" s="472">
        <f t="shared" si="103"/>
        <v>1819.125</v>
      </c>
      <c r="Z221" s="472">
        <f t="shared" si="104"/>
        <v>303.1875</v>
      </c>
      <c r="AA221" s="472">
        <f t="shared" si="105"/>
        <v>65791.6875</v>
      </c>
      <c r="AB221" s="716">
        <v>50</v>
      </c>
      <c r="AC221" s="313">
        <f>IF(ISERROR(IF('Wainwright Summary'!$E$7-C221&gt;AB221,0,(AB221-('Wainwright Summary'!$E$7-C221))/AB221)*G221)," ",(IF('Wainwright Summary'!$E$7-C221&gt;AB221,0,(AB221-('Wainwright Summary'!$E$7-C221))/AB221)*AA221))</f>
        <v>9210.8362500000003</v>
      </c>
      <c r="AD221" s="269">
        <f>VLOOKUP(C221,'Inflation-OLD'!$A$6:$B$126,2)/VLOOKUP('Wainwright Summary'!$E$6,'Inflation-OLD'!$A$6:$B$126,2)</f>
        <v>0.19606462053135437</v>
      </c>
      <c r="AE221" s="264">
        <f>IF(ISERROR(AA221*AD221), " ",AA221*AD221 )</f>
        <v>12899.422243804951</v>
      </c>
      <c r="AF221" s="264">
        <f t="shared" si="106"/>
        <v>1805.9191141326933</v>
      </c>
      <c r="AG221" s="961">
        <v>2025</v>
      </c>
      <c r="AH221" s="271"/>
      <c r="AI221" s="985"/>
      <c r="AJ221" s="986">
        <f t="shared" si="107"/>
        <v>50</v>
      </c>
      <c r="AK221" s="998"/>
      <c r="AL221" s="998"/>
      <c r="AM221" s="998"/>
      <c r="AN221" s="292" t="s">
        <v>122</v>
      </c>
      <c r="AP221" s="4"/>
      <c r="AQ221" s="197"/>
      <c r="AR221" s="902">
        <v>50000</v>
      </c>
      <c r="AS221" s="3">
        <f t="shared" si="110"/>
        <v>1</v>
      </c>
      <c r="AT221" s="903">
        <f t="shared" si="111"/>
        <v>50000</v>
      </c>
    </row>
    <row r="222" spans="1:46" s="124" customFormat="1" ht="25.5">
      <c r="A222" s="1135"/>
      <c r="B222" s="371" t="s">
        <v>568</v>
      </c>
      <c r="C222" s="1113">
        <v>1965</v>
      </c>
      <c r="D222" s="419">
        <v>2</v>
      </c>
      <c r="E222" s="420" t="s">
        <v>305</v>
      </c>
      <c r="F222" s="913">
        <f t="shared" si="109"/>
        <v>6000</v>
      </c>
      <c r="G222" s="337">
        <f t="shared" si="94"/>
        <v>12000</v>
      </c>
      <c r="H222" s="470">
        <f t="shared" si="112"/>
        <v>0</v>
      </c>
      <c r="I222" s="470">
        <f t="shared" si="112"/>
        <v>0</v>
      </c>
      <c r="J222" s="470">
        <f t="shared" si="112"/>
        <v>0.05</v>
      </c>
      <c r="K222" s="470">
        <f t="shared" si="112"/>
        <v>0.05</v>
      </c>
      <c r="L222" s="470">
        <f t="shared" si="112"/>
        <v>0.1</v>
      </c>
      <c r="M222" s="471">
        <f t="shared" si="95"/>
        <v>0</v>
      </c>
      <c r="N222" s="471">
        <f t="shared" si="96"/>
        <v>0</v>
      </c>
      <c r="O222" s="471">
        <f t="shared" si="97"/>
        <v>600</v>
      </c>
      <c r="P222" s="471">
        <f t="shared" si="98"/>
        <v>630</v>
      </c>
      <c r="Q222" s="471">
        <f t="shared" si="99"/>
        <v>1323</v>
      </c>
      <c r="R222" s="472">
        <f t="shared" si="100"/>
        <v>14553</v>
      </c>
      <c r="S222" s="470">
        <f t="shared" si="108"/>
        <v>0</v>
      </c>
      <c r="T222" s="470">
        <f t="shared" si="108"/>
        <v>0.05</v>
      </c>
      <c r="U222" s="470">
        <v>0.03</v>
      </c>
      <c r="V222" s="470">
        <f t="shared" si="108"/>
        <v>0.1</v>
      </c>
      <c r="W222" s="472">
        <f t="shared" si="101"/>
        <v>0</v>
      </c>
      <c r="X222" s="472">
        <f t="shared" si="102"/>
        <v>727.65000000000009</v>
      </c>
      <c r="Y222" s="472">
        <f t="shared" si="103"/>
        <v>436.59</v>
      </c>
      <c r="Z222" s="472">
        <f t="shared" si="104"/>
        <v>72.765000000000015</v>
      </c>
      <c r="AA222" s="472">
        <f t="shared" si="105"/>
        <v>15790.005000000001</v>
      </c>
      <c r="AB222" s="716">
        <v>25</v>
      </c>
      <c r="AC222" s="313">
        <f>IF(ISERROR(IF('Wainwright Summary'!$E$7-C222&gt;AB222,0,(AB222-('Wainwright Summary'!$E$7-C222))/AB222)*G222)," ",(IF('Wainwright Summary'!$E$7-C222&gt;AB222,0,(AB222-('Wainwright Summary'!$E$7-C222))/AB222)*AA222))</f>
        <v>0</v>
      </c>
      <c r="AD222" s="269">
        <f>VLOOKUP(C222,'Inflation-OLD'!$A$6:$B$126,2)/VLOOKUP('Wainwright Summary'!$E$6,'Inflation-OLD'!$A$6:$B$126,2)</f>
        <v>0.19606462053135437</v>
      </c>
      <c r="AE222" s="264">
        <f>IF(ISERROR(AA222*AD222), " ",AA222*AD222 )</f>
        <v>3095.8613385131885</v>
      </c>
      <c r="AF222" s="264">
        <f t="shared" si="106"/>
        <v>0</v>
      </c>
      <c r="AG222" s="961">
        <v>2025</v>
      </c>
      <c r="AH222" s="271"/>
      <c r="AI222" s="985"/>
      <c r="AJ222" s="986">
        <f t="shared" si="107"/>
        <v>25</v>
      </c>
      <c r="AK222" s="998"/>
      <c r="AL222" s="998"/>
      <c r="AM222" s="998"/>
      <c r="AN222" s="292" t="s">
        <v>123</v>
      </c>
      <c r="AP222" s="4"/>
      <c r="AR222" s="902">
        <v>6000</v>
      </c>
      <c r="AS222" s="3">
        <f t="shared" si="110"/>
        <v>1</v>
      </c>
      <c r="AT222" s="903">
        <f t="shared" si="111"/>
        <v>6000</v>
      </c>
    </row>
    <row r="223" spans="1:46" s="124" customFormat="1">
      <c r="A223" s="1135"/>
      <c r="B223" s="371" t="s">
        <v>569</v>
      </c>
      <c r="C223" s="1113">
        <v>1965</v>
      </c>
      <c r="D223" s="1114">
        <v>1</v>
      </c>
      <c r="E223" s="417" t="s">
        <v>305</v>
      </c>
      <c r="F223" s="913">
        <f t="shared" si="109"/>
        <v>20000</v>
      </c>
      <c r="G223" s="337">
        <f t="shared" si="94"/>
        <v>20000</v>
      </c>
      <c r="H223" s="470">
        <f t="shared" si="112"/>
        <v>0</v>
      </c>
      <c r="I223" s="470">
        <f t="shared" si="112"/>
        <v>0</v>
      </c>
      <c r="J223" s="470">
        <f t="shared" si="112"/>
        <v>0.05</v>
      </c>
      <c r="K223" s="470">
        <f t="shared" si="112"/>
        <v>0.05</v>
      </c>
      <c r="L223" s="470">
        <f t="shared" si="112"/>
        <v>0.1</v>
      </c>
      <c r="M223" s="471">
        <f t="shared" si="95"/>
        <v>0</v>
      </c>
      <c r="N223" s="471">
        <f t="shared" si="96"/>
        <v>0</v>
      </c>
      <c r="O223" s="471">
        <f t="shared" si="97"/>
        <v>1000</v>
      </c>
      <c r="P223" s="471">
        <f t="shared" si="98"/>
        <v>1050</v>
      </c>
      <c r="Q223" s="471">
        <f t="shared" si="99"/>
        <v>2205</v>
      </c>
      <c r="R223" s="472">
        <f t="shared" si="100"/>
        <v>24255</v>
      </c>
      <c r="S223" s="470">
        <f t="shared" si="108"/>
        <v>0</v>
      </c>
      <c r="T223" s="470">
        <f t="shared" si="108"/>
        <v>0.05</v>
      </c>
      <c r="U223" s="470">
        <v>0.03</v>
      </c>
      <c r="V223" s="470">
        <f t="shared" si="108"/>
        <v>0.1</v>
      </c>
      <c r="W223" s="472">
        <f t="shared" si="101"/>
        <v>0</v>
      </c>
      <c r="X223" s="472">
        <f t="shared" si="102"/>
        <v>1212.75</v>
      </c>
      <c r="Y223" s="472">
        <f t="shared" si="103"/>
        <v>727.65</v>
      </c>
      <c r="Z223" s="472">
        <f t="shared" si="104"/>
        <v>121.27500000000001</v>
      </c>
      <c r="AA223" s="472">
        <f t="shared" si="105"/>
        <v>26316.674999999999</v>
      </c>
      <c r="AB223" s="716">
        <v>25</v>
      </c>
      <c r="AC223" s="313">
        <f>IF(ISERROR(IF('Wainwright Summary'!$E$7-C223&gt;AB223,0,(AB223-('Wainwright Summary'!$E$7-C223))/AB223)*G223)," ",(IF('Wainwright Summary'!$E$7-C223&gt;AB223,0,(AB223-('Wainwright Summary'!$E$7-C223))/AB223)*AA223))</f>
        <v>0</v>
      </c>
      <c r="AD223" s="269">
        <f>VLOOKUP(C223,'Inflation-OLD'!$A$6:$B$126,2)/VLOOKUP('Wainwright Summary'!$E$6,'Inflation-OLD'!$A$6:$B$126,2)</f>
        <v>0.19606462053135437</v>
      </c>
      <c r="AE223" s="264">
        <f>IF(ISERROR(AA223*AD223), " ",AA223*AD223 )</f>
        <v>5159.7688975219799</v>
      </c>
      <c r="AF223" s="264">
        <f t="shared" si="106"/>
        <v>0</v>
      </c>
      <c r="AG223" s="961">
        <v>2025</v>
      </c>
      <c r="AH223" s="271"/>
      <c r="AI223" s="985"/>
      <c r="AJ223" s="986">
        <f t="shared" si="107"/>
        <v>25</v>
      </c>
      <c r="AK223" s="998"/>
      <c r="AL223" s="998"/>
      <c r="AM223" s="998"/>
      <c r="AN223" s="292" t="s">
        <v>124</v>
      </c>
      <c r="AO223" s="31"/>
      <c r="AP223" s="3"/>
      <c r="AQ223" s="983"/>
      <c r="AR223" s="902">
        <v>20000</v>
      </c>
      <c r="AS223" s="3">
        <f t="shared" si="110"/>
        <v>1</v>
      </c>
      <c r="AT223" s="903">
        <f t="shared" si="111"/>
        <v>20000</v>
      </c>
    </row>
    <row r="224" spans="1:46" s="124" customFormat="1">
      <c r="A224" s="1135"/>
      <c r="B224" s="371" t="s">
        <v>570</v>
      </c>
      <c r="C224" s="1113">
        <v>1965</v>
      </c>
      <c r="D224" s="1114">
        <v>1</v>
      </c>
      <c r="E224" s="417" t="s">
        <v>305</v>
      </c>
      <c r="F224" s="913">
        <f t="shared" si="109"/>
        <v>10000</v>
      </c>
      <c r="G224" s="337">
        <f t="shared" si="94"/>
        <v>10000</v>
      </c>
      <c r="H224" s="470">
        <f t="shared" si="112"/>
        <v>0</v>
      </c>
      <c r="I224" s="470">
        <f t="shared" si="112"/>
        <v>0</v>
      </c>
      <c r="J224" s="470">
        <f t="shared" si="112"/>
        <v>0.05</v>
      </c>
      <c r="K224" s="470">
        <f t="shared" si="112"/>
        <v>0.05</v>
      </c>
      <c r="L224" s="470">
        <f t="shared" si="112"/>
        <v>0.1</v>
      </c>
      <c r="M224" s="471">
        <f t="shared" si="95"/>
        <v>0</v>
      </c>
      <c r="N224" s="471">
        <f t="shared" si="96"/>
        <v>0</v>
      </c>
      <c r="O224" s="471">
        <f t="shared" si="97"/>
        <v>500</v>
      </c>
      <c r="P224" s="471">
        <f t="shared" si="98"/>
        <v>525</v>
      </c>
      <c r="Q224" s="471">
        <f t="shared" si="99"/>
        <v>1102.5</v>
      </c>
      <c r="R224" s="472">
        <f t="shared" si="100"/>
        <v>12127.5</v>
      </c>
      <c r="S224" s="470">
        <f t="shared" si="108"/>
        <v>0</v>
      </c>
      <c r="T224" s="470">
        <f t="shared" si="108"/>
        <v>0.05</v>
      </c>
      <c r="U224" s="470">
        <v>0.03</v>
      </c>
      <c r="V224" s="470">
        <f t="shared" si="108"/>
        <v>0.1</v>
      </c>
      <c r="W224" s="472">
        <f t="shared" si="101"/>
        <v>0</v>
      </c>
      <c r="X224" s="472">
        <f t="shared" si="102"/>
        <v>606.375</v>
      </c>
      <c r="Y224" s="472">
        <f t="shared" si="103"/>
        <v>363.82499999999999</v>
      </c>
      <c r="Z224" s="472">
        <f t="shared" si="104"/>
        <v>60.637500000000003</v>
      </c>
      <c r="AA224" s="472">
        <f t="shared" si="105"/>
        <v>13158.3375</v>
      </c>
      <c r="AB224" s="716">
        <v>35</v>
      </c>
      <c r="AC224" s="313">
        <f>IF(ISERROR(IF('Wainwright Summary'!$E$7-C224&gt;AB224,0,(AB224-('Wainwright Summary'!$E$7-C224))/AB224)*G224)," ",(IF('Wainwright Summary'!$E$7-C224&gt;AB224,0,(AB224-('Wainwright Summary'!$E$7-C224))/AB224)*AA224))</f>
        <v>0</v>
      </c>
      <c r="AD224" s="269">
        <f>VLOOKUP(C224,'Inflation-OLD'!$A$6:$B$126,2)/VLOOKUP('Wainwright Summary'!$E$6,'Inflation-OLD'!$A$6:$B$126,2)</f>
        <v>0.19606462053135437</v>
      </c>
      <c r="AE224" s="264">
        <f>IF(ISERROR(AA224*AD224), " ",AA224*AD224 )</f>
        <v>2579.8844487609899</v>
      </c>
      <c r="AF224" s="264">
        <f t="shared" si="106"/>
        <v>0</v>
      </c>
      <c r="AG224" s="961">
        <v>2025</v>
      </c>
      <c r="AH224" s="271"/>
      <c r="AI224" s="985"/>
      <c r="AJ224" s="986">
        <f t="shared" si="107"/>
        <v>35</v>
      </c>
      <c r="AK224" s="998"/>
      <c r="AL224" s="998"/>
      <c r="AM224" s="998"/>
      <c r="AN224" s="292" t="s">
        <v>122</v>
      </c>
      <c r="AO224" s="31"/>
      <c r="AP224" s="3"/>
      <c r="AQ224" s="983"/>
      <c r="AR224" s="902">
        <v>10000</v>
      </c>
      <c r="AS224" s="3">
        <f t="shared" si="110"/>
        <v>1</v>
      </c>
      <c r="AT224" s="903">
        <f t="shared" si="111"/>
        <v>10000</v>
      </c>
    </row>
    <row r="225" spans="1:46" s="124" customFormat="1">
      <c r="A225" s="1135"/>
      <c r="B225" s="371" t="s">
        <v>571</v>
      </c>
      <c r="C225" s="1113">
        <v>1965</v>
      </c>
      <c r="D225" s="1114">
        <v>737</v>
      </c>
      <c r="E225" s="417" t="s">
        <v>307</v>
      </c>
      <c r="F225" s="913">
        <f t="shared" si="109"/>
        <v>135</v>
      </c>
      <c r="G225" s="337">
        <f t="shared" si="94"/>
        <v>99495</v>
      </c>
      <c r="H225" s="470">
        <f t="shared" si="112"/>
        <v>0</v>
      </c>
      <c r="I225" s="470">
        <f t="shared" si="112"/>
        <v>0</v>
      </c>
      <c r="J225" s="470">
        <f t="shared" si="112"/>
        <v>0.05</v>
      </c>
      <c r="K225" s="470">
        <f t="shared" si="112"/>
        <v>0.05</v>
      </c>
      <c r="L225" s="470">
        <f t="shared" si="112"/>
        <v>0.1</v>
      </c>
      <c r="M225" s="471">
        <f t="shared" si="95"/>
        <v>0</v>
      </c>
      <c r="N225" s="471">
        <f t="shared" si="96"/>
        <v>0</v>
      </c>
      <c r="O225" s="471">
        <f t="shared" si="97"/>
        <v>4974.75</v>
      </c>
      <c r="P225" s="471">
        <f t="shared" si="98"/>
        <v>5223.4875000000002</v>
      </c>
      <c r="Q225" s="471">
        <f t="shared" si="99"/>
        <v>10969.323750000001</v>
      </c>
      <c r="R225" s="472">
        <f t="shared" si="100"/>
        <v>120662.56125</v>
      </c>
      <c r="S225" s="470">
        <f t="shared" si="108"/>
        <v>0</v>
      </c>
      <c r="T225" s="470">
        <f t="shared" si="108"/>
        <v>0.05</v>
      </c>
      <c r="U225" s="470">
        <v>0.03</v>
      </c>
      <c r="V225" s="470">
        <f t="shared" si="108"/>
        <v>0.1</v>
      </c>
      <c r="W225" s="472">
        <f t="shared" si="101"/>
        <v>0</v>
      </c>
      <c r="X225" s="472">
        <f t="shared" si="102"/>
        <v>6033.1280624999999</v>
      </c>
      <c r="Y225" s="472">
        <f t="shared" si="103"/>
        <v>3619.8768375</v>
      </c>
      <c r="Z225" s="472">
        <f t="shared" si="104"/>
        <v>603.31280624999999</v>
      </c>
      <c r="AA225" s="472">
        <f t="shared" si="105"/>
        <v>130918.87895625</v>
      </c>
      <c r="AB225" s="716">
        <v>70</v>
      </c>
      <c r="AC225" s="313">
        <f>IF(ISERROR(IF('Wainwright Summary'!$E$7-C225&gt;AB225,0,(AB225-('Wainwright Summary'!$E$7-C225))/AB225)*G225)," ",(IF('Wainwright Summary'!$E$7-C225&gt;AB225,0,(AB225-('Wainwright Summary'!$E$7-C225))/AB225)*AA225))</f>
        <v>50497.281883125004</v>
      </c>
      <c r="AD225" s="269">
        <f>VLOOKUP(C225,'Inflation-OLD'!$A$6:$B$126,2)/VLOOKUP('Wainwright Summary'!$E$6,'Inflation-OLD'!$A$6:$B$126,2)</f>
        <v>0.19606462053135437</v>
      </c>
      <c r="AE225" s="264">
        <f>IF(ISERROR(AA225*AD225), " ",AA225*AD225 )</f>
        <v>25668.560322947473</v>
      </c>
      <c r="AF225" s="264">
        <f t="shared" si="106"/>
        <v>9900.7304102797407</v>
      </c>
      <c r="AG225" s="961">
        <v>2025</v>
      </c>
      <c r="AH225" s="271"/>
      <c r="AI225" s="985"/>
      <c r="AJ225" s="986">
        <f t="shared" si="107"/>
        <v>70</v>
      </c>
      <c r="AK225" s="998"/>
      <c r="AL225" s="998"/>
      <c r="AM225" s="998"/>
      <c r="AN225" s="292" t="s">
        <v>631</v>
      </c>
      <c r="AO225" s="31"/>
      <c r="AP225" s="3"/>
      <c r="AQ225" s="983"/>
      <c r="AR225" s="902">
        <v>135</v>
      </c>
      <c r="AS225" s="3">
        <f t="shared" si="110"/>
        <v>1</v>
      </c>
      <c r="AT225" s="903">
        <f t="shared" si="111"/>
        <v>135</v>
      </c>
    </row>
    <row r="226" spans="1:46" s="124" customFormat="1">
      <c r="A226" s="1135"/>
      <c r="B226" s="371"/>
      <c r="C226" s="1113"/>
      <c r="D226" s="1114"/>
      <c r="E226" s="417"/>
      <c r="F226" s="913"/>
      <c r="G226" s="337"/>
      <c r="H226" s="470"/>
      <c r="I226" s="470"/>
      <c r="J226" s="470"/>
      <c r="K226" s="470"/>
      <c r="L226" s="470"/>
      <c r="M226" s="471"/>
      <c r="N226" s="471"/>
      <c r="O226" s="471"/>
      <c r="P226" s="471"/>
      <c r="Q226" s="471"/>
      <c r="R226" s="472"/>
      <c r="S226" s="470"/>
      <c r="T226" s="470"/>
      <c r="U226" s="470"/>
      <c r="V226" s="470"/>
      <c r="W226" s="472"/>
      <c r="X226" s="472"/>
      <c r="Y226" s="472"/>
      <c r="Z226" s="472"/>
      <c r="AA226" s="472"/>
      <c r="AB226" s="716"/>
      <c r="AC226" s="313"/>
      <c r="AD226" s="269"/>
      <c r="AE226" s="264"/>
      <c r="AF226" s="264"/>
      <c r="AG226" s="270"/>
      <c r="AH226" s="271"/>
      <c r="AI226" s="985"/>
      <c r="AJ226" s="986"/>
      <c r="AK226" s="998"/>
      <c r="AL226" s="998"/>
      <c r="AM226" s="998"/>
      <c r="AN226" s="292"/>
      <c r="AO226" s="31"/>
      <c r="AP226" s="3"/>
      <c r="AQ226" s="983"/>
      <c r="AR226" s="902"/>
      <c r="AS226" s="3"/>
      <c r="AT226" s="903"/>
    </row>
    <row r="227" spans="1:46" s="124" customFormat="1" ht="38.25">
      <c r="A227" s="1135"/>
      <c r="B227" s="1000" t="s">
        <v>135</v>
      </c>
      <c r="C227" s="1113"/>
      <c r="D227" s="1114"/>
      <c r="E227" s="417"/>
      <c r="F227" s="913"/>
      <c r="G227" s="337"/>
      <c r="H227" s="470"/>
      <c r="I227" s="470"/>
      <c r="J227" s="470"/>
      <c r="K227" s="470"/>
      <c r="L227" s="470"/>
      <c r="M227" s="471"/>
      <c r="N227" s="471"/>
      <c r="O227" s="471"/>
      <c r="P227" s="471"/>
      <c r="Q227" s="471"/>
      <c r="R227" s="472"/>
      <c r="S227" s="470"/>
      <c r="T227" s="470"/>
      <c r="U227" s="470"/>
      <c r="V227" s="470"/>
      <c r="W227" s="472"/>
      <c r="X227" s="472"/>
      <c r="Y227" s="472"/>
      <c r="Z227" s="472"/>
      <c r="AA227" s="472"/>
      <c r="AB227" s="716"/>
      <c r="AC227" s="313"/>
      <c r="AD227" s="269"/>
      <c r="AE227" s="264"/>
      <c r="AF227" s="264"/>
      <c r="AG227" s="961"/>
      <c r="AH227" s="271"/>
      <c r="AI227" s="985"/>
      <c r="AJ227" s="986"/>
      <c r="AK227" s="998"/>
      <c r="AL227" s="998"/>
      <c r="AM227" s="998"/>
      <c r="AN227" s="292" t="s">
        <v>628</v>
      </c>
      <c r="AO227" s="31"/>
      <c r="AP227" s="3"/>
      <c r="AQ227" s="983"/>
      <c r="AR227" s="902">
        <v>50000</v>
      </c>
      <c r="AS227" s="3">
        <f t="shared" si="110"/>
        <v>1</v>
      </c>
      <c r="AT227" s="903">
        <f t="shared" si="111"/>
        <v>50000</v>
      </c>
    </row>
    <row r="228" spans="1:46" s="124" customFormat="1">
      <c r="A228" s="1135"/>
      <c r="B228" s="371" t="s">
        <v>572</v>
      </c>
      <c r="C228" s="1113">
        <v>1965</v>
      </c>
      <c r="D228" s="419">
        <v>1</v>
      </c>
      <c r="E228" s="420" t="s">
        <v>305</v>
      </c>
      <c r="F228" s="913">
        <f t="shared" si="109"/>
        <v>50000</v>
      </c>
      <c r="G228" s="337">
        <f t="shared" si="94"/>
        <v>50000</v>
      </c>
      <c r="H228" s="470">
        <f t="shared" si="112"/>
        <v>0</v>
      </c>
      <c r="I228" s="470">
        <f t="shared" si="112"/>
        <v>0</v>
      </c>
      <c r="J228" s="470">
        <f t="shared" si="112"/>
        <v>0.05</v>
      </c>
      <c r="K228" s="470">
        <f t="shared" si="112"/>
        <v>0.05</v>
      </c>
      <c r="L228" s="470">
        <f t="shared" si="112"/>
        <v>0.1</v>
      </c>
      <c r="M228" s="471">
        <f t="shared" si="95"/>
        <v>0</v>
      </c>
      <c r="N228" s="471">
        <f t="shared" si="96"/>
        <v>0</v>
      </c>
      <c r="O228" s="471">
        <f t="shared" si="97"/>
        <v>2500</v>
      </c>
      <c r="P228" s="471">
        <f t="shared" si="98"/>
        <v>2625</v>
      </c>
      <c r="Q228" s="471">
        <f t="shared" si="99"/>
        <v>5512.5</v>
      </c>
      <c r="R228" s="472">
        <f t="shared" si="100"/>
        <v>60637.5</v>
      </c>
      <c r="S228" s="470">
        <f t="shared" si="108"/>
        <v>0</v>
      </c>
      <c r="T228" s="470">
        <f t="shared" si="108"/>
        <v>0.05</v>
      </c>
      <c r="U228" s="470">
        <v>0.03</v>
      </c>
      <c r="V228" s="470">
        <f t="shared" si="108"/>
        <v>0.1</v>
      </c>
      <c r="W228" s="472">
        <f t="shared" si="101"/>
        <v>0</v>
      </c>
      <c r="X228" s="472">
        <f t="shared" si="102"/>
        <v>3031.875</v>
      </c>
      <c r="Y228" s="472">
        <f t="shared" si="103"/>
        <v>1819.125</v>
      </c>
      <c r="Z228" s="472">
        <f t="shared" si="104"/>
        <v>303.1875</v>
      </c>
      <c r="AA228" s="472">
        <f t="shared" si="105"/>
        <v>65791.6875</v>
      </c>
      <c r="AB228" s="716">
        <v>50</v>
      </c>
      <c r="AC228" s="313">
        <f>IF(ISERROR(IF('Wainwright Summary'!$E$7-C228&gt;AB228,0,(AB228-('Wainwright Summary'!$E$7-C228))/AB228)*G228)," ",(IF('Wainwright Summary'!$E$7-C228&gt;AB228,0,(AB228-('Wainwright Summary'!$E$7-C228))/AB228)*AA228))</f>
        <v>9210.8362500000003</v>
      </c>
      <c r="AD228" s="269">
        <f>VLOOKUP(C228,'Inflation-OLD'!$A$6:$B$126,2)/VLOOKUP('Wainwright Summary'!$E$6,'Inflation-OLD'!$A$6:$B$126,2)</f>
        <v>0.19606462053135437</v>
      </c>
      <c r="AE228" s="264">
        <f>IF(ISERROR(AA228*AD228), " ",AA228*AD228 )</f>
        <v>12899.422243804951</v>
      </c>
      <c r="AF228" s="264">
        <f t="shared" si="106"/>
        <v>1805.9191141326933</v>
      </c>
      <c r="AG228" s="961">
        <v>2030</v>
      </c>
      <c r="AH228" s="271"/>
      <c r="AI228" s="985"/>
      <c r="AJ228" s="986">
        <f t="shared" si="107"/>
        <v>50</v>
      </c>
      <c r="AK228" s="998"/>
      <c r="AL228" s="998"/>
      <c r="AM228" s="998"/>
      <c r="AN228" s="292" t="s">
        <v>122</v>
      </c>
      <c r="AP228" s="4"/>
      <c r="AR228" s="902">
        <v>50000</v>
      </c>
      <c r="AS228" s="3">
        <f t="shared" si="110"/>
        <v>1</v>
      </c>
      <c r="AT228" s="903">
        <f t="shared" si="111"/>
        <v>50000</v>
      </c>
    </row>
    <row r="229" spans="1:46" s="124" customFormat="1" ht="25.5">
      <c r="A229" s="1135"/>
      <c r="B229" s="371" t="s">
        <v>573</v>
      </c>
      <c r="C229" s="1113">
        <v>1965</v>
      </c>
      <c r="D229" s="1114">
        <v>2</v>
      </c>
      <c r="E229" s="417" t="s">
        <v>305</v>
      </c>
      <c r="F229" s="913">
        <f t="shared" si="109"/>
        <v>6000</v>
      </c>
      <c r="G229" s="337">
        <f t="shared" si="94"/>
        <v>12000</v>
      </c>
      <c r="H229" s="470">
        <f t="shared" si="112"/>
        <v>0</v>
      </c>
      <c r="I229" s="470">
        <f t="shared" si="112"/>
        <v>0</v>
      </c>
      <c r="J229" s="470">
        <f t="shared" si="112"/>
        <v>0.05</v>
      </c>
      <c r="K229" s="470">
        <f t="shared" si="112"/>
        <v>0.05</v>
      </c>
      <c r="L229" s="470">
        <f t="shared" si="112"/>
        <v>0.1</v>
      </c>
      <c r="M229" s="471">
        <f t="shared" si="95"/>
        <v>0</v>
      </c>
      <c r="N229" s="471">
        <f t="shared" si="96"/>
        <v>0</v>
      </c>
      <c r="O229" s="471">
        <f t="shared" si="97"/>
        <v>600</v>
      </c>
      <c r="P229" s="471">
        <f t="shared" si="98"/>
        <v>630</v>
      </c>
      <c r="Q229" s="471">
        <f t="shared" si="99"/>
        <v>1323</v>
      </c>
      <c r="R229" s="472">
        <f t="shared" si="100"/>
        <v>14553</v>
      </c>
      <c r="S229" s="470">
        <f t="shared" si="108"/>
        <v>0</v>
      </c>
      <c r="T229" s="470">
        <f t="shared" si="108"/>
        <v>0.05</v>
      </c>
      <c r="U229" s="470">
        <v>0.03</v>
      </c>
      <c r="V229" s="470">
        <f t="shared" si="108"/>
        <v>0.1</v>
      </c>
      <c r="W229" s="472">
        <f t="shared" si="101"/>
        <v>0</v>
      </c>
      <c r="X229" s="472">
        <f t="shared" si="102"/>
        <v>727.65000000000009</v>
      </c>
      <c r="Y229" s="472">
        <f t="shared" si="103"/>
        <v>436.59</v>
      </c>
      <c r="Z229" s="472">
        <f t="shared" si="104"/>
        <v>72.765000000000015</v>
      </c>
      <c r="AA229" s="472">
        <f t="shared" si="105"/>
        <v>15790.005000000001</v>
      </c>
      <c r="AB229" s="716">
        <v>25</v>
      </c>
      <c r="AC229" s="313">
        <f>IF(ISERROR(IF('Wainwright Summary'!$E$7-C229&gt;AB229,0,(AB229-('Wainwright Summary'!$E$7-C229))/AB229)*G229)," ",(IF('Wainwright Summary'!$E$7-C229&gt;AB229,0,(AB229-('Wainwright Summary'!$E$7-C229))/AB229)*AA229))</f>
        <v>0</v>
      </c>
      <c r="AD229" s="269">
        <f>VLOOKUP(C229,'Inflation-OLD'!$A$6:$B$126,2)/VLOOKUP('Wainwright Summary'!$E$6,'Inflation-OLD'!$A$6:$B$126,2)</f>
        <v>0.19606462053135437</v>
      </c>
      <c r="AE229" s="264">
        <f>IF(ISERROR(AA229*AD229), " ",AA229*AD229 )</f>
        <v>3095.8613385131885</v>
      </c>
      <c r="AF229" s="264">
        <f t="shared" si="106"/>
        <v>0</v>
      </c>
      <c r="AG229" s="961">
        <v>2030</v>
      </c>
      <c r="AH229" s="271"/>
      <c r="AI229" s="985"/>
      <c r="AJ229" s="986">
        <f t="shared" si="107"/>
        <v>25</v>
      </c>
      <c r="AK229" s="998"/>
      <c r="AL229" s="998"/>
      <c r="AM229" s="998"/>
      <c r="AN229" s="292" t="s">
        <v>123</v>
      </c>
      <c r="AO229" s="31"/>
      <c r="AP229" s="3"/>
      <c r="AQ229" s="983"/>
      <c r="AR229" s="902">
        <v>6000</v>
      </c>
      <c r="AS229" s="3">
        <f t="shared" si="110"/>
        <v>1</v>
      </c>
      <c r="AT229" s="903">
        <f t="shared" si="111"/>
        <v>6000</v>
      </c>
    </row>
    <row r="230" spans="1:46" s="124" customFormat="1">
      <c r="A230" s="1135"/>
      <c r="B230" s="371" t="s">
        <v>574</v>
      </c>
      <c r="C230" s="1113">
        <v>1965</v>
      </c>
      <c r="D230" s="1114">
        <v>1</v>
      </c>
      <c r="E230" s="417" t="s">
        <v>305</v>
      </c>
      <c r="F230" s="913">
        <f t="shared" si="109"/>
        <v>20000</v>
      </c>
      <c r="G230" s="337">
        <f t="shared" si="94"/>
        <v>20000</v>
      </c>
      <c r="H230" s="470">
        <f t="shared" si="112"/>
        <v>0</v>
      </c>
      <c r="I230" s="470">
        <f t="shared" si="112"/>
        <v>0</v>
      </c>
      <c r="J230" s="470">
        <f t="shared" si="112"/>
        <v>0.05</v>
      </c>
      <c r="K230" s="470">
        <f t="shared" si="112"/>
        <v>0.05</v>
      </c>
      <c r="L230" s="470">
        <f t="shared" si="112"/>
        <v>0.1</v>
      </c>
      <c r="M230" s="471">
        <f t="shared" si="95"/>
        <v>0</v>
      </c>
      <c r="N230" s="471">
        <f t="shared" si="96"/>
        <v>0</v>
      </c>
      <c r="O230" s="471">
        <f t="shared" si="97"/>
        <v>1000</v>
      </c>
      <c r="P230" s="471">
        <f t="shared" si="98"/>
        <v>1050</v>
      </c>
      <c r="Q230" s="471">
        <f t="shared" si="99"/>
        <v>2205</v>
      </c>
      <c r="R230" s="472">
        <f t="shared" si="100"/>
        <v>24255</v>
      </c>
      <c r="S230" s="470">
        <f t="shared" si="108"/>
        <v>0</v>
      </c>
      <c r="T230" s="470">
        <f t="shared" si="108"/>
        <v>0.05</v>
      </c>
      <c r="U230" s="470">
        <v>0.03</v>
      </c>
      <c r="V230" s="470">
        <f t="shared" si="108"/>
        <v>0.1</v>
      </c>
      <c r="W230" s="472">
        <f t="shared" si="101"/>
        <v>0</v>
      </c>
      <c r="X230" s="472">
        <f t="shared" si="102"/>
        <v>1212.75</v>
      </c>
      <c r="Y230" s="472">
        <f t="shared" si="103"/>
        <v>727.65</v>
      </c>
      <c r="Z230" s="472">
        <f t="shared" si="104"/>
        <v>121.27500000000001</v>
      </c>
      <c r="AA230" s="472">
        <f t="shared" si="105"/>
        <v>26316.674999999999</v>
      </c>
      <c r="AB230" s="716">
        <v>25</v>
      </c>
      <c r="AC230" s="313">
        <f>IF(ISERROR(IF('Wainwright Summary'!$E$7-C230&gt;AB230,0,(AB230-('Wainwright Summary'!$E$7-C230))/AB230)*G230)," ",(IF('Wainwright Summary'!$E$7-C230&gt;AB230,0,(AB230-('Wainwright Summary'!$E$7-C230))/AB230)*AA230))</f>
        <v>0</v>
      </c>
      <c r="AD230" s="269">
        <f>VLOOKUP(C230,'Inflation-OLD'!$A$6:$B$126,2)/VLOOKUP('Wainwright Summary'!$E$6,'Inflation-OLD'!$A$6:$B$126,2)</f>
        <v>0.19606462053135437</v>
      </c>
      <c r="AE230" s="264">
        <f>IF(ISERROR(AA230*AD230), " ",AA230*AD230 )</f>
        <v>5159.7688975219799</v>
      </c>
      <c r="AF230" s="264">
        <f t="shared" si="106"/>
        <v>0</v>
      </c>
      <c r="AG230" s="961">
        <v>2030</v>
      </c>
      <c r="AH230" s="271"/>
      <c r="AI230" s="985"/>
      <c r="AJ230" s="986">
        <f t="shared" si="107"/>
        <v>25</v>
      </c>
      <c r="AK230" s="998"/>
      <c r="AL230" s="998"/>
      <c r="AM230" s="998"/>
      <c r="AN230" s="292" t="s">
        <v>124</v>
      </c>
      <c r="AO230" s="31"/>
      <c r="AP230" s="3"/>
      <c r="AQ230" s="983"/>
      <c r="AR230" s="902">
        <v>20000</v>
      </c>
      <c r="AS230" s="3">
        <f t="shared" si="110"/>
        <v>1</v>
      </c>
      <c r="AT230" s="903">
        <f t="shared" si="111"/>
        <v>20000</v>
      </c>
    </row>
    <row r="231" spans="1:46" s="124" customFormat="1">
      <c r="A231" s="1135"/>
      <c r="B231" s="371" t="s">
        <v>575</v>
      </c>
      <c r="C231" s="1113">
        <v>1965</v>
      </c>
      <c r="D231" s="1114">
        <v>1</v>
      </c>
      <c r="E231" s="417" t="s">
        <v>305</v>
      </c>
      <c r="F231" s="913">
        <f t="shared" si="109"/>
        <v>10000</v>
      </c>
      <c r="G231" s="337">
        <f t="shared" si="94"/>
        <v>10000</v>
      </c>
      <c r="H231" s="470">
        <f t="shared" si="112"/>
        <v>0</v>
      </c>
      <c r="I231" s="470">
        <f t="shared" si="112"/>
        <v>0</v>
      </c>
      <c r="J231" s="470">
        <f t="shared" si="112"/>
        <v>0.05</v>
      </c>
      <c r="K231" s="470">
        <f t="shared" si="112"/>
        <v>0.05</v>
      </c>
      <c r="L231" s="470">
        <f t="shared" si="112"/>
        <v>0.1</v>
      </c>
      <c r="M231" s="471">
        <f t="shared" si="95"/>
        <v>0</v>
      </c>
      <c r="N231" s="471">
        <f t="shared" si="96"/>
        <v>0</v>
      </c>
      <c r="O231" s="471">
        <f t="shared" si="97"/>
        <v>500</v>
      </c>
      <c r="P231" s="471">
        <f t="shared" si="98"/>
        <v>525</v>
      </c>
      <c r="Q231" s="471">
        <f t="shared" si="99"/>
        <v>1102.5</v>
      </c>
      <c r="R231" s="472">
        <f t="shared" si="100"/>
        <v>12127.5</v>
      </c>
      <c r="S231" s="470">
        <f t="shared" si="108"/>
        <v>0</v>
      </c>
      <c r="T231" s="470">
        <f t="shared" si="108"/>
        <v>0.05</v>
      </c>
      <c r="U231" s="470">
        <v>0.03</v>
      </c>
      <c r="V231" s="470">
        <f t="shared" si="108"/>
        <v>0.1</v>
      </c>
      <c r="W231" s="472">
        <f t="shared" si="101"/>
        <v>0</v>
      </c>
      <c r="X231" s="472">
        <f t="shared" si="102"/>
        <v>606.375</v>
      </c>
      <c r="Y231" s="472">
        <f t="shared" si="103"/>
        <v>363.82499999999999</v>
      </c>
      <c r="Z231" s="472">
        <f t="shared" si="104"/>
        <v>60.637500000000003</v>
      </c>
      <c r="AA231" s="472">
        <f t="shared" si="105"/>
        <v>13158.3375</v>
      </c>
      <c r="AB231" s="716">
        <v>35</v>
      </c>
      <c r="AC231" s="313">
        <f>IF(ISERROR(IF('Wainwright Summary'!$E$7-C231&gt;AB231,0,(AB231-('Wainwright Summary'!$E$7-C231))/AB231)*G231)," ",(IF('Wainwright Summary'!$E$7-C231&gt;AB231,0,(AB231-('Wainwright Summary'!$E$7-C231))/AB231)*AA231))</f>
        <v>0</v>
      </c>
      <c r="AD231" s="269">
        <f>VLOOKUP(C231,'Inflation-OLD'!$A$6:$B$126,2)/VLOOKUP('Wainwright Summary'!$E$6,'Inflation-OLD'!$A$6:$B$126,2)</f>
        <v>0.19606462053135437</v>
      </c>
      <c r="AE231" s="264">
        <f>IF(ISERROR(AA231*AD231), " ",AA231*AD231 )</f>
        <v>2579.8844487609899</v>
      </c>
      <c r="AF231" s="264">
        <f t="shared" si="106"/>
        <v>0</v>
      </c>
      <c r="AG231" s="961">
        <v>2030</v>
      </c>
      <c r="AH231" s="271"/>
      <c r="AI231" s="985"/>
      <c r="AJ231" s="986">
        <f t="shared" si="107"/>
        <v>35</v>
      </c>
      <c r="AK231" s="998"/>
      <c r="AL231" s="998"/>
      <c r="AM231" s="998"/>
      <c r="AN231" s="292" t="s">
        <v>122</v>
      </c>
      <c r="AO231" s="31"/>
      <c r="AP231" s="3"/>
      <c r="AQ231" s="983"/>
      <c r="AR231" s="902">
        <v>10000</v>
      </c>
      <c r="AS231" s="3">
        <f t="shared" si="110"/>
        <v>1</v>
      </c>
      <c r="AT231" s="903">
        <f t="shared" si="111"/>
        <v>10000</v>
      </c>
    </row>
    <row r="232" spans="1:46" s="124" customFormat="1">
      <c r="A232" s="1135"/>
      <c r="B232" s="371" t="s">
        <v>576</v>
      </c>
      <c r="C232" s="1113">
        <v>1965</v>
      </c>
      <c r="D232" s="1114">
        <v>1027</v>
      </c>
      <c r="E232" s="417" t="s">
        <v>307</v>
      </c>
      <c r="F232" s="913">
        <f t="shared" si="109"/>
        <v>140</v>
      </c>
      <c r="G232" s="337">
        <f t="shared" si="94"/>
        <v>143780</v>
      </c>
      <c r="H232" s="470">
        <f t="shared" si="112"/>
        <v>0</v>
      </c>
      <c r="I232" s="470">
        <f t="shared" si="112"/>
        <v>0</v>
      </c>
      <c r="J232" s="470">
        <f t="shared" si="112"/>
        <v>0.05</v>
      </c>
      <c r="K232" s="470">
        <f t="shared" si="112"/>
        <v>0.05</v>
      </c>
      <c r="L232" s="470">
        <f t="shared" si="112"/>
        <v>0.1</v>
      </c>
      <c r="M232" s="471">
        <f t="shared" si="95"/>
        <v>0</v>
      </c>
      <c r="N232" s="471">
        <f t="shared" si="96"/>
        <v>0</v>
      </c>
      <c r="O232" s="471">
        <f t="shared" si="97"/>
        <v>7189</v>
      </c>
      <c r="P232" s="471">
        <f t="shared" si="98"/>
        <v>7548.4500000000007</v>
      </c>
      <c r="Q232" s="471">
        <f t="shared" si="99"/>
        <v>15851.745000000003</v>
      </c>
      <c r="R232" s="472">
        <f t="shared" si="100"/>
        <v>174369.19500000001</v>
      </c>
      <c r="S232" s="470">
        <f t="shared" si="108"/>
        <v>0</v>
      </c>
      <c r="T232" s="470">
        <f t="shared" si="108"/>
        <v>0.05</v>
      </c>
      <c r="U232" s="470">
        <f t="shared" si="108"/>
        <v>0.05</v>
      </c>
      <c r="V232" s="470">
        <f t="shared" si="108"/>
        <v>0.1</v>
      </c>
      <c r="W232" s="472">
        <f t="shared" si="101"/>
        <v>0</v>
      </c>
      <c r="X232" s="472">
        <f t="shared" si="102"/>
        <v>8718.45975</v>
      </c>
      <c r="Y232" s="472">
        <f t="shared" si="103"/>
        <v>8718.45975</v>
      </c>
      <c r="Z232" s="472">
        <f t="shared" si="104"/>
        <v>871.84597500000007</v>
      </c>
      <c r="AA232" s="472">
        <f t="shared" si="105"/>
        <v>192677.960475</v>
      </c>
      <c r="AB232" s="716">
        <v>70</v>
      </c>
      <c r="AC232" s="313">
        <f>IF(ISERROR(IF('Wainwright Summary'!$E$7-C232&gt;AB232,0,(AB232-('Wainwright Summary'!$E$7-C232))/AB232)*G232)," ",(IF('Wainwright Summary'!$E$7-C232&gt;AB232,0,(AB232-('Wainwright Summary'!$E$7-C232))/AB232)*AA232))</f>
        <v>74318.641897499998</v>
      </c>
      <c r="AD232" s="269">
        <f>VLOOKUP(C232,'Inflation-OLD'!$A$6:$B$126,2)/VLOOKUP('Wainwright Summary'!$E$6,'Inflation-OLD'!$A$6:$B$126,2)</f>
        <v>0.19606462053135437</v>
      </c>
      <c r="AE232" s="264">
        <f>IF(ISERROR(AA232*AD232), " ",AA232*AD232 )</f>
        <v>37777.331205286173</v>
      </c>
      <c r="AF232" s="264">
        <f t="shared" si="106"/>
        <v>14571.256322038951</v>
      </c>
      <c r="AG232" s="961">
        <v>2030</v>
      </c>
      <c r="AH232" s="271"/>
      <c r="AI232" s="985"/>
      <c r="AJ232" s="986">
        <f t="shared" si="107"/>
        <v>70</v>
      </c>
      <c r="AK232" s="998"/>
      <c r="AL232" s="998"/>
      <c r="AM232" s="998"/>
      <c r="AN232" s="292" t="s">
        <v>629</v>
      </c>
      <c r="AO232" s="31"/>
      <c r="AP232" s="3"/>
      <c r="AQ232" s="983"/>
      <c r="AR232" s="902">
        <v>140</v>
      </c>
      <c r="AS232" s="3">
        <f t="shared" si="110"/>
        <v>1</v>
      </c>
      <c r="AT232" s="903">
        <f t="shared" si="111"/>
        <v>140</v>
      </c>
    </row>
    <row r="233" spans="1:46" s="124" customFormat="1">
      <c r="A233" s="1135"/>
      <c r="B233" s="371"/>
      <c r="C233" s="1113"/>
      <c r="D233" s="1114"/>
      <c r="E233" s="417"/>
      <c r="F233" s="913"/>
      <c r="G233" s="337"/>
      <c r="H233" s="470"/>
      <c r="I233" s="470"/>
      <c r="J233" s="470"/>
      <c r="K233" s="470"/>
      <c r="L233" s="470"/>
      <c r="M233" s="471"/>
      <c r="N233" s="471"/>
      <c r="O233" s="471"/>
      <c r="P233" s="471"/>
      <c r="Q233" s="471"/>
      <c r="R233" s="472"/>
      <c r="S233" s="470"/>
      <c r="T233" s="470"/>
      <c r="U233" s="470"/>
      <c r="V233" s="470"/>
      <c r="W233" s="472"/>
      <c r="X233" s="472"/>
      <c r="Y233" s="472"/>
      <c r="Z233" s="472"/>
      <c r="AA233" s="472"/>
      <c r="AB233" s="716"/>
      <c r="AC233" s="313"/>
      <c r="AD233" s="269"/>
      <c r="AE233" s="264"/>
      <c r="AF233" s="264"/>
      <c r="AG233" s="270"/>
      <c r="AH233" s="271"/>
      <c r="AI233" s="985"/>
      <c r="AJ233" s="986"/>
      <c r="AK233" s="998"/>
      <c r="AL233" s="998"/>
      <c r="AM233" s="998"/>
      <c r="AN233" s="292"/>
      <c r="AO233" s="31"/>
      <c r="AP233" s="3"/>
      <c r="AQ233" s="983"/>
      <c r="AR233" s="902"/>
      <c r="AS233" s="3"/>
      <c r="AT233" s="903"/>
    </row>
    <row r="234" spans="1:46" s="124" customFormat="1" ht="38.25">
      <c r="A234" s="1135"/>
      <c r="B234" s="1000" t="s">
        <v>577</v>
      </c>
      <c r="C234" s="418"/>
      <c r="D234" s="1115"/>
      <c r="E234" s="420"/>
      <c r="F234" s="913"/>
      <c r="G234" s="337"/>
      <c r="H234" s="470"/>
      <c r="I234" s="470"/>
      <c r="J234" s="470"/>
      <c r="K234" s="470"/>
      <c r="L234" s="470"/>
      <c r="M234" s="471"/>
      <c r="N234" s="471"/>
      <c r="O234" s="471"/>
      <c r="P234" s="471"/>
      <c r="Q234" s="471"/>
      <c r="R234" s="472"/>
      <c r="S234" s="470"/>
      <c r="T234" s="470"/>
      <c r="U234" s="470"/>
      <c r="V234" s="470"/>
      <c r="W234" s="472"/>
      <c r="X234" s="472"/>
      <c r="Y234" s="472"/>
      <c r="Z234" s="472"/>
      <c r="AA234" s="472"/>
      <c r="AB234" s="716"/>
      <c r="AC234" s="313"/>
      <c r="AD234" s="269"/>
      <c r="AE234" s="264"/>
      <c r="AF234" s="264"/>
      <c r="AG234" s="270"/>
      <c r="AH234" s="271"/>
      <c r="AI234" s="985"/>
      <c r="AJ234" s="986"/>
      <c r="AK234" s="998"/>
      <c r="AL234" s="998"/>
      <c r="AM234" s="998"/>
      <c r="AN234" s="292" t="s">
        <v>628</v>
      </c>
      <c r="AP234" s="4"/>
      <c r="AR234" s="902"/>
      <c r="AS234" s="3"/>
      <c r="AT234" s="903"/>
    </row>
    <row r="235" spans="1:46" s="124" customFormat="1">
      <c r="A235" s="1135"/>
      <c r="B235" s="371" t="s">
        <v>578</v>
      </c>
      <c r="C235" s="1113">
        <v>1965</v>
      </c>
      <c r="D235" s="1114">
        <v>1</v>
      </c>
      <c r="E235" s="417" t="s">
        <v>305</v>
      </c>
      <c r="F235" s="913">
        <f t="shared" si="109"/>
        <v>50000</v>
      </c>
      <c r="G235" s="337">
        <f t="shared" si="94"/>
        <v>50000</v>
      </c>
      <c r="H235" s="470">
        <f t="shared" si="112"/>
        <v>0</v>
      </c>
      <c r="I235" s="470">
        <f t="shared" si="112"/>
        <v>0</v>
      </c>
      <c r="J235" s="470">
        <f t="shared" si="112"/>
        <v>0.05</v>
      </c>
      <c r="K235" s="470">
        <f t="shared" si="112"/>
        <v>0.05</v>
      </c>
      <c r="L235" s="470">
        <f t="shared" si="112"/>
        <v>0.1</v>
      </c>
      <c r="M235" s="471">
        <f t="shared" si="95"/>
        <v>0</v>
      </c>
      <c r="N235" s="471">
        <f t="shared" si="96"/>
        <v>0</v>
      </c>
      <c r="O235" s="471">
        <f t="shared" si="97"/>
        <v>2500</v>
      </c>
      <c r="P235" s="471">
        <f t="shared" si="98"/>
        <v>2625</v>
      </c>
      <c r="Q235" s="471">
        <f t="shared" si="99"/>
        <v>5512.5</v>
      </c>
      <c r="R235" s="472">
        <f t="shared" si="100"/>
        <v>60637.5</v>
      </c>
      <c r="S235" s="470">
        <f t="shared" si="108"/>
        <v>0</v>
      </c>
      <c r="T235" s="470">
        <f t="shared" si="108"/>
        <v>0.05</v>
      </c>
      <c r="U235" s="470">
        <v>0.03</v>
      </c>
      <c r="V235" s="470">
        <f t="shared" si="108"/>
        <v>0.1</v>
      </c>
      <c r="W235" s="472">
        <f t="shared" si="101"/>
        <v>0</v>
      </c>
      <c r="X235" s="472">
        <f t="shared" si="102"/>
        <v>3031.875</v>
      </c>
      <c r="Y235" s="472">
        <f t="shared" si="103"/>
        <v>1819.125</v>
      </c>
      <c r="Z235" s="472">
        <f t="shared" si="104"/>
        <v>303.1875</v>
      </c>
      <c r="AA235" s="472">
        <f t="shared" si="105"/>
        <v>65791.6875</v>
      </c>
      <c r="AB235" s="716">
        <v>50</v>
      </c>
      <c r="AC235" s="313">
        <f>IF(ISERROR(IF('Wainwright Summary'!$E$7-C235&gt;AB235,0,(AB235-('Wainwright Summary'!$E$7-C235))/AB235)*G235)," ",(IF('Wainwright Summary'!$E$7-C235&gt;AB235,0,(AB235-('Wainwright Summary'!$E$7-C235))/AB235)*AA235))</f>
        <v>9210.8362500000003</v>
      </c>
      <c r="AD235" s="269">
        <f>VLOOKUP(C235,'Inflation-OLD'!$A$6:$B$126,2)/VLOOKUP('Wainwright Summary'!$E$6,'Inflation-OLD'!$A$6:$B$126,2)</f>
        <v>0.19606462053135437</v>
      </c>
      <c r="AE235" s="264">
        <f>IF(ISERROR(AA235*AD235), " ",AA235*AD235 )</f>
        <v>12899.422243804951</v>
      </c>
      <c r="AF235" s="264">
        <f t="shared" si="106"/>
        <v>1805.9191141326933</v>
      </c>
      <c r="AG235" s="961">
        <v>2030</v>
      </c>
      <c r="AH235" s="271"/>
      <c r="AI235" s="985"/>
      <c r="AJ235" s="986">
        <f t="shared" si="107"/>
        <v>50</v>
      </c>
      <c r="AK235" s="998"/>
      <c r="AL235" s="998"/>
      <c r="AM235" s="998"/>
      <c r="AN235" s="292" t="s">
        <v>122</v>
      </c>
      <c r="AO235" s="31"/>
      <c r="AP235" s="3"/>
      <c r="AQ235" s="983"/>
      <c r="AR235" s="902">
        <v>50000</v>
      </c>
      <c r="AS235" s="3">
        <f t="shared" si="110"/>
        <v>1</v>
      </c>
      <c r="AT235" s="903">
        <f t="shared" si="111"/>
        <v>50000</v>
      </c>
    </row>
    <row r="236" spans="1:46" s="124" customFormat="1" ht="25.5">
      <c r="A236" s="1135"/>
      <c r="B236" s="371" t="s">
        <v>579</v>
      </c>
      <c r="C236" s="1113">
        <v>1965</v>
      </c>
      <c r="D236" s="1114">
        <v>2</v>
      </c>
      <c r="E236" s="417" t="s">
        <v>305</v>
      </c>
      <c r="F236" s="913">
        <f t="shared" si="109"/>
        <v>6000</v>
      </c>
      <c r="G236" s="337">
        <f t="shared" si="94"/>
        <v>12000</v>
      </c>
      <c r="H236" s="470">
        <f t="shared" si="112"/>
        <v>0</v>
      </c>
      <c r="I236" s="470">
        <f t="shared" si="112"/>
        <v>0</v>
      </c>
      <c r="J236" s="470">
        <f t="shared" si="112"/>
        <v>0.05</v>
      </c>
      <c r="K236" s="470">
        <f t="shared" si="112"/>
        <v>0.05</v>
      </c>
      <c r="L236" s="470">
        <f t="shared" si="112"/>
        <v>0.1</v>
      </c>
      <c r="M236" s="471">
        <f t="shared" si="95"/>
        <v>0</v>
      </c>
      <c r="N236" s="471">
        <f t="shared" si="96"/>
        <v>0</v>
      </c>
      <c r="O236" s="471">
        <f t="shared" si="97"/>
        <v>600</v>
      </c>
      <c r="P236" s="471">
        <f t="shared" si="98"/>
        <v>630</v>
      </c>
      <c r="Q236" s="471">
        <f t="shared" si="99"/>
        <v>1323</v>
      </c>
      <c r="R236" s="472">
        <f t="shared" si="100"/>
        <v>14553</v>
      </c>
      <c r="S236" s="470">
        <f t="shared" si="108"/>
        <v>0</v>
      </c>
      <c r="T236" s="470">
        <f t="shared" si="108"/>
        <v>0.05</v>
      </c>
      <c r="U236" s="470">
        <v>0.03</v>
      </c>
      <c r="V236" s="470">
        <f t="shared" si="108"/>
        <v>0.1</v>
      </c>
      <c r="W236" s="472">
        <f t="shared" si="101"/>
        <v>0</v>
      </c>
      <c r="X236" s="472">
        <f t="shared" si="102"/>
        <v>727.65000000000009</v>
      </c>
      <c r="Y236" s="472">
        <f t="shared" si="103"/>
        <v>436.59</v>
      </c>
      <c r="Z236" s="472">
        <f t="shared" si="104"/>
        <v>72.765000000000015</v>
      </c>
      <c r="AA236" s="472">
        <f t="shared" si="105"/>
        <v>15790.005000000001</v>
      </c>
      <c r="AB236" s="716">
        <v>25</v>
      </c>
      <c r="AC236" s="313">
        <f>IF(ISERROR(IF('Wainwright Summary'!$E$7-C236&gt;AB236,0,(AB236-('Wainwright Summary'!$E$7-C236))/AB236)*G236)," ",(IF('Wainwright Summary'!$E$7-C236&gt;AB236,0,(AB236-('Wainwright Summary'!$E$7-C236))/AB236)*AA236))</f>
        <v>0</v>
      </c>
      <c r="AD236" s="269">
        <f>VLOOKUP(C236,'Inflation-OLD'!$A$6:$B$126,2)/VLOOKUP('Wainwright Summary'!$E$6,'Inflation-OLD'!$A$6:$B$126,2)</f>
        <v>0.19606462053135437</v>
      </c>
      <c r="AE236" s="264">
        <f>IF(ISERROR(AA236*AD236), " ",AA236*AD236 )</f>
        <v>3095.8613385131885</v>
      </c>
      <c r="AF236" s="264">
        <f t="shared" si="106"/>
        <v>0</v>
      </c>
      <c r="AG236" s="961">
        <v>2030</v>
      </c>
      <c r="AH236" s="271"/>
      <c r="AI236" s="985"/>
      <c r="AJ236" s="986">
        <f t="shared" si="107"/>
        <v>25</v>
      </c>
      <c r="AK236" s="998"/>
      <c r="AL236" s="998"/>
      <c r="AM236" s="998"/>
      <c r="AN236" s="292" t="s">
        <v>123</v>
      </c>
      <c r="AO236" s="31"/>
      <c r="AP236" s="3"/>
      <c r="AQ236" s="983"/>
      <c r="AR236" s="902">
        <v>6000</v>
      </c>
      <c r="AS236" s="3">
        <f t="shared" si="110"/>
        <v>1</v>
      </c>
      <c r="AT236" s="903">
        <f t="shared" si="111"/>
        <v>6000</v>
      </c>
    </row>
    <row r="237" spans="1:46" s="124" customFormat="1">
      <c r="A237" s="1135"/>
      <c r="B237" s="371" t="s">
        <v>580</v>
      </c>
      <c r="C237" s="1113">
        <v>1965</v>
      </c>
      <c r="D237" s="1114">
        <v>1</v>
      </c>
      <c r="E237" s="417" t="s">
        <v>305</v>
      </c>
      <c r="F237" s="913">
        <f t="shared" si="109"/>
        <v>20000</v>
      </c>
      <c r="G237" s="337">
        <f t="shared" si="94"/>
        <v>20000</v>
      </c>
      <c r="H237" s="470">
        <f t="shared" si="112"/>
        <v>0</v>
      </c>
      <c r="I237" s="470">
        <f t="shared" si="112"/>
        <v>0</v>
      </c>
      <c r="J237" s="470">
        <f t="shared" si="112"/>
        <v>0.05</v>
      </c>
      <c r="K237" s="470">
        <f t="shared" si="112"/>
        <v>0.05</v>
      </c>
      <c r="L237" s="470">
        <f t="shared" si="112"/>
        <v>0.1</v>
      </c>
      <c r="M237" s="471">
        <f t="shared" si="95"/>
        <v>0</v>
      </c>
      <c r="N237" s="471">
        <f t="shared" si="96"/>
        <v>0</v>
      </c>
      <c r="O237" s="471">
        <f t="shared" si="97"/>
        <v>1000</v>
      </c>
      <c r="P237" s="471">
        <f t="shared" si="98"/>
        <v>1050</v>
      </c>
      <c r="Q237" s="471">
        <f t="shared" si="99"/>
        <v>2205</v>
      </c>
      <c r="R237" s="472">
        <f t="shared" si="100"/>
        <v>24255</v>
      </c>
      <c r="S237" s="470">
        <f t="shared" si="108"/>
        <v>0</v>
      </c>
      <c r="T237" s="470">
        <f t="shared" si="108"/>
        <v>0.05</v>
      </c>
      <c r="U237" s="470">
        <v>0.03</v>
      </c>
      <c r="V237" s="470">
        <f t="shared" si="108"/>
        <v>0.1</v>
      </c>
      <c r="W237" s="472">
        <f t="shared" si="101"/>
        <v>0</v>
      </c>
      <c r="X237" s="472">
        <f t="shared" si="102"/>
        <v>1212.75</v>
      </c>
      <c r="Y237" s="472">
        <f t="shared" si="103"/>
        <v>727.65</v>
      </c>
      <c r="Z237" s="472">
        <f t="shared" si="104"/>
        <v>121.27500000000001</v>
      </c>
      <c r="AA237" s="472">
        <f t="shared" si="105"/>
        <v>26316.674999999999</v>
      </c>
      <c r="AB237" s="716">
        <v>25</v>
      </c>
      <c r="AC237" s="313">
        <f>IF(ISERROR(IF('Wainwright Summary'!$E$7-C237&gt;AB237,0,(AB237-('Wainwright Summary'!$E$7-C237))/AB237)*G237)," ",(IF('Wainwright Summary'!$E$7-C237&gt;AB237,0,(AB237-('Wainwright Summary'!$E$7-C237))/AB237)*AA237))</f>
        <v>0</v>
      </c>
      <c r="AD237" s="269">
        <f>VLOOKUP(C237,'Inflation-OLD'!$A$6:$B$126,2)/VLOOKUP('Wainwright Summary'!$E$6,'Inflation-OLD'!$A$6:$B$126,2)</f>
        <v>0.19606462053135437</v>
      </c>
      <c r="AE237" s="264">
        <f>IF(ISERROR(AA237*AD237), " ",AA237*AD237 )</f>
        <v>5159.7688975219799</v>
      </c>
      <c r="AF237" s="264">
        <f t="shared" si="106"/>
        <v>0</v>
      </c>
      <c r="AG237" s="961">
        <v>2030</v>
      </c>
      <c r="AH237" s="271"/>
      <c r="AI237" s="985"/>
      <c r="AJ237" s="986">
        <f t="shared" si="107"/>
        <v>25</v>
      </c>
      <c r="AK237" s="998"/>
      <c r="AL237" s="998"/>
      <c r="AM237" s="998"/>
      <c r="AN237" s="292" t="s">
        <v>124</v>
      </c>
      <c r="AO237" s="31"/>
      <c r="AP237" s="3"/>
      <c r="AQ237" s="983"/>
      <c r="AR237" s="902">
        <v>20000</v>
      </c>
      <c r="AS237" s="3">
        <f t="shared" si="110"/>
        <v>1</v>
      </c>
      <c r="AT237" s="903">
        <f t="shared" si="111"/>
        <v>20000</v>
      </c>
    </row>
    <row r="238" spans="1:46" s="124" customFormat="1">
      <c r="A238" s="1135"/>
      <c r="B238" s="371" t="s">
        <v>581</v>
      </c>
      <c r="C238" s="1113">
        <v>1965</v>
      </c>
      <c r="D238" s="1114">
        <v>1</v>
      </c>
      <c r="E238" s="417" t="s">
        <v>305</v>
      </c>
      <c r="F238" s="913">
        <f t="shared" si="109"/>
        <v>10000</v>
      </c>
      <c r="G238" s="337">
        <f t="shared" si="94"/>
        <v>10000</v>
      </c>
      <c r="H238" s="470">
        <f t="shared" si="112"/>
        <v>0</v>
      </c>
      <c r="I238" s="470">
        <f t="shared" si="112"/>
        <v>0</v>
      </c>
      <c r="J238" s="470">
        <f t="shared" si="112"/>
        <v>0.05</v>
      </c>
      <c r="K238" s="470">
        <f t="shared" si="112"/>
        <v>0.05</v>
      </c>
      <c r="L238" s="470">
        <f t="shared" si="112"/>
        <v>0.1</v>
      </c>
      <c r="M238" s="471">
        <f t="shared" si="95"/>
        <v>0</v>
      </c>
      <c r="N238" s="471">
        <f t="shared" si="96"/>
        <v>0</v>
      </c>
      <c r="O238" s="471">
        <f t="shared" si="97"/>
        <v>500</v>
      </c>
      <c r="P238" s="471">
        <f t="shared" si="98"/>
        <v>525</v>
      </c>
      <c r="Q238" s="471">
        <f t="shared" si="99"/>
        <v>1102.5</v>
      </c>
      <c r="R238" s="472">
        <f t="shared" si="100"/>
        <v>12127.5</v>
      </c>
      <c r="S238" s="470">
        <f t="shared" si="108"/>
        <v>0</v>
      </c>
      <c r="T238" s="470">
        <f t="shared" si="108"/>
        <v>0.05</v>
      </c>
      <c r="U238" s="470">
        <v>0.03</v>
      </c>
      <c r="V238" s="470">
        <f t="shared" si="108"/>
        <v>0.1</v>
      </c>
      <c r="W238" s="472">
        <f t="shared" si="101"/>
        <v>0</v>
      </c>
      <c r="X238" s="472">
        <f t="shared" si="102"/>
        <v>606.375</v>
      </c>
      <c r="Y238" s="472">
        <f t="shared" si="103"/>
        <v>363.82499999999999</v>
      </c>
      <c r="Z238" s="472">
        <f t="shared" si="104"/>
        <v>60.637500000000003</v>
      </c>
      <c r="AA238" s="472">
        <f t="shared" si="105"/>
        <v>13158.3375</v>
      </c>
      <c r="AB238" s="716">
        <v>35</v>
      </c>
      <c r="AC238" s="313">
        <f>IF(ISERROR(IF('Wainwright Summary'!$E$7-C238&gt;AB238,0,(AB238-('Wainwright Summary'!$E$7-C238))/AB238)*G238)," ",(IF('Wainwright Summary'!$E$7-C238&gt;AB238,0,(AB238-('Wainwright Summary'!$E$7-C238))/AB238)*AA238))</f>
        <v>0</v>
      </c>
      <c r="AD238" s="269">
        <f>VLOOKUP(C238,'Inflation-OLD'!$A$6:$B$126,2)/VLOOKUP('Wainwright Summary'!$E$6,'Inflation-OLD'!$A$6:$B$126,2)</f>
        <v>0.19606462053135437</v>
      </c>
      <c r="AE238" s="264">
        <f>IF(ISERROR(AA238*AD238), " ",AA238*AD238 )</f>
        <v>2579.8844487609899</v>
      </c>
      <c r="AF238" s="264">
        <f t="shared" si="106"/>
        <v>0</v>
      </c>
      <c r="AG238" s="961">
        <v>2030</v>
      </c>
      <c r="AH238" s="271"/>
      <c r="AI238" s="985"/>
      <c r="AJ238" s="986">
        <f t="shared" si="107"/>
        <v>35</v>
      </c>
      <c r="AK238" s="998"/>
      <c r="AL238" s="998"/>
      <c r="AM238" s="998"/>
      <c r="AN238" s="292" t="s">
        <v>122</v>
      </c>
      <c r="AO238" s="31"/>
      <c r="AP238" s="3"/>
      <c r="AQ238" s="983"/>
      <c r="AR238" s="902">
        <v>10000</v>
      </c>
      <c r="AS238" s="3">
        <f t="shared" si="110"/>
        <v>1</v>
      </c>
      <c r="AT238" s="903">
        <f t="shared" si="111"/>
        <v>10000</v>
      </c>
    </row>
    <row r="239" spans="1:46" s="124" customFormat="1">
      <c r="A239" s="1135"/>
      <c r="B239" s="371" t="s">
        <v>582</v>
      </c>
      <c r="C239" s="1113">
        <v>1965</v>
      </c>
      <c r="D239" s="1114">
        <v>526</v>
      </c>
      <c r="E239" s="417" t="s">
        <v>307</v>
      </c>
      <c r="F239" s="913">
        <f t="shared" si="109"/>
        <v>135</v>
      </c>
      <c r="G239" s="337">
        <f t="shared" ref="G239:G281" si="113">IF(ISERROR(F239*D239)," ",F239*D239)</f>
        <v>71010</v>
      </c>
      <c r="H239" s="470">
        <f t="shared" si="112"/>
        <v>0</v>
      </c>
      <c r="I239" s="470">
        <f t="shared" si="112"/>
        <v>0</v>
      </c>
      <c r="J239" s="470">
        <f t="shared" si="112"/>
        <v>0.05</v>
      </c>
      <c r="K239" s="470">
        <f t="shared" si="112"/>
        <v>0.05</v>
      </c>
      <c r="L239" s="470">
        <f t="shared" si="112"/>
        <v>0.1</v>
      </c>
      <c r="M239" s="471">
        <f t="shared" ref="M239:M281" si="114">G239*H239</f>
        <v>0</v>
      </c>
      <c r="N239" s="471">
        <f t="shared" ref="N239:N281" si="115">(G239+M239)*I239</f>
        <v>0</v>
      </c>
      <c r="O239" s="471">
        <f t="shared" ref="O239:O281" si="116">(G239+M239+N239)*J239</f>
        <v>3550.5</v>
      </c>
      <c r="P239" s="471">
        <f t="shared" ref="P239:P281" si="117">(G239+M239+N239+O239)*K239</f>
        <v>3728.0250000000001</v>
      </c>
      <c r="Q239" s="471">
        <f t="shared" ref="Q239:Q281" si="118">(G239+M239+N239+O239+P239)*L239</f>
        <v>7828.8525</v>
      </c>
      <c r="R239" s="472">
        <f t="shared" ref="R239:R281" si="119">G239+SUM(M239:Q239)</f>
        <v>86117.377500000002</v>
      </c>
      <c r="S239" s="470">
        <f t="shared" si="108"/>
        <v>0</v>
      </c>
      <c r="T239" s="470">
        <f t="shared" si="108"/>
        <v>0.05</v>
      </c>
      <c r="U239" s="470">
        <v>0.03</v>
      </c>
      <c r="V239" s="470">
        <f t="shared" si="108"/>
        <v>0.1</v>
      </c>
      <c r="W239" s="472">
        <f t="shared" ref="W239:W281" si="120">R239*S239</f>
        <v>0</v>
      </c>
      <c r="X239" s="472">
        <f t="shared" ref="X239:X281" si="121">R239*T239</f>
        <v>4305.8688750000001</v>
      </c>
      <c r="Y239" s="472">
        <f t="shared" ref="Y239:Y281" si="122">R239*U239</f>
        <v>2583.5213250000002</v>
      </c>
      <c r="Z239" s="472">
        <f t="shared" ref="Z239:Z281" si="123">(W239+X239)*V239</f>
        <v>430.58688750000005</v>
      </c>
      <c r="AA239" s="472">
        <f t="shared" ref="AA239:AA281" si="124">R239+SUM(W239:Z239)</f>
        <v>93437.354587499998</v>
      </c>
      <c r="AB239" s="716">
        <v>70</v>
      </c>
      <c r="AC239" s="313">
        <f>IF(ISERROR(IF('Wainwright Summary'!$E$7-C239&gt;AB239,0,(AB239-('Wainwright Summary'!$E$7-C239))/AB239)*G239)," ",(IF('Wainwright Summary'!$E$7-C239&gt;AB239,0,(AB239-('Wainwright Summary'!$E$7-C239))/AB239)*AA239))</f>
        <v>36040.122483749998</v>
      </c>
      <c r="AD239" s="269">
        <f>VLOOKUP(C239,'Inflation-OLD'!$A$6:$B$126,2)/VLOOKUP('Wainwright Summary'!$E$6,'Inflation-OLD'!$A$6:$B$126,2)</f>
        <v>0.19606462053135437</v>
      </c>
      <c r="AE239" s="264">
        <f>IF(ISERROR(AA239*AD239), " ",AA239*AD239 )</f>
        <v>18319.759470651792</v>
      </c>
      <c r="AF239" s="264">
        <f t="shared" ref="AF239:AF281" si="125">IF(ISERROR((AC239/AA239)*AE239)," ",(AC239/AA239)*AE239)</f>
        <v>7066.1929386799766</v>
      </c>
      <c r="AG239" s="961">
        <v>2030</v>
      </c>
      <c r="AH239" s="271"/>
      <c r="AI239" s="985"/>
      <c r="AJ239" s="986">
        <f t="shared" ref="AJ239:AJ281" si="126">AB239</f>
        <v>70</v>
      </c>
      <c r="AK239" s="998"/>
      <c r="AL239" s="998"/>
      <c r="AM239" s="998"/>
      <c r="AN239" s="292" t="s">
        <v>632</v>
      </c>
      <c r="AO239" s="31"/>
      <c r="AP239" s="3"/>
      <c r="AQ239" s="983"/>
      <c r="AR239" s="902">
        <v>135</v>
      </c>
      <c r="AS239" s="3">
        <f t="shared" si="110"/>
        <v>1</v>
      </c>
      <c r="AT239" s="903">
        <f t="shared" si="111"/>
        <v>135</v>
      </c>
    </row>
    <row r="240" spans="1:46" s="124" customFormat="1">
      <c r="A240" s="1135"/>
      <c r="B240" s="371"/>
      <c r="C240" s="1113"/>
      <c r="D240" s="419"/>
      <c r="E240" s="420"/>
      <c r="F240" s="913"/>
      <c r="G240" s="337"/>
      <c r="H240" s="470"/>
      <c r="I240" s="470"/>
      <c r="J240" s="470"/>
      <c r="K240" s="470"/>
      <c r="L240" s="470"/>
      <c r="M240" s="471"/>
      <c r="N240" s="471"/>
      <c r="O240" s="471"/>
      <c r="P240" s="471"/>
      <c r="Q240" s="471"/>
      <c r="R240" s="472"/>
      <c r="S240" s="470"/>
      <c r="T240" s="470"/>
      <c r="U240" s="470"/>
      <c r="V240" s="470"/>
      <c r="W240" s="472"/>
      <c r="X240" s="472"/>
      <c r="Y240" s="472"/>
      <c r="Z240" s="472"/>
      <c r="AA240" s="472"/>
      <c r="AB240" s="716"/>
      <c r="AC240" s="313"/>
      <c r="AD240" s="269"/>
      <c r="AE240" s="264"/>
      <c r="AF240" s="264"/>
      <c r="AG240" s="270"/>
      <c r="AH240" s="271"/>
      <c r="AI240" s="985"/>
      <c r="AJ240" s="986"/>
      <c r="AK240" s="998"/>
      <c r="AL240" s="998"/>
      <c r="AM240" s="998"/>
      <c r="AN240" s="292"/>
      <c r="AP240" s="4"/>
      <c r="AQ240" s="197"/>
      <c r="AR240" s="902"/>
      <c r="AS240" s="3"/>
      <c r="AT240" s="903"/>
    </row>
    <row r="241" spans="1:46" s="124" customFormat="1" ht="38.25">
      <c r="A241" s="1135"/>
      <c r="B241" s="1000" t="s">
        <v>583</v>
      </c>
      <c r="C241" s="418"/>
      <c r="D241" s="1115"/>
      <c r="E241" s="420"/>
      <c r="F241" s="913"/>
      <c r="G241" s="337"/>
      <c r="H241" s="470"/>
      <c r="I241" s="470"/>
      <c r="J241" s="470"/>
      <c r="K241" s="470"/>
      <c r="L241" s="470"/>
      <c r="M241" s="471"/>
      <c r="N241" s="471"/>
      <c r="O241" s="471"/>
      <c r="P241" s="471"/>
      <c r="Q241" s="471"/>
      <c r="R241" s="472"/>
      <c r="S241" s="470"/>
      <c r="T241" s="470"/>
      <c r="U241" s="470"/>
      <c r="V241" s="470"/>
      <c r="W241" s="472"/>
      <c r="X241" s="472"/>
      <c r="Y241" s="472"/>
      <c r="Z241" s="472"/>
      <c r="AA241" s="472"/>
      <c r="AB241" s="716"/>
      <c r="AC241" s="313"/>
      <c r="AD241" s="269"/>
      <c r="AE241" s="264"/>
      <c r="AF241" s="264"/>
      <c r="AG241" s="270"/>
      <c r="AH241" s="271"/>
      <c r="AI241" s="985"/>
      <c r="AJ241" s="986"/>
      <c r="AK241" s="998"/>
      <c r="AL241" s="998"/>
      <c r="AM241" s="998"/>
      <c r="AN241" s="292" t="s">
        <v>628</v>
      </c>
      <c r="AP241" s="4"/>
      <c r="AR241" s="902"/>
      <c r="AS241" s="3"/>
      <c r="AT241" s="903"/>
    </row>
    <row r="242" spans="1:46" s="124" customFormat="1">
      <c r="A242" s="1135"/>
      <c r="B242" s="371" t="s">
        <v>584</v>
      </c>
      <c r="C242" s="1113">
        <v>1965</v>
      </c>
      <c r="D242" s="1115">
        <v>1</v>
      </c>
      <c r="E242" s="420" t="s">
        <v>305</v>
      </c>
      <c r="F242" s="913">
        <f t="shared" si="109"/>
        <v>50000</v>
      </c>
      <c r="G242" s="337">
        <f t="shared" si="113"/>
        <v>50000</v>
      </c>
      <c r="H242" s="470">
        <f t="shared" si="112"/>
        <v>0</v>
      </c>
      <c r="I242" s="470">
        <f t="shared" si="112"/>
        <v>0</v>
      </c>
      <c r="J242" s="470">
        <f t="shared" si="112"/>
        <v>0.05</v>
      </c>
      <c r="K242" s="470">
        <f t="shared" si="112"/>
        <v>0.05</v>
      </c>
      <c r="L242" s="470">
        <f t="shared" si="112"/>
        <v>0.1</v>
      </c>
      <c r="M242" s="471">
        <f t="shared" si="114"/>
        <v>0</v>
      </c>
      <c r="N242" s="471">
        <f t="shared" si="115"/>
        <v>0</v>
      </c>
      <c r="O242" s="471">
        <f t="shared" si="116"/>
        <v>2500</v>
      </c>
      <c r="P242" s="471">
        <f t="shared" si="117"/>
        <v>2625</v>
      </c>
      <c r="Q242" s="471">
        <f t="shared" si="118"/>
        <v>5512.5</v>
      </c>
      <c r="R242" s="472">
        <f t="shared" si="119"/>
        <v>60637.5</v>
      </c>
      <c r="S242" s="470">
        <f t="shared" si="108"/>
        <v>0</v>
      </c>
      <c r="T242" s="470">
        <f t="shared" si="108"/>
        <v>0.05</v>
      </c>
      <c r="U242" s="470">
        <v>0.03</v>
      </c>
      <c r="V242" s="470">
        <f t="shared" si="108"/>
        <v>0.1</v>
      </c>
      <c r="W242" s="472">
        <f t="shared" si="120"/>
        <v>0</v>
      </c>
      <c r="X242" s="472">
        <f t="shared" si="121"/>
        <v>3031.875</v>
      </c>
      <c r="Y242" s="472">
        <f t="shared" si="122"/>
        <v>1819.125</v>
      </c>
      <c r="Z242" s="472">
        <f t="shared" si="123"/>
        <v>303.1875</v>
      </c>
      <c r="AA242" s="472">
        <f t="shared" si="124"/>
        <v>65791.6875</v>
      </c>
      <c r="AB242" s="716">
        <v>50</v>
      </c>
      <c r="AC242" s="313">
        <f>IF(ISERROR(IF('Wainwright Summary'!$E$7-C242&gt;AB242,0,(AB242-('Wainwright Summary'!$E$7-C242))/AB242)*G242)," ",(IF('Wainwright Summary'!$E$7-C242&gt;AB242,0,(AB242-('Wainwright Summary'!$E$7-C242))/AB242)*AA242))</f>
        <v>9210.8362500000003</v>
      </c>
      <c r="AD242" s="269">
        <f>VLOOKUP(C242,'Inflation-OLD'!$A$6:$B$126,2)/VLOOKUP('Wainwright Summary'!$E$6,'Inflation-OLD'!$A$6:$B$126,2)</f>
        <v>0.19606462053135437</v>
      </c>
      <c r="AE242" s="264">
        <f>IF(ISERROR(AA242*AD242), " ",AA242*AD242 )</f>
        <v>12899.422243804951</v>
      </c>
      <c r="AF242" s="264">
        <f t="shared" si="125"/>
        <v>1805.9191141326933</v>
      </c>
      <c r="AG242" s="961">
        <v>2030</v>
      </c>
      <c r="AH242" s="271"/>
      <c r="AI242" s="985"/>
      <c r="AJ242" s="986">
        <f t="shared" si="126"/>
        <v>50</v>
      </c>
      <c r="AK242" s="998"/>
      <c r="AL242" s="998"/>
      <c r="AM242" s="998"/>
      <c r="AN242" s="292" t="s">
        <v>122</v>
      </c>
      <c r="AP242" s="4"/>
      <c r="AR242" s="902">
        <v>50000</v>
      </c>
      <c r="AS242" s="3">
        <f t="shared" si="110"/>
        <v>1</v>
      </c>
      <c r="AT242" s="903">
        <f t="shared" si="111"/>
        <v>50000</v>
      </c>
    </row>
    <row r="243" spans="1:46" s="124" customFormat="1" ht="25.5">
      <c r="A243" s="1135"/>
      <c r="B243" s="371" t="s">
        <v>585</v>
      </c>
      <c r="C243" s="1113">
        <v>1965</v>
      </c>
      <c r="D243" s="1114">
        <v>2</v>
      </c>
      <c r="E243" s="417" t="s">
        <v>305</v>
      </c>
      <c r="F243" s="913">
        <f t="shared" si="109"/>
        <v>6000</v>
      </c>
      <c r="G243" s="337">
        <f t="shared" si="113"/>
        <v>12000</v>
      </c>
      <c r="H243" s="470">
        <f t="shared" si="112"/>
        <v>0</v>
      </c>
      <c r="I243" s="470">
        <f t="shared" si="112"/>
        <v>0</v>
      </c>
      <c r="J243" s="470">
        <f t="shared" si="112"/>
        <v>0.05</v>
      </c>
      <c r="K243" s="470">
        <f t="shared" si="112"/>
        <v>0.05</v>
      </c>
      <c r="L243" s="470">
        <f t="shared" si="112"/>
        <v>0.1</v>
      </c>
      <c r="M243" s="471">
        <f t="shared" si="114"/>
        <v>0</v>
      </c>
      <c r="N243" s="471">
        <f t="shared" si="115"/>
        <v>0</v>
      </c>
      <c r="O243" s="471">
        <f t="shared" si="116"/>
        <v>600</v>
      </c>
      <c r="P243" s="471">
        <f t="shared" si="117"/>
        <v>630</v>
      </c>
      <c r="Q243" s="471">
        <f t="shared" si="118"/>
        <v>1323</v>
      </c>
      <c r="R243" s="472">
        <f t="shared" si="119"/>
        <v>14553</v>
      </c>
      <c r="S243" s="470">
        <f t="shared" si="108"/>
        <v>0</v>
      </c>
      <c r="T243" s="470">
        <f t="shared" si="108"/>
        <v>0.05</v>
      </c>
      <c r="U243" s="470">
        <v>0.03</v>
      </c>
      <c r="V243" s="470">
        <f t="shared" si="108"/>
        <v>0.1</v>
      </c>
      <c r="W243" s="472">
        <f t="shared" si="120"/>
        <v>0</v>
      </c>
      <c r="X243" s="472">
        <f t="shared" si="121"/>
        <v>727.65000000000009</v>
      </c>
      <c r="Y243" s="472">
        <f t="shared" si="122"/>
        <v>436.59</v>
      </c>
      <c r="Z243" s="472">
        <f t="shared" si="123"/>
        <v>72.765000000000015</v>
      </c>
      <c r="AA243" s="472">
        <f t="shared" si="124"/>
        <v>15790.005000000001</v>
      </c>
      <c r="AB243" s="716">
        <v>25</v>
      </c>
      <c r="AC243" s="313">
        <f>IF(ISERROR(IF('Wainwright Summary'!$E$7-C243&gt;AB243,0,(AB243-('Wainwright Summary'!$E$7-C243))/AB243)*G243)," ",(IF('Wainwright Summary'!$E$7-C243&gt;AB243,0,(AB243-('Wainwright Summary'!$E$7-C243))/AB243)*AA243))</f>
        <v>0</v>
      </c>
      <c r="AD243" s="269">
        <f>VLOOKUP(C243,'Inflation-OLD'!$A$6:$B$126,2)/VLOOKUP('Wainwright Summary'!$E$6,'Inflation-OLD'!$A$6:$B$126,2)</f>
        <v>0.19606462053135437</v>
      </c>
      <c r="AE243" s="264">
        <f>IF(ISERROR(AA243*AD243), " ",AA243*AD243 )</f>
        <v>3095.8613385131885</v>
      </c>
      <c r="AF243" s="264">
        <f t="shared" si="125"/>
        <v>0</v>
      </c>
      <c r="AG243" s="961">
        <v>2030</v>
      </c>
      <c r="AH243" s="271"/>
      <c r="AI243" s="985"/>
      <c r="AJ243" s="986">
        <f t="shared" si="126"/>
        <v>25</v>
      </c>
      <c r="AK243" s="998"/>
      <c r="AL243" s="998"/>
      <c r="AM243" s="998"/>
      <c r="AN243" s="292" t="s">
        <v>123</v>
      </c>
      <c r="AO243" s="142"/>
      <c r="AP243" s="5"/>
      <c r="AQ243" s="983"/>
      <c r="AR243" s="902">
        <v>6000</v>
      </c>
      <c r="AS243" s="3">
        <f t="shared" si="110"/>
        <v>1</v>
      </c>
      <c r="AT243" s="903">
        <f t="shared" si="111"/>
        <v>6000</v>
      </c>
    </row>
    <row r="244" spans="1:46" s="124" customFormat="1">
      <c r="A244" s="1135"/>
      <c r="B244" s="371" t="s">
        <v>586</v>
      </c>
      <c r="C244" s="1113">
        <v>1965</v>
      </c>
      <c r="D244" s="1114">
        <v>1</v>
      </c>
      <c r="E244" s="417" t="s">
        <v>305</v>
      </c>
      <c r="F244" s="913">
        <f t="shared" si="109"/>
        <v>20000</v>
      </c>
      <c r="G244" s="337">
        <f t="shared" si="113"/>
        <v>20000</v>
      </c>
      <c r="H244" s="470">
        <f t="shared" si="112"/>
        <v>0</v>
      </c>
      <c r="I244" s="470">
        <f t="shared" si="112"/>
        <v>0</v>
      </c>
      <c r="J244" s="470">
        <f t="shared" si="112"/>
        <v>0.05</v>
      </c>
      <c r="K244" s="470">
        <f t="shared" si="112"/>
        <v>0.05</v>
      </c>
      <c r="L244" s="470">
        <f t="shared" si="112"/>
        <v>0.1</v>
      </c>
      <c r="M244" s="471">
        <f t="shared" si="114"/>
        <v>0</v>
      </c>
      <c r="N244" s="471">
        <f t="shared" si="115"/>
        <v>0</v>
      </c>
      <c r="O244" s="471">
        <f t="shared" si="116"/>
        <v>1000</v>
      </c>
      <c r="P244" s="471">
        <f t="shared" si="117"/>
        <v>1050</v>
      </c>
      <c r="Q244" s="471">
        <f t="shared" si="118"/>
        <v>2205</v>
      </c>
      <c r="R244" s="472">
        <f t="shared" si="119"/>
        <v>24255</v>
      </c>
      <c r="S244" s="470">
        <f t="shared" si="108"/>
        <v>0</v>
      </c>
      <c r="T244" s="470">
        <f t="shared" si="108"/>
        <v>0.05</v>
      </c>
      <c r="U244" s="470">
        <v>0.03</v>
      </c>
      <c r="V244" s="470">
        <f t="shared" si="108"/>
        <v>0.1</v>
      </c>
      <c r="W244" s="472">
        <f t="shared" si="120"/>
        <v>0</v>
      </c>
      <c r="X244" s="472">
        <f t="shared" si="121"/>
        <v>1212.75</v>
      </c>
      <c r="Y244" s="472">
        <f t="shared" si="122"/>
        <v>727.65</v>
      </c>
      <c r="Z244" s="472">
        <f t="shared" si="123"/>
        <v>121.27500000000001</v>
      </c>
      <c r="AA244" s="472">
        <f t="shared" si="124"/>
        <v>26316.674999999999</v>
      </c>
      <c r="AB244" s="716">
        <v>25</v>
      </c>
      <c r="AC244" s="313">
        <f>IF(ISERROR(IF('Wainwright Summary'!$E$7-C244&gt;AB244,0,(AB244-('Wainwright Summary'!$E$7-C244))/AB244)*G244)," ",(IF('Wainwright Summary'!$E$7-C244&gt;AB244,0,(AB244-('Wainwright Summary'!$E$7-C244))/AB244)*AA244))</f>
        <v>0</v>
      </c>
      <c r="AD244" s="269">
        <f>VLOOKUP(C244,'Inflation-OLD'!$A$6:$B$126,2)/VLOOKUP('Wainwright Summary'!$E$6,'Inflation-OLD'!$A$6:$B$126,2)</f>
        <v>0.19606462053135437</v>
      </c>
      <c r="AE244" s="264">
        <f>IF(ISERROR(AA244*AD244), " ",AA244*AD244 )</f>
        <v>5159.7688975219799</v>
      </c>
      <c r="AF244" s="264">
        <f t="shared" si="125"/>
        <v>0</v>
      </c>
      <c r="AG244" s="961">
        <v>2030</v>
      </c>
      <c r="AH244" s="271"/>
      <c r="AI244" s="985"/>
      <c r="AJ244" s="986">
        <f t="shared" si="126"/>
        <v>25</v>
      </c>
      <c r="AK244" s="998"/>
      <c r="AL244" s="998"/>
      <c r="AM244" s="998"/>
      <c r="AN244" s="292" t="s">
        <v>124</v>
      </c>
      <c r="AO244" s="142"/>
      <c r="AP244" s="5"/>
      <c r="AQ244" s="983"/>
      <c r="AR244" s="902">
        <v>20000</v>
      </c>
      <c r="AS244" s="3">
        <f t="shared" si="110"/>
        <v>1</v>
      </c>
      <c r="AT244" s="903">
        <f t="shared" si="111"/>
        <v>20000</v>
      </c>
    </row>
    <row r="245" spans="1:46" s="124" customFormat="1">
      <c r="A245" s="1135"/>
      <c r="B245" s="371" t="s">
        <v>597</v>
      </c>
      <c r="C245" s="1113">
        <v>1965</v>
      </c>
      <c r="D245" s="1114">
        <v>1</v>
      </c>
      <c r="E245" s="417" t="s">
        <v>305</v>
      </c>
      <c r="F245" s="913">
        <f t="shared" si="109"/>
        <v>10000</v>
      </c>
      <c r="G245" s="337">
        <f t="shared" si="113"/>
        <v>10000</v>
      </c>
      <c r="H245" s="470">
        <f t="shared" si="112"/>
        <v>0</v>
      </c>
      <c r="I245" s="470">
        <f t="shared" si="112"/>
        <v>0</v>
      </c>
      <c r="J245" s="470">
        <f t="shared" si="112"/>
        <v>0.05</v>
      </c>
      <c r="K245" s="470">
        <f t="shared" si="112"/>
        <v>0.05</v>
      </c>
      <c r="L245" s="470">
        <f t="shared" si="112"/>
        <v>0.1</v>
      </c>
      <c r="M245" s="471">
        <f t="shared" si="114"/>
        <v>0</v>
      </c>
      <c r="N245" s="471">
        <f t="shared" si="115"/>
        <v>0</v>
      </c>
      <c r="O245" s="471">
        <f t="shared" si="116"/>
        <v>500</v>
      </c>
      <c r="P245" s="471">
        <f t="shared" si="117"/>
        <v>525</v>
      </c>
      <c r="Q245" s="471">
        <f t="shared" si="118"/>
        <v>1102.5</v>
      </c>
      <c r="R245" s="472">
        <f t="shared" si="119"/>
        <v>12127.5</v>
      </c>
      <c r="S245" s="470">
        <f t="shared" si="108"/>
        <v>0</v>
      </c>
      <c r="T245" s="470">
        <f t="shared" si="108"/>
        <v>0.05</v>
      </c>
      <c r="U245" s="470">
        <v>0.03</v>
      </c>
      <c r="V245" s="470">
        <f t="shared" si="108"/>
        <v>0.1</v>
      </c>
      <c r="W245" s="472">
        <f t="shared" si="120"/>
        <v>0</v>
      </c>
      <c r="X245" s="472">
        <f t="shared" si="121"/>
        <v>606.375</v>
      </c>
      <c r="Y245" s="472">
        <f t="shared" si="122"/>
        <v>363.82499999999999</v>
      </c>
      <c r="Z245" s="472">
        <f t="shared" si="123"/>
        <v>60.637500000000003</v>
      </c>
      <c r="AA245" s="472">
        <f t="shared" si="124"/>
        <v>13158.3375</v>
      </c>
      <c r="AB245" s="716">
        <v>35</v>
      </c>
      <c r="AC245" s="313">
        <f>IF(ISERROR(IF('Wainwright Summary'!$E$7-C245&gt;AB245,0,(AB245-('Wainwright Summary'!$E$7-C245))/AB245)*G245)," ",(IF('Wainwright Summary'!$E$7-C245&gt;AB245,0,(AB245-('Wainwright Summary'!$E$7-C245))/AB245)*AA245))</f>
        <v>0</v>
      </c>
      <c r="AD245" s="269">
        <f>VLOOKUP(C245,'Inflation-OLD'!$A$6:$B$126,2)/VLOOKUP('Wainwright Summary'!$E$6,'Inflation-OLD'!$A$6:$B$126,2)</f>
        <v>0.19606462053135437</v>
      </c>
      <c r="AE245" s="264">
        <f>IF(ISERROR(AA245*AD245), " ",AA245*AD245 )</f>
        <v>2579.8844487609899</v>
      </c>
      <c r="AF245" s="264">
        <f t="shared" si="125"/>
        <v>0</v>
      </c>
      <c r="AG245" s="961">
        <v>2030</v>
      </c>
      <c r="AH245" s="271"/>
      <c r="AI245" s="985"/>
      <c r="AJ245" s="986">
        <f t="shared" si="126"/>
        <v>35</v>
      </c>
      <c r="AK245" s="998"/>
      <c r="AL245" s="998"/>
      <c r="AM245" s="998"/>
      <c r="AN245" s="292" t="s">
        <v>122</v>
      </c>
      <c r="AO245" s="142"/>
      <c r="AP245" s="5"/>
      <c r="AQ245" s="983"/>
      <c r="AR245" s="902">
        <v>10000</v>
      </c>
      <c r="AS245" s="3">
        <f t="shared" si="110"/>
        <v>1</v>
      </c>
      <c r="AT245" s="903">
        <f t="shared" si="111"/>
        <v>10000</v>
      </c>
    </row>
    <row r="246" spans="1:46" s="124" customFormat="1">
      <c r="A246" s="1135"/>
      <c r="B246" s="371" t="s">
        <v>999</v>
      </c>
      <c r="C246" s="1113">
        <v>1965</v>
      </c>
      <c r="D246" s="1114">
        <v>402</v>
      </c>
      <c r="E246" s="417" t="s">
        <v>307</v>
      </c>
      <c r="F246" s="913">
        <f t="shared" si="109"/>
        <v>140</v>
      </c>
      <c r="G246" s="337">
        <f t="shared" si="113"/>
        <v>56280</v>
      </c>
      <c r="H246" s="470">
        <f t="shared" si="112"/>
        <v>0</v>
      </c>
      <c r="I246" s="470">
        <f t="shared" si="112"/>
        <v>0</v>
      </c>
      <c r="J246" s="470">
        <f t="shared" si="112"/>
        <v>0.05</v>
      </c>
      <c r="K246" s="470">
        <f t="shared" si="112"/>
        <v>0.05</v>
      </c>
      <c r="L246" s="470">
        <f t="shared" si="112"/>
        <v>0.1</v>
      </c>
      <c r="M246" s="471">
        <f t="shared" si="114"/>
        <v>0</v>
      </c>
      <c r="N246" s="471">
        <f t="shared" si="115"/>
        <v>0</v>
      </c>
      <c r="O246" s="471">
        <f t="shared" si="116"/>
        <v>2814</v>
      </c>
      <c r="P246" s="471">
        <f t="shared" si="117"/>
        <v>2954.7000000000003</v>
      </c>
      <c r="Q246" s="471">
        <f t="shared" si="118"/>
        <v>6204.87</v>
      </c>
      <c r="R246" s="472">
        <f t="shared" si="119"/>
        <v>68253.570000000007</v>
      </c>
      <c r="S246" s="470">
        <f t="shared" si="108"/>
        <v>0</v>
      </c>
      <c r="T246" s="470">
        <f t="shared" si="108"/>
        <v>0.05</v>
      </c>
      <c r="U246" s="470">
        <v>0.03</v>
      </c>
      <c r="V246" s="470">
        <f t="shared" si="108"/>
        <v>0.1</v>
      </c>
      <c r="W246" s="472">
        <f t="shared" si="120"/>
        <v>0</v>
      </c>
      <c r="X246" s="472">
        <f t="shared" si="121"/>
        <v>3412.6785000000004</v>
      </c>
      <c r="Y246" s="472">
        <f t="shared" si="122"/>
        <v>2047.6071000000002</v>
      </c>
      <c r="Z246" s="472">
        <f t="shared" si="123"/>
        <v>341.26785000000007</v>
      </c>
      <c r="AA246" s="472">
        <f t="shared" si="124"/>
        <v>74055.123450000014</v>
      </c>
      <c r="AB246" s="716">
        <v>70</v>
      </c>
      <c r="AC246" s="313">
        <f>IF(ISERROR(IF('Wainwright Summary'!$E$7-C246&gt;AB246,0,(AB246-('Wainwright Summary'!$E$7-C246))/AB246)*G246)," ",(IF('Wainwright Summary'!$E$7-C246&gt;AB246,0,(AB246-('Wainwright Summary'!$E$7-C246))/AB246)*AA246))</f>
        <v>28564.119045000007</v>
      </c>
      <c r="AD246" s="269">
        <f>VLOOKUP(C246,'Inflation-OLD'!$A$6:$B$126,2)/VLOOKUP('Wainwright Summary'!$E$6,'Inflation-OLD'!$A$6:$B$126,2)</f>
        <v>0.19606462053135437</v>
      </c>
      <c r="AE246" s="264">
        <f>IF(ISERROR(AA246*AD246), " ",AA246*AD246 )</f>
        <v>14519.589677626855</v>
      </c>
      <c r="AF246" s="264">
        <f t="shared" si="125"/>
        <v>5600.4131613703585</v>
      </c>
      <c r="AG246" s="961">
        <v>2030</v>
      </c>
      <c r="AH246" s="271"/>
      <c r="AI246" s="985"/>
      <c r="AJ246" s="986">
        <f t="shared" si="126"/>
        <v>70</v>
      </c>
      <c r="AK246" s="998"/>
      <c r="AL246" s="998"/>
      <c r="AM246" s="998"/>
      <c r="AN246" s="292" t="s">
        <v>632</v>
      </c>
      <c r="AO246" s="142"/>
      <c r="AP246" s="5"/>
      <c r="AQ246" s="983"/>
      <c r="AR246" s="902">
        <v>140</v>
      </c>
      <c r="AS246" s="3">
        <f t="shared" si="110"/>
        <v>1</v>
      </c>
      <c r="AT246" s="903">
        <f t="shared" si="111"/>
        <v>140</v>
      </c>
    </row>
    <row r="247" spans="1:46" s="124" customFormat="1">
      <c r="A247" s="1135"/>
      <c r="B247" s="371"/>
      <c r="C247" s="1113"/>
      <c r="D247" s="1114"/>
      <c r="E247" s="417"/>
      <c r="F247" s="913"/>
      <c r="G247" s="337"/>
      <c r="H247" s="470"/>
      <c r="I247" s="470"/>
      <c r="J247" s="470"/>
      <c r="K247" s="470"/>
      <c r="L247" s="470"/>
      <c r="M247" s="471"/>
      <c r="N247" s="471"/>
      <c r="O247" s="471"/>
      <c r="P247" s="471"/>
      <c r="Q247" s="471"/>
      <c r="R247" s="472"/>
      <c r="S247" s="470"/>
      <c r="T247" s="470"/>
      <c r="U247" s="470"/>
      <c r="V247" s="470"/>
      <c r="W247" s="472"/>
      <c r="X247" s="472"/>
      <c r="Y247" s="472"/>
      <c r="Z247" s="472"/>
      <c r="AA247" s="472"/>
      <c r="AB247" s="716"/>
      <c r="AC247" s="313"/>
      <c r="AD247" s="269"/>
      <c r="AE247" s="264"/>
      <c r="AF247" s="264"/>
      <c r="AG247" s="270"/>
      <c r="AH247" s="271"/>
      <c r="AI247" s="985"/>
      <c r="AJ247" s="986"/>
      <c r="AK247" s="998"/>
      <c r="AL247" s="998"/>
      <c r="AM247" s="998"/>
      <c r="AN247" s="292"/>
      <c r="AO247" s="142"/>
      <c r="AP247" s="5"/>
      <c r="AQ247" s="983"/>
      <c r="AR247" s="902"/>
      <c r="AS247" s="3"/>
      <c r="AT247" s="903"/>
    </row>
    <row r="248" spans="1:46" s="124" customFormat="1" ht="38.25">
      <c r="A248" s="1135"/>
      <c r="B248" s="1000" t="s">
        <v>136</v>
      </c>
      <c r="C248" s="1113"/>
      <c r="D248" s="1114"/>
      <c r="E248" s="417"/>
      <c r="F248" s="913"/>
      <c r="G248" s="337"/>
      <c r="H248" s="470"/>
      <c r="I248" s="470"/>
      <c r="J248" s="470"/>
      <c r="K248" s="470"/>
      <c r="L248" s="470"/>
      <c r="M248" s="471"/>
      <c r="N248" s="471"/>
      <c r="O248" s="471"/>
      <c r="P248" s="471"/>
      <c r="Q248" s="471"/>
      <c r="R248" s="472"/>
      <c r="S248" s="470"/>
      <c r="T248" s="470"/>
      <c r="U248" s="470"/>
      <c r="V248" s="470"/>
      <c r="W248" s="472"/>
      <c r="X248" s="472"/>
      <c r="Y248" s="472"/>
      <c r="Z248" s="472"/>
      <c r="AA248" s="472"/>
      <c r="AB248" s="716"/>
      <c r="AC248" s="313"/>
      <c r="AD248" s="269"/>
      <c r="AE248" s="264"/>
      <c r="AF248" s="264"/>
      <c r="AG248" s="961"/>
      <c r="AH248" s="271"/>
      <c r="AI248" s="985"/>
      <c r="AJ248" s="986"/>
      <c r="AK248" s="998"/>
      <c r="AL248" s="998"/>
      <c r="AM248" s="998"/>
      <c r="AN248" s="292" t="s">
        <v>628</v>
      </c>
      <c r="AO248" s="142"/>
      <c r="AP248" s="5"/>
      <c r="AQ248" s="983"/>
      <c r="AR248" s="902">
        <v>50000</v>
      </c>
      <c r="AS248" s="3">
        <f t="shared" si="110"/>
        <v>1</v>
      </c>
      <c r="AT248" s="903">
        <f t="shared" si="111"/>
        <v>50000</v>
      </c>
    </row>
    <row r="249" spans="1:46" s="124" customFormat="1">
      <c r="A249" s="1135"/>
      <c r="B249" s="371" t="s">
        <v>598</v>
      </c>
      <c r="C249" s="1113">
        <v>1965</v>
      </c>
      <c r="D249" s="1114">
        <v>1</v>
      </c>
      <c r="E249" s="417" t="s">
        <v>305</v>
      </c>
      <c r="F249" s="913">
        <f t="shared" si="109"/>
        <v>50000</v>
      </c>
      <c r="G249" s="337">
        <f t="shared" si="113"/>
        <v>50000</v>
      </c>
      <c r="H249" s="470">
        <f t="shared" si="112"/>
        <v>0</v>
      </c>
      <c r="I249" s="470">
        <f t="shared" si="112"/>
        <v>0</v>
      </c>
      <c r="J249" s="470">
        <f t="shared" si="112"/>
        <v>0.05</v>
      </c>
      <c r="K249" s="470">
        <f t="shared" si="112"/>
        <v>0.05</v>
      </c>
      <c r="L249" s="470">
        <f t="shared" si="112"/>
        <v>0.1</v>
      </c>
      <c r="M249" s="471">
        <f t="shared" si="114"/>
        <v>0</v>
      </c>
      <c r="N249" s="471">
        <f t="shared" si="115"/>
        <v>0</v>
      </c>
      <c r="O249" s="471">
        <f t="shared" si="116"/>
        <v>2500</v>
      </c>
      <c r="P249" s="471">
        <f t="shared" si="117"/>
        <v>2625</v>
      </c>
      <c r="Q249" s="471">
        <f t="shared" si="118"/>
        <v>5512.5</v>
      </c>
      <c r="R249" s="472">
        <f t="shared" si="119"/>
        <v>60637.5</v>
      </c>
      <c r="S249" s="470">
        <f t="shared" si="108"/>
        <v>0</v>
      </c>
      <c r="T249" s="470">
        <f t="shared" si="108"/>
        <v>0.05</v>
      </c>
      <c r="U249" s="470">
        <v>0.03</v>
      </c>
      <c r="V249" s="470">
        <f t="shared" si="108"/>
        <v>0.1</v>
      </c>
      <c r="W249" s="472">
        <f t="shared" si="120"/>
        <v>0</v>
      </c>
      <c r="X249" s="472">
        <f t="shared" si="121"/>
        <v>3031.875</v>
      </c>
      <c r="Y249" s="472">
        <f t="shared" si="122"/>
        <v>1819.125</v>
      </c>
      <c r="Z249" s="472">
        <f t="shared" si="123"/>
        <v>303.1875</v>
      </c>
      <c r="AA249" s="472">
        <f t="shared" si="124"/>
        <v>65791.6875</v>
      </c>
      <c r="AB249" s="716">
        <v>50</v>
      </c>
      <c r="AC249" s="313">
        <f>IF(ISERROR(IF('Wainwright Summary'!$E$7-C249&gt;AB249,0,(AB249-('Wainwright Summary'!$E$7-C249))/AB249)*G249)," ",(IF('Wainwright Summary'!$E$7-C249&gt;AB249,0,(AB249-('Wainwright Summary'!$E$7-C249))/AB249)*AA249))</f>
        <v>9210.8362500000003</v>
      </c>
      <c r="AD249" s="269">
        <f>VLOOKUP(C249,'Inflation-OLD'!$A$6:$B$126,2)/VLOOKUP('Wainwright Summary'!$E$6,'Inflation-OLD'!$A$6:$B$126,2)</f>
        <v>0.19606462053135437</v>
      </c>
      <c r="AE249" s="264">
        <f>IF(ISERROR(AA249*AD249), " ",AA249*AD249 )</f>
        <v>12899.422243804951</v>
      </c>
      <c r="AF249" s="264">
        <f t="shared" si="125"/>
        <v>1805.9191141326933</v>
      </c>
      <c r="AG249" s="961">
        <v>2030</v>
      </c>
      <c r="AH249" s="271"/>
      <c r="AI249" s="985"/>
      <c r="AJ249" s="986">
        <f t="shared" si="126"/>
        <v>50</v>
      </c>
      <c r="AK249" s="998"/>
      <c r="AL249" s="998"/>
      <c r="AM249" s="998"/>
      <c r="AN249" s="292" t="s">
        <v>122</v>
      </c>
      <c r="AO249" s="142"/>
      <c r="AP249" s="6"/>
      <c r="AQ249" s="983"/>
      <c r="AR249" s="902">
        <v>50000</v>
      </c>
      <c r="AS249" s="3">
        <f t="shared" si="110"/>
        <v>1</v>
      </c>
      <c r="AT249" s="903">
        <f t="shared" si="111"/>
        <v>50000</v>
      </c>
    </row>
    <row r="250" spans="1:46" s="124" customFormat="1" ht="25.5">
      <c r="A250" s="1135"/>
      <c r="B250" s="371" t="s">
        <v>599</v>
      </c>
      <c r="C250" s="1113">
        <v>1965</v>
      </c>
      <c r="D250" s="1115">
        <v>2</v>
      </c>
      <c r="E250" s="420" t="s">
        <v>305</v>
      </c>
      <c r="F250" s="913">
        <f t="shared" si="109"/>
        <v>6000</v>
      </c>
      <c r="G250" s="337">
        <f t="shared" si="113"/>
        <v>12000</v>
      </c>
      <c r="H250" s="470">
        <f t="shared" si="112"/>
        <v>0</v>
      </c>
      <c r="I250" s="470">
        <f t="shared" si="112"/>
        <v>0</v>
      </c>
      <c r="J250" s="470">
        <f t="shared" si="112"/>
        <v>0.05</v>
      </c>
      <c r="K250" s="470">
        <f t="shared" si="112"/>
        <v>0.05</v>
      </c>
      <c r="L250" s="470">
        <f t="shared" si="112"/>
        <v>0.1</v>
      </c>
      <c r="M250" s="471">
        <f t="shared" si="114"/>
        <v>0</v>
      </c>
      <c r="N250" s="471">
        <f t="shared" si="115"/>
        <v>0</v>
      </c>
      <c r="O250" s="471">
        <f t="shared" si="116"/>
        <v>600</v>
      </c>
      <c r="P250" s="471">
        <f t="shared" si="117"/>
        <v>630</v>
      </c>
      <c r="Q250" s="471">
        <f t="shared" si="118"/>
        <v>1323</v>
      </c>
      <c r="R250" s="472">
        <f t="shared" si="119"/>
        <v>14553</v>
      </c>
      <c r="S250" s="470">
        <f t="shared" si="108"/>
        <v>0</v>
      </c>
      <c r="T250" s="470">
        <f t="shared" si="108"/>
        <v>0.05</v>
      </c>
      <c r="U250" s="470">
        <v>0.03</v>
      </c>
      <c r="V250" s="470">
        <f t="shared" si="108"/>
        <v>0.1</v>
      </c>
      <c r="W250" s="472">
        <f t="shared" si="120"/>
        <v>0</v>
      </c>
      <c r="X250" s="472">
        <f t="shared" si="121"/>
        <v>727.65000000000009</v>
      </c>
      <c r="Y250" s="472">
        <f t="shared" si="122"/>
        <v>436.59</v>
      </c>
      <c r="Z250" s="472">
        <f t="shared" si="123"/>
        <v>72.765000000000015</v>
      </c>
      <c r="AA250" s="472">
        <f t="shared" si="124"/>
        <v>15790.005000000001</v>
      </c>
      <c r="AB250" s="716">
        <v>25</v>
      </c>
      <c r="AC250" s="313">
        <f>IF(ISERROR(IF('Wainwright Summary'!$E$7-C250&gt;AB250,0,(AB250-('Wainwright Summary'!$E$7-C250))/AB250)*G250)," ",(IF('Wainwright Summary'!$E$7-C250&gt;AB250,0,(AB250-('Wainwright Summary'!$E$7-C250))/AB250)*AA250))</f>
        <v>0</v>
      </c>
      <c r="AD250" s="269">
        <f>VLOOKUP(C250,'Inflation-OLD'!$A$6:$B$126,2)/VLOOKUP('Wainwright Summary'!$E$6,'Inflation-OLD'!$A$6:$B$126,2)</f>
        <v>0.19606462053135437</v>
      </c>
      <c r="AE250" s="264">
        <f>IF(ISERROR(AA250*AD250), " ",AA250*AD250 )</f>
        <v>3095.8613385131885</v>
      </c>
      <c r="AF250" s="264">
        <f t="shared" si="125"/>
        <v>0</v>
      </c>
      <c r="AG250" s="961">
        <v>2030</v>
      </c>
      <c r="AH250" s="271"/>
      <c r="AI250" s="985"/>
      <c r="AJ250" s="986">
        <f t="shared" si="126"/>
        <v>25</v>
      </c>
      <c r="AK250" s="998"/>
      <c r="AL250" s="998"/>
      <c r="AM250" s="998"/>
      <c r="AN250" s="292" t="s">
        <v>123</v>
      </c>
      <c r="AP250" s="4"/>
      <c r="AR250" s="902">
        <v>6000</v>
      </c>
      <c r="AS250" s="3">
        <f t="shared" si="110"/>
        <v>1</v>
      </c>
      <c r="AT250" s="903">
        <f t="shared" si="111"/>
        <v>6000</v>
      </c>
    </row>
    <row r="251" spans="1:46" s="124" customFormat="1">
      <c r="A251" s="1135"/>
      <c r="B251" s="371" t="s">
        <v>600</v>
      </c>
      <c r="C251" s="1113">
        <v>1965</v>
      </c>
      <c r="D251" s="1114">
        <v>1</v>
      </c>
      <c r="E251" s="417" t="s">
        <v>305</v>
      </c>
      <c r="F251" s="913">
        <f t="shared" si="109"/>
        <v>20000</v>
      </c>
      <c r="G251" s="337">
        <f t="shared" si="113"/>
        <v>20000</v>
      </c>
      <c r="H251" s="470">
        <f t="shared" si="112"/>
        <v>0</v>
      </c>
      <c r="I251" s="470">
        <f t="shared" si="112"/>
        <v>0</v>
      </c>
      <c r="J251" s="470">
        <f t="shared" si="112"/>
        <v>0.05</v>
      </c>
      <c r="K251" s="470">
        <f t="shared" si="112"/>
        <v>0.05</v>
      </c>
      <c r="L251" s="470">
        <f t="shared" si="112"/>
        <v>0.1</v>
      </c>
      <c r="M251" s="471">
        <f t="shared" si="114"/>
        <v>0</v>
      </c>
      <c r="N251" s="471">
        <f t="shared" si="115"/>
        <v>0</v>
      </c>
      <c r="O251" s="471">
        <f t="shared" si="116"/>
        <v>1000</v>
      </c>
      <c r="P251" s="471">
        <f t="shared" si="117"/>
        <v>1050</v>
      </c>
      <c r="Q251" s="471">
        <f t="shared" si="118"/>
        <v>2205</v>
      </c>
      <c r="R251" s="472">
        <f t="shared" si="119"/>
        <v>24255</v>
      </c>
      <c r="S251" s="470">
        <f t="shared" si="108"/>
        <v>0</v>
      </c>
      <c r="T251" s="470">
        <f t="shared" si="108"/>
        <v>0.05</v>
      </c>
      <c r="U251" s="470">
        <v>0.03</v>
      </c>
      <c r="V251" s="470">
        <f t="shared" si="108"/>
        <v>0.1</v>
      </c>
      <c r="W251" s="472">
        <f t="shared" si="120"/>
        <v>0</v>
      </c>
      <c r="X251" s="472">
        <f t="shared" si="121"/>
        <v>1212.75</v>
      </c>
      <c r="Y251" s="472">
        <f t="shared" si="122"/>
        <v>727.65</v>
      </c>
      <c r="Z251" s="472">
        <f t="shared" si="123"/>
        <v>121.27500000000001</v>
      </c>
      <c r="AA251" s="472">
        <f t="shared" si="124"/>
        <v>26316.674999999999</v>
      </c>
      <c r="AB251" s="716">
        <v>25</v>
      </c>
      <c r="AC251" s="313">
        <f>IF(ISERROR(IF('Wainwright Summary'!$E$7-C251&gt;AB251,0,(AB251-('Wainwright Summary'!$E$7-C251))/AB251)*G251)," ",(IF('Wainwright Summary'!$E$7-C251&gt;AB251,0,(AB251-('Wainwright Summary'!$E$7-C251))/AB251)*AA251))</f>
        <v>0</v>
      </c>
      <c r="AD251" s="269">
        <f>VLOOKUP(C251,'Inflation-OLD'!$A$6:$B$126,2)/VLOOKUP('Wainwright Summary'!$E$6,'Inflation-OLD'!$A$6:$B$126,2)</f>
        <v>0.19606462053135437</v>
      </c>
      <c r="AE251" s="264">
        <f>IF(ISERROR(AA251*AD251), " ",AA251*AD251 )</f>
        <v>5159.7688975219799</v>
      </c>
      <c r="AF251" s="264">
        <f t="shared" si="125"/>
        <v>0</v>
      </c>
      <c r="AG251" s="961">
        <v>2030</v>
      </c>
      <c r="AH251" s="271"/>
      <c r="AI251" s="985"/>
      <c r="AJ251" s="986">
        <f t="shared" si="126"/>
        <v>25</v>
      </c>
      <c r="AK251" s="998"/>
      <c r="AL251" s="998"/>
      <c r="AM251" s="998"/>
      <c r="AN251" s="292" t="s">
        <v>124</v>
      </c>
      <c r="AO251" s="142"/>
      <c r="AP251" s="5"/>
      <c r="AQ251" s="983"/>
      <c r="AR251" s="902">
        <v>20000</v>
      </c>
      <c r="AS251" s="3">
        <f t="shared" si="110"/>
        <v>1</v>
      </c>
      <c r="AT251" s="903">
        <f t="shared" si="111"/>
        <v>20000</v>
      </c>
    </row>
    <row r="252" spans="1:46" s="124" customFormat="1">
      <c r="A252" s="1135"/>
      <c r="B252" s="371" t="s">
        <v>601</v>
      </c>
      <c r="C252" s="1113">
        <v>1965</v>
      </c>
      <c r="D252" s="1114">
        <v>1</v>
      </c>
      <c r="E252" s="417" t="s">
        <v>305</v>
      </c>
      <c r="F252" s="913">
        <f t="shared" si="109"/>
        <v>10000</v>
      </c>
      <c r="G252" s="337">
        <f t="shared" si="113"/>
        <v>10000</v>
      </c>
      <c r="H252" s="470">
        <f t="shared" si="112"/>
        <v>0</v>
      </c>
      <c r="I252" s="470">
        <f t="shared" si="112"/>
        <v>0</v>
      </c>
      <c r="J252" s="470">
        <f t="shared" si="112"/>
        <v>0.05</v>
      </c>
      <c r="K252" s="470">
        <f t="shared" si="112"/>
        <v>0.05</v>
      </c>
      <c r="L252" s="470">
        <f t="shared" si="112"/>
        <v>0.1</v>
      </c>
      <c r="M252" s="471">
        <f t="shared" si="114"/>
        <v>0</v>
      </c>
      <c r="N252" s="471">
        <f t="shared" si="115"/>
        <v>0</v>
      </c>
      <c r="O252" s="471">
        <f t="shared" si="116"/>
        <v>500</v>
      </c>
      <c r="P252" s="471">
        <f t="shared" si="117"/>
        <v>525</v>
      </c>
      <c r="Q252" s="471">
        <f t="shared" si="118"/>
        <v>1102.5</v>
      </c>
      <c r="R252" s="472">
        <f t="shared" si="119"/>
        <v>12127.5</v>
      </c>
      <c r="S252" s="470">
        <f t="shared" si="108"/>
        <v>0</v>
      </c>
      <c r="T252" s="470">
        <f t="shared" si="108"/>
        <v>0.05</v>
      </c>
      <c r="U252" s="470">
        <v>0.03</v>
      </c>
      <c r="V252" s="470">
        <f t="shared" ref="S252:V281" si="127">V$10</f>
        <v>0.1</v>
      </c>
      <c r="W252" s="472">
        <f t="shared" si="120"/>
        <v>0</v>
      </c>
      <c r="X252" s="472">
        <f t="shared" si="121"/>
        <v>606.375</v>
      </c>
      <c r="Y252" s="472">
        <f t="shared" si="122"/>
        <v>363.82499999999999</v>
      </c>
      <c r="Z252" s="472">
        <f t="shared" si="123"/>
        <v>60.637500000000003</v>
      </c>
      <c r="AA252" s="472">
        <f t="shared" si="124"/>
        <v>13158.3375</v>
      </c>
      <c r="AB252" s="716">
        <v>35</v>
      </c>
      <c r="AC252" s="313">
        <f>IF(ISERROR(IF('Wainwright Summary'!$E$7-C252&gt;AB252,0,(AB252-('Wainwright Summary'!$E$7-C252))/AB252)*G252)," ",(IF('Wainwright Summary'!$E$7-C252&gt;AB252,0,(AB252-('Wainwright Summary'!$E$7-C252))/AB252)*AA252))</f>
        <v>0</v>
      </c>
      <c r="AD252" s="269">
        <f>VLOOKUP(C252,'Inflation-OLD'!$A$6:$B$126,2)/VLOOKUP('Wainwright Summary'!$E$6,'Inflation-OLD'!$A$6:$B$126,2)</f>
        <v>0.19606462053135437</v>
      </c>
      <c r="AE252" s="264">
        <f>IF(ISERROR(AA252*AD252), " ",AA252*AD252 )</f>
        <v>2579.8844487609899</v>
      </c>
      <c r="AF252" s="264">
        <f t="shared" si="125"/>
        <v>0</v>
      </c>
      <c r="AG252" s="961">
        <v>2030</v>
      </c>
      <c r="AH252" s="271"/>
      <c r="AI252" s="985"/>
      <c r="AJ252" s="986">
        <f t="shared" si="126"/>
        <v>35</v>
      </c>
      <c r="AK252" s="998"/>
      <c r="AL252" s="998"/>
      <c r="AM252" s="998"/>
      <c r="AN252" s="292" t="s">
        <v>122</v>
      </c>
      <c r="AO252" s="142"/>
      <c r="AP252" s="5"/>
      <c r="AQ252" s="983"/>
      <c r="AR252" s="902">
        <v>10000</v>
      </c>
      <c r="AS252" s="3">
        <f t="shared" si="110"/>
        <v>1</v>
      </c>
      <c r="AT252" s="903">
        <f t="shared" si="111"/>
        <v>10000</v>
      </c>
    </row>
    <row r="253" spans="1:46" s="124" customFormat="1">
      <c r="A253" s="1135"/>
      <c r="B253" s="371" t="s">
        <v>602</v>
      </c>
      <c r="C253" s="1113">
        <v>1965</v>
      </c>
      <c r="D253" s="1114">
        <v>375</v>
      </c>
      <c r="E253" s="417" t="s">
        <v>307</v>
      </c>
      <c r="F253" s="913">
        <f t="shared" si="109"/>
        <v>200</v>
      </c>
      <c r="G253" s="337">
        <f t="shared" si="113"/>
        <v>75000</v>
      </c>
      <c r="H253" s="470">
        <f t="shared" si="112"/>
        <v>0</v>
      </c>
      <c r="I253" s="470">
        <f t="shared" si="112"/>
        <v>0</v>
      </c>
      <c r="J253" s="470">
        <f t="shared" si="112"/>
        <v>0.05</v>
      </c>
      <c r="K253" s="470">
        <f t="shared" si="112"/>
        <v>0.05</v>
      </c>
      <c r="L253" s="470">
        <f t="shared" si="112"/>
        <v>0.1</v>
      </c>
      <c r="M253" s="471">
        <f t="shared" si="114"/>
        <v>0</v>
      </c>
      <c r="N253" s="471">
        <f t="shared" si="115"/>
        <v>0</v>
      </c>
      <c r="O253" s="471">
        <f t="shared" si="116"/>
        <v>3750</v>
      </c>
      <c r="P253" s="471">
        <f t="shared" si="117"/>
        <v>3937.5</v>
      </c>
      <c r="Q253" s="471">
        <f t="shared" si="118"/>
        <v>8268.75</v>
      </c>
      <c r="R253" s="472">
        <f t="shared" si="119"/>
        <v>90956.25</v>
      </c>
      <c r="S253" s="470">
        <f t="shared" si="127"/>
        <v>0</v>
      </c>
      <c r="T253" s="470">
        <f t="shared" si="127"/>
        <v>0.05</v>
      </c>
      <c r="U253" s="470">
        <v>0.03</v>
      </c>
      <c r="V253" s="470">
        <f t="shared" si="127"/>
        <v>0.1</v>
      </c>
      <c r="W253" s="472">
        <f t="shared" si="120"/>
        <v>0</v>
      </c>
      <c r="X253" s="472">
        <f t="shared" si="121"/>
        <v>4547.8125</v>
      </c>
      <c r="Y253" s="472">
        <f t="shared" si="122"/>
        <v>2728.6875</v>
      </c>
      <c r="Z253" s="472">
        <f t="shared" si="123"/>
        <v>454.78125</v>
      </c>
      <c r="AA253" s="472">
        <f t="shared" si="124"/>
        <v>98687.53125</v>
      </c>
      <c r="AB253" s="716">
        <v>70</v>
      </c>
      <c r="AC253" s="313">
        <f>IF(ISERROR(IF('Wainwright Summary'!$E$7-C253&gt;AB253,0,(AB253-('Wainwright Summary'!$E$7-C253))/AB253)*G253)," ",(IF('Wainwright Summary'!$E$7-C253&gt;AB253,0,(AB253-('Wainwright Summary'!$E$7-C253))/AB253)*AA253))</f>
        <v>38065.190625000003</v>
      </c>
      <c r="AD253" s="269">
        <f>VLOOKUP(C253,'Inflation-OLD'!$A$6:$B$126,2)/VLOOKUP('Wainwright Summary'!$E$6,'Inflation-OLD'!$A$6:$B$126,2)</f>
        <v>0.19606462053135437</v>
      </c>
      <c r="AE253" s="264">
        <f>IF(ISERROR(AA253*AD253), " ",AA253*AD253 )</f>
        <v>19349.133365707425</v>
      </c>
      <c r="AF253" s="264">
        <f t="shared" si="125"/>
        <v>7463.2371553442927</v>
      </c>
      <c r="AG253" s="961">
        <v>2030</v>
      </c>
      <c r="AH253" s="271"/>
      <c r="AI253" s="985"/>
      <c r="AJ253" s="986">
        <f t="shared" si="126"/>
        <v>70</v>
      </c>
      <c r="AK253" s="998"/>
      <c r="AL253" s="998"/>
      <c r="AM253" s="998"/>
      <c r="AN253" s="292" t="s">
        <v>630</v>
      </c>
      <c r="AO253" s="142"/>
      <c r="AP253" s="5"/>
      <c r="AQ253" s="983"/>
      <c r="AR253" s="902">
        <v>200</v>
      </c>
      <c r="AS253" s="3">
        <f t="shared" si="110"/>
        <v>1</v>
      </c>
      <c r="AT253" s="903">
        <f t="shared" si="111"/>
        <v>200</v>
      </c>
    </row>
    <row r="254" spans="1:46" s="124" customFormat="1">
      <c r="A254" s="1135"/>
      <c r="B254" s="371"/>
      <c r="C254" s="1113"/>
      <c r="D254" s="1114"/>
      <c r="E254" s="417"/>
      <c r="F254" s="913"/>
      <c r="G254" s="337"/>
      <c r="H254" s="470"/>
      <c r="I254" s="470"/>
      <c r="J254" s="470"/>
      <c r="K254" s="470"/>
      <c r="L254" s="470"/>
      <c r="M254" s="471"/>
      <c r="N254" s="471"/>
      <c r="O254" s="471"/>
      <c r="P254" s="471"/>
      <c r="Q254" s="471"/>
      <c r="R254" s="472"/>
      <c r="S254" s="470"/>
      <c r="T254" s="470"/>
      <c r="U254" s="470"/>
      <c r="V254" s="470"/>
      <c r="W254" s="472"/>
      <c r="X254" s="472"/>
      <c r="Y254" s="472"/>
      <c r="Z254" s="472"/>
      <c r="AA254" s="472"/>
      <c r="AB254" s="716"/>
      <c r="AC254" s="313"/>
      <c r="AD254" s="269"/>
      <c r="AE254" s="264"/>
      <c r="AF254" s="264"/>
      <c r="AG254" s="270"/>
      <c r="AH254" s="271"/>
      <c r="AI254" s="985"/>
      <c r="AJ254" s="986"/>
      <c r="AK254" s="998"/>
      <c r="AL254" s="998"/>
      <c r="AM254" s="998"/>
      <c r="AN254" s="292"/>
      <c r="AO254" s="142"/>
      <c r="AP254" s="5"/>
      <c r="AQ254" s="983"/>
      <c r="AR254" s="902"/>
      <c r="AS254" s="3"/>
      <c r="AT254" s="903"/>
    </row>
    <row r="255" spans="1:46" s="124" customFormat="1" ht="38.25">
      <c r="A255" s="1135"/>
      <c r="B255" s="1000" t="s">
        <v>603</v>
      </c>
      <c r="C255" s="1113"/>
      <c r="D255" s="1114"/>
      <c r="E255" s="417"/>
      <c r="F255" s="913"/>
      <c r="G255" s="337"/>
      <c r="H255" s="470"/>
      <c r="I255" s="470"/>
      <c r="J255" s="470"/>
      <c r="K255" s="470"/>
      <c r="L255" s="470"/>
      <c r="M255" s="471"/>
      <c r="N255" s="471"/>
      <c r="O255" s="471"/>
      <c r="P255" s="471"/>
      <c r="Q255" s="471"/>
      <c r="R255" s="472"/>
      <c r="S255" s="470"/>
      <c r="T255" s="470"/>
      <c r="U255" s="470"/>
      <c r="V255" s="470"/>
      <c r="W255" s="472"/>
      <c r="X255" s="472"/>
      <c r="Y255" s="472"/>
      <c r="Z255" s="472"/>
      <c r="AA255" s="472"/>
      <c r="AB255" s="716"/>
      <c r="AC255" s="313"/>
      <c r="AD255" s="269"/>
      <c r="AE255" s="264"/>
      <c r="AF255" s="264"/>
      <c r="AG255" s="270"/>
      <c r="AH255" s="271"/>
      <c r="AI255" s="985"/>
      <c r="AJ255" s="986"/>
      <c r="AK255" s="998"/>
      <c r="AL255" s="998"/>
      <c r="AM255" s="998"/>
      <c r="AN255" s="292" t="s">
        <v>628</v>
      </c>
      <c r="AO255" s="142"/>
      <c r="AP255" s="5"/>
      <c r="AQ255" s="983"/>
      <c r="AR255" s="902"/>
      <c r="AS255" s="3"/>
      <c r="AT255" s="903"/>
    </row>
    <row r="256" spans="1:46" s="124" customFormat="1">
      <c r="A256" s="1135"/>
      <c r="B256" s="371" t="s">
        <v>604</v>
      </c>
      <c r="C256" s="1113">
        <v>1965</v>
      </c>
      <c r="D256" s="1114">
        <v>1</v>
      </c>
      <c r="E256" s="417" t="s">
        <v>305</v>
      </c>
      <c r="F256" s="913">
        <f t="shared" si="109"/>
        <v>50000</v>
      </c>
      <c r="G256" s="337">
        <f t="shared" si="113"/>
        <v>50000</v>
      </c>
      <c r="H256" s="470">
        <f t="shared" si="112"/>
        <v>0</v>
      </c>
      <c r="I256" s="470">
        <f t="shared" si="112"/>
        <v>0</v>
      </c>
      <c r="J256" s="470">
        <f t="shared" si="112"/>
        <v>0.05</v>
      </c>
      <c r="K256" s="470">
        <f t="shared" si="112"/>
        <v>0.05</v>
      </c>
      <c r="L256" s="470">
        <f t="shared" si="112"/>
        <v>0.1</v>
      </c>
      <c r="M256" s="471">
        <f t="shared" si="114"/>
        <v>0</v>
      </c>
      <c r="N256" s="471">
        <f t="shared" si="115"/>
        <v>0</v>
      </c>
      <c r="O256" s="471">
        <f t="shared" si="116"/>
        <v>2500</v>
      </c>
      <c r="P256" s="471">
        <f t="shared" si="117"/>
        <v>2625</v>
      </c>
      <c r="Q256" s="471">
        <f t="shared" si="118"/>
        <v>5512.5</v>
      </c>
      <c r="R256" s="472">
        <f t="shared" si="119"/>
        <v>60637.5</v>
      </c>
      <c r="S256" s="470">
        <f t="shared" si="127"/>
        <v>0</v>
      </c>
      <c r="T256" s="470">
        <f t="shared" si="127"/>
        <v>0.05</v>
      </c>
      <c r="U256" s="470">
        <v>0.03</v>
      </c>
      <c r="V256" s="470">
        <f t="shared" si="127"/>
        <v>0.1</v>
      </c>
      <c r="W256" s="472">
        <f t="shared" si="120"/>
        <v>0</v>
      </c>
      <c r="X256" s="472">
        <f t="shared" si="121"/>
        <v>3031.875</v>
      </c>
      <c r="Y256" s="472">
        <f t="shared" si="122"/>
        <v>1819.125</v>
      </c>
      <c r="Z256" s="472">
        <f t="shared" si="123"/>
        <v>303.1875</v>
      </c>
      <c r="AA256" s="472">
        <f t="shared" si="124"/>
        <v>65791.6875</v>
      </c>
      <c r="AB256" s="716">
        <v>50</v>
      </c>
      <c r="AC256" s="313">
        <f>IF(ISERROR(IF('Wainwright Summary'!$E$7-C256&gt;AB256,0,(AB256-('Wainwright Summary'!$E$7-C256))/AB256)*G256)," ",(IF('Wainwright Summary'!$E$7-C256&gt;AB256,0,(AB256-('Wainwright Summary'!$E$7-C256))/AB256)*AA256))</f>
        <v>9210.8362500000003</v>
      </c>
      <c r="AD256" s="269">
        <f>VLOOKUP(C256,'Inflation-OLD'!$A$6:$B$126,2)/VLOOKUP('Wainwright Summary'!$E$6,'Inflation-OLD'!$A$6:$B$126,2)</f>
        <v>0.19606462053135437</v>
      </c>
      <c r="AE256" s="264">
        <f>IF(ISERROR(AA256*AD256), " ",AA256*AD256 )</f>
        <v>12899.422243804951</v>
      </c>
      <c r="AF256" s="264">
        <f t="shared" si="125"/>
        <v>1805.9191141326933</v>
      </c>
      <c r="AG256" s="961">
        <v>2030</v>
      </c>
      <c r="AH256" s="271"/>
      <c r="AI256" s="985"/>
      <c r="AJ256" s="986">
        <f t="shared" si="126"/>
        <v>50</v>
      </c>
      <c r="AK256" s="998"/>
      <c r="AL256" s="998"/>
      <c r="AM256" s="998"/>
      <c r="AN256" s="292" t="s">
        <v>122</v>
      </c>
      <c r="AO256" s="142"/>
      <c r="AP256" s="6"/>
      <c r="AQ256" s="983"/>
      <c r="AR256" s="902">
        <v>50000</v>
      </c>
      <c r="AS256" s="3">
        <f t="shared" si="110"/>
        <v>1</v>
      </c>
      <c r="AT256" s="903">
        <f t="shared" si="111"/>
        <v>50000</v>
      </c>
    </row>
    <row r="257" spans="1:46" s="124" customFormat="1" ht="25.5">
      <c r="A257" s="1135"/>
      <c r="B257" s="371" t="s">
        <v>605</v>
      </c>
      <c r="C257" s="1113">
        <v>1965</v>
      </c>
      <c r="D257" s="1115">
        <v>2</v>
      </c>
      <c r="E257" s="420" t="s">
        <v>305</v>
      </c>
      <c r="F257" s="913">
        <f t="shared" si="109"/>
        <v>6000</v>
      </c>
      <c r="G257" s="337">
        <f t="shared" si="113"/>
        <v>12000</v>
      </c>
      <c r="H257" s="470">
        <f t="shared" si="112"/>
        <v>0</v>
      </c>
      <c r="I257" s="470">
        <f t="shared" si="112"/>
        <v>0</v>
      </c>
      <c r="J257" s="470">
        <f t="shared" si="112"/>
        <v>0.05</v>
      </c>
      <c r="K257" s="470">
        <f t="shared" si="112"/>
        <v>0.05</v>
      </c>
      <c r="L257" s="470">
        <f t="shared" si="112"/>
        <v>0.1</v>
      </c>
      <c r="M257" s="471">
        <f t="shared" si="114"/>
        <v>0</v>
      </c>
      <c r="N257" s="471">
        <f t="shared" si="115"/>
        <v>0</v>
      </c>
      <c r="O257" s="471">
        <f t="shared" si="116"/>
        <v>600</v>
      </c>
      <c r="P257" s="471">
        <f t="shared" si="117"/>
        <v>630</v>
      </c>
      <c r="Q257" s="471">
        <f t="shared" si="118"/>
        <v>1323</v>
      </c>
      <c r="R257" s="472">
        <f t="shared" si="119"/>
        <v>14553</v>
      </c>
      <c r="S257" s="470">
        <f t="shared" si="127"/>
        <v>0</v>
      </c>
      <c r="T257" s="470">
        <f t="shared" si="127"/>
        <v>0.05</v>
      </c>
      <c r="U257" s="470">
        <v>0.03</v>
      </c>
      <c r="V257" s="470">
        <f t="shared" si="127"/>
        <v>0.1</v>
      </c>
      <c r="W257" s="472">
        <f t="shared" si="120"/>
        <v>0</v>
      </c>
      <c r="X257" s="472">
        <f t="shared" si="121"/>
        <v>727.65000000000009</v>
      </c>
      <c r="Y257" s="472">
        <f t="shared" si="122"/>
        <v>436.59</v>
      </c>
      <c r="Z257" s="472">
        <f t="shared" si="123"/>
        <v>72.765000000000015</v>
      </c>
      <c r="AA257" s="472">
        <f t="shared" si="124"/>
        <v>15790.005000000001</v>
      </c>
      <c r="AB257" s="716">
        <v>25</v>
      </c>
      <c r="AC257" s="313">
        <f>IF(ISERROR(IF('Wainwright Summary'!$E$7-C257&gt;AB257,0,(AB257-('Wainwright Summary'!$E$7-C257))/AB257)*G257)," ",(IF('Wainwright Summary'!$E$7-C257&gt;AB257,0,(AB257-('Wainwright Summary'!$E$7-C257))/AB257)*AA257))</f>
        <v>0</v>
      </c>
      <c r="AD257" s="269">
        <f>VLOOKUP(C257,'Inflation-OLD'!$A$6:$B$126,2)/VLOOKUP('Wainwright Summary'!$E$6,'Inflation-OLD'!$A$6:$B$126,2)</f>
        <v>0.19606462053135437</v>
      </c>
      <c r="AE257" s="264">
        <f>IF(ISERROR(AA257*AD257), " ",AA257*AD257 )</f>
        <v>3095.8613385131885</v>
      </c>
      <c r="AF257" s="264">
        <f t="shared" si="125"/>
        <v>0</v>
      </c>
      <c r="AG257" s="961">
        <v>2030</v>
      </c>
      <c r="AH257" s="271"/>
      <c r="AI257" s="985"/>
      <c r="AJ257" s="986">
        <f t="shared" si="126"/>
        <v>25</v>
      </c>
      <c r="AK257" s="998"/>
      <c r="AL257" s="998"/>
      <c r="AM257" s="998"/>
      <c r="AN257" s="292" t="s">
        <v>123</v>
      </c>
      <c r="AP257" s="4"/>
      <c r="AR257" s="902">
        <v>6000</v>
      </c>
      <c r="AS257" s="3">
        <f t="shared" si="110"/>
        <v>1</v>
      </c>
      <c r="AT257" s="903">
        <f t="shared" si="111"/>
        <v>6000</v>
      </c>
    </row>
    <row r="258" spans="1:46" s="124" customFormat="1">
      <c r="A258" s="1135"/>
      <c r="B258" s="371" t="s">
        <v>606</v>
      </c>
      <c r="C258" s="1113">
        <v>1965</v>
      </c>
      <c r="D258" s="1114">
        <v>1</v>
      </c>
      <c r="E258" s="417" t="s">
        <v>305</v>
      </c>
      <c r="F258" s="913">
        <f t="shared" si="109"/>
        <v>20000</v>
      </c>
      <c r="G258" s="337">
        <f t="shared" si="113"/>
        <v>20000</v>
      </c>
      <c r="H258" s="470">
        <f t="shared" si="112"/>
        <v>0</v>
      </c>
      <c r="I258" s="470">
        <f t="shared" si="112"/>
        <v>0</v>
      </c>
      <c r="J258" s="470">
        <f t="shared" si="112"/>
        <v>0.05</v>
      </c>
      <c r="K258" s="470">
        <f t="shared" si="112"/>
        <v>0.05</v>
      </c>
      <c r="L258" s="470">
        <f t="shared" si="112"/>
        <v>0.1</v>
      </c>
      <c r="M258" s="471">
        <f t="shared" si="114"/>
        <v>0</v>
      </c>
      <c r="N258" s="471">
        <f t="shared" si="115"/>
        <v>0</v>
      </c>
      <c r="O258" s="471">
        <f t="shared" si="116"/>
        <v>1000</v>
      </c>
      <c r="P258" s="471">
        <f t="shared" si="117"/>
        <v>1050</v>
      </c>
      <c r="Q258" s="471">
        <f t="shared" si="118"/>
        <v>2205</v>
      </c>
      <c r="R258" s="472">
        <f t="shared" si="119"/>
        <v>24255</v>
      </c>
      <c r="S258" s="470">
        <f t="shared" si="127"/>
        <v>0</v>
      </c>
      <c r="T258" s="470">
        <f t="shared" si="127"/>
        <v>0.05</v>
      </c>
      <c r="U258" s="470">
        <v>0.03</v>
      </c>
      <c r="V258" s="470">
        <f t="shared" si="127"/>
        <v>0.1</v>
      </c>
      <c r="W258" s="472">
        <f t="shared" si="120"/>
        <v>0</v>
      </c>
      <c r="X258" s="472">
        <f t="shared" si="121"/>
        <v>1212.75</v>
      </c>
      <c r="Y258" s="472">
        <f t="shared" si="122"/>
        <v>727.65</v>
      </c>
      <c r="Z258" s="472">
        <f t="shared" si="123"/>
        <v>121.27500000000001</v>
      </c>
      <c r="AA258" s="472">
        <f t="shared" si="124"/>
        <v>26316.674999999999</v>
      </c>
      <c r="AB258" s="716">
        <v>25</v>
      </c>
      <c r="AC258" s="313">
        <f>IF(ISERROR(IF('Wainwright Summary'!$E$7-C258&gt;AB258,0,(AB258-('Wainwright Summary'!$E$7-C258))/AB258)*G258)," ",(IF('Wainwright Summary'!$E$7-C258&gt;AB258,0,(AB258-('Wainwright Summary'!$E$7-C258))/AB258)*AA258))</f>
        <v>0</v>
      </c>
      <c r="AD258" s="269">
        <f>VLOOKUP(C258,'Inflation-OLD'!$A$6:$B$126,2)/VLOOKUP('Wainwright Summary'!$E$6,'Inflation-OLD'!$A$6:$B$126,2)</f>
        <v>0.19606462053135437</v>
      </c>
      <c r="AE258" s="264">
        <f>IF(ISERROR(AA258*AD258), " ",AA258*AD258 )</f>
        <v>5159.7688975219799</v>
      </c>
      <c r="AF258" s="264">
        <f t="shared" si="125"/>
        <v>0</v>
      </c>
      <c r="AG258" s="961">
        <v>2030</v>
      </c>
      <c r="AH258" s="271"/>
      <c r="AI258" s="985"/>
      <c r="AJ258" s="986">
        <f t="shared" si="126"/>
        <v>25</v>
      </c>
      <c r="AK258" s="998"/>
      <c r="AL258" s="998"/>
      <c r="AM258" s="998"/>
      <c r="AN258" s="292" t="s">
        <v>124</v>
      </c>
      <c r="AO258" s="142"/>
      <c r="AP258" s="5"/>
      <c r="AQ258" s="983"/>
      <c r="AR258" s="902">
        <v>20000</v>
      </c>
      <c r="AS258" s="3">
        <f t="shared" si="110"/>
        <v>1</v>
      </c>
      <c r="AT258" s="903">
        <f t="shared" si="111"/>
        <v>20000</v>
      </c>
    </row>
    <row r="259" spans="1:46" s="124" customFormat="1">
      <c r="A259" s="1135"/>
      <c r="B259" s="371" t="s">
        <v>607</v>
      </c>
      <c r="C259" s="1113">
        <v>1965</v>
      </c>
      <c r="D259" s="1114">
        <v>1</v>
      </c>
      <c r="E259" s="417" t="s">
        <v>305</v>
      </c>
      <c r="F259" s="913">
        <f t="shared" si="109"/>
        <v>10000</v>
      </c>
      <c r="G259" s="337">
        <f t="shared" si="113"/>
        <v>10000</v>
      </c>
      <c r="H259" s="470">
        <f t="shared" si="112"/>
        <v>0</v>
      </c>
      <c r="I259" s="470">
        <f t="shared" si="112"/>
        <v>0</v>
      </c>
      <c r="J259" s="470">
        <f t="shared" si="112"/>
        <v>0.05</v>
      </c>
      <c r="K259" s="470">
        <f t="shared" si="112"/>
        <v>0.05</v>
      </c>
      <c r="L259" s="470">
        <f t="shared" si="112"/>
        <v>0.1</v>
      </c>
      <c r="M259" s="471">
        <f t="shared" si="114"/>
        <v>0</v>
      </c>
      <c r="N259" s="471">
        <f t="shared" si="115"/>
        <v>0</v>
      </c>
      <c r="O259" s="471">
        <f t="shared" si="116"/>
        <v>500</v>
      </c>
      <c r="P259" s="471">
        <f t="shared" si="117"/>
        <v>525</v>
      </c>
      <c r="Q259" s="471">
        <f t="shared" si="118"/>
        <v>1102.5</v>
      </c>
      <c r="R259" s="472">
        <f t="shared" si="119"/>
        <v>12127.5</v>
      </c>
      <c r="S259" s="470">
        <f t="shared" si="127"/>
        <v>0</v>
      </c>
      <c r="T259" s="470">
        <f t="shared" si="127"/>
        <v>0.05</v>
      </c>
      <c r="U259" s="470">
        <v>0.03</v>
      </c>
      <c r="V259" s="470">
        <f t="shared" si="127"/>
        <v>0.1</v>
      </c>
      <c r="W259" s="472">
        <f t="shared" si="120"/>
        <v>0</v>
      </c>
      <c r="X259" s="472">
        <f t="shared" si="121"/>
        <v>606.375</v>
      </c>
      <c r="Y259" s="472">
        <f t="shared" si="122"/>
        <v>363.82499999999999</v>
      </c>
      <c r="Z259" s="472">
        <f t="shared" si="123"/>
        <v>60.637500000000003</v>
      </c>
      <c r="AA259" s="472">
        <f t="shared" si="124"/>
        <v>13158.3375</v>
      </c>
      <c r="AB259" s="716">
        <v>35</v>
      </c>
      <c r="AC259" s="313">
        <f>IF(ISERROR(IF('Wainwright Summary'!$E$7-C259&gt;AB259,0,(AB259-('Wainwright Summary'!$E$7-C259))/AB259)*G259)," ",(IF('Wainwright Summary'!$E$7-C259&gt;AB259,0,(AB259-('Wainwright Summary'!$E$7-C259))/AB259)*AA259))</f>
        <v>0</v>
      </c>
      <c r="AD259" s="269">
        <f>VLOOKUP(C259,'Inflation-OLD'!$A$6:$B$126,2)/VLOOKUP('Wainwright Summary'!$E$6,'Inflation-OLD'!$A$6:$B$126,2)</f>
        <v>0.19606462053135437</v>
      </c>
      <c r="AE259" s="264">
        <f>IF(ISERROR(AA259*AD259), " ",AA259*AD259 )</f>
        <v>2579.8844487609899</v>
      </c>
      <c r="AF259" s="264">
        <f t="shared" si="125"/>
        <v>0</v>
      </c>
      <c r="AG259" s="961">
        <v>2030</v>
      </c>
      <c r="AH259" s="271"/>
      <c r="AI259" s="985"/>
      <c r="AJ259" s="986">
        <f t="shared" si="126"/>
        <v>35</v>
      </c>
      <c r="AK259" s="998"/>
      <c r="AL259" s="998"/>
      <c r="AM259" s="998"/>
      <c r="AN259" s="292" t="s">
        <v>122</v>
      </c>
      <c r="AO259" s="142"/>
      <c r="AP259" s="5"/>
      <c r="AQ259" s="983"/>
      <c r="AR259" s="902">
        <v>10000</v>
      </c>
      <c r="AS259" s="3">
        <f t="shared" si="110"/>
        <v>1</v>
      </c>
      <c r="AT259" s="903">
        <f t="shared" si="111"/>
        <v>10000</v>
      </c>
    </row>
    <row r="260" spans="1:46" s="124" customFormat="1">
      <c r="A260" s="1135"/>
      <c r="B260" s="371" t="s">
        <v>608</v>
      </c>
      <c r="C260" s="1113">
        <v>1965</v>
      </c>
      <c r="D260" s="1114">
        <v>233</v>
      </c>
      <c r="E260" s="417" t="s">
        <v>307</v>
      </c>
      <c r="F260" s="913">
        <f t="shared" si="109"/>
        <v>135</v>
      </c>
      <c r="G260" s="337">
        <f t="shared" si="113"/>
        <v>31455</v>
      </c>
      <c r="H260" s="470">
        <f t="shared" si="112"/>
        <v>0</v>
      </c>
      <c r="I260" s="470">
        <f t="shared" si="112"/>
        <v>0</v>
      </c>
      <c r="J260" s="470">
        <f t="shared" si="112"/>
        <v>0.05</v>
      </c>
      <c r="K260" s="470">
        <f t="shared" si="112"/>
        <v>0.05</v>
      </c>
      <c r="L260" s="470">
        <f t="shared" si="112"/>
        <v>0.1</v>
      </c>
      <c r="M260" s="471">
        <f t="shared" si="114"/>
        <v>0</v>
      </c>
      <c r="N260" s="471">
        <f t="shared" si="115"/>
        <v>0</v>
      </c>
      <c r="O260" s="471">
        <f t="shared" si="116"/>
        <v>1572.75</v>
      </c>
      <c r="P260" s="471">
        <f t="shared" si="117"/>
        <v>1651.3875</v>
      </c>
      <c r="Q260" s="471">
        <f t="shared" si="118"/>
        <v>3467.9137499999997</v>
      </c>
      <c r="R260" s="472">
        <f t="shared" si="119"/>
        <v>38147.051249999997</v>
      </c>
      <c r="S260" s="470">
        <f t="shared" si="127"/>
        <v>0</v>
      </c>
      <c r="T260" s="470">
        <f t="shared" si="127"/>
        <v>0.05</v>
      </c>
      <c r="U260" s="470">
        <v>0.03</v>
      </c>
      <c r="V260" s="470">
        <f t="shared" si="127"/>
        <v>0.1</v>
      </c>
      <c r="W260" s="472">
        <f t="shared" si="120"/>
        <v>0</v>
      </c>
      <c r="X260" s="472">
        <f t="shared" si="121"/>
        <v>1907.3525625</v>
      </c>
      <c r="Y260" s="472">
        <f t="shared" si="122"/>
        <v>1144.4115374999999</v>
      </c>
      <c r="Z260" s="472">
        <f t="shared" si="123"/>
        <v>190.73525625000002</v>
      </c>
      <c r="AA260" s="472">
        <f t="shared" si="124"/>
        <v>41389.550606249999</v>
      </c>
      <c r="AB260" s="716">
        <v>70</v>
      </c>
      <c r="AC260" s="313">
        <f>IF(ISERROR(IF('Wainwright Summary'!$E$7-C260&gt;AB260,0,(AB260-('Wainwright Summary'!$E$7-C260))/AB260)*G260)," ",(IF('Wainwright Summary'!$E$7-C260&gt;AB260,0,(AB260-('Wainwright Summary'!$E$7-C260))/AB260)*AA260))</f>
        <v>15964.540948125001</v>
      </c>
      <c r="AD260" s="269">
        <f>VLOOKUP(C260,'Inflation-OLD'!$A$6:$B$126,2)/VLOOKUP('Wainwright Summary'!$E$6,'Inflation-OLD'!$A$6:$B$126,2)</f>
        <v>0.19606462053135437</v>
      </c>
      <c r="AE260" s="264">
        <f>IF(ISERROR(AA260*AD260), " ",AA260*AD260 )</f>
        <v>8115.026533577694</v>
      </c>
      <c r="AF260" s="264">
        <f t="shared" si="125"/>
        <v>3130.0816629513965</v>
      </c>
      <c r="AG260" s="961">
        <v>2030</v>
      </c>
      <c r="AH260" s="271"/>
      <c r="AI260" s="985"/>
      <c r="AJ260" s="986">
        <f t="shared" si="126"/>
        <v>70</v>
      </c>
      <c r="AK260" s="998"/>
      <c r="AL260" s="998"/>
      <c r="AM260" s="998"/>
      <c r="AN260" s="292" t="s">
        <v>632</v>
      </c>
      <c r="AO260" s="142"/>
      <c r="AP260" s="5"/>
      <c r="AQ260" s="983"/>
      <c r="AR260" s="902">
        <v>135</v>
      </c>
      <c r="AS260" s="3">
        <f t="shared" si="110"/>
        <v>1</v>
      </c>
      <c r="AT260" s="903">
        <f t="shared" si="111"/>
        <v>135</v>
      </c>
    </row>
    <row r="261" spans="1:46" s="124" customFormat="1">
      <c r="A261" s="1135"/>
      <c r="B261" s="371"/>
      <c r="C261" s="1113"/>
      <c r="D261" s="1114"/>
      <c r="E261" s="417"/>
      <c r="F261" s="913"/>
      <c r="G261" s="337"/>
      <c r="H261" s="470"/>
      <c r="I261" s="470"/>
      <c r="J261" s="470"/>
      <c r="K261" s="470"/>
      <c r="L261" s="470"/>
      <c r="M261" s="471"/>
      <c r="N261" s="471"/>
      <c r="O261" s="471"/>
      <c r="P261" s="471"/>
      <c r="Q261" s="471"/>
      <c r="R261" s="472"/>
      <c r="S261" s="470"/>
      <c r="T261" s="470"/>
      <c r="U261" s="470"/>
      <c r="V261" s="470"/>
      <c r="W261" s="472"/>
      <c r="X261" s="472"/>
      <c r="Y261" s="472"/>
      <c r="Z261" s="472"/>
      <c r="AA261" s="472"/>
      <c r="AB261" s="716"/>
      <c r="AC261" s="313"/>
      <c r="AD261" s="269"/>
      <c r="AE261" s="264"/>
      <c r="AF261" s="264"/>
      <c r="AG261" s="270"/>
      <c r="AH261" s="271"/>
      <c r="AI261" s="985"/>
      <c r="AJ261" s="986"/>
      <c r="AK261" s="998"/>
      <c r="AL261" s="998"/>
      <c r="AM261" s="998"/>
      <c r="AN261" s="292"/>
      <c r="AO261" s="142"/>
      <c r="AP261" s="5"/>
      <c r="AQ261" s="983"/>
      <c r="AR261" s="902"/>
      <c r="AS261" s="3"/>
      <c r="AT261" s="903"/>
    </row>
    <row r="262" spans="1:46" s="124" customFormat="1" ht="38.25">
      <c r="A262" s="1135"/>
      <c r="B262" s="1000" t="s">
        <v>609</v>
      </c>
      <c r="C262" s="1113"/>
      <c r="D262" s="1114"/>
      <c r="E262" s="417"/>
      <c r="F262" s="913"/>
      <c r="G262" s="337"/>
      <c r="H262" s="470"/>
      <c r="I262" s="470"/>
      <c r="J262" s="470"/>
      <c r="K262" s="470"/>
      <c r="L262" s="470"/>
      <c r="M262" s="471"/>
      <c r="N262" s="471"/>
      <c r="O262" s="471"/>
      <c r="P262" s="471"/>
      <c r="Q262" s="471"/>
      <c r="R262" s="472"/>
      <c r="S262" s="470"/>
      <c r="T262" s="470"/>
      <c r="U262" s="470"/>
      <c r="V262" s="470"/>
      <c r="W262" s="472"/>
      <c r="X262" s="472"/>
      <c r="Y262" s="472"/>
      <c r="Z262" s="472"/>
      <c r="AA262" s="472"/>
      <c r="AB262" s="716"/>
      <c r="AC262" s="313"/>
      <c r="AD262" s="269"/>
      <c r="AE262" s="264"/>
      <c r="AF262" s="264"/>
      <c r="AG262" s="270"/>
      <c r="AH262" s="271"/>
      <c r="AI262" s="985"/>
      <c r="AJ262" s="986"/>
      <c r="AK262" s="998"/>
      <c r="AL262" s="998"/>
      <c r="AM262" s="998"/>
      <c r="AN262" s="292" t="s">
        <v>628</v>
      </c>
      <c r="AO262" s="142"/>
      <c r="AP262" s="5"/>
      <c r="AQ262" s="983"/>
      <c r="AR262" s="902"/>
      <c r="AS262" s="3"/>
      <c r="AT262" s="903"/>
    </row>
    <row r="263" spans="1:46" s="124" customFormat="1">
      <c r="A263" s="1135"/>
      <c r="B263" s="371" t="s">
        <v>610</v>
      </c>
      <c r="C263" s="1113">
        <v>1965</v>
      </c>
      <c r="D263" s="1114">
        <v>1</v>
      </c>
      <c r="E263" s="417" t="s">
        <v>305</v>
      </c>
      <c r="F263" s="913">
        <f t="shared" si="109"/>
        <v>50000</v>
      </c>
      <c r="G263" s="337">
        <f t="shared" si="113"/>
        <v>50000</v>
      </c>
      <c r="H263" s="470">
        <f t="shared" si="112"/>
        <v>0</v>
      </c>
      <c r="I263" s="470">
        <f t="shared" si="112"/>
        <v>0</v>
      </c>
      <c r="J263" s="470">
        <f t="shared" si="112"/>
        <v>0.05</v>
      </c>
      <c r="K263" s="470">
        <f t="shared" si="112"/>
        <v>0.05</v>
      </c>
      <c r="L263" s="470">
        <f t="shared" si="112"/>
        <v>0.1</v>
      </c>
      <c r="M263" s="471">
        <f t="shared" si="114"/>
        <v>0</v>
      </c>
      <c r="N263" s="471">
        <f t="shared" si="115"/>
        <v>0</v>
      </c>
      <c r="O263" s="471">
        <f t="shared" si="116"/>
        <v>2500</v>
      </c>
      <c r="P263" s="471">
        <f t="shared" si="117"/>
        <v>2625</v>
      </c>
      <c r="Q263" s="471">
        <f t="shared" si="118"/>
        <v>5512.5</v>
      </c>
      <c r="R263" s="472">
        <f t="shared" si="119"/>
        <v>60637.5</v>
      </c>
      <c r="S263" s="470">
        <f t="shared" si="127"/>
        <v>0</v>
      </c>
      <c r="T263" s="470">
        <f t="shared" si="127"/>
        <v>0.05</v>
      </c>
      <c r="U263" s="470">
        <v>0.03</v>
      </c>
      <c r="V263" s="470">
        <f t="shared" si="127"/>
        <v>0.1</v>
      </c>
      <c r="W263" s="472">
        <f t="shared" si="120"/>
        <v>0</v>
      </c>
      <c r="X263" s="472">
        <f t="shared" si="121"/>
        <v>3031.875</v>
      </c>
      <c r="Y263" s="472">
        <f t="shared" si="122"/>
        <v>1819.125</v>
      </c>
      <c r="Z263" s="472">
        <f t="shared" si="123"/>
        <v>303.1875</v>
      </c>
      <c r="AA263" s="472">
        <f t="shared" si="124"/>
        <v>65791.6875</v>
      </c>
      <c r="AB263" s="716">
        <v>50</v>
      </c>
      <c r="AC263" s="313">
        <f>IF(ISERROR(IF('Wainwright Summary'!$E$7-C263&gt;AB263,0,(AB263-('Wainwright Summary'!$E$7-C263))/AB263)*G263)," ",(IF('Wainwright Summary'!$E$7-C263&gt;AB263,0,(AB263-('Wainwright Summary'!$E$7-C263))/AB263)*AA263))</f>
        <v>9210.8362500000003</v>
      </c>
      <c r="AD263" s="269">
        <f>VLOOKUP(C263,'Inflation-OLD'!$A$6:$B$126,2)/VLOOKUP('Wainwright Summary'!$E$6,'Inflation-OLD'!$A$6:$B$126,2)</f>
        <v>0.19606462053135437</v>
      </c>
      <c r="AE263" s="264">
        <f>IF(ISERROR(AA263*AD263), " ",AA263*AD263 )</f>
        <v>12899.422243804951</v>
      </c>
      <c r="AF263" s="264">
        <f t="shared" si="125"/>
        <v>1805.9191141326933</v>
      </c>
      <c r="AG263" s="961">
        <v>2030</v>
      </c>
      <c r="AH263" s="271"/>
      <c r="AI263" s="985"/>
      <c r="AJ263" s="986">
        <f t="shared" si="126"/>
        <v>50</v>
      </c>
      <c r="AK263" s="998"/>
      <c r="AL263" s="998"/>
      <c r="AM263" s="998"/>
      <c r="AN263" s="292" t="s">
        <v>122</v>
      </c>
      <c r="AO263" s="142"/>
      <c r="AP263" s="5"/>
      <c r="AQ263" s="983"/>
      <c r="AR263" s="902">
        <v>50000</v>
      </c>
      <c r="AS263" s="3">
        <f t="shared" si="110"/>
        <v>1</v>
      </c>
      <c r="AT263" s="903">
        <f t="shared" si="111"/>
        <v>50000</v>
      </c>
    </row>
    <row r="264" spans="1:46" s="124" customFormat="1" ht="25.5">
      <c r="A264" s="1135"/>
      <c r="B264" s="371" t="s">
        <v>611</v>
      </c>
      <c r="C264" s="1113">
        <v>1965</v>
      </c>
      <c r="D264" s="1114">
        <v>2</v>
      </c>
      <c r="E264" s="417" t="s">
        <v>305</v>
      </c>
      <c r="F264" s="913">
        <f t="shared" si="109"/>
        <v>6000</v>
      </c>
      <c r="G264" s="337">
        <f t="shared" si="113"/>
        <v>12000</v>
      </c>
      <c r="H264" s="470">
        <f t="shared" si="112"/>
        <v>0</v>
      </c>
      <c r="I264" s="470">
        <f t="shared" si="112"/>
        <v>0</v>
      </c>
      <c r="J264" s="470">
        <f t="shared" si="112"/>
        <v>0.05</v>
      </c>
      <c r="K264" s="470">
        <f t="shared" si="112"/>
        <v>0.05</v>
      </c>
      <c r="L264" s="470">
        <f t="shared" si="112"/>
        <v>0.1</v>
      </c>
      <c r="M264" s="471">
        <f t="shared" si="114"/>
        <v>0</v>
      </c>
      <c r="N264" s="471">
        <f t="shared" si="115"/>
        <v>0</v>
      </c>
      <c r="O264" s="471">
        <f t="shared" si="116"/>
        <v>600</v>
      </c>
      <c r="P264" s="471">
        <f t="shared" si="117"/>
        <v>630</v>
      </c>
      <c r="Q264" s="471">
        <f t="shared" si="118"/>
        <v>1323</v>
      </c>
      <c r="R264" s="472">
        <f t="shared" si="119"/>
        <v>14553</v>
      </c>
      <c r="S264" s="470">
        <f t="shared" si="127"/>
        <v>0</v>
      </c>
      <c r="T264" s="470">
        <f t="shared" si="127"/>
        <v>0.05</v>
      </c>
      <c r="U264" s="470">
        <v>0.03</v>
      </c>
      <c r="V264" s="470">
        <f t="shared" si="127"/>
        <v>0.1</v>
      </c>
      <c r="W264" s="472">
        <f t="shared" si="120"/>
        <v>0</v>
      </c>
      <c r="X264" s="472">
        <f t="shared" si="121"/>
        <v>727.65000000000009</v>
      </c>
      <c r="Y264" s="472">
        <f t="shared" si="122"/>
        <v>436.59</v>
      </c>
      <c r="Z264" s="472">
        <f t="shared" si="123"/>
        <v>72.765000000000015</v>
      </c>
      <c r="AA264" s="472">
        <f t="shared" si="124"/>
        <v>15790.005000000001</v>
      </c>
      <c r="AB264" s="716">
        <v>25</v>
      </c>
      <c r="AC264" s="313">
        <f>IF(ISERROR(IF('Wainwright Summary'!$E$7-C264&gt;AB264,0,(AB264-('Wainwright Summary'!$E$7-C264))/AB264)*G264)," ",(IF('Wainwright Summary'!$E$7-C264&gt;AB264,0,(AB264-('Wainwright Summary'!$E$7-C264))/AB264)*AA264))</f>
        <v>0</v>
      </c>
      <c r="AD264" s="269">
        <f>VLOOKUP(C264,'Inflation-OLD'!$A$6:$B$126,2)/VLOOKUP('Wainwright Summary'!$E$6,'Inflation-OLD'!$A$6:$B$126,2)</f>
        <v>0.19606462053135437</v>
      </c>
      <c r="AE264" s="264">
        <f>IF(ISERROR(AA264*AD264), " ",AA264*AD264 )</f>
        <v>3095.8613385131885</v>
      </c>
      <c r="AF264" s="264">
        <f t="shared" si="125"/>
        <v>0</v>
      </c>
      <c r="AG264" s="961">
        <v>2030</v>
      </c>
      <c r="AH264" s="271"/>
      <c r="AI264" s="985"/>
      <c r="AJ264" s="986">
        <f t="shared" si="126"/>
        <v>25</v>
      </c>
      <c r="AK264" s="998"/>
      <c r="AL264" s="998"/>
      <c r="AM264" s="998"/>
      <c r="AN264" s="292" t="s">
        <v>123</v>
      </c>
      <c r="AO264" s="142"/>
      <c r="AP264" s="5"/>
      <c r="AQ264" s="983"/>
      <c r="AR264" s="902">
        <v>6000</v>
      </c>
      <c r="AS264" s="3">
        <f t="shared" si="110"/>
        <v>1</v>
      </c>
      <c r="AT264" s="903">
        <f t="shared" si="111"/>
        <v>6000</v>
      </c>
    </row>
    <row r="265" spans="1:46" s="124" customFormat="1">
      <c r="A265" s="1135"/>
      <c r="B265" s="371" t="s">
        <v>612</v>
      </c>
      <c r="C265" s="1113">
        <v>1965</v>
      </c>
      <c r="D265" s="1114">
        <v>1</v>
      </c>
      <c r="E265" s="417" t="s">
        <v>305</v>
      </c>
      <c r="F265" s="913">
        <f t="shared" si="109"/>
        <v>20000</v>
      </c>
      <c r="G265" s="337">
        <f t="shared" si="113"/>
        <v>20000</v>
      </c>
      <c r="H265" s="470">
        <f t="shared" si="112"/>
        <v>0</v>
      </c>
      <c r="I265" s="470">
        <f t="shared" si="112"/>
        <v>0</v>
      </c>
      <c r="J265" s="470">
        <f t="shared" si="112"/>
        <v>0.05</v>
      </c>
      <c r="K265" s="470">
        <f t="shared" si="112"/>
        <v>0.05</v>
      </c>
      <c r="L265" s="470">
        <f t="shared" si="112"/>
        <v>0.1</v>
      </c>
      <c r="M265" s="471">
        <f t="shared" si="114"/>
        <v>0</v>
      </c>
      <c r="N265" s="471">
        <f t="shared" si="115"/>
        <v>0</v>
      </c>
      <c r="O265" s="471">
        <f t="shared" si="116"/>
        <v>1000</v>
      </c>
      <c r="P265" s="471">
        <f t="shared" si="117"/>
        <v>1050</v>
      </c>
      <c r="Q265" s="471">
        <f t="shared" si="118"/>
        <v>2205</v>
      </c>
      <c r="R265" s="472">
        <f t="shared" si="119"/>
        <v>24255</v>
      </c>
      <c r="S265" s="470">
        <f t="shared" si="127"/>
        <v>0</v>
      </c>
      <c r="T265" s="470">
        <f t="shared" si="127"/>
        <v>0.05</v>
      </c>
      <c r="U265" s="470">
        <v>0.03</v>
      </c>
      <c r="V265" s="470">
        <f t="shared" si="127"/>
        <v>0.1</v>
      </c>
      <c r="W265" s="472">
        <f t="shared" si="120"/>
        <v>0</v>
      </c>
      <c r="X265" s="472">
        <f t="shared" si="121"/>
        <v>1212.75</v>
      </c>
      <c r="Y265" s="472">
        <f t="shared" si="122"/>
        <v>727.65</v>
      </c>
      <c r="Z265" s="472">
        <f t="shared" si="123"/>
        <v>121.27500000000001</v>
      </c>
      <c r="AA265" s="472">
        <f t="shared" si="124"/>
        <v>26316.674999999999</v>
      </c>
      <c r="AB265" s="716">
        <v>25</v>
      </c>
      <c r="AC265" s="313">
        <f>IF(ISERROR(IF('Wainwright Summary'!$E$7-C265&gt;AB265,0,(AB265-('Wainwright Summary'!$E$7-C265))/AB265)*G265)," ",(IF('Wainwright Summary'!$E$7-C265&gt;AB265,0,(AB265-('Wainwright Summary'!$E$7-C265))/AB265)*AA265))</f>
        <v>0</v>
      </c>
      <c r="AD265" s="269">
        <f>VLOOKUP(C265,'Inflation-OLD'!$A$6:$B$126,2)/VLOOKUP('Wainwright Summary'!$E$6,'Inflation-OLD'!$A$6:$B$126,2)</f>
        <v>0.19606462053135437</v>
      </c>
      <c r="AE265" s="264">
        <f>IF(ISERROR(AA265*AD265), " ",AA265*AD265 )</f>
        <v>5159.7688975219799</v>
      </c>
      <c r="AF265" s="264">
        <f t="shared" si="125"/>
        <v>0</v>
      </c>
      <c r="AG265" s="961">
        <v>2030</v>
      </c>
      <c r="AH265" s="271"/>
      <c r="AI265" s="985"/>
      <c r="AJ265" s="986">
        <f t="shared" si="126"/>
        <v>25</v>
      </c>
      <c r="AK265" s="998"/>
      <c r="AL265" s="998"/>
      <c r="AM265" s="998"/>
      <c r="AN265" s="292" t="s">
        <v>124</v>
      </c>
      <c r="AO265" s="142"/>
      <c r="AP265" s="6"/>
      <c r="AQ265" s="983"/>
      <c r="AR265" s="902">
        <v>20000</v>
      </c>
      <c r="AS265" s="3">
        <f t="shared" si="110"/>
        <v>1</v>
      </c>
      <c r="AT265" s="903">
        <f t="shared" si="111"/>
        <v>20000</v>
      </c>
    </row>
    <row r="266" spans="1:46" s="124" customFormat="1">
      <c r="A266" s="1135"/>
      <c r="B266" s="371" t="s">
        <v>613</v>
      </c>
      <c r="C266" s="1113">
        <v>1965</v>
      </c>
      <c r="D266" s="1115">
        <v>1</v>
      </c>
      <c r="E266" s="420" t="s">
        <v>305</v>
      </c>
      <c r="F266" s="913">
        <f t="shared" si="109"/>
        <v>10000</v>
      </c>
      <c r="G266" s="337">
        <f t="shared" si="113"/>
        <v>10000</v>
      </c>
      <c r="H266" s="470">
        <f t="shared" ref="H266:L281" si="128">H$10</f>
        <v>0</v>
      </c>
      <c r="I266" s="470">
        <f t="shared" si="128"/>
        <v>0</v>
      </c>
      <c r="J266" s="470">
        <f t="shared" si="128"/>
        <v>0.05</v>
      </c>
      <c r="K266" s="470">
        <f t="shared" si="128"/>
        <v>0.05</v>
      </c>
      <c r="L266" s="470">
        <f t="shared" si="128"/>
        <v>0.1</v>
      </c>
      <c r="M266" s="471">
        <f t="shared" si="114"/>
        <v>0</v>
      </c>
      <c r="N266" s="471">
        <f t="shared" si="115"/>
        <v>0</v>
      </c>
      <c r="O266" s="471">
        <f t="shared" si="116"/>
        <v>500</v>
      </c>
      <c r="P266" s="471">
        <f t="shared" si="117"/>
        <v>525</v>
      </c>
      <c r="Q266" s="471">
        <f t="shared" si="118"/>
        <v>1102.5</v>
      </c>
      <c r="R266" s="472">
        <f t="shared" si="119"/>
        <v>12127.5</v>
      </c>
      <c r="S266" s="470">
        <f t="shared" si="127"/>
        <v>0</v>
      </c>
      <c r="T266" s="470">
        <f t="shared" si="127"/>
        <v>0.05</v>
      </c>
      <c r="U266" s="470">
        <v>0.03</v>
      </c>
      <c r="V266" s="470">
        <f t="shared" si="127"/>
        <v>0.1</v>
      </c>
      <c r="W266" s="472">
        <f t="shared" si="120"/>
        <v>0</v>
      </c>
      <c r="X266" s="472">
        <f t="shared" si="121"/>
        <v>606.375</v>
      </c>
      <c r="Y266" s="472">
        <f t="shared" si="122"/>
        <v>363.82499999999999</v>
      </c>
      <c r="Z266" s="472">
        <f t="shared" si="123"/>
        <v>60.637500000000003</v>
      </c>
      <c r="AA266" s="472">
        <f t="shared" si="124"/>
        <v>13158.3375</v>
      </c>
      <c r="AB266" s="716">
        <v>35</v>
      </c>
      <c r="AC266" s="313">
        <f>IF(ISERROR(IF('Wainwright Summary'!$E$7-C266&gt;AB266,0,(AB266-('Wainwright Summary'!$E$7-C266))/AB266)*G266)," ",(IF('Wainwright Summary'!$E$7-C266&gt;AB266,0,(AB266-('Wainwright Summary'!$E$7-C266))/AB266)*AA266))</f>
        <v>0</v>
      </c>
      <c r="AD266" s="269">
        <f>VLOOKUP(C266,'Inflation-OLD'!$A$6:$B$126,2)/VLOOKUP('Wainwright Summary'!$E$6,'Inflation-OLD'!$A$6:$B$126,2)</f>
        <v>0.19606462053135437</v>
      </c>
      <c r="AE266" s="264">
        <f>IF(ISERROR(AA266*AD266), " ",AA266*AD266 )</f>
        <v>2579.8844487609899</v>
      </c>
      <c r="AF266" s="264">
        <f t="shared" si="125"/>
        <v>0</v>
      </c>
      <c r="AG266" s="961">
        <v>2030</v>
      </c>
      <c r="AH266" s="271"/>
      <c r="AI266" s="985"/>
      <c r="AJ266" s="986">
        <f t="shared" si="126"/>
        <v>35</v>
      </c>
      <c r="AK266" s="998"/>
      <c r="AL266" s="998"/>
      <c r="AM266" s="998"/>
      <c r="AN266" s="292" t="s">
        <v>122</v>
      </c>
      <c r="AP266" s="4"/>
      <c r="AR266" s="902">
        <v>10000</v>
      </c>
      <c r="AS266" s="3">
        <f t="shared" si="110"/>
        <v>1</v>
      </c>
      <c r="AT266" s="903">
        <f t="shared" si="111"/>
        <v>10000</v>
      </c>
    </row>
    <row r="267" spans="1:46" s="124" customFormat="1">
      <c r="A267" s="1135"/>
      <c r="B267" s="371" t="s">
        <v>614</v>
      </c>
      <c r="C267" s="1113">
        <v>1965</v>
      </c>
      <c r="D267" s="1114">
        <v>608</v>
      </c>
      <c r="E267" s="417" t="s">
        <v>307</v>
      </c>
      <c r="F267" s="913">
        <f t="shared" si="109"/>
        <v>135</v>
      </c>
      <c r="G267" s="337">
        <f t="shared" si="113"/>
        <v>82080</v>
      </c>
      <c r="H267" s="470">
        <f t="shared" si="128"/>
        <v>0</v>
      </c>
      <c r="I267" s="470">
        <f t="shared" si="128"/>
        <v>0</v>
      </c>
      <c r="J267" s="470">
        <f t="shared" si="128"/>
        <v>0.05</v>
      </c>
      <c r="K267" s="470">
        <f t="shared" si="128"/>
        <v>0.05</v>
      </c>
      <c r="L267" s="470">
        <f t="shared" si="128"/>
        <v>0.1</v>
      </c>
      <c r="M267" s="471">
        <f t="shared" si="114"/>
        <v>0</v>
      </c>
      <c r="N267" s="471">
        <f t="shared" si="115"/>
        <v>0</v>
      </c>
      <c r="O267" s="471">
        <f t="shared" si="116"/>
        <v>4104</v>
      </c>
      <c r="P267" s="471">
        <f t="shared" si="117"/>
        <v>4309.2</v>
      </c>
      <c r="Q267" s="471">
        <f t="shared" si="118"/>
        <v>9049.32</v>
      </c>
      <c r="R267" s="472">
        <f t="shared" si="119"/>
        <v>99542.52</v>
      </c>
      <c r="S267" s="470">
        <f t="shared" si="127"/>
        <v>0</v>
      </c>
      <c r="T267" s="470">
        <f t="shared" si="127"/>
        <v>0.05</v>
      </c>
      <c r="U267" s="470">
        <v>0.03</v>
      </c>
      <c r="V267" s="470">
        <f t="shared" si="127"/>
        <v>0.1</v>
      </c>
      <c r="W267" s="472">
        <f t="shared" si="120"/>
        <v>0</v>
      </c>
      <c r="X267" s="472">
        <f t="shared" si="121"/>
        <v>4977.1260000000002</v>
      </c>
      <c r="Y267" s="472">
        <f t="shared" si="122"/>
        <v>2986.2755999999999</v>
      </c>
      <c r="Z267" s="472">
        <f t="shared" si="123"/>
        <v>497.71260000000007</v>
      </c>
      <c r="AA267" s="472">
        <f t="shared" si="124"/>
        <v>108003.6342</v>
      </c>
      <c r="AB267" s="716">
        <v>70</v>
      </c>
      <c r="AC267" s="313">
        <f>IF(ISERROR(IF('Wainwright Summary'!$E$7-C267&gt;AB267,0,(AB267-('Wainwright Summary'!$E$7-C267))/AB267)*G267)," ",(IF('Wainwright Summary'!$E$7-C267&gt;AB267,0,(AB267-('Wainwright Summary'!$E$7-C267))/AB267)*AA267))</f>
        <v>41658.544620000001</v>
      </c>
      <c r="AD267" s="269">
        <f>VLOOKUP(C267,'Inflation-OLD'!$A$6:$B$126,2)/VLOOKUP('Wainwright Summary'!$E$6,'Inflation-OLD'!$A$6:$B$126,2)</f>
        <v>0.19606462053135437</v>
      </c>
      <c r="AE267" s="264">
        <f>IF(ISERROR(AA267*AD267), " ",AA267*AD267 )</f>
        <v>21175.691555430207</v>
      </c>
      <c r="AF267" s="264">
        <f t="shared" si="125"/>
        <v>8167.7667428087943</v>
      </c>
      <c r="AG267" s="961">
        <v>2030</v>
      </c>
      <c r="AH267" s="271"/>
      <c r="AI267" s="985"/>
      <c r="AJ267" s="986">
        <f t="shared" si="126"/>
        <v>70</v>
      </c>
      <c r="AK267" s="998"/>
      <c r="AL267" s="998"/>
      <c r="AM267" s="998"/>
      <c r="AN267" s="292" t="s">
        <v>632</v>
      </c>
      <c r="AO267" s="142"/>
      <c r="AP267" s="5"/>
      <c r="AQ267" s="983"/>
      <c r="AR267" s="902">
        <v>135</v>
      </c>
      <c r="AS267" s="3">
        <f t="shared" si="110"/>
        <v>1</v>
      </c>
      <c r="AT267" s="903">
        <f t="shared" si="111"/>
        <v>135</v>
      </c>
    </row>
    <row r="268" spans="1:46" s="124" customFormat="1">
      <c r="A268" s="1135"/>
      <c r="B268" s="371"/>
      <c r="C268" s="1113"/>
      <c r="D268" s="1114"/>
      <c r="E268" s="417"/>
      <c r="F268" s="913"/>
      <c r="G268" s="337"/>
      <c r="H268" s="470"/>
      <c r="I268" s="470"/>
      <c r="J268" s="470"/>
      <c r="K268" s="470"/>
      <c r="L268" s="470"/>
      <c r="M268" s="471"/>
      <c r="N268" s="471"/>
      <c r="O268" s="471"/>
      <c r="P268" s="471"/>
      <c r="Q268" s="471"/>
      <c r="R268" s="472"/>
      <c r="S268" s="470"/>
      <c r="T268" s="470"/>
      <c r="U268" s="470"/>
      <c r="V268" s="470"/>
      <c r="W268" s="472"/>
      <c r="X268" s="472"/>
      <c r="Y268" s="472"/>
      <c r="Z268" s="472"/>
      <c r="AA268" s="472"/>
      <c r="AB268" s="716"/>
      <c r="AC268" s="313"/>
      <c r="AD268" s="269"/>
      <c r="AE268" s="264"/>
      <c r="AF268" s="264"/>
      <c r="AG268" s="270"/>
      <c r="AH268" s="271"/>
      <c r="AI268" s="985"/>
      <c r="AJ268" s="986"/>
      <c r="AK268" s="998"/>
      <c r="AL268" s="998"/>
      <c r="AM268" s="998"/>
      <c r="AN268" s="292"/>
      <c r="AO268" s="142"/>
      <c r="AP268" s="5"/>
      <c r="AQ268" s="983"/>
      <c r="AR268" s="902"/>
      <c r="AS268" s="3"/>
      <c r="AT268" s="903"/>
    </row>
    <row r="269" spans="1:46" s="124" customFormat="1" ht="38.25">
      <c r="A269" s="1135"/>
      <c r="B269" s="1000" t="s">
        <v>137</v>
      </c>
      <c r="C269" s="1113"/>
      <c r="D269" s="1114"/>
      <c r="E269" s="417"/>
      <c r="F269" s="913"/>
      <c r="G269" s="337"/>
      <c r="H269" s="470"/>
      <c r="I269" s="470"/>
      <c r="J269" s="470"/>
      <c r="K269" s="470"/>
      <c r="L269" s="470"/>
      <c r="M269" s="471"/>
      <c r="N269" s="471"/>
      <c r="O269" s="471"/>
      <c r="P269" s="471"/>
      <c r="Q269" s="471"/>
      <c r="R269" s="472"/>
      <c r="S269" s="470"/>
      <c r="T269" s="470"/>
      <c r="U269" s="470"/>
      <c r="V269" s="470"/>
      <c r="W269" s="472"/>
      <c r="X269" s="472"/>
      <c r="Y269" s="472"/>
      <c r="Z269" s="472"/>
      <c r="AA269" s="472"/>
      <c r="AB269" s="716"/>
      <c r="AC269" s="313"/>
      <c r="AD269" s="269"/>
      <c r="AE269" s="264"/>
      <c r="AF269" s="264"/>
      <c r="AG269" s="961"/>
      <c r="AH269" s="271"/>
      <c r="AI269" s="985"/>
      <c r="AJ269" s="986"/>
      <c r="AK269" s="998"/>
      <c r="AL269" s="998"/>
      <c r="AM269" s="998"/>
      <c r="AN269" s="292" t="s">
        <v>628</v>
      </c>
      <c r="AO269" s="142"/>
      <c r="AP269" s="5"/>
      <c r="AQ269" s="983"/>
      <c r="AR269" s="902">
        <v>50000</v>
      </c>
      <c r="AS269" s="3">
        <f t="shared" si="110"/>
        <v>1</v>
      </c>
      <c r="AT269" s="903">
        <f t="shared" si="111"/>
        <v>50000</v>
      </c>
    </row>
    <row r="270" spans="1:46" s="124" customFormat="1">
      <c r="A270" s="1135"/>
      <c r="B270" s="371" t="s">
        <v>615</v>
      </c>
      <c r="C270" s="1113">
        <v>1965</v>
      </c>
      <c r="D270" s="1114">
        <v>1</v>
      </c>
      <c r="E270" s="417" t="s">
        <v>305</v>
      </c>
      <c r="F270" s="913">
        <f t="shared" si="109"/>
        <v>50000</v>
      </c>
      <c r="G270" s="337">
        <f t="shared" si="113"/>
        <v>50000</v>
      </c>
      <c r="H270" s="470">
        <f t="shared" si="128"/>
        <v>0</v>
      </c>
      <c r="I270" s="470">
        <f t="shared" si="128"/>
        <v>0</v>
      </c>
      <c r="J270" s="470">
        <f t="shared" si="128"/>
        <v>0.05</v>
      </c>
      <c r="K270" s="470">
        <f t="shared" si="128"/>
        <v>0.05</v>
      </c>
      <c r="L270" s="470">
        <f t="shared" si="128"/>
        <v>0.1</v>
      </c>
      <c r="M270" s="471">
        <f t="shared" si="114"/>
        <v>0</v>
      </c>
      <c r="N270" s="471">
        <f t="shared" si="115"/>
        <v>0</v>
      </c>
      <c r="O270" s="471">
        <f t="shared" si="116"/>
        <v>2500</v>
      </c>
      <c r="P270" s="471">
        <f t="shared" si="117"/>
        <v>2625</v>
      </c>
      <c r="Q270" s="471">
        <f t="shared" si="118"/>
        <v>5512.5</v>
      </c>
      <c r="R270" s="472">
        <f t="shared" si="119"/>
        <v>60637.5</v>
      </c>
      <c r="S270" s="470">
        <f t="shared" si="127"/>
        <v>0</v>
      </c>
      <c r="T270" s="470">
        <f t="shared" si="127"/>
        <v>0.05</v>
      </c>
      <c r="U270" s="470">
        <v>0.03</v>
      </c>
      <c r="V270" s="470">
        <f t="shared" si="127"/>
        <v>0.1</v>
      </c>
      <c r="W270" s="472">
        <f t="shared" si="120"/>
        <v>0</v>
      </c>
      <c r="X270" s="472">
        <f t="shared" si="121"/>
        <v>3031.875</v>
      </c>
      <c r="Y270" s="472">
        <f t="shared" si="122"/>
        <v>1819.125</v>
      </c>
      <c r="Z270" s="472">
        <f t="shared" si="123"/>
        <v>303.1875</v>
      </c>
      <c r="AA270" s="472">
        <f t="shared" si="124"/>
        <v>65791.6875</v>
      </c>
      <c r="AB270" s="716">
        <v>50</v>
      </c>
      <c r="AC270" s="313">
        <f>IF(ISERROR(IF('Wainwright Summary'!$E$7-C270&gt;AB270,0,(AB270-('Wainwright Summary'!$E$7-C270))/AB270)*G270)," ",(IF('Wainwright Summary'!$E$7-C270&gt;AB270,0,(AB270-('Wainwright Summary'!$E$7-C270))/AB270)*AA270))</f>
        <v>9210.8362500000003</v>
      </c>
      <c r="AD270" s="269">
        <f>VLOOKUP(C270,'Inflation-OLD'!$A$6:$B$126,2)/VLOOKUP('Wainwright Summary'!$E$6,'Inflation-OLD'!$A$6:$B$126,2)</f>
        <v>0.19606462053135437</v>
      </c>
      <c r="AE270" s="264">
        <f>IF(ISERROR(AA270*AD270), " ",AA270*AD270 )</f>
        <v>12899.422243804951</v>
      </c>
      <c r="AF270" s="264">
        <f t="shared" si="125"/>
        <v>1805.9191141326933</v>
      </c>
      <c r="AG270" s="961">
        <v>2030</v>
      </c>
      <c r="AH270" s="271"/>
      <c r="AI270" s="985"/>
      <c r="AJ270" s="986">
        <f t="shared" si="126"/>
        <v>50</v>
      </c>
      <c r="AK270" s="998"/>
      <c r="AL270" s="998"/>
      <c r="AM270" s="998"/>
      <c r="AN270" s="292" t="s">
        <v>122</v>
      </c>
      <c r="AO270" s="142"/>
      <c r="AP270" s="5"/>
      <c r="AQ270" s="983"/>
      <c r="AR270" s="902">
        <v>50000</v>
      </c>
      <c r="AS270" s="3">
        <f t="shared" si="110"/>
        <v>1</v>
      </c>
      <c r="AT270" s="903">
        <f t="shared" si="111"/>
        <v>50000</v>
      </c>
    </row>
    <row r="271" spans="1:46" s="124" customFormat="1" ht="25.5">
      <c r="A271" s="1135"/>
      <c r="B271" s="371" t="s">
        <v>616</v>
      </c>
      <c r="C271" s="1113">
        <v>1965</v>
      </c>
      <c r="D271" s="1114">
        <v>2</v>
      </c>
      <c r="E271" s="417" t="s">
        <v>305</v>
      </c>
      <c r="F271" s="913">
        <f t="shared" si="109"/>
        <v>6000</v>
      </c>
      <c r="G271" s="337">
        <f t="shared" si="113"/>
        <v>12000</v>
      </c>
      <c r="H271" s="470">
        <f t="shared" si="128"/>
        <v>0</v>
      </c>
      <c r="I271" s="470">
        <f t="shared" si="128"/>
        <v>0</v>
      </c>
      <c r="J271" s="470">
        <f t="shared" si="128"/>
        <v>0.05</v>
      </c>
      <c r="K271" s="470">
        <f t="shared" si="128"/>
        <v>0.05</v>
      </c>
      <c r="L271" s="470">
        <f t="shared" si="128"/>
        <v>0.1</v>
      </c>
      <c r="M271" s="471">
        <f t="shared" si="114"/>
        <v>0</v>
      </c>
      <c r="N271" s="471">
        <f t="shared" si="115"/>
        <v>0</v>
      </c>
      <c r="O271" s="471">
        <f t="shared" si="116"/>
        <v>600</v>
      </c>
      <c r="P271" s="471">
        <f t="shared" si="117"/>
        <v>630</v>
      </c>
      <c r="Q271" s="471">
        <f t="shared" si="118"/>
        <v>1323</v>
      </c>
      <c r="R271" s="472">
        <f t="shared" si="119"/>
        <v>14553</v>
      </c>
      <c r="S271" s="470">
        <f t="shared" si="127"/>
        <v>0</v>
      </c>
      <c r="T271" s="470">
        <f t="shared" si="127"/>
        <v>0.05</v>
      </c>
      <c r="U271" s="470">
        <v>0.03</v>
      </c>
      <c r="V271" s="470">
        <f t="shared" si="127"/>
        <v>0.1</v>
      </c>
      <c r="W271" s="472">
        <f t="shared" si="120"/>
        <v>0</v>
      </c>
      <c r="X271" s="472">
        <f t="shared" si="121"/>
        <v>727.65000000000009</v>
      </c>
      <c r="Y271" s="472">
        <f t="shared" si="122"/>
        <v>436.59</v>
      </c>
      <c r="Z271" s="472">
        <f t="shared" si="123"/>
        <v>72.765000000000015</v>
      </c>
      <c r="AA271" s="472">
        <f t="shared" si="124"/>
        <v>15790.005000000001</v>
      </c>
      <c r="AB271" s="716">
        <v>25</v>
      </c>
      <c r="AC271" s="313">
        <f>IF(ISERROR(IF('Wainwright Summary'!$E$7-C271&gt;AB271,0,(AB271-('Wainwright Summary'!$E$7-C271))/AB271)*G271)," ",(IF('Wainwright Summary'!$E$7-C271&gt;AB271,0,(AB271-('Wainwright Summary'!$E$7-C271))/AB271)*AA271))</f>
        <v>0</v>
      </c>
      <c r="AD271" s="269">
        <f>VLOOKUP(C271,'Inflation-OLD'!$A$6:$B$126,2)/VLOOKUP('Wainwright Summary'!$E$6,'Inflation-OLD'!$A$6:$B$126,2)</f>
        <v>0.19606462053135437</v>
      </c>
      <c r="AE271" s="264">
        <f>IF(ISERROR(AA271*AD271), " ",AA271*AD271 )</f>
        <v>3095.8613385131885</v>
      </c>
      <c r="AF271" s="264">
        <f t="shared" si="125"/>
        <v>0</v>
      </c>
      <c r="AG271" s="961">
        <v>2030</v>
      </c>
      <c r="AH271" s="271"/>
      <c r="AI271" s="985"/>
      <c r="AJ271" s="986">
        <f t="shared" si="126"/>
        <v>25</v>
      </c>
      <c r="AK271" s="998"/>
      <c r="AL271" s="998"/>
      <c r="AM271" s="998"/>
      <c r="AN271" s="292" t="s">
        <v>123</v>
      </c>
      <c r="AO271" s="142"/>
      <c r="AP271" s="5"/>
      <c r="AQ271" s="983"/>
      <c r="AR271" s="902">
        <v>6000</v>
      </c>
      <c r="AS271" s="3">
        <f t="shared" si="110"/>
        <v>1</v>
      </c>
      <c r="AT271" s="903">
        <f t="shared" si="111"/>
        <v>6000</v>
      </c>
    </row>
    <row r="272" spans="1:46" s="124" customFormat="1">
      <c r="A272" s="1135"/>
      <c r="B272" s="371" t="s">
        <v>617</v>
      </c>
      <c r="C272" s="1113">
        <v>1965</v>
      </c>
      <c r="D272" s="1114">
        <v>1</v>
      </c>
      <c r="E272" s="417" t="s">
        <v>305</v>
      </c>
      <c r="F272" s="913">
        <f t="shared" ref="F272:F316" si="129">AT272</f>
        <v>20000</v>
      </c>
      <c r="G272" s="337">
        <f t="shared" si="113"/>
        <v>20000</v>
      </c>
      <c r="H272" s="470">
        <f t="shared" si="128"/>
        <v>0</v>
      </c>
      <c r="I272" s="470">
        <f t="shared" si="128"/>
        <v>0</v>
      </c>
      <c r="J272" s="470">
        <f t="shared" si="128"/>
        <v>0.05</v>
      </c>
      <c r="K272" s="470">
        <f t="shared" si="128"/>
        <v>0.05</v>
      </c>
      <c r="L272" s="470">
        <f t="shared" si="128"/>
        <v>0.1</v>
      </c>
      <c r="M272" s="471">
        <f t="shared" si="114"/>
        <v>0</v>
      </c>
      <c r="N272" s="471">
        <f t="shared" si="115"/>
        <v>0</v>
      </c>
      <c r="O272" s="471">
        <f t="shared" si="116"/>
        <v>1000</v>
      </c>
      <c r="P272" s="471">
        <f t="shared" si="117"/>
        <v>1050</v>
      </c>
      <c r="Q272" s="471">
        <f t="shared" si="118"/>
        <v>2205</v>
      </c>
      <c r="R272" s="472">
        <f t="shared" si="119"/>
        <v>24255</v>
      </c>
      <c r="S272" s="470">
        <f t="shared" si="127"/>
        <v>0</v>
      </c>
      <c r="T272" s="470">
        <f t="shared" si="127"/>
        <v>0.05</v>
      </c>
      <c r="U272" s="470">
        <v>0.03</v>
      </c>
      <c r="V272" s="470">
        <f t="shared" si="127"/>
        <v>0.1</v>
      </c>
      <c r="W272" s="472">
        <f t="shared" si="120"/>
        <v>0</v>
      </c>
      <c r="X272" s="472">
        <f t="shared" si="121"/>
        <v>1212.75</v>
      </c>
      <c r="Y272" s="472">
        <f t="shared" si="122"/>
        <v>727.65</v>
      </c>
      <c r="Z272" s="472">
        <f t="shared" si="123"/>
        <v>121.27500000000001</v>
      </c>
      <c r="AA272" s="472">
        <f t="shared" si="124"/>
        <v>26316.674999999999</v>
      </c>
      <c r="AB272" s="716">
        <v>25</v>
      </c>
      <c r="AC272" s="313">
        <f>IF(ISERROR(IF('Wainwright Summary'!$E$7-C272&gt;AB272,0,(AB272-('Wainwright Summary'!$E$7-C272))/AB272)*G272)," ",(IF('Wainwright Summary'!$E$7-C272&gt;AB272,0,(AB272-('Wainwright Summary'!$E$7-C272))/AB272)*AA272))</f>
        <v>0</v>
      </c>
      <c r="AD272" s="269">
        <f>VLOOKUP(C272,'Inflation-OLD'!$A$6:$B$126,2)/VLOOKUP('Wainwright Summary'!$E$6,'Inflation-OLD'!$A$6:$B$126,2)</f>
        <v>0.19606462053135437</v>
      </c>
      <c r="AE272" s="264">
        <f>IF(ISERROR(AA272*AD272), " ",AA272*AD272 )</f>
        <v>5159.7688975219799</v>
      </c>
      <c r="AF272" s="264">
        <f t="shared" si="125"/>
        <v>0</v>
      </c>
      <c r="AG272" s="961">
        <v>2030</v>
      </c>
      <c r="AH272" s="271"/>
      <c r="AI272" s="985"/>
      <c r="AJ272" s="986">
        <f t="shared" si="126"/>
        <v>25</v>
      </c>
      <c r="AK272" s="998"/>
      <c r="AL272" s="998"/>
      <c r="AM272" s="998"/>
      <c r="AN272" s="292" t="s">
        <v>124</v>
      </c>
      <c r="AO272" s="142"/>
      <c r="AP272" s="5"/>
      <c r="AQ272" s="983"/>
      <c r="AR272" s="902">
        <v>20000</v>
      </c>
      <c r="AS272" s="3">
        <f>$AS$9</f>
        <v>1</v>
      </c>
      <c r="AT272" s="903">
        <f t="shared" ref="AT272:AT316" si="130">AR272*AS272</f>
        <v>20000</v>
      </c>
    </row>
    <row r="273" spans="1:46" s="124" customFormat="1">
      <c r="A273" s="1135"/>
      <c r="B273" s="371" t="s">
        <v>618</v>
      </c>
      <c r="C273" s="1113">
        <v>1965</v>
      </c>
      <c r="D273" s="1116">
        <v>1</v>
      </c>
      <c r="E273" s="1117" t="s">
        <v>305</v>
      </c>
      <c r="F273" s="913">
        <f t="shared" si="129"/>
        <v>10000</v>
      </c>
      <c r="G273" s="337">
        <f t="shared" si="113"/>
        <v>10000</v>
      </c>
      <c r="H273" s="470">
        <f t="shared" si="128"/>
        <v>0</v>
      </c>
      <c r="I273" s="470">
        <f t="shared" si="128"/>
        <v>0</v>
      </c>
      <c r="J273" s="470">
        <f t="shared" si="128"/>
        <v>0.05</v>
      </c>
      <c r="K273" s="470">
        <f t="shared" si="128"/>
        <v>0.05</v>
      </c>
      <c r="L273" s="470">
        <f t="shared" si="128"/>
        <v>0.1</v>
      </c>
      <c r="M273" s="471">
        <f t="shared" si="114"/>
        <v>0</v>
      </c>
      <c r="N273" s="471">
        <f t="shared" si="115"/>
        <v>0</v>
      </c>
      <c r="O273" s="471">
        <f t="shared" si="116"/>
        <v>500</v>
      </c>
      <c r="P273" s="471">
        <f t="shared" si="117"/>
        <v>525</v>
      </c>
      <c r="Q273" s="471">
        <f t="shared" si="118"/>
        <v>1102.5</v>
      </c>
      <c r="R273" s="472">
        <f t="shared" si="119"/>
        <v>12127.5</v>
      </c>
      <c r="S273" s="470">
        <f t="shared" si="127"/>
        <v>0</v>
      </c>
      <c r="T273" s="470">
        <f t="shared" si="127"/>
        <v>0.05</v>
      </c>
      <c r="U273" s="470">
        <v>0.03</v>
      </c>
      <c r="V273" s="470">
        <f t="shared" si="127"/>
        <v>0.1</v>
      </c>
      <c r="W273" s="472">
        <f t="shared" si="120"/>
        <v>0</v>
      </c>
      <c r="X273" s="472">
        <f t="shared" si="121"/>
        <v>606.375</v>
      </c>
      <c r="Y273" s="472">
        <f t="shared" si="122"/>
        <v>363.82499999999999</v>
      </c>
      <c r="Z273" s="472">
        <f t="shared" si="123"/>
        <v>60.637500000000003</v>
      </c>
      <c r="AA273" s="472">
        <f t="shared" si="124"/>
        <v>13158.3375</v>
      </c>
      <c r="AB273" s="716">
        <v>35</v>
      </c>
      <c r="AC273" s="313">
        <f>IF(ISERROR(IF('Wainwright Summary'!$E$7-C273&gt;AB273,0,(AB273-('Wainwright Summary'!$E$7-C273))/AB273)*G273)," ",(IF('Wainwright Summary'!$E$7-C273&gt;AB273,0,(AB273-('Wainwright Summary'!$E$7-C273))/AB273)*AA273))</f>
        <v>0</v>
      </c>
      <c r="AD273" s="269">
        <f>VLOOKUP(C273,'Inflation-OLD'!$A$6:$B$126,2)/VLOOKUP('Wainwright Summary'!$E$6,'Inflation-OLD'!$A$6:$B$126,2)</f>
        <v>0.19606462053135437</v>
      </c>
      <c r="AE273" s="264">
        <f>IF(ISERROR(AA273*AD273), " ",AA273*AD273 )</f>
        <v>2579.8844487609899</v>
      </c>
      <c r="AF273" s="264">
        <f t="shared" si="125"/>
        <v>0</v>
      </c>
      <c r="AG273" s="961">
        <v>2030</v>
      </c>
      <c r="AH273" s="271"/>
      <c r="AI273" s="985"/>
      <c r="AJ273" s="986">
        <f t="shared" si="126"/>
        <v>35</v>
      </c>
      <c r="AK273" s="998"/>
      <c r="AL273" s="998"/>
      <c r="AM273" s="998"/>
      <c r="AN273" s="292" t="s">
        <v>122</v>
      </c>
      <c r="AO273" s="4"/>
      <c r="AP273" s="4"/>
      <c r="AQ273" s="4"/>
      <c r="AR273" s="902">
        <v>10000</v>
      </c>
      <c r="AS273" s="3">
        <f>$AS$9</f>
        <v>1</v>
      </c>
      <c r="AT273" s="903">
        <f t="shared" si="130"/>
        <v>10000</v>
      </c>
    </row>
    <row r="274" spans="1:46" s="124" customFormat="1">
      <c r="A274" s="1135"/>
      <c r="B274" s="371" t="s">
        <v>619</v>
      </c>
      <c r="C274" s="1113">
        <v>1965</v>
      </c>
      <c r="D274" s="1114">
        <v>766</v>
      </c>
      <c r="E274" s="1117" t="s">
        <v>307</v>
      </c>
      <c r="F274" s="913">
        <f t="shared" si="129"/>
        <v>135</v>
      </c>
      <c r="G274" s="337">
        <f t="shared" si="113"/>
        <v>103410</v>
      </c>
      <c r="H274" s="470">
        <f t="shared" si="128"/>
        <v>0</v>
      </c>
      <c r="I274" s="470">
        <f t="shared" si="128"/>
        <v>0</v>
      </c>
      <c r="J274" s="470">
        <f t="shared" si="128"/>
        <v>0.05</v>
      </c>
      <c r="K274" s="470">
        <f t="shared" si="128"/>
        <v>0.05</v>
      </c>
      <c r="L274" s="470">
        <f t="shared" si="128"/>
        <v>0.1</v>
      </c>
      <c r="M274" s="471">
        <f t="shared" si="114"/>
        <v>0</v>
      </c>
      <c r="N274" s="471">
        <f t="shared" si="115"/>
        <v>0</v>
      </c>
      <c r="O274" s="471">
        <f t="shared" si="116"/>
        <v>5170.5</v>
      </c>
      <c r="P274" s="471">
        <f t="shared" si="117"/>
        <v>5429.0250000000005</v>
      </c>
      <c r="Q274" s="471">
        <f t="shared" si="118"/>
        <v>11400.952499999999</v>
      </c>
      <c r="R274" s="472">
        <f t="shared" si="119"/>
        <v>125410.47750000001</v>
      </c>
      <c r="S274" s="470">
        <f t="shared" si="127"/>
        <v>0</v>
      </c>
      <c r="T274" s="470">
        <f t="shared" si="127"/>
        <v>0.05</v>
      </c>
      <c r="U274" s="470">
        <v>0.03</v>
      </c>
      <c r="V274" s="470">
        <f t="shared" si="127"/>
        <v>0.1</v>
      </c>
      <c r="W274" s="472">
        <f t="shared" si="120"/>
        <v>0</v>
      </c>
      <c r="X274" s="472">
        <f t="shared" si="121"/>
        <v>6270.5238750000008</v>
      </c>
      <c r="Y274" s="472">
        <f t="shared" si="122"/>
        <v>3762.3143250000003</v>
      </c>
      <c r="Z274" s="472">
        <f t="shared" si="123"/>
        <v>627.05238750000012</v>
      </c>
      <c r="AA274" s="472">
        <f t="shared" si="124"/>
        <v>136070.36808750001</v>
      </c>
      <c r="AB274" s="716">
        <v>70</v>
      </c>
      <c r="AC274" s="313">
        <f>IF(ISERROR(IF('Wainwright Summary'!$E$7-C274&gt;AB274,0,(AB274-('Wainwright Summary'!$E$7-C274))/AB274)*G274)," ",(IF('Wainwright Summary'!$E$7-C274&gt;AB274,0,(AB274-('Wainwright Summary'!$E$7-C274))/AB274)*AA274))</f>
        <v>52484.284833750011</v>
      </c>
      <c r="AD274" s="269">
        <f>VLOOKUP(C274,'Inflation-OLD'!$A$6:$B$126,2)/VLOOKUP('Wainwright Summary'!$E$6,'Inflation-OLD'!$A$6:$B$126,2)</f>
        <v>0.19606462053135437</v>
      </c>
      <c r="AE274" s="264">
        <f>IF(ISERROR(AA274*AD274), " ",AA274*AD274 )</f>
        <v>26678.585084637401</v>
      </c>
      <c r="AF274" s="264">
        <f t="shared" si="125"/>
        <v>10290.311389788712</v>
      </c>
      <c r="AG274" s="961">
        <v>2030</v>
      </c>
      <c r="AH274" s="271"/>
      <c r="AI274" s="985"/>
      <c r="AJ274" s="986">
        <f t="shared" si="126"/>
        <v>70</v>
      </c>
      <c r="AK274" s="998"/>
      <c r="AL274" s="998"/>
      <c r="AM274" s="998"/>
      <c r="AN274" s="292" t="s">
        <v>629</v>
      </c>
      <c r="AO274" s="4"/>
      <c r="AP274" s="4"/>
      <c r="AQ274" s="983"/>
      <c r="AR274" s="902">
        <v>135</v>
      </c>
      <c r="AS274" s="3">
        <f>$AS$9</f>
        <v>1</v>
      </c>
      <c r="AT274" s="903">
        <f t="shared" si="130"/>
        <v>135</v>
      </c>
    </row>
    <row r="275" spans="1:46" s="124" customFormat="1">
      <c r="A275" s="1135"/>
      <c r="B275" s="371"/>
      <c r="C275" s="1113"/>
      <c r="D275" s="1114"/>
      <c r="E275" s="1117"/>
      <c r="F275" s="913"/>
      <c r="G275" s="337"/>
      <c r="H275" s="470"/>
      <c r="I275" s="470"/>
      <c r="J275" s="470"/>
      <c r="K275" s="470"/>
      <c r="L275" s="470"/>
      <c r="M275" s="471"/>
      <c r="N275" s="471"/>
      <c r="O275" s="471"/>
      <c r="P275" s="471"/>
      <c r="Q275" s="471"/>
      <c r="R275" s="472"/>
      <c r="S275" s="470"/>
      <c r="T275" s="470"/>
      <c r="U275" s="470"/>
      <c r="V275" s="470"/>
      <c r="W275" s="472"/>
      <c r="X275" s="472"/>
      <c r="Y275" s="472"/>
      <c r="Z275" s="472"/>
      <c r="AA275" s="472"/>
      <c r="AB275" s="716"/>
      <c r="AC275" s="313"/>
      <c r="AD275" s="269"/>
      <c r="AE275" s="264"/>
      <c r="AF275" s="264"/>
      <c r="AG275" s="270"/>
      <c r="AH275" s="271"/>
      <c r="AI275" s="985"/>
      <c r="AJ275" s="986"/>
      <c r="AK275" s="998"/>
      <c r="AL275" s="998"/>
      <c r="AM275" s="998"/>
      <c r="AN275" s="292"/>
      <c r="AO275" s="4"/>
      <c r="AP275" s="4"/>
      <c r="AQ275" s="983"/>
      <c r="AR275" s="902"/>
      <c r="AS275" s="3"/>
      <c r="AT275" s="903"/>
    </row>
    <row r="276" spans="1:46" s="124" customFormat="1" ht="38.25">
      <c r="A276" s="1135"/>
      <c r="B276" s="1000" t="s">
        <v>620</v>
      </c>
      <c r="C276" s="1113"/>
      <c r="D276" s="1114"/>
      <c r="E276" s="1117"/>
      <c r="F276" s="913"/>
      <c r="G276" s="337"/>
      <c r="H276" s="470"/>
      <c r="I276" s="470"/>
      <c r="J276" s="470"/>
      <c r="K276" s="470"/>
      <c r="L276" s="470"/>
      <c r="M276" s="471"/>
      <c r="N276" s="471"/>
      <c r="O276" s="471"/>
      <c r="P276" s="471"/>
      <c r="Q276" s="471"/>
      <c r="R276" s="472"/>
      <c r="S276" s="470"/>
      <c r="T276" s="470"/>
      <c r="U276" s="470"/>
      <c r="V276" s="470"/>
      <c r="W276" s="472"/>
      <c r="X276" s="472"/>
      <c r="Y276" s="472"/>
      <c r="Z276" s="472"/>
      <c r="AA276" s="472"/>
      <c r="AB276" s="716"/>
      <c r="AC276" s="313"/>
      <c r="AD276" s="269"/>
      <c r="AE276" s="264"/>
      <c r="AF276" s="264"/>
      <c r="AG276" s="270"/>
      <c r="AH276" s="271"/>
      <c r="AI276" s="985"/>
      <c r="AJ276" s="986"/>
      <c r="AK276" s="998"/>
      <c r="AL276" s="998"/>
      <c r="AM276" s="998"/>
      <c r="AN276" s="292" t="s">
        <v>628</v>
      </c>
      <c r="AO276" s="4"/>
      <c r="AP276" s="4"/>
      <c r="AQ276" s="983"/>
      <c r="AR276" s="902"/>
      <c r="AS276" s="3"/>
      <c r="AT276" s="903"/>
    </row>
    <row r="277" spans="1:46" s="124" customFormat="1">
      <c r="A277" s="1135"/>
      <c r="B277" s="371" t="s">
        <v>622</v>
      </c>
      <c r="C277" s="1113">
        <v>1965</v>
      </c>
      <c r="D277" s="1114">
        <v>1</v>
      </c>
      <c r="E277" s="1117" t="s">
        <v>305</v>
      </c>
      <c r="F277" s="913">
        <f t="shared" si="129"/>
        <v>50000</v>
      </c>
      <c r="G277" s="337">
        <f t="shared" si="113"/>
        <v>50000</v>
      </c>
      <c r="H277" s="470">
        <f t="shared" si="128"/>
        <v>0</v>
      </c>
      <c r="I277" s="470">
        <f t="shared" si="128"/>
        <v>0</v>
      </c>
      <c r="J277" s="470">
        <f t="shared" si="128"/>
        <v>0.05</v>
      </c>
      <c r="K277" s="470">
        <f t="shared" si="128"/>
        <v>0.05</v>
      </c>
      <c r="L277" s="470">
        <f t="shared" si="128"/>
        <v>0.1</v>
      </c>
      <c r="M277" s="471">
        <f t="shared" si="114"/>
        <v>0</v>
      </c>
      <c r="N277" s="471">
        <f t="shared" si="115"/>
        <v>0</v>
      </c>
      <c r="O277" s="471">
        <f t="shared" si="116"/>
        <v>2500</v>
      </c>
      <c r="P277" s="471">
        <f t="shared" si="117"/>
        <v>2625</v>
      </c>
      <c r="Q277" s="471">
        <f t="shared" si="118"/>
        <v>5512.5</v>
      </c>
      <c r="R277" s="472">
        <f t="shared" si="119"/>
        <v>60637.5</v>
      </c>
      <c r="S277" s="470">
        <f t="shared" si="127"/>
        <v>0</v>
      </c>
      <c r="T277" s="470">
        <f t="shared" si="127"/>
        <v>0.05</v>
      </c>
      <c r="U277" s="470">
        <v>0.03</v>
      </c>
      <c r="V277" s="470">
        <f t="shared" si="127"/>
        <v>0.1</v>
      </c>
      <c r="W277" s="472">
        <f t="shared" si="120"/>
        <v>0</v>
      </c>
      <c r="X277" s="472">
        <f t="shared" si="121"/>
        <v>3031.875</v>
      </c>
      <c r="Y277" s="472">
        <f t="shared" si="122"/>
        <v>1819.125</v>
      </c>
      <c r="Z277" s="472">
        <f t="shared" si="123"/>
        <v>303.1875</v>
      </c>
      <c r="AA277" s="472">
        <f t="shared" si="124"/>
        <v>65791.6875</v>
      </c>
      <c r="AB277" s="716">
        <v>50</v>
      </c>
      <c r="AC277" s="313">
        <f>IF(ISERROR(IF('Wainwright Summary'!$E$7-C277&gt;AB277,0,(AB277-('Wainwright Summary'!$E$7-C277))/AB277)*G277)," ",(IF('Wainwright Summary'!$E$7-C277&gt;AB277,0,(AB277-('Wainwright Summary'!$E$7-C277))/AB277)*AA277))</f>
        <v>9210.8362500000003</v>
      </c>
      <c r="AD277" s="269">
        <f>VLOOKUP(C277,'Inflation-OLD'!$A$6:$B$126,2)/VLOOKUP('Wainwright Summary'!$E$6,'Inflation-OLD'!$A$6:$B$126,2)</f>
        <v>0.19606462053135437</v>
      </c>
      <c r="AE277" s="264">
        <f>IF(ISERROR(AA277*AD277), " ",AA277*AD277 )</f>
        <v>12899.422243804951</v>
      </c>
      <c r="AF277" s="264">
        <f t="shared" si="125"/>
        <v>1805.9191141326933</v>
      </c>
      <c r="AG277" s="961">
        <v>2030</v>
      </c>
      <c r="AH277" s="271"/>
      <c r="AI277" s="985"/>
      <c r="AJ277" s="986">
        <f t="shared" si="126"/>
        <v>50</v>
      </c>
      <c r="AK277" s="998"/>
      <c r="AL277" s="998"/>
      <c r="AM277" s="998"/>
      <c r="AN277" s="292" t="s">
        <v>122</v>
      </c>
      <c r="AO277" s="4"/>
      <c r="AP277" s="4"/>
      <c r="AQ277" s="4"/>
      <c r="AR277" s="902">
        <v>50000</v>
      </c>
      <c r="AS277" s="3">
        <f>$AS$9</f>
        <v>1</v>
      </c>
      <c r="AT277" s="903">
        <f t="shared" si="130"/>
        <v>50000</v>
      </c>
    </row>
    <row r="278" spans="1:46" s="124" customFormat="1" ht="25.5">
      <c r="A278" s="1135"/>
      <c r="B278" s="371" t="s">
        <v>623</v>
      </c>
      <c r="C278" s="1113">
        <v>1965</v>
      </c>
      <c r="D278" s="1114">
        <v>2</v>
      </c>
      <c r="E278" s="1117" t="s">
        <v>305</v>
      </c>
      <c r="F278" s="913">
        <f t="shared" si="129"/>
        <v>6000</v>
      </c>
      <c r="G278" s="337">
        <f t="shared" si="113"/>
        <v>12000</v>
      </c>
      <c r="H278" s="470">
        <f t="shared" si="128"/>
        <v>0</v>
      </c>
      <c r="I278" s="470">
        <f t="shared" si="128"/>
        <v>0</v>
      </c>
      <c r="J278" s="470">
        <f t="shared" si="128"/>
        <v>0.05</v>
      </c>
      <c r="K278" s="470">
        <f t="shared" si="128"/>
        <v>0.05</v>
      </c>
      <c r="L278" s="470">
        <f t="shared" si="128"/>
        <v>0.1</v>
      </c>
      <c r="M278" s="471">
        <f t="shared" si="114"/>
        <v>0</v>
      </c>
      <c r="N278" s="471">
        <f t="shared" si="115"/>
        <v>0</v>
      </c>
      <c r="O278" s="471">
        <f t="shared" si="116"/>
        <v>600</v>
      </c>
      <c r="P278" s="471">
        <f t="shared" si="117"/>
        <v>630</v>
      </c>
      <c r="Q278" s="471">
        <f t="shared" si="118"/>
        <v>1323</v>
      </c>
      <c r="R278" s="472">
        <f t="shared" si="119"/>
        <v>14553</v>
      </c>
      <c r="S278" s="470">
        <f t="shared" si="127"/>
        <v>0</v>
      </c>
      <c r="T278" s="470">
        <f t="shared" si="127"/>
        <v>0.05</v>
      </c>
      <c r="U278" s="470">
        <v>0.03</v>
      </c>
      <c r="V278" s="470">
        <f t="shared" si="127"/>
        <v>0.1</v>
      </c>
      <c r="W278" s="472">
        <f t="shared" si="120"/>
        <v>0</v>
      </c>
      <c r="X278" s="472">
        <f t="shared" si="121"/>
        <v>727.65000000000009</v>
      </c>
      <c r="Y278" s="472">
        <f t="shared" si="122"/>
        <v>436.59</v>
      </c>
      <c r="Z278" s="472">
        <f t="shared" si="123"/>
        <v>72.765000000000015</v>
      </c>
      <c r="AA278" s="472">
        <f t="shared" si="124"/>
        <v>15790.005000000001</v>
      </c>
      <c r="AB278" s="716">
        <v>25</v>
      </c>
      <c r="AC278" s="313">
        <f>IF(ISERROR(IF('Wainwright Summary'!$E$7-C278&gt;AB278,0,(AB278-('Wainwright Summary'!$E$7-C278))/AB278)*G278)," ",(IF('Wainwright Summary'!$E$7-C278&gt;AB278,0,(AB278-('Wainwright Summary'!$E$7-C278))/AB278)*AA278))</f>
        <v>0</v>
      </c>
      <c r="AD278" s="269">
        <f>VLOOKUP(C278,'Inflation-OLD'!$A$6:$B$126,2)/VLOOKUP('Wainwright Summary'!$E$6,'Inflation-OLD'!$A$6:$B$126,2)</f>
        <v>0.19606462053135437</v>
      </c>
      <c r="AE278" s="264">
        <f>IF(ISERROR(AA278*AD278), " ",AA278*AD278 )</f>
        <v>3095.8613385131885</v>
      </c>
      <c r="AF278" s="264">
        <f t="shared" si="125"/>
        <v>0</v>
      </c>
      <c r="AG278" s="961">
        <v>2030</v>
      </c>
      <c r="AH278" s="271"/>
      <c r="AI278" s="985"/>
      <c r="AJ278" s="986">
        <f t="shared" si="126"/>
        <v>25</v>
      </c>
      <c r="AK278" s="998"/>
      <c r="AL278" s="998"/>
      <c r="AM278" s="998"/>
      <c r="AN278" s="292" t="s">
        <v>123</v>
      </c>
      <c r="AO278" s="4"/>
      <c r="AP278" s="4"/>
      <c r="AQ278" s="983"/>
      <c r="AR278" s="902">
        <v>6000</v>
      </c>
      <c r="AS278" s="3">
        <f>$AS$9</f>
        <v>1</v>
      </c>
      <c r="AT278" s="903">
        <f t="shared" si="130"/>
        <v>6000</v>
      </c>
    </row>
    <row r="279" spans="1:46" s="124" customFormat="1">
      <c r="A279" s="1135"/>
      <c r="B279" s="371" t="s">
        <v>624</v>
      </c>
      <c r="C279" s="1113">
        <v>1965</v>
      </c>
      <c r="D279" s="1114">
        <v>1</v>
      </c>
      <c r="E279" s="1117" t="s">
        <v>305</v>
      </c>
      <c r="F279" s="913">
        <f t="shared" si="129"/>
        <v>20000</v>
      </c>
      <c r="G279" s="337">
        <f t="shared" si="113"/>
        <v>20000</v>
      </c>
      <c r="H279" s="470">
        <f t="shared" si="128"/>
        <v>0</v>
      </c>
      <c r="I279" s="470">
        <f t="shared" si="128"/>
        <v>0</v>
      </c>
      <c r="J279" s="470">
        <f t="shared" si="128"/>
        <v>0.05</v>
      </c>
      <c r="K279" s="470">
        <f t="shared" si="128"/>
        <v>0.05</v>
      </c>
      <c r="L279" s="470">
        <f t="shared" si="128"/>
        <v>0.1</v>
      </c>
      <c r="M279" s="471">
        <f t="shared" si="114"/>
        <v>0</v>
      </c>
      <c r="N279" s="471">
        <f t="shared" si="115"/>
        <v>0</v>
      </c>
      <c r="O279" s="471">
        <f t="shared" si="116"/>
        <v>1000</v>
      </c>
      <c r="P279" s="471">
        <f t="shared" si="117"/>
        <v>1050</v>
      </c>
      <c r="Q279" s="471">
        <f t="shared" si="118"/>
        <v>2205</v>
      </c>
      <c r="R279" s="472">
        <f t="shared" si="119"/>
        <v>24255</v>
      </c>
      <c r="S279" s="470">
        <f t="shared" si="127"/>
        <v>0</v>
      </c>
      <c r="T279" s="470">
        <f t="shared" si="127"/>
        <v>0.05</v>
      </c>
      <c r="U279" s="470">
        <v>0.03</v>
      </c>
      <c r="V279" s="470">
        <f t="shared" si="127"/>
        <v>0.1</v>
      </c>
      <c r="W279" s="472">
        <f t="shared" si="120"/>
        <v>0</v>
      </c>
      <c r="X279" s="472">
        <f t="shared" si="121"/>
        <v>1212.75</v>
      </c>
      <c r="Y279" s="472">
        <f t="shared" si="122"/>
        <v>727.65</v>
      </c>
      <c r="Z279" s="472">
        <f t="shared" si="123"/>
        <v>121.27500000000001</v>
      </c>
      <c r="AA279" s="472">
        <f t="shared" si="124"/>
        <v>26316.674999999999</v>
      </c>
      <c r="AB279" s="716">
        <v>25</v>
      </c>
      <c r="AC279" s="313">
        <f>IF(ISERROR(IF('Wainwright Summary'!$E$7-C279&gt;AB279,0,(AB279-('Wainwright Summary'!$E$7-C279))/AB279)*G279)," ",(IF('Wainwright Summary'!$E$7-C279&gt;AB279,0,(AB279-('Wainwright Summary'!$E$7-C279))/AB279)*AA279))</f>
        <v>0</v>
      </c>
      <c r="AD279" s="269">
        <f>VLOOKUP(C279,'Inflation-OLD'!$A$6:$B$126,2)/VLOOKUP('Wainwright Summary'!$E$6,'Inflation-OLD'!$A$6:$B$126,2)</f>
        <v>0.19606462053135437</v>
      </c>
      <c r="AE279" s="264">
        <f>IF(ISERROR(AA279*AD279), " ",AA279*AD279 )</f>
        <v>5159.7688975219799</v>
      </c>
      <c r="AF279" s="264">
        <f t="shared" si="125"/>
        <v>0</v>
      </c>
      <c r="AG279" s="961">
        <v>2030</v>
      </c>
      <c r="AH279" s="271"/>
      <c r="AI279" s="985"/>
      <c r="AJ279" s="986">
        <f t="shared" si="126"/>
        <v>25</v>
      </c>
      <c r="AK279" s="998"/>
      <c r="AL279" s="998"/>
      <c r="AM279" s="998"/>
      <c r="AN279" s="292" t="s">
        <v>124</v>
      </c>
      <c r="AO279" s="4"/>
      <c r="AP279" s="4"/>
      <c r="AQ279" s="983"/>
      <c r="AR279" s="902">
        <v>20000</v>
      </c>
      <c r="AS279" s="3">
        <f>$AS$9</f>
        <v>1</v>
      </c>
      <c r="AT279" s="903">
        <f t="shared" si="130"/>
        <v>20000</v>
      </c>
    </row>
    <row r="280" spans="1:46" s="124" customFormat="1">
      <c r="A280" s="1135"/>
      <c r="B280" s="371" t="s">
        <v>625</v>
      </c>
      <c r="C280" s="1113">
        <v>1965</v>
      </c>
      <c r="D280" s="1114">
        <v>1</v>
      </c>
      <c r="E280" s="1117" t="s">
        <v>305</v>
      </c>
      <c r="F280" s="913">
        <f t="shared" si="129"/>
        <v>10000</v>
      </c>
      <c r="G280" s="337">
        <f t="shared" si="113"/>
        <v>10000</v>
      </c>
      <c r="H280" s="470">
        <f t="shared" si="128"/>
        <v>0</v>
      </c>
      <c r="I280" s="470">
        <f t="shared" si="128"/>
        <v>0</v>
      </c>
      <c r="J280" s="470">
        <f t="shared" si="128"/>
        <v>0.05</v>
      </c>
      <c r="K280" s="470">
        <f t="shared" si="128"/>
        <v>0.05</v>
      </c>
      <c r="L280" s="470">
        <f t="shared" si="128"/>
        <v>0.1</v>
      </c>
      <c r="M280" s="471">
        <f t="shared" si="114"/>
        <v>0</v>
      </c>
      <c r="N280" s="471">
        <f t="shared" si="115"/>
        <v>0</v>
      </c>
      <c r="O280" s="471">
        <f t="shared" si="116"/>
        <v>500</v>
      </c>
      <c r="P280" s="471">
        <f t="shared" si="117"/>
        <v>525</v>
      </c>
      <c r="Q280" s="471">
        <f t="shared" si="118"/>
        <v>1102.5</v>
      </c>
      <c r="R280" s="472">
        <f t="shared" si="119"/>
        <v>12127.5</v>
      </c>
      <c r="S280" s="470">
        <f t="shared" si="127"/>
        <v>0</v>
      </c>
      <c r="T280" s="470">
        <f t="shared" si="127"/>
        <v>0.05</v>
      </c>
      <c r="U280" s="470">
        <v>0.03</v>
      </c>
      <c r="V280" s="470">
        <f t="shared" si="127"/>
        <v>0.1</v>
      </c>
      <c r="W280" s="472">
        <f t="shared" si="120"/>
        <v>0</v>
      </c>
      <c r="X280" s="472">
        <f t="shared" si="121"/>
        <v>606.375</v>
      </c>
      <c r="Y280" s="472">
        <f t="shared" si="122"/>
        <v>363.82499999999999</v>
      </c>
      <c r="Z280" s="472">
        <f t="shared" si="123"/>
        <v>60.637500000000003</v>
      </c>
      <c r="AA280" s="472">
        <f t="shared" si="124"/>
        <v>13158.3375</v>
      </c>
      <c r="AB280" s="716">
        <v>35</v>
      </c>
      <c r="AC280" s="313">
        <f>IF(ISERROR(IF('Wainwright Summary'!$E$7-C280&gt;AB280,0,(AB280-('Wainwright Summary'!$E$7-C280))/AB280)*G280)," ",(IF('Wainwright Summary'!$E$7-C280&gt;AB280,0,(AB280-('Wainwright Summary'!$E$7-C280))/AB280)*AA280))</f>
        <v>0</v>
      </c>
      <c r="AD280" s="269">
        <f>VLOOKUP(C280,'Inflation-OLD'!$A$6:$B$126,2)/VLOOKUP('Wainwright Summary'!$E$6,'Inflation-OLD'!$A$6:$B$126,2)</f>
        <v>0.19606462053135437</v>
      </c>
      <c r="AE280" s="264">
        <f>IF(ISERROR(AA280*AD280), " ",AA280*AD280 )</f>
        <v>2579.8844487609899</v>
      </c>
      <c r="AF280" s="264">
        <f t="shared" si="125"/>
        <v>0</v>
      </c>
      <c r="AG280" s="961">
        <v>2030</v>
      </c>
      <c r="AH280" s="271"/>
      <c r="AI280" s="985"/>
      <c r="AJ280" s="986">
        <f t="shared" si="126"/>
        <v>35</v>
      </c>
      <c r="AK280" s="998"/>
      <c r="AL280" s="998"/>
      <c r="AM280" s="998"/>
      <c r="AN280" s="292" t="s">
        <v>122</v>
      </c>
      <c r="AO280" s="4"/>
      <c r="AP280" s="4"/>
      <c r="AQ280" s="983"/>
      <c r="AR280" s="902">
        <v>10000</v>
      </c>
      <c r="AS280" s="3">
        <f>$AS$9</f>
        <v>1</v>
      </c>
      <c r="AT280" s="903">
        <f t="shared" si="130"/>
        <v>10000</v>
      </c>
    </row>
    <row r="281" spans="1:46" s="124" customFormat="1">
      <c r="A281" s="1135"/>
      <c r="B281" s="371" t="s">
        <v>626</v>
      </c>
      <c r="C281" s="1113">
        <v>1965</v>
      </c>
      <c r="D281" s="1114">
        <v>100</v>
      </c>
      <c r="E281" s="1117" t="s">
        <v>307</v>
      </c>
      <c r="F281" s="913">
        <f t="shared" si="129"/>
        <v>135</v>
      </c>
      <c r="G281" s="337">
        <f t="shared" si="113"/>
        <v>13500</v>
      </c>
      <c r="H281" s="470">
        <f t="shared" si="128"/>
        <v>0</v>
      </c>
      <c r="I281" s="470">
        <f t="shared" si="128"/>
        <v>0</v>
      </c>
      <c r="J281" s="470">
        <f t="shared" si="128"/>
        <v>0.05</v>
      </c>
      <c r="K281" s="470">
        <f t="shared" si="128"/>
        <v>0.05</v>
      </c>
      <c r="L281" s="470">
        <f t="shared" si="128"/>
        <v>0.1</v>
      </c>
      <c r="M281" s="471">
        <f t="shared" si="114"/>
        <v>0</v>
      </c>
      <c r="N281" s="471">
        <f t="shared" si="115"/>
        <v>0</v>
      </c>
      <c r="O281" s="471">
        <f t="shared" si="116"/>
        <v>675</v>
      </c>
      <c r="P281" s="471">
        <f t="shared" si="117"/>
        <v>708.75</v>
      </c>
      <c r="Q281" s="471">
        <f t="shared" si="118"/>
        <v>1488.375</v>
      </c>
      <c r="R281" s="472">
        <f t="shared" si="119"/>
        <v>16372.125</v>
      </c>
      <c r="S281" s="470">
        <f t="shared" si="127"/>
        <v>0</v>
      </c>
      <c r="T281" s="470">
        <f t="shared" si="127"/>
        <v>0.05</v>
      </c>
      <c r="U281" s="470">
        <v>0.03</v>
      </c>
      <c r="V281" s="470">
        <f t="shared" si="127"/>
        <v>0.1</v>
      </c>
      <c r="W281" s="472">
        <f t="shared" si="120"/>
        <v>0</v>
      </c>
      <c r="X281" s="472">
        <f t="shared" si="121"/>
        <v>818.60625000000005</v>
      </c>
      <c r="Y281" s="472">
        <f t="shared" si="122"/>
        <v>491.16374999999999</v>
      </c>
      <c r="Z281" s="472">
        <f t="shared" si="123"/>
        <v>81.860625000000013</v>
      </c>
      <c r="AA281" s="472">
        <f t="shared" si="124"/>
        <v>17763.755625000002</v>
      </c>
      <c r="AB281" s="716">
        <v>70</v>
      </c>
      <c r="AC281" s="313">
        <f>IF(ISERROR(IF('Wainwright Summary'!$E$7-C281&gt;AB281,0,(AB281-('Wainwright Summary'!$E$7-C281))/AB281)*G281)," ",(IF('Wainwright Summary'!$E$7-C281&gt;AB281,0,(AB281-('Wainwright Summary'!$E$7-C281))/AB281)*AA281))</f>
        <v>6851.7343125000007</v>
      </c>
      <c r="AD281" s="269">
        <f>VLOOKUP(C281,'Inflation-OLD'!$A$6:$B$126,2)/VLOOKUP('Wainwright Summary'!$E$6,'Inflation-OLD'!$A$6:$B$126,2)</f>
        <v>0.19606462053135437</v>
      </c>
      <c r="AE281" s="264">
        <f>IF(ISERROR(AA281*AD281), " ",AA281*AD281 )</f>
        <v>3482.8440058273372</v>
      </c>
      <c r="AF281" s="264">
        <f t="shared" si="125"/>
        <v>1343.382687961973</v>
      </c>
      <c r="AG281" s="961">
        <v>2030</v>
      </c>
      <c r="AH281" s="271"/>
      <c r="AI281" s="985"/>
      <c r="AJ281" s="986">
        <f t="shared" si="126"/>
        <v>70</v>
      </c>
      <c r="AK281" s="998"/>
      <c r="AL281" s="998"/>
      <c r="AM281" s="998"/>
      <c r="AN281" s="292" t="s">
        <v>631</v>
      </c>
      <c r="AO281" s="4"/>
      <c r="AP281" s="4"/>
      <c r="AQ281" s="983"/>
      <c r="AR281" s="902">
        <v>135</v>
      </c>
      <c r="AS281" s="3">
        <f>$AS$9</f>
        <v>1</v>
      </c>
      <c r="AT281" s="903">
        <f t="shared" si="130"/>
        <v>135</v>
      </c>
    </row>
    <row r="282" spans="1:46" s="124" customFormat="1">
      <c r="A282" s="1108"/>
      <c r="B282" s="905"/>
      <c r="C282" s="1118"/>
      <c r="D282" s="1119"/>
      <c r="E282" s="1120"/>
      <c r="F282" s="913"/>
      <c r="G282" s="1103"/>
      <c r="H282" s="679"/>
      <c r="I282" s="679"/>
      <c r="J282" s="679"/>
      <c r="K282" s="679"/>
      <c r="L282" s="679"/>
      <c r="M282" s="680"/>
      <c r="N282" s="680"/>
      <c r="O282" s="680"/>
      <c r="P282" s="680"/>
      <c r="Q282" s="680"/>
      <c r="R282" s="681"/>
      <c r="S282" s="679"/>
      <c r="T282" s="679"/>
      <c r="U282" s="470"/>
      <c r="V282" s="679"/>
      <c r="W282" s="681"/>
      <c r="X282" s="681"/>
      <c r="Y282" s="681"/>
      <c r="Z282" s="681"/>
      <c r="AA282" s="681"/>
      <c r="AB282" s="1090"/>
      <c r="AC282" s="682"/>
      <c r="AD282" s="594"/>
      <c r="AE282" s="595"/>
      <c r="AF282" s="595"/>
      <c r="AG282" s="1104"/>
      <c r="AH282" s="683"/>
      <c r="AI282" s="1105"/>
      <c r="AJ282" s="1106"/>
      <c r="AK282" s="1123"/>
      <c r="AL282" s="1123"/>
      <c r="AM282" s="1123"/>
      <c r="AN282" s="1107"/>
      <c r="AO282" s="4"/>
      <c r="AP282" s="4"/>
      <c r="AQ282" s="983"/>
      <c r="AR282" s="902"/>
      <c r="AS282" s="3"/>
      <c r="AT282" s="903"/>
    </row>
    <row r="283" spans="1:46" s="124" customFormat="1" ht="15.75">
      <c r="A283" s="1108"/>
      <c r="B283" s="1142" t="s">
        <v>596</v>
      </c>
      <c r="C283" s="1118"/>
      <c r="D283" s="1119"/>
      <c r="E283" s="1120"/>
      <c r="F283" s="913"/>
      <c r="G283" s="1103"/>
      <c r="H283" s="679"/>
      <c r="I283" s="679"/>
      <c r="J283" s="679"/>
      <c r="K283" s="679"/>
      <c r="L283" s="679"/>
      <c r="M283" s="680"/>
      <c r="N283" s="680"/>
      <c r="O283" s="680"/>
      <c r="P283" s="680"/>
      <c r="Q283" s="680"/>
      <c r="R283" s="681"/>
      <c r="S283" s="679"/>
      <c r="T283" s="679"/>
      <c r="U283" s="470"/>
      <c r="V283" s="679"/>
      <c r="W283" s="681"/>
      <c r="X283" s="681"/>
      <c r="Y283" s="681"/>
      <c r="Z283" s="681"/>
      <c r="AA283" s="681"/>
      <c r="AB283" s="1090"/>
      <c r="AC283" s="682"/>
      <c r="AD283" s="594"/>
      <c r="AE283" s="595"/>
      <c r="AF283" s="595"/>
      <c r="AG283" s="1104"/>
      <c r="AH283" s="683"/>
      <c r="AI283" s="1105"/>
      <c r="AJ283" s="1106"/>
      <c r="AK283" s="1123"/>
      <c r="AL283" s="1123"/>
      <c r="AM283" s="1123"/>
      <c r="AN283" s="1107"/>
      <c r="AO283" s="4"/>
      <c r="AP283" s="4"/>
      <c r="AQ283" s="983"/>
      <c r="AR283" s="902"/>
      <c r="AS283" s="3"/>
      <c r="AT283" s="903"/>
    </row>
    <row r="284" spans="1:46" s="124" customFormat="1" ht="13.5" thickBot="1">
      <c r="A284" s="1108"/>
      <c r="B284" s="905"/>
      <c r="C284" s="1118"/>
      <c r="D284" s="1119"/>
      <c r="E284" s="1120"/>
      <c r="F284" s="913"/>
      <c r="G284" s="1103"/>
      <c r="H284" s="679"/>
      <c r="I284" s="679"/>
      <c r="J284" s="679"/>
      <c r="K284" s="679"/>
      <c r="L284" s="679"/>
      <c r="M284" s="680"/>
      <c r="N284" s="680"/>
      <c r="O284" s="680"/>
      <c r="P284" s="680"/>
      <c r="Q284" s="680"/>
      <c r="R284" s="681"/>
      <c r="S284" s="679"/>
      <c r="T284" s="679"/>
      <c r="U284" s="470"/>
      <c r="V284" s="679"/>
      <c r="W284" s="681"/>
      <c r="X284" s="681"/>
      <c r="Y284" s="681"/>
      <c r="Z284" s="681"/>
      <c r="AA284" s="681"/>
      <c r="AB284" s="1090"/>
      <c r="AC284" s="682"/>
      <c r="AD284" s="594"/>
      <c r="AE284" s="595"/>
      <c r="AF284" s="595"/>
      <c r="AG284" s="1104"/>
      <c r="AH284" s="683"/>
      <c r="AI284" s="1105"/>
      <c r="AJ284" s="1106"/>
      <c r="AK284" s="1123"/>
      <c r="AL284" s="1123"/>
      <c r="AM284" s="1123"/>
      <c r="AN284" s="1107"/>
      <c r="AO284" s="4"/>
      <c r="AP284" s="4"/>
      <c r="AQ284" s="983"/>
      <c r="AR284" s="902"/>
      <c r="AS284" s="3"/>
      <c r="AT284" s="903"/>
    </row>
    <row r="285" spans="1:46" s="124" customFormat="1">
      <c r="A285" s="1108"/>
      <c r="B285" s="905" t="s">
        <v>1000</v>
      </c>
      <c r="C285" s="1118">
        <v>1995</v>
      </c>
      <c r="D285" s="1119">
        <v>1</v>
      </c>
      <c r="E285" s="1120" t="s">
        <v>305</v>
      </c>
      <c r="F285" s="913">
        <f t="shared" si="129"/>
        <v>5000</v>
      </c>
      <c r="G285" s="1103">
        <f t="shared" ref="G285:G316" si="131">IF(ISERROR(F285*D285)," ",F285*D285)</f>
        <v>5000</v>
      </c>
      <c r="H285" s="679">
        <f t="shared" ref="H285:L316" si="132">H$10</f>
        <v>0</v>
      </c>
      <c r="I285" s="679">
        <f t="shared" si="132"/>
        <v>0</v>
      </c>
      <c r="J285" s="679">
        <f t="shared" si="132"/>
        <v>0.05</v>
      </c>
      <c r="K285" s="679">
        <f t="shared" si="132"/>
        <v>0.05</v>
      </c>
      <c r="L285" s="679">
        <f t="shared" si="132"/>
        <v>0.1</v>
      </c>
      <c r="M285" s="680">
        <f t="shared" ref="M285:M316" si="133">G285*H285</f>
        <v>0</v>
      </c>
      <c r="N285" s="680">
        <f t="shared" ref="N285:N316" si="134">(G285+M285)*I285</f>
        <v>0</v>
      </c>
      <c r="O285" s="680">
        <f t="shared" ref="O285:O316" si="135">(G285+M285+N285)*J285</f>
        <v>250</v>
      </c>
      <c r="P285" s="680">
        <f t="shared" ref="P285:P316" si="136">(G285+M285+N285+O285)*K285</f>
        <v>262.5</v>
      </c>
      <c r="Q285" s="680">
        <f t="shared" ref="Q285:Q316" si="137">(G285+M285+N285+O285+P285)*L285</f>
        <v>551.25</v>
      </c>
      <c r="R285" s="681">
        <f t="shared" ref="R285:R316" si="138">G285+SUM(M285:Q285)</f>
        <v>6063.75</v>
      </c>
      <c r="S285" s="679">
        <f t="shared" ref="S285:V316" si="139">S$10</f>
        <v>0</v>
      </c>
      <c r="T285" s="679">
        <f t="shared" si="139"/>
        <v>0.05</v>
      </c>
      <c r="U285" s="470">
        <v>0.03</v>
      </c>
      <c r="V285" s="679">
        <f t="shared" si="139"/>
        <v>0.1</v>
      </c>
      <c r="W285" s="681">
        <f t="shared" ref="W285:W316" si="140">R285*S285</f>
        <v>0</v>
      </c>
      <c r="X285" s="681">
        <f t="shared" ref="X285:X316" si="141">R285*T285</f>
        <v>303.1875</v>
      </c>
      <c r="Y285" s="681">
        <f t="shared" ref="Y285:Y316" si="142">R285*U285</f>
        <v>181.91249999999999</v>
      </c>
      <c r="Z285" s="681">
        <f t="shared" ref="Z285:Z316" si="143">(W285+X285)*V285</f>
        <v>30.318750000000001</v>
      </c>
      <c r="AA285" s="681">
        <f t="shared" ref="AA285:AA316" si="144">R285+SUM(W285:Z285)</f>
        <v>6579.1687499999998</v>
      </c>
      <c r="AB285" s="1090">
        <v>25</v>
      </c>
      <c r="AC285" s="682">
        <f>IF(ISERROR(IF('Wainwright Summary'!$E$7-C285&gt;AB285,0,(AB285-('Wainwright Summary'!$E$7-C285))/AB285)*G285)," ",(IF('Wainwright Summary'!$E$7-C285&gt;AB285,0,(AB285-('Wainwright Summary'!$E$7-C285))/AB285)*AA285))</f>
        <v>3158.0009999999997</v>
      </c>
      <c r="AD285" s="594">
        <f>VLOOKUP(C285,'Inflation-OLD'!$A$6:$B$126,2)/VLOOKUP('Wainwright Summary'!$E$6,'Inflation-OLD'!$A$6:$B$126,2)</f>
        <v>0.80653668429061542</v>
      </c>
      <c r="AE285" s="264">
        <f t="shared" ref="AE285:AE316" si="145">IF(ISERROR(AA285*AD285), " ",AA285*AD285 )</f>
        <v>5306.3409490134327</v>
      </c>
      <c r="AF285" s="1128">
        <f t="shared" ref="AF285:AF316" si="146">IF(ISERROR((AC285/AA285)*AE285)," ",(AC285/AA285)*AE285)</f>
        <v>2547.0436555264478</v>
      </c>
      <c r="AG285" s="1131">
        <f t="shared" ref="AG285:AG290" si="147">IF(ISERROR(C285+AB285)," ",(C285+AB285))</f>
        <v>2020</v>
      </c>
      <c r="AH285" s="1129"/>
      <c r="AI285" s="1105"/>
      <c r="AJ285" s="986">
        <f t="shared" ref="AJ285:AJ331" si="148">AB285</f>
        <v>25</v>
      </c>
      <c r="AK285" s="1123"/>
      <c r="AL285" s="1123"/>
      <c r="AM285" s="1123"/>
      <c r="AN285" s="1107"/>
      <c r="AO285" s="4"/>
      <c r="AP285" s="4"/>
      <c r="AQ285" s="983"/>
      <c r="AR285" s="902">
        <v>5000</v>
      </c>
      <c r="AS285" s="904">
        <v>1</v>
      </c>
      <c r="AT285" s="903">
        <f t="shared" si="130"/>
        <v>5000</v>
      </c>
    </row>
    <row r="286" spans="1:46" s="124" customFormat="1">
      <c r="A286" s="1108"/>
      <c r="B286" s="905" t="s">
        <v>1001</v>
      </c>
      <c r="C286" s="1118">
        <v>1995</v>
      </c>
      <c r="D286" s="1119">
        <v>1</v>
      </c>
      <c r="E286" s="1120" t="s">
        <v>305</v>
      </c>
      <c r="F286" s="913">
        <f t="shared" si="129"/>
        <v>5000</v>
      </c>
      <c r="G286" s="1103">
        <f t="shared" si="131"/>
        <v>5000</v>
      </c>
      <c r="H286" s="679">
        <f t="shared" si="132"/>
        <v>0</v>
      </c>
      <c r="I286" s="679">
        <f t="shared" si="132"/>
        <v>0</v>
      </c>
      <c r="J286" s="679">
        <f t="shared" si="132"/>
        <v>0.05</v>
      </c>
      <c r="K286" s="679">
        <f t="shared" si="132"/>
        <v>0.05</v>
      </c>
      <c r="L286" s="679">
        <f t="shared" si="132"/>
        <v>0.1</v>
      </c>
      <c r="M286" s="680">
        <f t="shared" si="133"/>
        <v>0</v>
      </c>
      <c r="N286" s="680">
        <f t="shared" si="134"/>
        <v>0</v>
      </c>
      <c r="O286" s="680">
        <f t="shared" si="135"/>
        <v>250</v>
      </c>
      <c r="P286" s="680">
        <f t="shared" si="136"/>
        <v>262.5</v>
      </c>
      <c r="Q286" s="680">
        <f t="shared" si="137"/>
        <v>551.25</v>
      </c>
      <c r="R286" s="681">
        <f t="shared" si="138"/>
        <v>6063.75</v>
      </c>
      <c r="S286" s="679">
        <f t="shared" si="139"/>
        <v>0</v>
      </c>
      <c r="T286" s="679">
        <f t="shared" si="139"/>
        <v>0.05</v>
      </c>
      <c r="U286" s="470">
        <v>0.03</v>
      </c>
      <c r="V286" s="679">
        <f t="shared" si="139"/>
        <v>0.1</v>
      </c>
      <c r="W286" s="681">
        <f t="shared" si="140"/>
        <v>0</v>
      </c>
      <c r="X286" s="681">
        <f t="shared" si="141"/>
        <v>303.1875</v>
      </c>
      <c r="Y286" s="681">
        <f t="shared" si="142"/>
        <v>181.91249999999999</v>
      </c>
      <c r="Z286" s="681">
        <f t="shared" si="143"/>
        <v>30.318750000000001</v>
      </c>
      <c r="AA286" s="681">
        <f t="shared" si="144"/>
        <v>6579.1687499999998</v>
      </c>
      <c r="AB286" s="1090">
        <v>25</v>
      </c>
      <c r="AC286" s="682">
        <f>IF(ISERROR(IF('Wainwright Summary'!$E$7-C286&gt;AB286,0,(AB286-('Wainwright Summary'!$E$7-C286))/AB286)*G286)," ",(IF('Wainwright Summary'!$E$7-C286&gt;AB286,0,(AB286-('Wainwright Summary'!$E$7-C286))/AB286)*AA286))</f>
        <v>3158.0009999999997</v>
      </c>
      <c r="AD286" s="594">
        <f>VLOOKUP(C286,'Inflation-OLD'!$A$6:$B$126,2)/VLOOKUP('Wainwright Summary'!$E$6,'Inflation-OLD'!$A$6:$B$126,2)</f>
        <v>0.80653668429061542</v>
      </c>
      <c r="AE286" s="264">
        <f t="shared" si="145"/>
        <v>5306.3409490134327</v>
      </c>
      <c r="AF286" s="1128">
        <f t="shared" si="146"/>
        <v>2547.0436555264478</v>
      </c>
      <c r="AG286" s="1132">
        <f t="shared" si="147"/>
        <v>2020</v>
      </c>
      <c r="AH286" s="1129"/>
      <c r="AI286" s="1105"/>
      <c r="AJ286" s="986">
        <f t="shared" si="148"/>
        <v>25</v>
      </c>
      <c r="AK286" s="1123"/>
      <c r="AL286" s="1123"/>
      <c r="AM286" s="1123"/>
      <c r="AN286" s="1107"/>
      <c r="AO286" s="4"/>
      <c r="AP286" s="4"/>
      <c r="AQ286" s="983"/>
      <c r="AR286" s="902">
        <v>5000</v>
      </c>
      <c r="AS286" s="904">
        <v>1</v>
      </c>
      <c r="AT286" s="903">
        <f t="shared" si="130"/>
        <v>5000</v>
      </c>
    </row>
    <row r="287" spans="1:46" s="124" customFormat="1">
      <c r="A287" s="1108"/>
      <c r="B287" s="905" t="s">
        <v>1002</v>
      </c>
      <c r="C287" s="1118">
        <v>1995</v>
      </c>
      <c r="D287" s="1119">
        <v>1</v>
      </c>
      <c r="E287" s="1120" t="s">
        <v>305</v>
      </c>
      <c r="F287" s="913">
        <f t="shared" si="129"/>
        <v>5000</v>
      </c>
      <c r="G287" s="1103">
        <f t="shared" si="131"/>
        <v>5000</v>
      </c>
      <c r="H287" s="679">
        <f t="shared" si="132"/>
        <v>0</v>
      </c>
      <c r="I287" s="679">
        <f t="shared" si="132"/>
        <v>0</v>
      </c>
      <c r="J287" s="679">
        <f t="shared" si="132"/>
        <v>0.05</v>
      </c>
      <c r="K287" s="679">
        <f t="shared" si="132"/>
        <v>0.05</v>
      </c>
      <c r="L287" s="679">
        <f t="shared" si="132"/>
        <v>0.1</v>
      </c>
      <c r="M287" s="680">
        <f t="shared" si="133"/>
        <v>0</v>
      </c>
      <c r="N287" s="680">
        <f t="shared" si="134"/>
        <v>0</v>
      </c>
      <c r="O287" s="680">
        <f t="shared" si="135"/>
        <v>250</v>
      </c>
      <c r="P287" s="680">
        <f t="shared" si="136"/>
        <v>262.5</v>
      </c>
      <c r="Q287" s="680">
        <f t="shared" si="137"/>
        <v>551.25</v>
      </c>
      <c r="R287" s="681">
        <f t="shared" si="138"/>
        <v>6063.75</v>
      </c>
      <c r="S287" s="679">
        <f t="shared" si="139"/>
        <v>0</v>
      </c>
      <c r="T287" s="679">
        <f t="shared" si="139"/>
        <v>0.05</v>
      </c>
      <c r="U287" s="470">
        <v>0.03</v>
      </c>
      <c r="V287" s="679">
        <f t="shared" si="139"/>
        <v>0.1</v>
      </c>
      <c r="W287" s="681">
        <f t="shared" si="140"/>
        <v>0</v>
      </c>
      <c r="X287" s="681">
        <f t="shared" si="141"/>
        <v>303.1875</v>
      </c>
      <c r="Y287" s="681">
        <f t="shared" si="142"/>
        <v>181.91249999999999</v>
      </c>
      <c r="Z287" s="681">
        <f t="shared" si="143"/>
        <v>30.318750000000001</v>
      </c>
      <c r="AA287" s="681">
        <f t="shared" si="144"/>
        <v>6579.1687499999998</v>
      </c>
      <c r="AB287" s="1090">
        <v>25</v>
      </c>
      <c r="AC287" s="682">
        <f>IF(ISERROR(IF('Wainwright Summary'!$E$7-C287&gt;AB287,0,(AB287-('Wainwright Summary'!$E$7-C287))/AB287)*G287)," ",(IF('Wainwright Summary'!$E$7-C287&gt;AB287,0,(AB287-('Wainwright Summary'!$E$7-C287))/AB287)*AA287))</f>
        <v>3158.0009999999997</v>
      </c>
      <c r="AD287" s="594">
        <f>VLOOKUP(C287,'Inflation-OLD'!$A$6:$B$126,2)/VLOOKUP('Wainwright Summary'!$E$6,'Inflation-OLD'!$A$6:$B$126,2)</f>
        <v>0.80653668429061542</v>
      </c>
      <c r="AE287" s="264">
        <f t="shared" si="145"/>
        <v>5306.3409490134327</v>
      </c>
      <c r="AF287" s="1128">
        <f t="shared" si="146"/>
        <v>2547.0436555264478</v>
      </c>
      <c r="AG287" s="1132">
        <f t="shared" si="147"/>
        <v>2020</v>
      </c>
      <c r="AH287" s="1129"/>
      <c r="AI287" s="1105"/>
      <c r="AJ287" s="986">
        <f t="shared" si="148"/>
        <v>25</v>
      </c>
      <c r="AK287" s="1123"/>
      <c r="AL287" s="1123"/>
      <c r="AM287" s="1123"/>
      <c r="AN287" s="1107"/>
      <c r="AO287" s="4"/>
      <c r="AP287" s="4"/>
      <c r="AQ287" s="983"/>
      <c r="AR287" s="902">
        <v>5000</v>
      </c>
      <c r="AS287" s="904">
        <v>1</v>
      </c>
      <c r="AT287" s="903">
        <f t="shared" si="130"/>
        <v>5000</v>
      </c>
    </row>
    <row r="288" spans="1:46" s="124" customFormat="1">
      <c r="A288" s="1108"/>
      <c r="B288" s="905" t="s">
        <v>1003</v>
      </c>
      <c r="C288" s="1118">
        <v>1995</v>
      </c>
      <c r="D288" s="1119">
        <v>1</v>
      </c>
      <c r="E288" s="1120" t="s">
        <v>305</v>
      </c>
      <c r="F288" s="913">
        <f t="shared" si="129"/>
        <v>10000</v>
      </c>
      <c r="G288" s="1103">
        <f t="shared" si="131"/>
        <v>10000</v>
      </c>
      <c r="H288" s="679">
        <f t="shared" si="132"/>
        <v>0</v>
      </c>
      <c r="I288" s="679">
        <f t="shared" si="132"/>
        <v>0</v>
      </c>
      <c r="J288" s="679">
        <f t="shared" si="132"/>
        <v>0.05</v>
      </c>
      <c r="K288" s="679">
        <f t="shared" si="132"/>
        <v>0.05</v>
      </c>
      <c r="L288" s="679">
        <f t="shared" si="132"/>
        <v>0.1</v>
      </c>
      <c r="M288" s="680">
        <f t="shared" si="133"/>
        <v>0</v>
      </c>
      <c r="N288" s="680">
        <f t="shared" si="134"/>
        <v>0</v>
      </c>
      <c r="O288" s="680">
        <f t="shared" si="135"/>
        <v>500</v>
      </c>
      <c r="P288" s="680">
        <f t="shared" si="136"/>
        <v>525</v>
      </c>
      <c r="Q288" s="680">
        <f t="shared" si="137"/>
        <v>1102.5</v>
      </c>
      <c r="R288" s="681">
        <f t="shared" si="138"/>
        <v>12127.5</v>
      </c>
      <c r="S288" s="679">
        <f t="shared" si="139"/>
        <v>0</v>
      </c>
      <c r="T288" s="679">
        <f t="shared" si="139"/>
        <v>0.05</v>
      </c>
      <c r="U288" s="470">
        <v>0.03</v>
      </c>
      <c r="V288" s="679">
        <f t="shared" si="139"/>
        <v>0.1</v>
      </c>
      <c r="W288" s="681">
        <f t="shared" si="140"/>
        <v>0</v>
      </c>
      <c r="X288" s="681">
        <f t="shared" si="141"/>
        <v>606.375</v>
      </c>
      <c r="Y288" s="681">
        <f t="shared" si="142"/>
        <v>363.82499999999999</v>
      </c>
      <c r="Z288" s="681">
        <f t="shared" si="143"/>
        <v>60.637500000000003</v>
      </c>
      <c r="AA288" s="681">
        <f t="shared" si="144"/>
        <v>13158.3375</v>
      </c>
      <c r="AB288" s="1090">
        <v>25</v>
      </c>
      <c r="AC288" s="682">
        <f>IF(ISERROR(IF('Wainwright Summary'!$E$7-C288&gt;AB288,0,(AB288-('Wainwright Summary'!$E$7-C288))/AB288)*G288)," ",(IF('Wainwright Summary'!$E$7-C288&gt;AB288,0,(AB288-('Wainwright Summary'!$E$7-C288))/AB288)*AA288))</f>
        <v>6316.0019999999995</v>
      </c>
      <c r="AD288" s="594">
        <f>VLOOKUP(C288,'Inflation-OLD'!$A$6:$B$126,2)/VLOOKUP('Wainwright Summary'!$E$6,'Inflation-OLD'!$A$6:$B$126,2)</f>
        <v>0.80653668429061542</v>
      </c>
      <c r="AE288" s="264">
        <f t="shared" si="145"/>
        <v>10612.681898026865</v>
      </c>
      <c r="AF288" s="1128">
        <f t="shared" si="146"/>
        <v>5094.0873110528955</v>
      </c>
      <c r="AG288" s="1132">
        <f t="shared" si="147"/>
        <v>2020</v>
      </c>
      <c r="AH288" s="1129"/>
      <c r="AI288" s="1105"/>
      <c r="AJ288" s="986">
        <f t="shared" si="148"/>
        <v>25</v>
      </c>
      <c r="AK288" s="1123"/>
      <c r="AL288" s="1123"/>
      <c r="AM288" s="1123"/>
      <c r="AN288" s="1107"/>
      <c r="AO288" s="4"/>
      <c r="AP288" s="4"/>
      <c r="AQ288" s="983"/>
      <c r="AR288" s="902">
        <v>10000</v>
      </c>
      <c r="AS288" s="904">
        <v>1</v>
      </c>
      <c r="AT288" s="903">
        <f t="shared" si="130"/>
        <v>10000</v>
      </c>
    </row>
    <row r="289" spans="1:46" s="124" customFormat="1">
      <c r="A289" s="1108"/>
      <c r="B289" s="905" t="s">
        <v>1004</v>
      </c>
      <c r="C289" s="1118">
        <v>1995</v>
      </c>
      <c r="D289" s="1119">
        <v>1</v>
      </c>
      <c r="E289" s="1120" t="s">
        <v>305</v>
      </c>
      <c r="F289" s="913">
        <f t="shared" si="129"/>
        <v>5000</v>
      </c>
      <c r="G289" s="1103">
        <f t="shared" si="131"/>
        <v>5000</v>
      </c>
      <c r="H289" s="679">
        <f t="shared" si="132"/>
        <v>0</v>
      </c>
      <c r="I289" s="679">
        <f t="shared" si="132"/>
        <v>0</v>
      </c>
      <c r="J289" s="679">
        <f t="shared" si="132"/>
        <v>0.05</v>
      </c>
      <c r="K289" s="679">
        <f t="shared" si="132"/>
        <v>0.05</v>
      </c>
      <c r="L289" s="679">
        <f t="shared" si="132"/>
        <v>0.1</v>
      </c>
      <c r="M289" s="680">
        <f t="shared" si="133"/>
        <v>0</v>
      </c>
      <c r="N289" s="680">
        <f t="shared" si="134"/>
        <v>0</v>
      </c>
      <c r="O289" s="680">
        <f t="shared" si="135"/>
        <v>250</v>
      </c>
      <c r="P289" s="680">
        <f t="shared" si="136"/>
        <v>262.5</v>
      </c>
      <c r="Q289" s="680">
        <f t="shared" si="137"/>
        <v>551.25</v>
      </c>
      <c r="R289" s="681">
        <f t="shared" si="138"/>
        <v>6063.75</v>
      </c>
      <c r="S289" s="679">
        <f t="shared" si="139"/>
        <v>0</v>
      </c>
      <c r="T289" s="679">
        <f t="shared" si="139"/>
        <v>0.05</v>
      </c>
      <c r="U289" s="470">
        <v>0.03</v>
      </c>
      <c r="V289" s="679">
        <f t="shared" si="139"/>
        <v>0.1</v>
      </c>
      <c r="W289" s="681">
        <f t="shared" si="140"/>
        <v>0</v>
      </c>
      <c r="X289" s="681">
        <f t="shared" si="141"/>
        <v>303.1875</v>
      </c>
      <c r="Y289" s="681">
        <f t="shared" si="142"/>
        <v>181.91249999999999</v>
      </c>
      <c r="Z289" s="681">
        <f t="shared" si="143"/>
        <v>30.318750000000001</v>
      </c>
      <c r="AA289" s="681">
        <f t="shared" si="144"/>
        <v>6579.1687499999998</v>
      </c>
      <c r="AB289" s="1090">
        <v>25</v>
      </c>
      <c r="AC289" s="682">
        <f>IF(ISERROR(IF('Wainwright Summary'!$E$7-C289&gt;AB289,0,(AB289-('Wainwright Summary'!$E$7-C289))/AB289)*G289)," ",(IF('Wainwright Summary'!$E$7-C289&gt;AB289,0,(AB289-('Wainwright Summary'!$E$7-C289))/AB289)*AA289))</f>
        <v>3158.0009999999997</v>
      </c>
      <c r="AD289" s="594">
        <f>VLOOKUP(C289,'Inflation-OLD'!$A$6:$B$126,2)/VLOOKUP('Wainwright Summary'!$E$6,'Inflation-OLD'!$A$6:$B$126,2)</f>
        <v>0.80653668429061542</v>
      </c>
      <c r="AE289" s="264">
        <f t="shared" si="145"/>
        <v>5306.3409490134327</v>
      </c>
      <c r="AF289" s="1128">
        <f t="shared" si="146"/>
        <v>2547.0436555264478</v>
      </c>
      <c r="AG289" s="1132">
        <f t="shared" si="147"/>
        <v>2020</v>
      </c>
      <c r="AH289" s="1129"/>
      <c r="AI289" s="1105"/>
      <c r="AJ289" s="986">
        <f t="shared" si="148"/>
        <v>25</v>
      </c>
      <c r="AK289" s="1123"/>
      <c r="AL289" s="1123"/>
      <c r="AM289" s="1123"/>
      <c r="AN289" s="1107"/>
      <c r="AO289" s="4"/>
      <c r="AP289" s="4"/>
      <c r="AQ289" s="983"/>
      <c r="AR289" s="902">
        <v>5000</v>
      </c>
      <c r="AS289" s="904">
        <v>1</v>
      </c>
      <c r="AT289" s="903">
        <f t="shared" si="130"/>
        <v>5000</v>
      </c>
    </row>
    <row r="290" spans="1:46" s="124" customFormat="1" ht="13.5" thickBot="1">
      <c r="A290" s="1108"/>
      <c r="B290" s="905" t="s">
        <v>1005</v>
      </c>
      <c r="C290" s="1118">
        <v>1995</v>
      </c>
      <c r="D290" s="1119">
        <v>1</v>
      </c>
      <c r="E290" s="1120" t="s">
        <v>305</v>
      </c>
      <c r="F290" s="913">
        <f t="shared" si="129"/>
        <v>5000</v>
      </c>
      <c r="G290" s="1103">
        <f t="shared" si="131"/>
        <v>5000</v>
      </c>
      <c r="H290" s="679">
        <f t="shared" si="132"/>
        <v>0</v>
      </c>
      <c r="I290" s="679">
        <f t="shared" si="132"/>
        <v>0</v>
      </c>
      <c r="J290" s="679">
        <f t="shared" si="132"/>
        <v>0.05</v>
      </c>
      <c r="K290" s="679">
        <f t="shared" si="132"/>
        <v>0.05</v>
      </c>
      <c r="L290" s="679">
        <f t="shared" si="132"/>
        <v>0.1</v>
      </c>
      <c r="M290" s="680">
        <f t="shared" si="133"/>
        <v>0</v>
      </c>
      <c r="N290" s="680">
        <f t="shared" si="134"/>
        <v>0</v>
      </c>
      <c r="O290" s="680">
        <f t="shared" si="135"/>
        <v>250</v>
      </c>
      <c r="P290" s="680">
        <f t="shared" si="136"/>
        <v>262.5</v>
      </c>
      <c r="Q290" s="680">
        <f t="shared" si="137"/>
        <v>551.25</v>
      </c>
      <c r="R290" s="681">
        <f t="shared" si="138"/>
        <v>6063.75</v>
      </c>
      <c r="S290" s="679">
        <f t="shared" si="139"/>
        <v>0</v>
      </c>
      <c r="T290" s="679">
        <f t="shared" si="139"/>
        <v>0.05</v>
      </c>
      <c r="U290" s="470">
        <v>0.03</v>
      </c>
      <c r="V290" s="679">
        <f t="shared" si="139"/>
        <v>0.1</v>
      </c>
      <c r="W290" s="681">
        <f t="shared" si="140"/>
        <v>0</v>
      </c>
      <c r="X290" s="681">
        <f t="shared" si="141"/>
        <v>303.1875</v>
      </c>
      <c r="Y290" s="681">
        <f t="shared" si="142"/>
        <v>181.91249999999999</v>
      </c>
      <c r="Z290" s="681">
        <f t="shared" si="143"/>
        <v>30.318750000000001</v>
      </c>
      <c r="AA290" s="681">
        <f t="shared" si="144"/>
        <v>6579.1687499999998</v>
      </c>
      <c r="AB290" s="1090">
        <v>25</v>
      </c>
      <c r="AC290" s="682">
        <f>IF(ISERROR(IF('Wainwright Summary'!$E$7-C290&gt;AB290,0,(AB290-('Wainwright Summary'!$E$7-C290))/AB290)*G290)," ",(IF('Wainwright Summary'!$E$7-C290&gt;AB290,0,(AB290-('Wainwright Summary'!$E$7-C290))/AB290)*AA290))</f>
        <v>3158.0009999999997</v>
      </c>
      <c r="AD290" s="594">
        <f>VLOOKUP(C290,'Inflation-OLD'!$A$6:$B$126,2)/VLOOKUP('Wainwright Summary'!$E$6,'Inflation-OLD'!$A$6:$B$126,2)</f>
        <v>0.80653668429061542</v>
      </c>
      <c r="AE290" s="264">
        <f t="shared" si="145"/>
        <v>5306.3409490134327</v>
      </c>
      <c r="AF290" s="1128">
        <f t="shared" si="146"/>
        <v>2547.0436555264478</v>
      </c>
      <c r="AG290" s="1132">
        <f t="shared" si="147"/>
        <v>2020</v>
      </c>
      <c r="AH290" s="1129"/>
      <c r="AI290" s="1105"/>
      <c r="AJ290" s="986">
        <f t="shared" si="148"/>
        <v>25</v>
      </c>
      <c r="AK290" s="1123"/>
      <c r="AL290" s="1123"/>
      <c r="AM290" s="1123"/>
      <c r="AN290" s="1107"/>
      <c r="AO290" s="4"/>
      <c r="AP290" s="4"/>
      <c r="AQ290" s="983"/>
      <c r="AR290" s="902">
        <v>5000</v>
      </c>
      <c r="AS290" s="904">
        <v>1</v>
      </c>
      <c r="AT290" s="903">
        <f t="shared" si="130"/>
        <v>5000</v>
      </c>
    </row>
    <row r="291" spans="1:46" s="124" customFormat="1">
      <c r="A291" s="1108"/>
      <c r="B291" s="905" t="s">
        <v>22</v>
      </c>
      <c r="C291" s="1118">
        <v>1995</v>
      </c>
      <c r="D291" s="1119">
        <v>1</v>
      </c>
      <c r="E291" s="1120" t="s">
        <v>305</v>
      </c>
      <c r="F291" s="913">
        <f t="shared" si="129"/>
        <v>5000</v>
      </c>
      <c r="G291" s="1103">
        <f t="shared" si="131"/>
        <v>5000</v>
      </c>
      <c r="H291" s="679">
        <f t="shared" si="132"/>
        <v>0</v>
      </c>
      <c r="I291" s="679">
        <f t="shared" si="132"/>
        <v>0</v>
      </c>
      <c r="J291" s="679">
        <f t="shared" si="132"/>
        <v>0.05</v>
      </c>
      <c r="K291" s="679">
        <f t="shared" si="132"/>
        <v>0.05</v>
      </c>
      <c r="L291" s="679">
        <f t="shared" si="132"/>
        <v>0.1</v>
      </c>
      <c r="M291" s="680">
        <f t="shared" si="133"/>
        <v>0</v>
      </c>
      <c r="N291" s="680">
        <f t="shared" si="134"/>
        <v>0</v>
      </c>
      <c r="O291" s="680">
        <f t="shared" si="135"/>
        <v>250</v>
      </c>
      <c r="P291" s="680">
        <f t="shared" si="136"/>
        <v>262.5</v>
      </c>
      <c r="Q291" s="680">
        <f t="shared" si="137"/>
        <v>551.25</v>
      </c>
      <c r="R291" s="681">
        <f t="shared" si="138"/>
        <v>6063.75</v>
      </c>
      <c r="S291" s="679">
        <f t="shared" si="139"/>
        <v>0</v>
      </c>
      <c r="T291" s="679">
        <f t="shared" si="139"/>
        <v>0.05</v>
      </c>
      <c r="U291" s="470">
        <v>0.03</v>
      </c>
      <c r="V291" s="679">
        <f t="shared" si="139"/>
        <v>0.1</v>
      </c>
      <c r="W291" s="681">
        <f t="shared" si="140"/>
        <v>0</v>
      </c>
      <c r="X291" s="681">
        <f t="shared" si="141"/>
        <v>303.1875</v>
      </c>
      <c r="Y291" s="681">
        <f t="shared" si="142"/>
        <v>181.91249999999999</v>
      </c>
      <c r="Z291" s="681">
        <f t="shared" si="143"/>
        <v>30.318750000000001</v>
      </c>
      <c r="AA291" s="681">
        <f t="shared" si="144"/>
        <v>6579.1687499999998</v>
      </c>
      <c r="AB291" s="1090">
        <v>25</v>
      </c>
      <c r="AC291" s="682">
        <f>IF(ISERROR(IF('Wainwright Summary'!$E$7-C291&gt;AB291,0,(AB291-('Wainwright Summary'!$E$7-C291))/AB291)*G291)," ",(IF('Wainwright Summary'!$E$7-C291&gt;AB291,0,(AB291-('Wainwright Summary'!$E$7-C291))/AB291)*AA291))</f>
        <v>3158.0009999999997</v>
      </c>
      <c r="AD291" s="594">
        <f>VLOOKUP(C291,'Inflation-OLD'!$A$6:$B$126,2)/VLOOKUP('Wainwright Summary'!$E$6,'Inflation-OLD'!$A$6:$B$126,2)</f>
        <v>0.80653668429061542</v>
      </c>
      <c r="AE291" s="264">
        <f t="shared" si="145"/>
        <v>5306.3409490134327</v>
      </c>
      <c r="AF291" s="1128">
        <f t="shared" si="146"/>
        <v>2547.0436555264478</v>
      </c>
      <c r="AG291" s="1174">
        <v>2021</v>
      </c>
      <c r="AH291" s="1129"/>
      <c r="AI291" s="1105"/>
      <c r="AJ291" s="986">
        <f t="shared" si="148"/>
        <v>25</v>
      </c>
      <c r="AK291" s="1123"/>
      <c r="AL291" s="1123"/>
      <c r="AM291" s="1123"/>
      <c r="AN291" s="1107"/>
      <c r="AO291" s="4"/>
      <c r="AP291" s="4"/>
      <c r="AQ291" s="983"/>
      <c r="AR291" s="902">
        <v>5000</v>
      </c>
      <c r="AS291" s="904">
        <v>1</v>
      </c>
      <c r="AT291" s="903">
        <f t="shared" si="130"/>
        <v>5000</v>
      </c>
    </row>
    <row r="292" spans="1:46" s="124" customFormat="1">
      <c r="A292" s="1108"/>
      <c r="B292" s="905" t="s">
        <v>23</v>
      </c>
      <c r="C292" s="1118">
        <v>1995</v>
      </c>
      <c r="D292" s="1119">
        <v>1</v>
      </c>
      <c r="E292" s="1120" t="s">
        <v>305</v>
      </c>
      <c r="F292" s="913">
        <f t="shared" si="129"/>
        <v>5000</v>
      </c>
      <c r="G292" s="1103">
        <f t="shared" si="131"/>
        <v>5000</v>
      </c>
      <c r="H292" s="679">
        <f t="shared" si="132"/>
        <v>0</v>
      </c>
      <c r="I292" s="679">
        <f t="shared" si="132"/>
        <v>0</v>
      </c>
      <c r="J292" s="679">
        <f t="shared" si="132"/>
        <v>0.05</v>
      </c>
      <c r="K292" s="679">
        <f t="shared" si="132"/>
        <v>0.05</v>
      </c>
      <c r="L292" s="679">
        <f t="shared" si="132"/>
        <v>0.1</v>
      </c>
      <c r="M292" s="680">
        <f t="shared" si="133"/>
        <v>0</v>
      </c>
      <c r="N292" s="680">
        <f t="shared" si="134"/>
        <v>0</v>
      </c>
      <c r="O292" s="680">
        <f t="shared" si="135"/>
        <v>250</v>
      </c>
      <c r="P292" s="680">
        <f t="shared" si="136"/>
        <v>262.5</v>
      </c>
      <c r="Q292" s="680">
        <f t="shared" si="137"/>
        <v>551.25</v>
      </c>
      <c r="R292" s="681">
        <f t="shared" si="138"/>
        <v>6063.75</v>
      </c>
      <c r="S292" s="679">
        <f t="shared" si="139"/>
        <v>0</v>
      </c>
      <c r="T292" s="679">
        <f t="shared" si="139"/>
        <v>0.05</v>
      </c>
      <c r="U292" s="470">
        <v>0.03</v>
      </c>
      <c r="V292" s="679">
        <f t="shared" si="139"/>
        <v>0.1</v>
      </c>
      <c r="W292" s="681">
        <f t="shared" si="140"/>
        <v>0</v>
      </c>
      <c r="X292" s="681">
        <f t="shared" si="141"/>
        <v>303.1875</v>
      </c>
      <c r="Y292" s="681">
        <f t="shared" si="142"/>
        <v>181.91249999999999</v>
      </c>
      <c r="Z292" s="681">
        <f t="shared" si="143"/>
        <v>30.318750000000001</v>
      </c>
      <c r="AA292" s="681">
        <f t="shared" si="144"/>
        <v>6579.1687499999998</v>
      </c>
      <c r="AB292" s="1090">
        <v>25</v>
      </c>
      <c r="AC292" s="682">
        <f>IF(ISERROR(IF('Wainwright Summary'!$E$7-C292&gt;AB292,0,(AB292-('Wainwright Summary'!$E$7-C292))/AB292)*G292)," ",(IF('Wainwright Summary'!$E$7-C292&gt;AB292,0,(AB292-('Wainwright Summary'!$E$7-C292))/AB292)*AA292))</f>
        <v>3158.0009999999997</v>
      </c>
      <c r="AD292" s="594">
        <f>VLOOKUP(C292,'Inflation-OLD'!$A$6:$B$126,2)/VLOOKUP('Wainwright Summary'!$E$6,'Inflation-OLD'!$A$6:$B$126,2)</f>
        <v>0.80653668429061542</v>
      </c>
      <c r="AE292" s="264">
        <f t="shared" si="145"/>
        <v>5306.3409490134327</v>
      </c>
      <c r="AF292" s="1128">
        <f t="shared" si="146"/>
        <v>2547.0436555264478</v>
      </c>
      <c r="AG292" s="1083">
        <v>2021</v>
      </c>
      <c r="AH292" s="1129"/>
      <c r="AI292" s="1105"/>
      <c r="AJ292" s="986">
        <f t="shared" si="148"/>
        <v>25</v>
      </c>
      <c r="AK292" s="1123"/>
      <c r="AL292" s="1123"/>
      <c r="AM292" s="1123"/>
      <c r="AN292" s="1107"/>
      <c r="AO292" s="4"/>
      <c r="AP292" s="4"/>
      <c r="AQ292" s="983"/>
      <c r="AR292" s="902">
        <v>5000</v>
      </c>
      <c r="AS292" s="904">
        <v>1</v>
      </c>
      <c r="AT292" s="903">
        <f t="shared" si="130"/>
        <v>5000</v>
      </c>
    </row>
    <row r="293" spans="1:46" s="124" customFormat="1">
      <c r="A293" s="1108"/>
      <c r="B293" s="905" t="s">
        <v>24</v>
      </c>
      <c r="C293" s="1118">
        <v>1995</v>
      </c>
      <c r="D293" s="1119">
        <v>1</v>
      </c>
      <c r="E293" s="1120" t="s">
        <v>305</v>
      </c>
      <c r="F293" s="913">
        <f t="shared" si="129"/>
        <v>5000</v>
      </c>
      <c r="G293" s="1103">
        <f t="shared" si="131"/>
        <v>5000</v>
      </c>
      <c r="H293" s="679">
        <f t="shared" si="132"/>
        <v>0</v>
      </c>
      <c r="I293" s="679">
        <f t="shared" si="132"/>
        <v>0</v>
      </c>
      <c r="J293" s="679">
        <f t="shared" si="132"/>
        <v>0.05</v>
      </c>
      <c r="K293" s="679">
        <f t="shared" si="132"/>
        <v>0.05</v>
      </c>
      <c r="L293" s="679">
        <f t="shared" si="132"/>
        <v>0.1</v>
      </c>
      <c r="M293" s="680">
        <f t="shared" si="133"/>
        <v>0</v>
      </c>
      <c r="N293" s="680">
        <f t="shared" si="134"/>
        <v>0</v>
      </c>
      <c r="O293" s="680">
        <f t="shared" si="135"/>
        <v>250</v>
      </c>
      <c r="P293" s="680">
        <f t="shared" si="136"/>
        <v>262.5</v>
      </c>
      <c r="Q293" s="680">
        <f t="shared" si="137"/>
        <v>551.25</v>
      </c>
      <c r="R293" s="681">
        <f t="shared" si="138"/>
        <v>6063.75</v>
      </c>
      <c r="S293" s="679">
        <f t="shared" si="139"/>
        <v>0</v>
      </c>
      <c r="T293" s="679">
        <f t="shared" si="139"/>
        <v>0.05</v>
      </c>
      <c r="U293" s="470">
        <v>0.03</v>
      </c>
      <c r="V293" s="679">
        <f t="shared" si="139"/>
        <v>0.1</v>
      </c>
      <c r="W293" s="681">
        <f t="shared" si="140"/>
        <v>0</v>
      </c>
      <c r="X293" s="681">
        <f t="shared" si="141"/>
        <v>303.1875</v>
      </c>
      <c r="Y293" s="681">
        <f t="shared" si="142"/>
        <v>181.91249999999999</v>
      </c>
      <c r="Z293" s="681">
        <f t="shared" si="143"/>
        <v>30.318750000000001</v>
      </c>
      <c r="AA293" s="681">
        <f t="shared" si="144"/>
        <v>6579.1687499999998</v>
      </c>
      <c r="AB293" s="1090">
        <v>25</v>
      </c>
      <c r="AC293" s="682">
        <f>IF(ISERROR(IF('Wainwright Summary'!$E$7-C293&gt;AB293,0,(AB293-('Wainwright Summary'!$E$7-C293))/AB293)*G293)," ",(IF('Wainwright Summary'!$E$7-C293&gt;AB293,0,(AB293-('Wainwright Summary'!$E$7-C293))/AB293)*AA293))</f>
        <v>3158.0009999999997</v>
      </c>
      <c r="AD293" s="594">
        <f>VLOOKUP(C293,'Inflation-OLD'!$A$6:$B$126,2)/VLOOKUP('Wainwright Summary'!$E$6,'Inflation-OLD'!$A$6:$B$126,2)</f>
        <v>0.80653668429061542</v>
      </c>
      <c r="AE293" s="264">
        <f t="shared" si="145"/>
        <v>5306.3409490134327</v>
      </c>
      <c r="AF293" s="1128">
        <f t="shared" si="146"/>
        <v>2547.0436555264478</v>
      </c>
      <c r="AG293" s="1083">
        <v>2021</v>
      </c>
      <c r="AH293" s="1129"/>
      <c r="AI293" s="1105"/>
      <c r="AJ293" s="986">
        <f t="shared" si="148"/>
        <v>25</v>
      </c>
      <c r="AK293" s="1123"/>
      <c r="AL293" s="1123"/>
      <c r="AM293" s="1123"/>
      <c r="AN293" s="1107"/>
      <c r="AO293" s="4"/>
      <c r="AP293" s="4"/>
      <c r="AQ293" s="983"/>
      <c r="AR293" s="902">
        <v>5000</v>
      </c>
      <c r="AS293" s="904">
        <v>1</v>
      </c>
      <c r="AT293" s="903">
        <f t="shared" si="130"/>
        <v>5000</v>
      </c>
    </row>
    <row r="294" spans="1:46" s="124" customFormat="1">
      <c r="A294" s="1108"/>
      <c r="B294" s="905" t="s">
        <v>25</v>
      </c>
      <c r="C294" s="1118">
        <v>1995</v>
      </c>
      <c r="D294" s="1119">
        <v>1</v>
      </c>
      <c r="E294" s="1120" t="s">
        <v>305</v>
      </c>
      <c r="F294" s="913">
        <f t="shared" si="129"/>
        <v>10000</v>
      </c>
      <c r="G294" s="1103">
        <f t="shared" si="131"/>
        <v>10000</v>
      </c>
      <c r="H294" s="679">
        <f t="shared" si="132"/>
        <v>0</v>
      </c>
      <c r="I294" s="679">
        <f t="shared" si="132"/>
        <v>0</v>
      </c>
      <c r="J294" s="679">
        <f t="shared" si="132"/>
        <v>0.05</v>
      </c>
      <c r="K294" s="679">
        <f t="shared" si="132"/>
        <v>0.05</v>
      </c>
      <c r="L294" s="679">
        <f t="shared" si="132"/>
        <v>0.1</v>
      </c>
      <c r="M294" s="680">
        <f t="shared" si="133"/>
        <v>0</v>
      </c>
      <c r="N294" s="680">
        <f t="shared" si="134"/>
        <v>0</v>
      </c>
      <c r="O294" s="680">
        <f t="shared" si="135"/>
        <v>500</v>
      </c>
      <c r="P294" s="680">
        <f t="shared" si="136"/>
        <v>525</v>
      </c>
      <c r="Q294" s="680">
        <f t="shared" si="137"/>
        <v>1102.5</v>
      </c>
      <c r="R294" s="681">
        <f t="shared" si="138"/>
        <v>12127.5</v>
      </c>
      <c r="S294" s="679">
        <f t="shared" si="139"/>
        <v>0</v>
      </c>
      <c r="T294" s="679">
        <f t="shared" si="139"/>
        <v>0.05</v>
      </c>
      <c r="U294" s="470">
        <v>0.03</v>
      </c>
      <c r="V294" s="679">
        <f t="shared" si="139"/>
        <v>0.1</v>
      </c>
      <c r="W294" s="681">
        <f t="shared" si="140"/>
        <v>0</v>
      </c>
      <c r="X294" s="681">
        <f t="shared" si="141"/>
        <v>606.375</v>
      </c>
      <c r="Y294" s="681">
        <f t="shared" si="142"/>
        <v>363.82499999999999</v>
      </c>
      <c r="Z294" s="681">
        <f t="shared" si="143"/>
        <v>60.637500000000003</v>
      </c>
      <c r="AA294" s="681">
        <f t="shared" si="144"/>
        <v>13158.3375</v>
      </c>
      <c r="AB294" s="1090">
        <v>25</v>
      </c>
      <c r="AC294" s="682">
        <f>IF(ISERROR(IF('Wainwright Summary'!$E$7-C294&gt;AB294,0,(AB294-('Wainwright Summary'!$E$7-C294))/AB294)*G294)," ",(IF('Wainwright Summary'!$E$7-C294&gt;AB294,0,(AB294-('Wainwright Summary'!$E$7-C294))/AB294)*AA294))</f>
        <v>6316.0019999999995</v>
      </c>
      <c r="AD294" s="594">
        <f>VLOOKUP(C294,'Inflation-OLD'!$A$6:$B$126,2)/VLOOKUP('Wainwright Summary'!$E$6,'Inflation-OLD'!$A$6:$B$126,2)</f>
        <v>0.80653668429061542</v>
      </c>
      <c r="AE294" s="264">
        <f t="shared" si="145"/>
        <v>10612.681898026865</v>
      </c>
      <c r="AF294" s="1128">
        <f t="shared" si="146"/>
        <v>5094.0873110528955</v>
      </c>
      <c r="AG294" s="1083">
        <v>2021</v>
      </c>
      <c r="AH294" s="1129"/>
      <c r="AI294" s="1105"/>
      <c r="AJ294" s="986">
        <f t="shared" si="148"/>
        <v>25</v>
      </c>
      <c r="AK294" s="1123"/>
      <c r="AL294" s="1123"/>
      <c r="AM294" s="1123"/>
      <c r="AN294" s="1107"/>
      <c r="AO294" s="4"/>
      <c r="AP294" s="4"/>
      <c r="AQ294" s="983"/>
      <c r="AR294" s="902">
        <v>10000</v>
      </c>
      <c r="AS294" s="904">
        <v>1</v>
      </c>
      <c r="AT294" s="903">
        <f t="shared" si="130"/>
        <v>10000</v>
      </c>
    </row>
    <row r="295" spans="1:46" s="124" customFormat="1">
      <c r="A295" s="1108"/>
      <c r="B295" s="905" t="s">
        <v>26</v>
      </c>
      <c r="C295" s="1118">
        <v>1995</v>
      </c>
      <c r="D295" s="1119">
        <v>1</v>
      </c>
      <c r="E295" s="1120" t="s">
        <v>305</v>
      </c>
      <c r="F295" s="913">
        <f t="shared" si="129"/>
        <v>5000</v>
      </c>
      <c r="G295" s="1103">
        <f t="shared" si="131"/>
        <v>5000</v>
      </c>
      <c r="H295" s="679">
        <f t="shared" si="132"/>
        <v>0</v>
      </c>
      <c r="I295" s="679">
        <f t="shared" si="132"/>
        <v>0</v>
      </c>
      <c r="J295" s="679">
        <f t="shared" si="132"/>
        <v>0.05</v>
      </c>
      <c r="K295" s="679">
        <f t="shared" si="132"/>
        <v>0.05</v>
      </c>
      <c r="L295" s="679">
        <f t="shared" si="132"/>
        <v>0.1</v>
      </c>
      <c r="M295" s="680">
        <f t="shared" si="133"/>
        <v>0</v>
      </c>
      <c r="N295" s="680">
        <f t="shared" si="134"/>
        <v>0</v>
      </c>
      <c r="O295" s="680">
        <f t="shared" si="135"/>
        <v>250</v>
      </c>
      <c r="P295" s="680">
        <f t="shared" si="136"/>
        <v>262.5</v>
      </c>
      <c r="Q295" s="680">
        <f t="shared" si="137"/>
        <v>551.25</v>
      </c>
      <c r="R295" s="681">
        <f t="shared" si="138"/>
        <v>6063.75</v>
      </c>
      <c r="S295" s="679">
        <f t="shared" si="139"/>
        <v>0</v>
      </c>
      <c r="T295" s="679">
        <f t="shared" si="139"/>
        <v>0.05</v>
      </c>
      <c r="U295" s="470">
        <v>0.03</v>
      </c>
      <c r="V295" s="679">
        <f t="shared" si="139"/>
        <v>0.1</v>
      </c>
      <c r="W295" s="681">
        <f t="shared" si="140"/>
        <v>0</v>
      </c>
      <c r="X295" s="681">
        <f t="shared" si="141"/>
        <v>303.1875</v>
      </c>
      <c r="Y295" s="681">
        <f t="shared" si="142"/>
        <v>181.91249999999999</v>
      </c>
      <c r="Z295" s="681">
        <f t="shared" si="143"/>
        <v>30.318750000000001</v>
      </c>
      <c r="AA295" s="681">
        <f t="shared" si="144"/>
        <v>6579.1687499999998</v>
      </c>
      <c r="AB295" s="1090">
        <v>25</v>
      </c>
      <c r="AC295" s="682">
        <f>IF(ISERROR(IF('Wainwright Summary'!$E$7-C295&gt;AB295,0,(AB295-('Wainwright Summary'!$E$7-C295))/AB295)*G295)," ",(IF('Wainwright Summary'!$E$7-C295&gt;AB295,0,(AB295-('Wainwright Summary'!$E$7-C295))/AB295)*AA295))</f>
        <v>3158.0009999999997</v>
      </c>
      <c r="AD295" s="594">
        <f>VLOOKUP(C295,'Inflation-OLD'!$A$6:$B$126,2)/VLOOKUP('Wainwright Summary'!$E$6,'Inflation-OLD'!$A$6:$B$126,2)</f>
        <v>0.80653668429061542</v>
      </c>
      <c r="AE295" s="264">
        <f t="shared" si="145"/>
        <v>5306.3409490134327</v>
      </c>
      <c r="AF295" s="1128">
        <f t="shared" si="146"/>
        <v>2547.0436555264478</v>
      </c>
      <c r="AG295" s="1083">
        <v>2021</v>
      </c>
      <c r="AH295" s="1129"/>
      <c r="AI295" s="1105"/>
      <c r="AJ295" s="986">
        <f t="shared" si="148"/>
        <v>25</v>
      </c>
      <c r="AK295" s="1123"/>
      <c r="AL295" s="1123"/>
      <c r="AM295" s="1123"/>
      <c r="AN295" s="1107"/>
      <c r="AO295" s="4"/>
      <c r="AP295" s="4"/>
      <c r="AQ295" s="983"/>
      <c r="AR295" s="902">
        <v>5000</v>
      </c>
      <c r="AS295" s="904">
        <v>1</v>
      </c>
      <c r="AT295" s="903">
        <f t="shared" si="130"/>
        <v>5000</v>
      </c>
    </row>
    <row r="296" spans="1:46" s="124" customFormat="1" ht="13.5" thickBot="1">
      <c r="A296" s="1108"/>
      <c r="B296" s="905" t="s">
        <v>27</v>
      </c>
      <c r="C296" s="1118">
        <v>1995</v>
      </c>
      <c r="D296" s="1119">
        <v>1</v>
      </c>
      <c r="E296" s="1120" t="s">
        <v>305</v>
      </c>
      <c r="F296" s="913">
        <f t="shared" si="129"/>
        <v>5000</v>
      </c>
      <c r="G296" s="1103">
        <f t="shared" si="131"/>
        <v>5000</v>
      </c>
      <c r="H296" s="679">
        <f t="shared" si="132"/>
        <v>0</v>
      </c>
      <c r="I296" s="679">
        <f t="shared" si="132"/>
        <v>0</v>
      </c>
      <c r="J296" s="679">
        <f t="shared" si="132"/>
        <v>0.05</v>
      </c>
      <c r="K296" s="679">
        <f t="shared" si="132"/>
        <v>0.05</v>
      </c>
      <c r="L296" s="679">
        <f t="shared" si="132"/>
        <v>0.1</v>
      </c>
      <c r="M296" s="680">
        <f t="shared" si="133"/>
        <v>0</v>
      </c>
      <c r="N296" s="680">
        <f t="shared" si="134"/>
        <v>0</v>
      </c>
      <c r="O296" s="680">
        <f t="shared" si="135"/>
        <v>250</v>
      </c>
      <c r="P296" s="680">
        <f t="shared" si="136"/>
        <v>262.5</v>
      </c>
      <c r="Q296" s="680">
        <f t="shared" si="137"/>
        <v>551.25</v>
      </c>
      <c r="R296" s="681">
        <f t="shared" si="138"/>
        <v>6063.75</v>
      </c>
      <c r="S296" s="679">
        <f t="shared" si="139"/>
        <v>0</v>
      </c>
      <c r="T296" s="679">
        <f t="shared" si="139"/>
        <v>0.05</v>
      </c>
      <c r="U296" s="470">
        <v>0.03</v>
      </c>
      <c r="V296" s="679">
        <f t="shared" si="139"/>
        <v>0.1</v>
      </c>
      <c r="W296" s="681">
        <f t="shared" si="140"/>
        <v>0</v>
      </c>
      <c r="X296" s="681">
        <f t="shared" si="141"/>
        <v>303.1875</v>
      </c>
      <c r="Y296" s="681">
        <f t="shared" si="142"/>
        <v>181.91249999999999</v>
      </c>
      <c r="Z296" s="681">
        <f t="shared" si="143"/>
        <v>30.318750000000001</v>
      </c>
      <c r="AA296" s="681">
        <f t="shared" si="144"/>
        <v>6579.1687499999998</v>
      </c>
      <c r="AB296" s="1090">
        <v>25</v>
      </c>
      <c r="AC296" s="682">
        <f>IF(ISERROR(IF('Wainwright Summary'!$E$7-C296&gt;AB296,0,(AB296-('Wainwright Summary'!$E$7-C296))/AB296)*G296)," ",(IF('Wainwright Summary'!$E$7-C296&gt;AB296,0,(AB296-('Wainwright Summary'!$E$7-C296))/AB296)*AA296))</f>
        <v>3158.0009999999997</v>
      </c>
      <c r="AD296" s="594">
        <f>VLOOKUP(C296,'Inflation-OLD'!$A$6:$B$126,2)/VLOOKUP('Wainwright Summary'!$E$6,'Inflation-OLD'!$A$6:$B$126,2)</f>
        <v>0.80653668429061542</v>
      </c>
      <c r="AE296" s="264">
        <f t="shared" si="145"/>
        <v>5306.3409490134327</v>
      </c>
      <c r="AF296" s="1128">
        <f t="shared" si="146"/>
        <v>2547.0436555264478</v>
      </c>
      <c r="AG296" s="1175">
        <v>2021</v>
      </c>
      <c r="AH296" s="1129"/>
      <c r="AI296" s="1105"/>
      <c r="AJ296" s="986">
        <f t="shared" si="148"/>
        <v>25</v>
      </c>
      <c r="AK296" s="1123"/>
      <c r="AL296" s="1123"/>
      <c r="AM296" s="1123"/>
      <c r="AN296" s="1107"/>
      <c r="AO296" s="4"/>
      <c r="AP296" s="4"/>
      <c r="AQ296" s="983"/>
      <c r="AR296" s="902">
        <v>5000</v>
      </c>
      <c r="AS296" s="904">
        <v>1</v>
      </c>
      <c r="AT296" s="903">
        <f t="shared" si="130"/>
        <v>5000</v>
      </c>
    </row>
    <row r="297" spans="1:46" s="124" customFormat="1">
      <c r="A297" s="1108"/>
      <c r="B297" s="905" t="s">
        <v>28</v>
      </c>
      <c r="C297" s="1118">
        <v>1995</v>
      </c>
      <c r="D297" s="1119">
        <v>1</v>
      </c>
      <c r="E297" s="1120" t="s">
        <v>305</v>
      </c>
      <c r="F297" s="913">
        <f t="shared" si="129"/>
        <v>10000</v>
      </c>
      <c r="G297" s="1103">
        <f t="shared" si="131"/>
        <v>10000</v>
      </c>
      <c r="H297" s="679">
        <f t="shared" si="132"/>
        <v>0</v>
      </c>
      <c r="I297" s="679">
        <f t="shared" si="132"/>
        <v>0</v>
      </c>
      <c r="J297" s="679">
        <f t="shared" si="132"/>
        <v>0.05</v>
      </c>
      <c r="K297" s="679">
        <f t="shared" si="132"/>
        <v>0.05</v>
      </c>
      <c r="L297" s="679">
        <f t="shared" si="132"/>
        <v>0.1</v>
      </c>
      <c r="M297" s="680">
        <f t="shared" si="133"/>
        <v>0</v>
      </c>
      <c r="N297" s="680">
        <f t="shared" si="134"/>
        <v>0</v>
      </c>
      <c r="O297" s="680">
        <f t="shared" si="135"/>
        <v>500</v>
      </c>
      <c r="P297" s="680">
        <f t="shared" si="136"/>
        <v>525</v>
      </c>
      <c r="Q297" s="680">
        <f t="shared" si="137"/>
        <v>1102.5</v>
      </c>
      <c r="R297" s="681">
        <f t="shared" si="138"/>
        <v>12127.5</v>
      </c>
      <c r="S297" s="679">
        <f t="shared" si="139"/>
        <v>0</v>
      </c>
      <c r="T297" s="679">
        <f t="shared" si="139"/>
        <v>0.05</v>
      </c>
      <c r="U297" s="470">
        <v>0.03</v>
      </c>
      <c r="V297" s="679">
        <f t="shared" si="139"/>
        <v>0.1</v>
      </c>
      <c r="W297" s="681">
        <f t="shared" si="140"/>
        <v>0</v>
      </c>
      <c r="X297" s="681">
        <f t="shared" si="141"/>
        <v>606.375</v>
      </c>
      <c r="Y297" s="681">
        <f t="shared" si="142"/>
        <v>363.82499999999999</v>
      </c>
      <c r="Z297" s="681">
        <f t="shared" si="143"/>
        <v>60.637500000000003</v>
      </c>
      <c r="AA297" s="681">
        <f t="shared" si="144"/>
        <v>13158.3375</v>
      </c>
      <c r="AB297" s="1090">
        <v>25</v>
      </c>
      <c r="AC297" s="682">
        <f>IF(ISERROR(IF('Wainwright Summary'!$E$7-C297&gt;AB297,0,(AB297-('Wainwright Summary'!$E$7-C297))/AB297)*G297)," ",(IF('Wainwright Summary'!$E$7-C297&gt;AB297,0,(AB297-('Wainwright Summary'!$E$7-C297))/AB297)*AA297))</f>
        <v>6316.0019999999995</v>
      </c>
      <c r="AD297" s="594">
        <f>VLOOKUP(C297,'Inflation-OLD'!$A$6:$B$126,2)/VLOOKUP('Wainwright Summary'!$E$6,'Inflation-OLD'!$A$6:$B$126,2)</f>
        <v>0.80653668429061542</v>
      </c>
      <c r="AE297" s="264">
        <f t="shared" si="145"/>
        <v>10612.681898026865</v>
      </c>
      <c r="AF297" s="1128">
        <f t="shared" si="146"/>
        <v>5094.0873110528955</v>
      </c>
      <c r="AG297" s="1131">
        <v>2022</v>
      </c>
      <c r="AH297" s="1129"/>
      <c r="AI297" s="1105"/>
      <c r="AJ297" s="986">
        <f t="shared" si="148"/>
        <v>25</v>
      </c>
      <c r="AK297" s="1123"/>
      <c r="AL297" s="1123"/>
      <c r="AM297" s="1123"/>
      <c r="AN297" s="1107"/>
      <c r="AO297" s="4"/>
      <c r="AP297" s="4"/>
      <c r="AQ297" s="983"/>
      <c r="AR297" s="902">
        <v>10000</v>
      </c>
      <c r="AS297" s="904">
        <v>1</v>
      </c>
      <c r="AT297" s="903">
        <f t="shared" si="130"/>
        <v>10000</v>
      </c>
    </row>
    <row r="298" spans="1:46" s="124" customFormat="1">
      <c r="A298" s="1108"/>
      <c r="B298" s="905" t="s">
        <v>29</v>
      </c>
      <c r="C298" s="1118">
        <v>1995</v>
      </c>
      <c r="D298" s="1119">
        <v>1</v>
      </c>
      <c r="E298" s="1120" t="s">
        <v>305</v>
      </c>
      <c r="F298" s="913">
        <f t="shared" si="129"/>
        <v>5000</v>
      </c>
      <c r="G298" s="1103">
        <f t="shared" si="131"/>
        <v>5000</v>
      </c>
      <c r="H298" s="679">
        <f t="shared" si="132"/>
        <v>0</v>
      </c>
      <c r="I298" s="679">
        <f t="shared" si="132"/>
        <v>0</v>
      </c>
      <c r="J298" s="679">
        <f t="shared" si="132"/>
        <v>0.05</v>
      </c>
      <c r="K298" s="679">
        <f t="shared" si="132"/>
        <v>0.05</v>
      </c>
      <c r="L298" s="679">
        <f t="shared" si="132"/>
        <v>0.1</v>
      </c>
      <c r="M298" s="680">
        <f t="shared" si="133"/>
        <v>0</v>
      </c>
      <c r="N298" s="680">
        <f t="shared" si="134"/>
        <v>0</v>
      </c>
      <c r="O298" s="680">
        <f t="shared" si="135"/>
        <v>250</v>
      </c>
      <c r="P298" s="680">
        <f t="shared" si="136"/>
        <v>262.5</v>
      </c>
      <c r="Q298" s="680">
        <f t="shared" si="137"/>
        <v>551.25</v>
      </c>
      <c r="R298" s="681">
        <f t="shared" si="138"/>
        <v>6063.75</v>
      </c>
      <c r="S298" s="679">
        <f t="shared" si="139"/>
        <v>0</v>
      </c>
      <c r="T298" s="679">
        <f t="shared" si="139"/>
        <v>0.05</v>
      </c>
      <c r="U298" s="470">
        <v>0.03</v>
      </c>
      <c r="V298" s="679">
        <f t="shared" si="139"/>
        <v>0.1</v>
      </c>
      <c r="W298" s="681">
        <f t="shared" si="140"/>
        <v>0</v>
      </c>
      <c r="X298" s="681">
        <f t="shared" si="141"/>
        <v>303.1875</v>
      </c>
      <c r="Y298" s="681">
        <f t="shared" si="142"/>
        <v>181.91249999999999</v>
      </c>
      <c r="Z298" s="681">
        <f t="shared" si="143"/>
        <v>30.318750000000001</v>
      </c>
      <c r="AA298" s="681">
        <f t="shared" si="144"/>
        <v>6579.1687499999998</v>
      </c>
      <c r="AB298" s="1090">
        <v>25</v>
      </c>
      <c r="AC298" s="682">
        <f>IF(ISERROR(IF('Wainwright Summary'!$E$7-C298&gt;AB298,0,(AB298-('Wainwright Summary'!$E$7-C298))/AB298)*G298)," ",(IF('Wainwright Summary'!$E$7-C298&gt;AB298,0,(AB298-('Wainwright Summary'!$E$7-C298))/AB298)*AA298))</f>
        <v>3158.0009999999997</v>
      </c>
      <c r="AD298" s="594">
        <f>VLOOKUP(C298,'Inflation-OLD'!$A$6:$B$126,2)/VLOOKUP('Wainwright Summary'!$E$6,'Inflation-OLD'!$A$6:$B$126,2)</f>
        <v>0.80653668429061542</v>
      </c>
      <c r="AE298" s="264">
        <f t="shared" si="145"/>
        <v>5306.3409490134327</v>
      </c>
      <c r="AF298" s="1128">
        <f t="shared" si="146"/>
        <v>2547.0436555264478</v>
      </c>
      <c r="AG298" s="1132">
        <v>2022</v>
      </c>
      <c r="AH298" s="1129"/>
      <c r="AI298" s="1105"/>
      <c r="AJ298" s="986">
        <f t="shared" si="148"/>
        <v>25</v>
      </c>
      <c r="AK298" s="1123"/>
      <c r="AL298" s="1123"/>
      <c r="AM298" s="1123"/>
      <c r="AN298" s="1107"/>
      <c r="AO298" s="4"/>
      <c r="AP298" s="4"/>
      <c r="AQ298" s="983"/>
      <c r="AR298" s="902">
        <v>5000</v>
      </c>
      <c r="AS298" s="904">
        <v>1</v>
      </c>
      <c r="AT298" s="903">
        <f t="shared" si="130"/>
        <v>5000</v>
      </c>
    </row>
    <row r="299" spans="1:46" s="124" customFormat="1">
      <c r="A299" s="1108"/>
      <c r="B299" s="905" t="s">
        <v>30</v>
      </c>
      <c r="C299" s="1118">
        <v>1995</v>
      </c>
      <c r="D299" s="1119">
        <v>1</v>
      </c>
      <c r="E299" s="1120" t="s">
        <v>305</v>
      </c>
      <c r="F299" s="913">
        <f t="shared" si="129"/>
        <v>10000</v>
      </c>
      <c r="G299" s="1103">
        <f t="shared" si="131"/>
        <v>10000</v>
      </c>
      <c r="H299" s="679">
        <f t="shared" si="132"/>
        <v>0</v>
      </c>
      <c r="I299" s="679">
        <f t="shared" si="132"/>
        <v>0</v>
      </c>
      <c r="J299" s="679">
        <f t="shared" si="132"/>
        <v>0.05</v>
      </c>
      <c r="K299" s="679">
        <f t="shared" si="132"/>
        <v>0.05</v>
      </c>
      <c r="L299" s="679">
        <f t="shared" si="132"/>
        <v>0.1</v>
      </c>
      <c r="M299" s="680">
        <f t="shared" si="133"/>
        <v>0</v>
      </c>
      <c r="N299" s="680">
        <f t="shared" si="134"/>
        <v>0</v>
      </c>
      <c r="O299" s="680">
        <f t="shared" si="135"/>
        <v>500</v>
      </c>
      <c r="P299" s="680">
        <f t="shared" si="136"/>
        <v>525</v>
      </c>
      <c r="Q299" s="680">
        <f t="shared" si="137"/>
        <v>1102.5</v>
      </c>
      <c r="R299" s="681">
        <f t="shared" si="138"/>
        <v>12127.5</v>
      </c>
      <c r="S299" s="679">
        <f t="shared" si="139"/>
        <v>0</v>
      </c>
      <c r="T299" s="679">
        <f t="shared" si="139"/>
        <v>0.05</v>
      </c>
      <c r="U299" s="470">
        <v>0.03</v>
      </c>
      <c r="V299" s="679">
        <f t="shared" si="139"/>
        <v>0.1</v>
      </c>
      <c r="W299" s="681">
        <f t="shared" si="140"/>
        <v>0</v>
      </c>
      <c r="X299" s="681">
        <f t="shared" si="141"/>
        <v>606.375</v>
      </c>
      <c r="Y299" s="681">
        <f t="shared" si="142"/>
        <v>363.82499999999999</v>
      </c>
      <c r="Z299" s="681">
        <f t="shared" si="143"/>
        <v>60.637500000000003</v>
      </c>
      <c r="AA299" s="681">
        <f t="shared" si="144"/>
        <v>13158.3375</v>
      </c>
      <c r="AB299" s="1090">
        <v>25</v>
      </c>
      <c r="AC299" s="682">
        <f>IF(ISERROR(IF('Wainwright Summary'!$E$7-C299&gt;AB299,0,(AB299-('Wainwright Summary'!$E$7-C299))/AB299)*G299)," ",(IF('Wainwright Summary'!$E$7-C299&gt;AB299,0,(AB299-('Wainwright Summary'!$E$7-C299))/AB299)*AA299))</f>
        <v>6316.0019999999995</v>
      </c>
      <c r="AD299" s="594">
        <f>VLOOKUP(C299,'Inflation-OLD'!$A$6:$B$126,2)/VLOOKUP('Wainwright Summary'!$E$6,'Inflation-OLD'!$A$6:$B$126,2)</f>
        <v>0.80653668429061542</v>
      </c>
      <c r="AE299" s="264">
        <f t="shared" si="145"/>
        <v>10612.681898026865</v>
      </c>
      <c r="AF299" s="1128">
        <f t="shared" si="146"/>
        <v>5094.0873110528955</v>
      </c>
      <c r="AG299" s="1132">
        <v>2022</v>
      </c>
      <c r="AH299" s="1129"/>
      <c r="AI299" s="1105"/>
      <c r="AJ299" s="986">
        <f t="shared" si="148"/>
        <v>25</v>
      </c>
      <c r="AK299" s="1123"/>
      <c r="AL299" s="1123"/>
      <c r="AM299" s="1123"/>
      <c r="AN299" s="1107"/>
      <c r="AO299" s="4"/>
      <c r="AP299" s="4"/>
      <c r="AQ299" s="983"/>
      <c r="AR299" s="902">
        <v>10000</v>
      </c>
      <c r="AS299" s="904">
        <v>1</v>
      </c>
      <c r="AT299" s="903">
        <f t="shared" si="130"/>
        <v>10000</v>
      </c>
    </row>
    <row r="300" spans="1:46" s="124" customFormat="1">
      <c r="A300" s="1108"/>
      <c r="B300" s="905" t="s">
        <v>31</v>
      </c>
      <c r="C300" s="1118">
        <v>1995</v>
      </c>
      <c r="D300" s="1119">
        <v>1</v>
      </c>
      <c r="E300" s="1120" t="s">
        <v>305</v>
      </c>
      <c r="F300" s="913">
        <f t="shared" si="129"/>
        <v>10000</v>
      </c>
      <c r="G300" s="1103">
        <f t="shared" si="131"/>
        <v>10000</v>
      </c>
      <c r="H300" s="679">
        <f t="shared" si="132"/>
        <v>0</v>
      </c>
      <c r="I300" s="679">
        <f t="shared" si="132"/>
        <v>0</v>
      </c>
      <c r="J300" s="679">
        <f t="shared" si="132"/>
        <v>0.05</v>
      </c>
      <c r="K300" s="679">
        <f t="shared" si="132"/>
        <v>0.05</v>
      </c>
      <c r="L300" s="679">
        <f t="shared" si="132"/>
        <v>0.1</v>
      </c>
      <c r="M300" s="680">
        <f t="shared" si="133"/>
        <v>0</v>
      </c>
      <c r="N300" s="680">
        <f t="shared" si="134"/>
        <v>0</v>
      </c>
      <c r="O300" s="680">
        <f t="shared" si="135"/>
        <v>500</v>
      </c>
      <c r="P300" s="680">
        <f t="shared" si="136"/>
        <v>525</v>
      </c>
      <c r="Q300" s="680">
        <f t="shared" si="137"/>
        <v>1102.5</v>
      </c>
      <c r="R300" s="681">
        <f t="shared" si="138"/>
        <v>12127.5</v>
      </c>
      <c r="S300" s="679">
        <f t="shared" si="139"/>
        <v>0</v>
      </c>
      <c r="T300" s="679">
        <f t="shared" si="139"/>
        <v>0.05</v>
      </c>
      <c r="U300" s="470">
        <v>0.03</v>
      </c>
      <c r="V300" s="679">
        <f t="shared" si="139"/>
        <v>0.1</v>
      </c>
      <c r="W300" s="681">
        <f t="shared" si="140"/>
        <v>0</v>
      </c>
      <c r="X300" s="681">
        <f t="shared" si="141"/>
        <v>606.375</v>
      </c>
      <c r="Y300" s="681">
        <f t="shared" si="142"/>
        <v>363.82499999999999</v>
      </c>
      <c r="Z300" s="681">
        <f t="shared" si="143"/>
        <v>60.637500000000003</v>
      </c>
      <c r="AA300" s="681">
        <f t="shared" si="144"/>
        <v>13158.3375</v>
      </c>
      <c r="AB300" s="1090">
        <v>25</v>
      </c>
      <c r="AC300" s="682">
        <f>IF(ISERROR(IF('Wainwright Summary'!$E$7-C300&gt;AB300,0,(AB300-('Wainwright Summary'!$E$7-C300))/AB300)*G300)," ",(IF('Wainwright Summary'!$E$7-C300&gt;AB300,0,(AB300-('Wainwright Summary'!$E$7-C300))/AB300)*AA300))</f>
        <v>6316.0019999999995</v>
      </c>
      <c r="AD300" s="594">
        <f>VLOOKUP(C300,'Inflation-OLD'!$A$6:$B$126,2)/VLOOKUP('Wainwright Summary'!$E$6,'Inflation-OLD'!$A$6:$B$126,2)</f>
        <v>0.80653668429061542</v>
      </c>
      <c r="AE300" s="264">
        <f t="shared" si="145"/>
        <v>10612.681898026865</v>
      </c>
      <c r="AF300" s="1128">
        <f t="shared" si="146"/>
        <v>5094.0873110528955</v>
      </c>
      <c r="AG300" s="1132">
        <v>2022</v>
      </c>
      <c r="AH300" s="1129"/>
      <c r="AI300" s="1105"/>
      <c r="AJ300" s="986">
        <f t="shared" si="148"/>
        <v>25</v>
      </c>
      <c r="AK300" s="1123"/>
      <c r="AL300" s="1123"/>
      <c r="AM300" s="1123"/>
      <c r="AN300" s="1107"/>
      <c r="AO300" s="4"/>
      <c r="AP300" s="4"/>
      <c r="AQ300" s="983"/>
      <c r="AR300" s="902">
        <v>10000</v>
      </c>
      <c r="AS300" s="904">
        <v>1</v>
      </c>
      <c r="AT300" s="903">
        <f t="shared" si="130"/>
        <v>10000</v>
      </c>
    </row>
    <row r="301" spans="1:46" s="124" customFormat="1">
      <c r="A301" s="1108"/>
      <c r="B301" s="905" t="s">
        <v>32</v>
      </c>
      <c r="C301" s="1118">
        <v>1995</v>
      </c>
      <c r="D301" s="1119">
        <v>1</v>
      </c>
      <c r="E301" s="1120" t="s">
        <v>305</v>
      </c>
      <c r="F301" s="913">
        <f t="shared" si="129"/>
        <v>10000</v>
      </c>
      <c r="G301" s="1103">
        <f t="shared" si="131"/>
        <v>10000</v>
      </c>
      <c r="H301" s="679">
        <f t="shared" si="132"/>
        <v>0</v>
      </c>
      <c r="I301" s="679">
        <f t="shared" si="132"/>
        <v>0</v>
      </c>
      <c r="J301" s="679">
        <f t="shared" si="132"/>
        <v>0.05</v>
      </c>
      <c r="K301" s="679">
        <f t="shared" si="132"/>
        <v>0.05</v>
      </c>
      <c r="L301" s="679">
        <f t="shared" si="132"/>
        <v>0.1</v>
      </c>
      <c r="M301" s="680">
        <f t="shared" si="133"/>
        <v>0</v>
      </c>
      <c r="N301" s="680">
        <f t="shared" si="134"/>
        <v>0</v>
      </c>
      <c r="O301" s="680">
        <f t="shared" si="135"/>
        <v>500</v>
      </c>
      <c r="P301" s="680">
        <f t="shared" si="136"/>
        <v>525</v>
      </c>
      <c r="Q301" s="680">
        <f t="shared" si="137"/>
        <v>1102.5</v>
      </c>
      <c r="R301" s="681">
        <f t="shared" si="138"/>
        <v>12127.5</v>
      </c>
      <c r="S301" s="679">
        <f t="shared" si="139"/>
        <v>0</v>
      </c>
      <c r="T301" s="679">
        <f t="shared" si="139"/>
        <v>0.05</v>
      </c>
      <c r="U301" s="470">
        <v>0.03</v>
      </c>
      <c r="V301" s="679">
        <f t="shared" si="139"/>
        <v>0.1</v>
      </c>
      <c r="W301" s="681">
        <f t="shared" si="140"/>
        <v>0</v>
      </c>
      <c r="X301" s="681">
        <f t="shared" si="141"/>
        <v>606.375</v>
      </c>
      <c r="Y301" s="681">
        <f t="shared" si="142"/>
        <v>363.82499999999999</v>
      </c>
      <c r="Z301" s="681">
        <f t="shared" si="143"/>
        <v>60.637500000000003</v>
      </c>
      <c r="AA301" s="681">
        <f t="shared" si="144"/>
        <v>13158.3375</v>
      </c>
      <c r="AB301" s="1090">
        <v>25</v>
      </c>
      <c r="AC301" s="682">
        <f>IF(ISERROR(IF('Wainwright Summary'!$E$7-C301&gt;AB301,0,(AB301-('Wainwright Summary'!$E$7-C301))/AB301)*G301)," ",(IF('Wainwright Summary'!$E$7-C301&gt;AB301,0,(AB301-('Wainwright Summary'!$E$7-C301))/AB301)*AA301))</f>
        <v>6316.0019999999995</v>
      </c>
      <c r="AD301" s="594">
        <f>VLOOKUP(C301,'Inflation-OLD'!$A$6:$B$126,2)/VLOOKUP('Wainwright Summary'!$E$6,'Inflation-OLD'!$A$6:$B$126,2)</f>
        <v>0.80653668429061542</v>
      </c>
      <c r="AE301" s="264">
        <f t="shared" si="145"/>
        <v>10612.681898026865</v>
      </c>
      <c r="AF301" s="1128">
        <f t="shared" si="146"/>
        <v>5094.0873110528955</v>
      </c>
      <c r="AG301" s="1132">
        <v>2022</v>
      </c>
      <c r="AH301" s="1129"/>
      <c r="AI301" s="1105"/>
      <c r="AJ301" s="986">
        <f t="shared" si="148"/>
        <v>25</v>
      </c>
      <c r="AK301" s="1123"/>
      <c r="AL301" s="1123"/>
      <c r="AM301" s="1123"/>
      <c r="AN301" s="1107"/>
      <c r="AO301" s="4"/>
      <c r="AP301" s="4"/>
      <c r="AQ301" s="983"/>
      <c r="AR301" s="902">
        <v>10000</v>
      </c>
      <c r="AS301" s="904">
        <v>1</v>
      </c>
      <c r="AT301" s="903">
        <f t="shared" si="130"/>
        <v>10000</v>
      </c>
    </row>
    <row r="302" spans="1:46" s="124" customFormat="1" ht="13.5" thickBot="1">
      <c r="A302" s="1108"/>
      <c r="B302" s="905" t="s">
        <v>33</v>
      </c>
      <c r="C302" s="1118">
        <v>1995</v>
      </c>
      <c r="D302" s="1119">
        <v>1</v>
      </c>
      <c r="E302" s="1120" t="s">
        <v>305</v>
      </c>
      <c r="F302" s="913">
        <f t="shared" si="129"/>
        <v>10000</v>
      </c>
      <c r="G302" s="1103">
        <f t="shared" si="131"/>
        <v>10000</v>
      </c>
      <c r="H302" s="679">
        <f t="shared" si="132"/>
        <v>0</v>
      </c>
      <c r="I302" s="679">
        <f t="shared" si="132"/>
        <v>0</v>
      </c>
      <c r="J302" s="679">
        <f t="shared" si="132"/>
        <v>0.05</v>
      </c>
      <c r="K302" s="679">
        <f t="shared" si="132"/>
        <v>0.05</v>
      </c>
      <c r="L302" s="679">
        <f t="shared" si="132"/>
        <v>0.1</v>
      </c>
      <c r="M302" s="680">
        <f t="shared" si="133"/>
        <v>0</v>
      </c>
      <c r="N302" s="680">
        <f t="shared" si="134"/>
        <v>0</v>
      </c>
      <c r="O302" s="680">
        <f t="shared" si="135"/>
        <v>500</v>
      </c>
      <c r="P302" s="680">
        <f t="shared" si="136"/>
        <v>525</v>
      </c>
      <c r="Q302" s="680">
        <f t="shared" si="137"/>
        <v>1102.5</v>
      </c>
      <c r="R302" s="681">
        <f t="shared" si="138"/>
        <v>12127.5</v>
      </c>
      <c r="S302" s="679">
        <f t="shared" si="139"/>
        <v>0</v>
      </c>
      <c r="T302" s="679">
        <f t="shared" si="139"/>
        <v>0.05</v>
      </c>
      <c r="U302" s="470">
        <v>0.03</v>
      </c>
      <c r="V302" s="679">
        <f t="shared" si="139"/>
        <v>0.1</v>
      </c>
      <c r="W302" s="681">
        <f t="shared" si="140"/>
        <v>0</v>
      </c>
      <c r="X302" s="681">
        <f t="shared" si="141"/>
        <v>606.375</v>
      </c>
      <c r="Y302" s="681">
        <f t="shared" si="142"/>
        <v>363.82499999999999</v>
      </c>
      <c r="Z302" s="681">
        <f t="shared" si="143"/>
        <v>60.637500000000003</v>
      </c>
      <c r="AA302" s="681">
        <f t="shared" si="144"/>
        <v>13158.3375</v>
      </c>
      <c r="AB302" s="1090">
        <v>25</v>
      </c>
      <c r="AC302" s="682">
        <f>IF(ISERROR(IF('Wainwright Summary'!$E$7-C302&gt;AB302,0,(AB302-('Wainwright Summary'!$E$7-C302))/AB302)*G302)," ",(IF('Wainwright Summary'!$E$7-C302&gt;AB302,0,(AB302-('Wainwright Summary'!$E$7-C302))/AB302)*AA302))</f>
        <v>6316.0019999999995</v>
      </c>
      <c r="AD302" s="594">
        <f>VLOOKUP(C302,'Inflation-OLD'!$A$6:$B$126,2)/VLOOKUP('Wainwright Summary'!$E$6,'Inflation-OLD'!$A$6:$B$126,2)</f>
        <v>0.80653668429061542</v>
      </c>
      <c r="AE302" s="264">
        <f t="shared" si="145"/>
        <v>10612.681898026865</v>
      </c>
      <c r="AF302" s="1128">
        <f t="shared" si="146"/>
        <v>5094.0873110528955</v>
      </c>
      <c r="AG302" s="1175">
        <v>2022</v>
      </c>
      <c r="AH302" s="1129"/>
      <c r="AI302" s="1105"/>
      <c r="AJ302" s="986">
        <f t="shared" si="148"/>
        <v>25</v>
      </c>
      <c r="AK302" s="1123"/>
      <c r="AL302" s="1123"/>
      <c r="AM302" s="1123"/>
      <c r="AN302" s="1107"/>
      <c r="AO302" s="4"/>
      <c r="AP302" s="4"/>
      <c r="AQ302" s="983"/>
      <c r="AR302" s="902">
        <v>10000</v>
      </c>
      <c r="AS302" s="904">
        <v>1</v>
      </c>
      <c r="AT302" s="903">
        <f t="shared" si="130"/>
        <v>10000</v>
      </c>
    </row>
    <row r="303" spans="1:46" s="124" customFormat="1">
      <c r="A303" s="1108"/>
      <c r="B303" s="905" t="s">
        <v>34</v>
      </c>
      <c r="C303" s="1118">
        <v>1995</v>
      </c>
      <c r="D303" s="1119">
        <v>1</v>
      </c>
      <c r="E303" s="1120" t="s">
        <v>305</v>
      </c>
      <c r="F303" s="913">
        <f t="shared" si="129"/>
        <v>10000</v>
      </c>
      <c r="G303" s="1103">
        <f t="shared" si="131"/>
        <v>10000</v>
      </c>
      <c r="H303" s="679">
        <f t="shared" si="132"/>
        <v>0</v>
      </c>
      <c r="I303" s="679">
        <f t="shared" si="132"/>
        <v>0</v>
      </c>
      <c r="J303" s="679">
        <f t="shared" si="132"/>
        <v>0.05</v>
      </c>
      <c r="K303" s="679">
        <f t="shared" si="132"/>
        <v>0.05</v>
      </c>
      <c r="L303" s="679">
        <f t="shared" si="132"/>
        <v>0.1</v>
      </c>
      <c r="M303" s="680">
        <f t="shared" si="133"/>
        <v>0</v>
      </c>
      <c r="N303" s="680">
        <f t="shared" si="134"/>
        <v>0</v>
      </c>
      <c r="O303" s="680">
        <f t="shared" si="135"/>
        <v>500</v>
      </c>
      <c r="P303" s="680">
        <f t="shared" si="136"/>
        <v>525</v>
      </c>
      <c r="Q303" s="680">
        <f t="shared" si="137"/>
        <v>1102.5</v>
      </c>
      <c r="R303" s="681">
        <f t="shared" si="138"/>
        <v>12127.5</v>
      </c>
      <c r="S303" s="679">
        <f t="shared" si="139"/>
        <v>0</v>
      </c>
      <c r="T303" s="679">
        <f t="shared" si="139"/>
        <v>0.05</v>
      </c>
      <c r="U303" s="470">
        <v>0.03</v>
      </c>
      <c r="V303" s="679">
        <f t="shared" si="139"/>
        <v>0.1</v>
      </c>
      <c r="W303" s="681">
        <f t="shared" si="140"/>
        <v>0</v>
      </c>
      <c r="X303" s="681">
        <f t="shared" si="141"/>
        <v>606.375</v>
      </c>
      <c r="Y303" s="681">
        <f t="shared" si="142"/>
        <v>363.82499999999999</v>
      </c>
      <c r="Z303" s="681">
        <f t="shared" si="143"/>
        <v>60.637500000000003</v>
      </c>
      <c r="AA303" s="681">
        <f t="shared" si="144"/>
        <v>13158.3375</v>
      </c>
      <c r="AB303" s="1090">
        <v>25</v>
      </c>
      <c r="AC303" s="682">
        <f>IF(ISERROR(IF('Wainwright Summary'!$E$7-C303&gt;AB303,0,(AB303-('Wainwright Summary'!$E$7-C303))/AB303)*G303)," ",(IF('Wainwright Summary'!$E$7-C303&gt;AB303,0,(AB303-('Wainwright Summary'!$E$7-C303))/AB303)*AA303))</f>
        <v>6316.0019999999995</v>
      </c>
      <c r="AD303" s="594">
        <f>VLOOKUP(C303,'Inflation-OLD'!$A$6:$B$126,2)/VLOOKUP('Wainwright Summary'!$E$6,'Inflation-OLD'!$A$6:$B$126,2)</f>
        <v>0.80653668429061542</v>
      </c>
      <c r="AE303" s="264">
        <f t="shared" si="145"/>
        <v>10612.681898026865</v>
      </c>
      <c r="AF303" s="1128">
        <f t="shared" si="146"/>
        <v>5094.0873110528955</v>
      </c>
      <c r="AG303" s="1131">
        <v>2023</v>
      </c>
      <c r="AH303" s="1129"/>
      <c r="AI303" s="1105"/>
      <c r="AJ303" s="986">
        <f t="shared" si="148"/>
        <v>25</v>
      </c>
      <c r="AK303" s="1123"/>
      <c r="AL303" s="1123"/>
      <c r="AM303" s="1123"/>
      <c r="AN303" s="1107"/>
      <c r="AO303" s="4"/>
      <c r="AP303" s="4"/>
      <c r="AQ303" s="983"/>
      <c r="AR303" s="902">
        <v>10000</v>
      </c>
      <c r="AS303" s="904">
        <v>1</v>
      </c>
      <c r="AT303" s="903">
        <f t="shared" si="130"/>
        <v>10000</v>
      </c>
    </row>
    <row r="304" spans="1:46" s="124" customFormat="1">
      <c r="A304" s="1108"/>
      <c r="B304" s="905" t="s">
        <v>35</v>
      </c>
      <c r="C304" s="1118">
        <v>1995</v>
      </c>
      <c r="D304" s="1119">
        <v>1</v>
      </c>
      <c r="E304" s="1120" t="s">
        <v>305</v>
      </c>
      <c r="F304" s="913">
        <f t="shared" si="129"/>
        <v>10000</v>
      </c>
      <c r="G304" s="1103">
        <f t="shared" si="131"/>
        <v>10000</v>
      </c>
      <c r="H304" s="679">
        <f t="shared" si="132"/>
        <v>0</v>
      </c>
      <c r="I304" s="679">
        <f t="shared" si="132"/>
        <v>0</v>
      </c>
      <c r="J304" s="679">
        <f t="shared" si="132"/>
        <v>0.05</v>
      </c>
      <c r="K304" s="679">
        <f t="shared" si="132"/>
        <v>0.05</v>
      </c>
      <c r="L304" s="679">
        <f t="shared" si="132"/>
        <v>0.1</v>
      </c>
      <c r="M304" s="680">
        <f t="shared" si="133"/>
        <v>0</v>
      </c>
      <c r="N304" s="680">
        <f t="shared" si="134"/>
        <v>0</v>
      </c>
      <c r="O304" s="680">
        <f t="shared" si="135"/>
        <v>500</v>
      </c>
      <c r="P304" s="680">
        <f t="shared" si="136"/>
        <v>525</v>
      </c>
      <c r="Q304" s="680">
        <f t="shared" si="137"/>
        <v>1102.5</v>
      </c>
      <c r="R304" s="681">
        <f t="shared" si="138"/>
        <v>12127.5</v>
      </c>
      <c r="S304" s="679">
        <f t="shared" si="139"/>
        <v>0</v>
      </c>
      <c r="T304" s="679">
        <f t="shared" si="139"/>
        <v>0.05</v>
      </c>
      <c r="U304" s="470">
        <v>0.03</v>
      </c>
      <c r="V304" s="679">
        <f t="shared" si="139"/>
        <v>0.1</v>
      </c>
      <c r="W304" s="681">
        <f t="shared" si="140"/>
        <v>0</v>
      </c>
      <c r="X304" s="681">
        <f t="shared" si="141"/>
        <v>606.375</v>
      </c>
      <c r="Y304" s="681">
        <f t="shared" si="142"/>
        <v>363.82499999999999</v>
      </c>
      <c r="Z304" s="681">
        <f t="shared" si="143"/>
        <v>60.637500000000003</v>
      </c>
      <c r="AA304" s="681">
        <f t="shared" si="144"/>
        <v>13158.3375</v>
      </c>
      <c r="AB304" s="1090">
        <v>25</v>
      </c>
      <c r="AC304" s="682">
        <f>IF(ISERROR(IF('Wainwright Summary'!$E$7-C304&gt;AB304,0,(AB304-('Wainwright Summary'!$E$7-C304))/AB304)*G304)," ",(IF('Wainwright Summary'!$E$7-C304&gt;AB304,0,(AB304-('Wainwright Summary'!$E$7-C304))/AB304)*AA304))</f>
        <v>6316.0019999999995</v>
      </c>
      <c r="AD304" s="594">
        <f>VLOOKUP(C304,'Inflation-OLD'!$A$6:$B$126,2)/VLOOKUP('Wainwright Summary'!$E$6,'Inflation-OLD'!$A$6:$B$126,2)</f>
        <v>0.80653668429061542</v>
      </c>
      <c r="AE304" s="264">
        <f t="shared" si="145"/>
        <v>10612.681898026865</v>
      </c>
      <c r="AF304" s="1128">
        <f t="shared" si="146"/>
        <v>5094.0873110528955</v>
      </c>
      <c r="AG304" s="1132">
        <v>2023</v>
      </c>
      <c r="AH304" s="1129"/>
      <c r="AI304" s="1105"/>
      <c r="AJ304" s="986">
        <f t="shared" si="148"/>
        <v>25</v>
      </c>
      <c r="AK304" s="1123"/>
      <c r="AL304" s="1123"/>
      <c r="AM304" s="1123"/>
      <c r="AN304" s="1107"/>
      <c r="AO304" s="4"/>
      <c r="AP304" s="4"/>
      <c r="AQ304" s="983"/>
      <c r="AR304" s="902">
        <v>10000</v>
      </c>
      <c r="AS304" s="904">
        <v>1</v>
      </c>
      <c r="AT304" s="903">
        <f t="shared" si="130"/>
        <v>10000</v>
      </c>
    </row>
    <row r="305" spans="1:46" s="124" customFormat="1">
      <c r="A305" s="1108"/>
      <c r="B305" s="905" t="s">
        <v>36</v>
      </c>
      <c r="C305" s="1118">
        <v>1995</v>
      </c>
      <c r="D305" s="1119">
        <v>1</v>
      </c>
      <c r="E305" s="1120" t="s">
        <v>305</v>
      </c>
      <c r="F305" s="913">
        <f t="shared" si="129"/>
        <v>10000</v>
      </c>
      <c r="G305" s="1103">
        <f t="shared" si="131"/>
        <v>10000</v>
      </c>
      <c r="H305" s="679">
        <f t="shared" si="132"/>
        <v>0</v>
      </c>
      <c r="I305" s="679">
        <f t="shared" si="132"/>
        <v>0</v>
      </c>
      <c r="J305" s="679">
        <f t="shared" si="132"/>
        <v>0.05</v>
      </c>
      <c r="K305" s="679">
        <f t="shared" si="132"/>
        <v>0.05</v>
      </c>
      <c r="L305" s="679">
        <f t="shared" si="132"/>
        <v>0.1</v>
      </c>
      <c r="M305" s="680">
        <f t="shared" si="133"/>
        <v>0</v>
      </c>
      <c r="N305" s="680">
        <f t="shared" si="134"/>
        <v>0</v>
      </c>
      <c r="O305" s="680">
        <f t="shared" si="135"/>
        <v>500</v>
      </c>
      <c r="P305" s="680">
        <f t="shared" si="136"/>
        <v>525</v>
      </c>
      <c r="Q305" s="680">
        <f t="shared" si="137"/>
        <v>1102.5</v>
      </c>
      <c r="R305" s="681">
        <f t="shared" si="138"/>
        <v>12127.5</v>
      </c>
      <c r="S305" s="679">
        <f t="shared" si="139"/>
        <v>0</v>
      </c>
      <c r="T305" s="679">
        <f t="shared" si="139"/>
        <v>0.05</v>
      </c>
      <c r="U305" s="470">
        <v>0.03</v>
      </c>
      <c r="V305" s="679">
        <f t="shared" si="139"/>
        <v>0.1</v>
      </c>
      <c r="W305" s="681">
        <f t="shared" si="140"/>
        <v>0</v>
      </c>
      <c r="X305" s="681">
        <f t="shared" si="141"/>
        <v>606.375</v>
      </c>
      <c r="Y305" s="681">
        <f t="shared" si="142"/>
        <v>363.82499999999999</v>
      </c>
      <c r="Z305" s="681">
        <f t="shared" si="143"/>
        <v>60.637500000000003</v>
      </c>
      <c r="AA305" s="681">
        <f t="shared" si="144"/>
        <v>13158.3375</v>
      </c>
      <c r="AB305" s="1090">
        <v>25</v>
      </c>
      <c r="AC305" s="682">
        <f>IF(ISERROR(IF('Wainwright Summary'!$E$7-C305&gt;AB305,0,(AB305-('Wainwright Summary'!$E$7-C305))/AB305)*G305)," ",(IF('Wainwright Summary'!$E$7-C305&gt;AB305,0,(AB305-('Wainwright Summary'!$E$7-C305))/AB305)*AA305))</f>
        <v>6316.0019999999995</v>
      </c>
      <c r="AD305" s="594">
        <f>VLOOKUP(C305,'Inflation-OLD'!$A$6:$B$126,2)/VLOOKUP('Wainwright Summary'!$E$6,'Inflation-OLD'!$A$6:$B$126,2)</f>
        <v>0.80653668429061542</v>
      </c>
      <c r="AE305" s="264">
        <f t="shared" si="145"/>
        <v>10612.681898026865</v>
      </c>
      <c r="AF305" s="1128">
        <f t="shared" si="146"/>
        <v>5094.0873110528955</v>
      </c>
      <c r="AG305" s="1132">
        <v>2023</v>
      </c>
      <c r="AH305" s="1129"/>
      <c r="AI305" s="1105"/>
      <c r="AJ305" s="986">
        <f t="shared" si="148"/>
        <v>25</v>
      </c>
      <c r="AK305" s="1123"/>
      <c r="AL305" s="1123"/>
      <c r="AM305" s="1123"/>
      <c r="AN305" s="1107"/>
      <c r="AO305" s="4"/>
      <c r="AP305" s="4"/>
      <c r="AQ305" s="983"/>
      <c r="AR305" s="902">
        <v>10000</v>
      </c>
      <c r="AS305" s="904">
        <v>1</v>
      </c>
      <c r="AT305" s="903">
        <f t="shared" si="130"/>
        <v>10000</v>
      </c>
    </row>
    <row r="306" spans="1:46" s="124" customFormat="1">
      <c r="A306" s="1108"/>
      <c r="B306" s="905" t="s">
        <v>37</v>
      </c>
      <c r="C306" s="1118">
        <v>1995</v>
      </c>
      <c r="D306" s="1119">
        <v>1</v>
      </c>
      <c r="E306" s="1120" t="s">
        <v>305</v>
      </c>
      <c r="F306" s="913">
        <f t="shared" si="129"/>
        <v>10000</v>
      </c>
      <c r="G306" s="1103">
        <f t="shared" si="131"/>
        <v>10000</v>
      </c>
      <c r="H306" s="679">
        <f t="shared" si="132"/>
        <v>0</v>
      </c>
      <c r="I306" s="679">
        <f t="shared" si="132"/>
        <v>0</v>
      </c>
      <c r="J306" s="679">
        <f t="shared" si="132"/>
        <v>0.05</v>
      </c>
      <c r="K306" s="679">
        <f t="shared" si="132"/>
        <v>0.05</v>
      </c>
      <c r="L306" s="679">
        <f t="shared" si="132"/>
        <v>0.1</v>
      </c>
      <c r="M306" s="680">
        <f t="shared" si="133"/>
        <v>0</v>
      </c>
      <c r="N306" s="680">
        <f t="shared" si="134"/>
        <v>0</v>
      </c>
      <c r="O306" s="680">
        <f t="shared" si="135"/>
        <v>500</v>
      </c>
      <c r="P306" s="680">
        <f t="shared" si="136"/>
        <v>525</v>
      </c>
      <c r="Q306" s="680">
        <f t="shared" si="137"/>
        <v>1102.5</v>
      </c>
      <c r="R306" s="681">
        <f t="shared" si="138"/>
        <v>12127.5</v>
      </c>
      <c r="S306" s="679">
        <f t="shared" si="139"/>
        <v>0</v>
      </c>
      <c r="T306" s="679">
        <f t="shared" si="139"/>
        <v>0.05</v>
      </c>
      <c r="U306" s="470">
        <v>0.03</v>
      </c>
      <c r="V306" s="679">
        <f t="shared" si="139"/>
        <v>0.1</v>
      </c>
      <c r="W306" s="681">
        <f t="shared" si="140"/>
        <v>0</v>
      </c>
      <c r="X306" s="681">
        <f t="shared" si="141"/>
        <v>606.375</v>
      </c>
      <c r="Y306" s="681">
        <f t="shared" si="142"/>
        <v>363.82499999999999</v>
      </c>
      <c r="Z306" s="681">
        <f t="shared" si="143"/>
        <v>60.637500000000003</v>
      </c>
      <c r="AA306" s="681">
        <f t="shared" si="144"/>
        <v>13158.3375</v>
      </c>
      <c r="AB306" s="1090">
        <v>25</v>
      </c>
      <c r="AC306" s="682">
        <f>IF(ISERROR(IF('Wainwright Summary'!$E$7-C306&gt;AB306,0,(AB306-('Wainwright Summary'!$E$7-C306))/AB306)*G306)," ",(IF('Wainwright Summary'!$E$7-C306&gt;AB306,0,(AB306-('Wainwright Summary'!$E$7-C306))/AB306)*AA306))</f>
        <v>6316.0019999999995</v>
      </c>
      <c r="AD306" s="594">
        <f>VLOOKUP(C306,'Inflation-OLD'!$A$6:$B$126,2)/VLOOKUP('Wainwright Summary'!$E$6,'Inflation-OLD'!$A$6:$B$126,2)</f>
        <v>0.80653668429061542</v>
      </c>
      <c r="AE306" s="264">
        <f t="shared" si="145"/>
        <v>10612.681898026865</v>
      </c>
      <c r="AF306" s="1128">
        <f t="shared" si="146"/>
        <v>5094.0873110528955</v>
      </c>
      <c r="AG306" s="1132">
        <v>2023</v>
      </c>
      <c r="AH306" s="1129"/>
      <c r="AI306" s="1105"/>
      <c r="AJ306" s="986">
        <f t="shared" si="148"/>
        <v>25</v>
      </c>
      <c r="AK306" s="1123"/>
      <c r="AL306" s="1123"/>
      <c r="AM306" s="1123"/>
      <c r="AN306" s="1107"/>
      <c r="AO306" s="4"/>
      <c r="AP306" s="4"/>
      <c r="AQ306" s="983"/>
      <c r="AR306" s="902">
        <v>10000</v>
      </c>
      <c r="AS306" s="904">
        <v>1</v>
      </c>
      <c r="AT306" s="903">
        <f t="shared" si="130"/>
        <v>10000</v>
      </c>
    </row>
    <row r="307" spans="1:46" s="124" customFormat="1">
      <c r="A307" s="1108"/>
      <c r="B307" s="905" t="s">
        <v>38</v>
      </c>
      <c r="C307" s="1118">
        <v>1995</v>
      </c>
      <c r="D307" s="1119">
        <v>1</v>
      </c>
      <c r="E307" s="1120" t="s">
        <v>305</v>
      </c>
      <c r="F307" s="913">
        <f t="shared" si="129"/>
        <v>10000</v>
      </c>
      <c r="G307" s="1103">
        <f t="shared" si="131"/>
        <v>10000</v>
      </c>
      <c r="H307" s="679">
        <f t="shared" si="132"/>
        <v>0</v>
      </c>
      <c r="I307" s="679">
        <f t="shared" si="132"/>
        <v>0</v>
      </c>
      <c r="J307" s="679">
        <f t="shared" si="132"/>
        <v>0.05</v>
      </c>
      <c r="K307" s="679">
        <f t="shared" si="132"/>
        <v>0.05</v>
      </c>
      <c r="L307" s="679">
        <f t="shared" si="132"/>
        <v>0.1</v>
      </c>
      <c r="M307" s="680">
        <f t="shared" si="133"/>
        <v>0</v>
      </c>
      <c r="N307" s="680">
        <f t="shared" si="134"/>
        <v>0</v>
      </c>
      <c r="O307" s="680">
        <f t="shared" si="135"/>
        <v>500</v>
      </c>
      <c r="P307" s="680">
        <f t="shared" si="136"/>
        <v>525</v>
      </c>
      <c r="Q307" s="680">
        <f t="shared" si="137"/>
        <v>1102.5</v>
      </c>
      <c r="R307" s="681">
        <f t="shared" si="138"/>
        <v>12127.5</v>
      </c>
      <c r="S307" s="679">
        <f t="shared" si="139"/>
        <v>0</v>
      </c>
      <c r="T307" s="679">
        <f t="shared" si="139"/>
        <v>0.05</v>
      </c>
      <c r="U307" s="470">
        <v>0.03</v>
      </c>
      <c r="V307" s="679">
        <f t="shared" si="139"/>
        <v>0.1</v>
      </c>
      <c r="W307" s="681">
        <f t="shared" si="140"/>
        <v>0</v>
      </c>
      <c r="X307" s="681">
        <f t="shared" si="141"/>
        <v>606.375</v>
      </c>
      <c r="Y307" s="681">
        <f t="shared" si="142"/>
        <v>363.82499999999999</v>
      </c>
      <c r="Z307" s="681">
        <f t="shared" si="143"/>
        <v>60.637500000000003</v>
      </c>
      <c r="AA307" s="681">
        <f t="shared" si="144"/>
        <v>13158.3375</v>
      </c>
      <c r="AB307" s="1090">
        <v>25</v>
      </c>
      <c r="AC307" s="682">
        <f>IF(ISERROR(IF('Wainwright Summary'!$E$7-C307&gt;AB307,0,(AB307-('Wainwright Summary'!$E$7-C307))/AB307)*G307)," ",(IF('Wainwright Summary'!$E$7-C307&gt;AB307,0,(AB307-('Wainwright Summary'!$E$7-C307))/AB307)*AA307))</f>
        <v>6316.0019999999995</v>
      </c>
      <c r="AD307" s="594">
        <f>VLOOKUP(C307,'Inflation-OLD'!$A$6:$B$126,2)/VLOOKUP('Wainwright Summary'!$E$6,'Inflation-OLD'!$A$6:$B$126,2)</f>
        <v>0.80653668429061542</v>
      </c>
      <c r="AE307" s="264">
        <f t="shared" si="145"/>
        <v>10612.681898026865</v>
      </c>
      <c r="AF307" s="1128">
        <f t="shared" si="146"/>
        <v>5094.0873110528955</v>
      </c>
      <c r="AG307" s="1132">
        <v>2023</v>
      </c>
      <c r="AH307" s="1129"/>
      <c r="AI307" s="1105"/>
      <c r="AJ307" s="986">
        <f t="shared" si="148"/>
        <v>25</v>
      </c>
      <c r="AK307" s="1123"/>
      <c r="AL307" s="1123"/>
      <c r="AM307" s="1123"/>
      <c r="AN307" s="1107"/>
      <c r="AO307" s="4"/>
      <c r="AP307" s="4"/>
      <c r="AQ307" s="983"/>
      <c r="AR307" s="902">
        <v>10000</v>
      </c>
      <c r="AS307" s="904">
        <v>1</v>
      </c>
      <c r="AT307" s="903">
        <f t="shared" si="130"/>
        <v>10000</v>
      </c>
    </row>
    <row r="308" spans="1:46" s="124" customFormat="1" ht="13.5" thickBot="1">
      <c r="A308" s="1108"/>
      <c r="B308" s="905" t="s">
        <v>39</v>
      </c>
      <c r="C308" s="1118">
        <v>1995</v>
      </c>
      <c r="D308" s="1119">
        <v>1</v>
      </c>
      <c r="E308" s="1120" t="s">
        <v>305</v>
      </c>
      <c r="F308" s="913">
        <f t="shared" si="129"/>
        <v>10000</v>
      </c>
      <c r="G308" s="1103">
        <f t="shared" si="131"/>
        <v>10000</v>
      </c>
      <c r="H308" s="679">
        <f t="shared" si="132"/>
        <v>0</v>
      </c>
      <c r="I308" s="679">
        <f t="shared" si="132"/>
        <v>0</v>
      </c>
      <c r="J308" s="679">
        <f t="shared" si="132"/>
        <v>0.05</v>
      </c>
      <c r="K308" s="679">
        <f t="shared" si="132"/>
        <v>0.05</v>
      </c>
      <c r="L308" s="679">
        <f t="shared" si="132"/>
        <v>0.1</v>
      </c>
      <c r="M308" s="680">
        <f t="shared" si="133"/>
        <v>0</v>
      </c>
      <c r="N308" s="680">
        <f t="shared" si="134"/>
        <v>0</v>
      </c>
      <c r="O308" s="680">
        <f t="shared" si="135"/>
        <v>500</v>
      </c>
      <c r="P308" s="680">
        <f t="shared" si="136"/>
        <v>525</v>
      </c>
      <c r="Q308" s="680">
        <f t="shared" si="137"/>
        <v>1102.5</v>
      </c>
      <c r="R308" s="681">
        <f t="shared" si="138"/>
        <v>12127.5</v>
      </c>
      <c r="S308" s="679">
        <f t="shared" si="139"/>
        <v>0</v>
      </c>
      <c r="T308" s="679">
        <f t="shared" si="139"/>
        <v>0.05</v>
      </c>
      <c r="U308" s="470">
        <v>0.03</v>
      </c>
      <c r="V308" s="679">
        <f t="shared" si="139"/>
        <v>0.1</v>
      </c>
      <c r="W308" s="681">
        <f t="shared" si="140"/>
        <v>0</v>
      </c>
      <c r="X308" s="681">
        <f t="shared" si="141"/>
        <v>606.375</v>
      </c>
      <c r="Y308" s="681">
        <f t="shared" si="142"/>
        <v>363.82499999999999</v>
      </c>
      <c r="Z308" s="681">
        <f t="shared" si="143"/>
        <v>60.637500000000003</v>
      </c>
      <c r="AA308" s="681">
        <f t="shared" si="144"/>
        <v>13158.3375</v>
      </c>
      <c r="AB308" s="1090">
        <v>25</v>
      </c>
      <c r="AC308" s="682">
        <f>IF(ISERROR(IF('Wainwright Summary'!$E$7-C308&gt;AB308,0,(AB308-('Wainwright Summary'!$E$7-C308))/AB308)*G308)," ",(IF('Wainwright Summary'!$E$7-C308&gt;AB308,0,(AB308-('Wainwright Summary'!$E$7-C308))/AB308)*AA308))</f>
        <v>6316.0019999999995</v>
      </c>
      <c r="AD308" s="594">
        <f>VLOOKUP(C308,'Inflation-OLD'!$A$6:$B$126,2)/VLOOKUP('Wainwright Summary'!$E$6,'Inflation-OLD'!$A$6:$B$126,2)</f>
        <v>0.80653668429061542</v>
      </c>
      <c r="AE308" s="264">
        <f t="shared" si="145"/>
        <v>10612.681898026865</v>
      </c>
      <c r="AF308" s="1128">
        <f t="shared" si="146"/>
        <v>5094.0873110528955</v>
      </c>
      <c r="AG308" s="1175">
        <v>2023</v>
      </c>
      <c r="AH308" s="1129"/>
      <c r="AI308" s="1105"/>
      <c r="AJ308" s="986">
        <f t="shared" si="148"/>
        <v>25</v>
      </c>
      <c r="AK308" s="1123"/>
      <c r="AL308" s="1123"/>
      <c r="AM308" s="1123"/>
      <c r="AN308" s="1107"/>
      <c r="AO308" s="4"/>
      <c r="AP308" s="4"/>
      <c r="AQ308" s="983"/>
      <c r="AR308" s="902">
        <v>10000</v>
      </c>
      <c r="AS308" s="904">
        <v>1</v>
      </c>
      <c r="AT308" s="903">
        <f t="shared" si="130"/>
        <v>10000</v>
      </c>
    </row>
    <row r="309" spans="1:46" s="124" customFormat="1">
      <c r="A309" s="1108"/>
      <c r="B309" s="905" t="s">
        <v>40</v>
      </c>
      <c r="C309" s="1118">
        <v>1995</v>
      </c>
      <c r="D309" s="1119">
        <v>1</v>
      </c>
      <c r="E309" s="1120" t="s">
        <v>305</v>
      </c>
      <c r="F309" s="913">
        <f t="shared" si="129"/>
        <v>10000</v>
      </c>
      <c r="G309" s="1103">
        <f t="shared" si="131"/>
        <v>10000</v>
      </c>
      <c r="H309" s="679">
        <f t="shared" si="132"/>
        <v>0</v>
      </c>
      <c r="I309" s="679">
        <f t="shared" si="132"/>
        <v>0</v>
      </c>
      <c r="J309" s="679">
        <f t="shared" si="132"/>
        <v>0.05</v>
      </c>
      <c r="K309" s="679">
        <f t="shared" si="132"/>
        <v>0.05</v>
      </c>
      <c r="L309" s="679">
        <f t="shared" si="132"/>
        <v>0.1</v>
      </c>
      <c r="M309" s="680">
        <f t="shared" si="133"/>
        <v>0</v>
      </c>
      <c r="N309" s="680">
        <f t="shared" si="134"/>
        <v>0</v>
      </c>
      <c r="O309" s="680">
        <f t="shared" si="135"/>
        <v>500</v>
      </c>
      <c r="P309" s="680">
        <f t="shared" si="136"/>
        <v>525</v>
      </c>
      <c r="Q309" s="680">
        <f t="shared" si="137"/>
        <v>1102.5</v>
      </c>
      <c r="R309" s="681">
        <f t="shared" si="138"/>
        <v>12127.5</v>
      </c>
      <c r="S309" s="679">
        <f t="shared" si="139"/>
        <v>0</v>
      </c>
      <c r="T309" s="679">
        <f t="shared" si="139"/>
        <v>0.05</v>
      </c>
      <c r="U309" s="470">
        <v>0.03</v>
      </c>
      <c r="V309" s="679">
        <f t="shared" si="139"/>
        <v>0.1</v>
      </c>
      <c r="W309" s="681">
        <f t="shared" si="140"/>
        <v>0</v>
      </c>
      <c r="X309" s="681">
        <f t="shared" si="141"/>
        <v>606.375</v>
      </c>
      <c r="Y309" s="681">
        <f t="shared" si="142"/>
        <v>363.82499999999999</v>
      </c>
      <c r="Z309" s="681">
        <f t="shared" si="143"/>
        <v>60.637500000000003</v>
      </c>
      <c r="AA309" s="681">
        <f t="shared" si="144"/>
        <v>13158.3375</v>
      </c>
      <c r="AB309" s="1090">
        <v>25</v>
      </c>
      <c r="AC309" s="682">
        <f>IF(ISERROR(IF('Wainwright Summary'!$E$7-C309&gt;AB309,0,(AB309-('Wainwright Summary'!$E$7-C309))/AB309)*G309)," ",(IF('Wainwright Summary'!$E$7-C309&gt;AB309,0,(AB309-('Wainwright Summary'!$E$7-C309))/AB309)*AA309))</f>
        <v>6316.0019999999995</v>
      </c>
      <c r="AD309" s="594">
        <f>VLOOKUP(C309,'Inflation-OLD'!$A$6:$B$126,2)/VLOOKUP('Wainwright Summary'!$E$6,'Inflation-OLD'!$A$6:$B$126,2)</f>
        <v>0.80653668429061542</v>
      </c>
      <c r="AE309" s="264">
        <f t="shared" si="145"/>
        <v>10612.681898026865</v>
      </c>
      <c r="AF309" s="1128">
        <f t="shared" si="146"/>
        <v>5094.0873110528955</v>
      </c>
      <c r="AG309" s="1131">
        <v>2024</v>
      </c>
      <c r="AH309" s="1129"/>
      <c r="AI309" s="1105"/>
      <c r="AJ309" s="986">
        <f t="shared" si="148"/>
        <v>25</v>
      </c>
      <c r="AK309" s="1123"/>
      <c r="AL309" s="1123"/>
      <c r="AM309" s="1123"/>
      <c r="AN309" s="1107"/>
      <c r="AO309" s="4"/>
      <c r="AP309" s="4"/>
      <c r="AQ309" s="983"/>
      <c r="AR309" s="902">
        <v>10000</v>
      </c>
      <c r="AS309" s="904">
        <v>1</v>
      </c>
      <c r="AT309" s="903">
        <f t="shared" si="130"/>
        <v>10000</v>
      </c>
    </row>
    <row r="310" spans="1:46" s="124" customFormat="1">
      <c r="A310" s="1108"/>
      <c r="B310" s="905" t="s">
        <v>41</v>
      </c>
      <c r="C310" s="1118">
        <v>1995</v>
      </c>
      <c r="D310" s="1119">
        <v>1</v>
      </c>
      <c r="E310" s="1120" t="s">
        <v>305</v>
      </c>
      <c r="F310" s="913">
        <f t="shared" si="129"/>
        <v>10000</v>
      </c>
      <c r="G310" s="1103">
        <f t="shared" si="131"/>
        <v>10000</v>
      </c>
      <c r="H310" s="679">
        <f t="shared" si="132"/>
        <v>0</v>
      </c>
      <c r="I310" s="679">
        <f t="shared" si="132"/>
        <v>0</v>
      </c>
      <c r="J310" s="679">
        <f t="shared" si="132"/>
        <v>0.05</v>
      </c>
      <c r="K310" s="679">
        <f t="shared" si="132"/>
        <v>0.05</v>
      </c>
      <c r="L310" s="679">
        <f t="shared" si="132"/>
        <v>0.1</v>
      </c>
      <c r="M310" s="680">
        <f t="shared" si="133"/>
        <v>0</v>
      </c>
      <c r="N310" s="680">
        <f t="shared" si="134"/>
        <v>0</v>
      </c>
      <c r="O310" s="680">
        <f t="shared" si="135"/>
        <v>500</v>
      </c>
      <c r="P310" s="680">
        <f t="shared" si="136"/>
        <v>525</v>
      </c>
      <c r="Q310" s="680">
        <f t="shared" si="137"/>
        <v>1102.5</v>
      </c>
      <c r="R310" s="681">
        <f t="shared" si="138"/>
        <v>12127.5</v>
      </c>
      <c r="S310" s="679">
        <f t="shared" si="139"/>
        <v>0</v>
      </c>
      <c r="T310" s="679">
        <f t="shared" si="139"/>
        <v>0.05</v>
      </c>
      <c r="U310" s="470">
        <v>0.03</v>
      </c>
      <c r="V310" s="679">
        <f t="shared" si="139"/>
        <v>0.1</v>
      </c>
      <c r="W310" s="681">
        <f t="shared" si="140"/>
        <v>0</v>
      </c>
      <c r="X310" s="681">
        <f t="shared" si="141"/>
        <v>606.375</v>
      </c>
      <c r="Y310" s="681">
        <f t="shared" si="142"/>
        <v>363.82499999999999</v>
      </c>
      <c r="Z310" s="681">
        <f t="shared" si="143"/>
        <v>60.637500000000003</v>
      </c>
      <c r="AA310" s="681">
        <f t="shared" si="144"/>
        <v>13158.3375</v>
      </c>
      <c r="AB310" s="1090">
        <v>25</v>
      </c>
      <c r="AC310" s="682">
        <f>IF(ISERROR(IF('Wainwright Summary'!$E$7-C310&gt;AB310,0,(AB310-('Wainwright Summary'!$E$7-C310))/AB310)*G310)," ",(IF('Wainwright Summary'!$E$7-C310&gt;AB310,0,(AB310-('Wainwright Summary'!$E$7-C310))/AB310)*AA310))</f>
        <v>6316.0019999999995</v>
      </c>
      <c r="AD310" s="594">
        <f>VLOOKUP(C310,'Inflation-OLD'!$A$6:$B$126,2)/VLOOKUP('Wainwright Summary'!$E$6,'Inflation-OLD'!$A$6:$B$126,2)</f>
        <v>0.80653668429061542</v>
      </c>
      <c r="AE310" s="264">
        <f t="shared" si="145"/>
        <v>10612.681898026865</v>
      </c>
      <c r="AF310" s="1128">
        <f t="shared" si="146"/>
        <v>5094.0873110528955</v>
      </c>
      <c r="AG310" s="1176">
        <v>2024</v>
      </c>
      <c r="AH310" s="1129"/>
      <c r="AI310" s="1105"/>
      <c r="AJ310" s="986">
        <f t="shared" si="148"/>
        <v>25</v>
      </c>
      <c r="AK310" s="1123"/>
      <c r="AL310" s="1123"/>
      <c r="AM310" s="1123"/>
      <c r="AN310" s="1107"/>
      <c r="AO310" s="4"/>
      <c r="AP310" s="4"/>
      <c r="AQ310" s="983"/>
      <c r="AR310" s="902">
        <v>10000</v>
      </c>
      <c r="AS310" s="904">
        <v>1</v>
      </c>
      <c r="AT310" s="903">
        <f t="shared" si="130"/>
        <v>10000</v>
      </c>
    </row>
    <row r="311" spans="1:46" s="124" customFormat="1">
      <c r="A311" s="1108"/>
      <c r="B311" s="905" t="s">
        <v>42</v>
      </c>
      <c r="C311" s="1118">
        <v>1995</v>
      </c>
      <c r="D311" s="1119">
        <v>1</v>
      </c>
      <c r="E311" s="1120" t="s">
        <v>305</v>
      </c>
      <c r="F311" s="913">
        <f t="shared" si="129"/>
        <v>10000</v>
      </c>
      <c r="G311" s="1103">
        <f t="shared" si="131"/>
        <v>10000</v>
      </c>
      <c r="H311" s="679">
        <f t="shared" si="132"/>
        <v>0</v>
      </c>
      <c r="I311" s="679">
        <f t="shared" si="132"/>
        <v>0</v>
      </c>
      <c r="J311" s="679">
        <f t="shared" si="132"/>
        <v>0.05</v>
      </c>
      <c r="K311" s="679">
        <f t="shared" si="132"/>
        <v>0.05</v>
      </c>
      <c r="L311" s="679">
        <f t="shared" si="132"/>
        <v>0.1</v>
      </c>
      <c r="M311" s="680">
        <f t="shared" si="133"/>
        <v>0</v>
      </c>
      <c r="N311" s="680">
        <f t="shared" si="134"/>
        <v>0</v>
      </c>
      <c r="O311" s="680">
        <f t="shared" si="135"/>
        <v>500</v>
      </c>
      <c r="P311" s="680">
        <f t="shared" si="136"/>
        <v>525</v>
      </c>
      <c r="Q311" s="680">
        <f t="shared" si="137"/>
        <v>1102.5</v>
      </c>
      <c r="R311" s="681">
        <f t="shared" si="138"/>
        <v>12127.5</v>
      </c>
      <c r="S311" s="679">
        <f t="shared" si="139"/>
        <v>0</v>
      </c>
      <c r="T311" s="679">
        <f t="shared" si="139"/>
        <v>0.05</v>
      </c>
      <c r="U311" s="470">
        <v>0.03</v>
      </c>
      <c r="V311" s="679">
        <f t="shared" si="139"/>
        <v>0.1</v>
      </c>
      <c r="W311" s="681">
        <f t="shared" si="140"/>
        <v>0</v>
      </c>
      <c r="X311" s="681">
        <f t="shared" si="141"/>
        <v>606.375</v>
      </c>
      <c r="Y311" s="681">
        <f t="shared" si="142"/>
        <v>363.82499999999999</v>
      </c>
      <c r="Z311" s="681">
        <f t="shared" si="143"/>
        <v>60.637500000000003</v>
      </c>
      <c r="AA311" s="681">
        <f t="shared" si="144"/>
        <v>13158.3375</v>
      </c>
      <c r="AB311" s="1090">
        <v>25</v>
      </c>
      <c r="AC311" s="682">
        <f>IF(ISERROR(IF('Wainwright Summary'!$E$7-C311&gt;AB311,0,(AB311-('Wainwright Summary'!$E$7-C311))/AB311)*G311)," ",(IF('Wainwright Summary'!$E$7-C311&gt;AB311,0,(AB311-('Wainwright Summary'!$E$7-C311))/AB311)*AA311))</f>
        <v>6316.0019999999995</v>
      </c>
      <c r="AD311" s="594">
        <f>VLOOKUP(C311,'Inflation-OLD'!$A$6:$B$126,2)/VLOOKUP('Wainwright Summary'!$E$6,'Inflation-OLD'!$A$6:$B$126,2)</f>
        <v>0.80653668429061542</v>
      </c>
      <c r="AE311" s="264">
        <f t="shared" si="145"/>
        <v>10612.681898026865</v>
      </c>
      <c r="AF311" s="1128">
        <f t="shared" si="146"/>
        <v>5094.0873110528955</v>
      </c>
      <c r="AG311" s="1176">
        <v>2024</v>
      </c>
      <c r="AH311" s="1129"/>
      <c r="AI311" s="1105"/>
      <c r="AJ311" s="986">
        <f t="shared" si="148"/>
        <v>25</v>
      </c>
      <c r="AK311" s="1123"/>
      <c r="AL311" s="1123"/>
      <c r="AM311" s="1123"/>
      <c r="AN311" s="1107"/>
      <c r="AO311" s="4"/>
      <c r="AP311" s="4"/>
      <c r="AQ311" s="983"/>
      <c r="AR311" s="902">
        <v>10000</v>
      </c>
      <c r="AS311" s="904">
        <v>1</v>
      </c>
      <c r="AT311" s="903">
        <f t="shared" si="130"/>
        <v>10000</v>
      </c>
    </row>
    <row r="312" spans="1:46" s="124" customFormat="1">
      <c r="A312" s="1108"/>
      <c r="B312" s="905" t="s">
        <v>43</v>
      </c>
      <c r="C312" s="1118">
        <v>1995</v>
      </c>
      <c r="D312" s="1119">
        <v>1</v>
      </c>
      <c r="E312" s="1120" t="s">
        <v>305</v>
      </c>
      <c r="F312" s="913">
        <f t="shared" si="129"/>
        <v>10000</v>
      </c>
      <c r="G312" s="1103">
        <f t="shared" si="131"/>
        <v>10000</v>
      </c>
      <c r="H312" s="679">
        <f t="shared" si="132"/>
        <v>0</v>
      </c>
      <c r="I312" s="679">
        <f t="shared" si="132"/>
        <v>0</v>
      </c>
      <c r="J312" s="679">
        <f t="shared" si="132"/>
        <v>0.05</v>
      </c>
      <c r="K312" s="679">
        <f t="shared" si="132"/>
        <v>0.05</v>
      </c>
      <c r="L312" s="679">
        <f t="shared" si="132"/>
        <v>0.1</v>
      </c>
      <c r="M312" s="680">
        <f t="shared" si="133"/>
        <v>0</v>
      </c>
      <c r="N312" s="680">
        <f t="shared" si="134"/>
        <v>0</v>
      </c>
      <c r="O312" s="680">
        <f t="shared" si="135"/>
        <v>500</v>
      </c>
      <c r="P312" s="680">
        <f t="shared" si="136"/>
        <v>525</v>
      </c>
      <c r="Q312" s="680">
        <f t="shared" si="137"/>
        <v>1102.5</v>
      </c>
      <c r="R312" s="681">
        <f t="shared" si="138"/>
        <v>12127.5</v>
      </c>
      <c r="S312" s="679">
        <f t="shared" si="139"/>
        <v>0</v>
      </c>
      <c r="T312" s="679">
        <f t="shared" si="139"/>
        <v>0.05</v>
      </c>
      <c r="U312" s="470">
        <v>0.03</v>
      </c>
      <c r="V312" s="679">
        <f t="shared" si="139"/>
        <v>0.1</v>
      </c>
      <c r="W312" s="681">
        <f t="shared" si="140"/>
        <v>0</v>
      </c>
      <c r="X312" s="681">
        <f t="shared" si="141"/>
        <v>606.375</v>
      </c>
      <c r="Y312" s="681">
        <f t="shared" si="142"/>
        <v>363.82499999999999</v>
      </c>
      <c r="Z312" s="681">
        <f t="shared" si="143"/>
        <v>60.637500000000003</v>
      </c>
      <c r="AA312" s="681">
        <f t="shared" si="144"/>
        <v>13158.3375</v>
      </c>
      <c r="AB312" s="1090">
        <v>25</v>
      </c>
      <c r="AC312" s="682">
        <f>IF(ISERROR(IF('Wainwright Summary'!$E$7-C312&gt;AB312,0,(AB312-('Wainwright Summary'!$E$7-C312))/AB312)*G312)," ",(IF('Wainwright Summary'!$E$7-C312&gt;AB312,0,(AB312-('Wainwright Summary'!$E$7-C312))/AB312)*AA312))</f>
        <v>6316.0019999999995</v>
      </c>
      <c r="AD312" s="594">
        <f>VLOOKUP(C312,'Inflation-OLD'!$A$6:$B$126,2)/VLOOKUP('Wainwright Summary'!$E$6,'Inflation-OLD'!$A$6:$B$126,2)</f>
        <v>0.80653668429061542</v>
      </c>
      <c r="AE312" s="264">
        <f t="shared" si="145"/>
        <v>10612.681898026865</v>
      </c>
      <c r="AF312" s="1128">
        <f t="shared" si="146"/>
        <v>5094.0873110528955</v>
      </c>
      <c r="AG312" s="1176">
        <v>2024</v>
      </c>
      <c r="AH312" s="1129"/>
      <c r="AI312" s="1105"/>
      <c r="AJ312" s="986">
        <f t="shared" si="148"/>
        <v>25</v>
      </c>
      <c r="AK312" s="1123"/>
      <c r="AL312" s="1123"/>
      <c r="AM312" s="1123"/>
      <c r="AN312" s="1107"/>
      <c r="AO312" s="4"/>
      <c r="AP312" s="4"/>
      <c r="AQ312" s="983"/>
      <c r="AR312" s="902">
        <v>10000</v>
      </c>
      <c r="AS312" s="904">
        <v>1</v>
      </c>
      <c r="AT312" s="903">
        <f t="shared" si="130"/>
        <v>10000</v>
      </c>
    </row>
    <row r="313" spans="1:46" s="124" customFormat="1">
      <c r="A313" s="1108"/>
      <c r="B313" s="905" t="s">
        <v>44</v>
      </c>
      <c r="C313" s="1118">
        <v>1995</v>
      </c>
      <c r="D313" s="1119">
        <v>1</v>
      </c>
      <c r="E313" s="1120" t="s">
        <v>305</v>
      </c>
      <c r="F313" s="913">
        <f t="shared" si="129"/>
        <v>10000</v>
      </c>
      <c r="G313" s="1103">
        <f t="shared" si="131"/>
        <v>10000</v>
      </c>
      <c r="H313" s="679">
        <f t="shared" si="132"/>
        <v>0</v>
      </c>
      <c r="I313" s="679">
        <f t="shared" si="132"/>
        <v>0</v>
      </c>
      <c r="J313" s="679">
        <f t="shared" si="132"/>
        <v>0.05</v>
      </c>
      <c r="K313" s="679">
        <f t="shared" si="132"/>
        <v>0.05</v>
      </c>
      <c r="L313" s="679">
        <f t="shared" si="132"/>
        <v>0.1</v>
      </c>
      <c r="M313" s="680">
        <f t="shared" si="133"/>
        <v>0</v>
      </c>
      <c r="N313" s="680">
        <f t="shared" si="134"/>
        <v>0</v>
      </c>
      <c r="O313" s="680">
        <f t="shared" si="135"/>
        <v>500</v>
      </c>
      <c r="P313" s="680">
        <f t="shared" si="136"/>
        <v>525</v>
      </c>
      <c r="Q313" s="680">
        <f t="shared" si="137"/>
        <v>1102.5</v>
      </c>
      <c r="R313" s="681">
        <f t="shared" si="138"/>
        <v>12127.5</v>
      </c>
      <c r="S313" s="679">
        <f t="shared" si="139"/>
        <v>0</v>
      </c>
      <c r="T313" s="679">
        <f t="shared" si="139"/>
        <v>0.05</v>
      </c>
      <c r="U313" s="470">
        <v>0.03</v>
      </c>
      <c r="V313" s="679">
        <f t="shared" si="139"/>
        <v>0.1</v>
      </c>
      <c r="W313" s="681">
        <f t="shared" si="140"/>
        <v>0</v>
      </c>
      <c r="X313" s="681">
        <f t="shared" si="141"/>
        <v>606.375</v>
      </c>
      <c r="Y313" s="681">
        <f t="shared" si="142"/>
        <v>363.82499999999999</v>
      </c>
      <c r="Z313" s="681">
        <f t="shared" si="143"/>
        <v>60.637500000000003</v>
      </c>
      <c r="AA313" s="681">
        <f t="shared" si="144"/>
        <v>13158.3375</v>
      </c>
      <c r="AB313" s="1090">
        <v>25</v>
      </c>
      <c r="AC313" s="682">
        <f>IF(ISERROR(IF('Wainwright Summary'!$E$7-C313&gt;AB313,0,(AB313-('Wainwright Summary'!$E$7-C313))/AB313)*G313)," ",(IF('Wainwright Summary'!$E$7-C313&gt;AB313,0,(AB313-('Wainwright Summary'!$E$7-C313))/AB313)*AA313))</f>
        <v>6316.0019999999995</v>
      </c>
      <c r="AD313" s="594">
        <f>VLOOKUP(C313,'Inflation-OLD'!$A$6:$B$126,2)/VLOOKUP('Wainwright Summary'!$E$6,'Inflation-OLD'!$A$6:$B$126,2)</f>
        <v>0.80653668429061542</v>
      </c>
      <c r="AE313" s="264">
        <f t="shared" si="145"/>
        <v>10612.681898026865</v>
      </c>
      <c r="AF313" s="1128">
        <f t="shared" si="146"/>
        <v>5094.0873110528955</v>
      </c>
      <c r="AG313" s="1176">
        <v>2024</v>
      </c>
      <c r="AH313" s="1129"/>
      <c r="AI313" s="1105"/>
      <c r="AJ313" s="986">
        <f t="shared" si="148"/>
        <v>25</v>
      </c>
      <c r="AK313" s="1123"/>
      <c r="AL313" s="1123"/>
      <c r="AM313" s="1123"/>
      <c r="AN313" s="1107"/>
      <c r="AO313" s="4"/>
      <c r="AP313" s="4"/>
      <c r="AQ313" s="983"/>
      <c r="AR313" s="902">
        <v>10000</v>
      </c>
      <c r="AS313" s="904">
        <v>1</v>
      </c>
      <c r="AT313" s="903">
        <f t="shared" si="130"/>
        <v>10000</v>
      </c>
    </row>
    <row r="314" spans="1:46" s="124" customFormat="1" ht="13.5" thickBot="1">
      <c r="A314" s="1108"/>
      <c r="B314" s="905" t="s">
        <v>45</v>
      </c>
      <c r="C314" s="1118">
        <v>1995</v>
      </c>
      <c r="D314" s="1119">
        <v>1</v>
      </c>
      <c r="E314" s="1120" t="s">
        <v>305</v>
      </c>
      <c r="F314" s="913">
        <f t="shared" si="129"/>
        <v>5000</v>
      </c>
      <c r="G314" s="1103">
        <f t="shared" si="131"/>
        <v>5000</v>
      </c>
      <c r="H314" s="679">
        <f t="shared" si="132"/>
        <v>0</v>
      </c>
      <c r="I314" s="679">
        <f t="shared" si="132"/>
        <v>0</v>
      </c>
      <c r="J314" s="679">
        <f t="shared" si="132"/>
        <v>0.05</v>
      </c>
      <c r="K314" s="679">
        <f t="shared" si="132"/>
        <v>0.05</v>
      </c>
      <c r="L314" s="679">
        <f t="shared" si="132"/>
        <v>0.1</v>
      </c>
      <c r="M314" s="680">
        <f t="shared" si="133"/>
        <v>0</v>
      </c>
      <c r="N314" s="680">
        <f t="shared" si="134"/>
        <v>0</v>
      </c>
      <c r="O314" s="680">
        <f t="shared" si="135"/>
        <v>250</v>
      </c>
      <c r="P314" s="680">
        <f t="shared" si="136"/>
        <v>262.5</v>
      </c>
      <c r="Q314" s="680">
        <f t="shared" si="137"/>
        <v>551.25</v>
      </c>
      <c r="R314" s="681">
        <f t="shared" si="138"/>
        <v>6063.75</v>
      </c>
      <c r="S314" s="679">
        <f t="shared" si="139"/>
        <v>0</v>
      </c>
      <c r="T314" s="679">
        <f t="shared" si="139"/>
        <v>0.05</v>
      </c>
      <c r="U314" s="470">
        <v>0.03</v>
      </c>
      <c r="V314" s="679">
        <f t="shared" si="139"/>
        <v>0.1</v>
      </c>
      <c r="W314" s="681">
        <f t="shared" si="140"/>
        <v>0</v>
      </c>
      <c r="X314" s="681">
        <f t="shared" si="141"/>
        <v>303.1875</v>
      </c>
      <c r="Y314" s="681">
        <f t="shared" si="142"/>
        <v>181.91249999999999</v>
      </c>
      <c r="Z314" s="681">
        <f t="shared" si="143"/>
        <v>30.318750000000001</v>
      </c>
      <c r="AA314" s="681">
        <f t="shared" si="144"/>
        <v>6579.1687499999998</v>
      </c>
      <c r="AB314" s="1090">
        <v>25</v>
      </c>
      <c r="AC314" s="682">
        <f>IF(ISERROR(IF('Wainwright Summary'!$E$7-C314&gt;AB314,0,(AB314-('Wainwright Summary'!$E$7-C314))/AB314)*G314)," ",(IF('Wainwright Summary'!$E$7-C314&gt;AB314,0,(AB314-('Wainwright Summary'!$E$7-C314))/AB314)*AA314))</f>
        <v>3158.0009999999997</v>
      </c>
      <c r="AD314" s="594">
        <f>VLOOKUP(C314,'Inflation-OLD'!$A$6:$B$126,2)/VLOOKUP('Wainwright Summary'!$E$6,'Inflation-OLD'!$A$6:$B$126,2)</f>
        <v>0.80653668429061542</v>
      </c>
      <c r="AE314" s="264">
        <f t="shared" si="145"/>
        <v>5306.3409490134327</v>
      </c>
      <c r="AF314" s="1128">
        <f t="shared" si="146"/>
        <v>2547.0436555264478</v>
      </c>
      <c r="AG314" s="1177">
        <v>2024</v>
      </c>
      <c r="AH314" s="1129"/>
      <c r="AI314" s="1105"/>
      <c r="AJ314" s="986">
        <f t="shared" si="148"/>
        <v>25</v>
      </c>
      <c r="AK314" s="1123"/>
      <c r="AL314" s="1123"/>
      <c r="AM314" s="1123"/>
      <c r="AN314" s="1107"/>
      <c r="AO314" s="4"/>
      <c r="AP314" s="4"/>
      <c r="AQ314" s="983"/>
      <c r="AR314" s="902">
        <v>5000</v>
      </c>
      <c r="AS314" s="904">
        <v>1</v>
      </c>
      <c r="AT314" s="903">
        <f t="shared" si="130"/>
        <v>5000</v>
      </c>
    </row>
    <row r="315" spans="1:46" s="124" customFormat="1">
      <c r="A315" s="1108"/>
      <c r="B315" s="905" t="s">
        <v>46</v>
      </c>
      <c r="C315" s="1118">
        <v>1995</v>
      </c>
      <c r="D315" s="1119">
        <v>1</v>
      </c>
      <c r="E315" s="1120" t="s">
        <v>305</v>
      </c>
      <c r="F315" s="913">
        <f t="shared" si="129"/>
        <v>5000</v>
      </c>
      <c r="G315" s="1103">
        <f t="shared" si="131"/>
        <v>5000</v>
      </c>
      <c r="H315" s="679">
        <f t="shared" si="132"/>
        <v>0</v>
      </c>
      <c r="I315" s="679">
        <f t="shared" si="132"/>
        <v>0</v>
      </c>
      <c r="J315" s="679">
        <f t="shared" si="132"/>
        <v>0.05</v>
      </c>
      <c r="K315" s="679">
        <f t="shared" si="132"/>
        <v>0.05</v>
      </c>
      <c r="L315" s="679">
        <f t="shared" si="132"/>
        <v>0.1</v>
      </c>
      <c r="M315" s="680">
        <f t="shared" si="133"/>
        <v>0</v>
      </c>
      <c r="N315" s="680">
        <f t="shared" si="134"/>
        <v>0</v>
      </c>
      <c r="O315" s="680">
        <f t="shared" si="135"/>
        <v>250</v>
      </c>
      <c r="P315" s="680">
        <f t="shared" si="136"/>
        <v>262.5</v>
      </c>
      <c r="Q315" s="680">
        <f t="shared" si="137"/>
        <v>551.25</v>
      </c>
      <c r="R315" s="681">
        <f t="shared" si="138"/>
        <v>6063.75</v>
      </c>
      <c r="S315" s="679">
        <f t="shared" si="139"/>
        <v>0</v>
      </c>
      <c r="T315" s="679">
        <f t="shared" si="139"/>
        <v>0.05</v>
      </c>
      <c r="U315" s="470">
        <v>0.03</v>
      </c>
      <c r="V315" s="679">
        <f t="shared" si="139"/>
        <v>0.1</v>
      </c>
      <c r="W315" s="681">
        <f t="shared" si="140"/>
        <v>0</v>
      </c>
      <c r="X315" s="681">
        <f t="shared" si="141"/>
        <v>303.1875</v>
      </c>
      <c r="Y315" s="681">
        <f t="shared" si="142"/>
        <v>181.91249999999999</v>
      </c>
      <c r="Z315" s="681">
        <f t="shared" si="143"/>
        <v>30.318750000000001</v>
      </c>
      <c r="AA315" s="681">
        <f t="shared" si="144"/>
        <v>6579.1687499999998</v>
      </c>
      <c r="AB315" s="1090">
        <v>25</v>
      </c>
      <c r="AC315" s="682">
        <f>IF(ISERROR(IF('Wainwright Summary'!$E$7-C315&gt;AB315,0,(AB315-('Wainwright Summary'!$E$7-C315))/AB315)*G315)," ",(IF('Wainwright Summary'!$E$7-C315&gt;AB315,0,(AB315-('Wainwright Summary'!$E$7-C315))/AB315)*AA315))</f>
        <v>3158.0009999999997</v>
      </c>
      <c r="AD315" s="594">
        <f>VLOOKUP(C315,'Inflation-OLD'!$A$6:$B$126,2)/VLOOKUP('Wainwright Summary'!$E$6,'Inflation-OLD'!$A$6:$B$126,2)</f>
        <v>0.80653668429061542</v>
      </c>
      <c r="AE315" s="264">
        <f t="shared" si="145"/>
        <v>5306.3409490134327</v>
      </c>
      <c r="AF315" s="1128">
        <f t="shared" si="146"/>
        <v>2547.0436555264478</v>
      </c>
      <c r="AG315" s="1131">
        <v>2025</v>
      </c>
      <c r="AH315" s="1129"/>
      <c r="AI315" s="1105"/>
      <c r="AJ315" s="986">
        <f t="shared" si="148"/>
        <v>25</v>
      </c>
      <c r="AK315" s="1123"/>
      <c r="AL315" s="1123"/>
      <c r="AM315" s="1123"/>
      <c r="AN315" s="1107"/>
      <c r="AO315" s="4"/>
      <c r="AP315" s="4"/>
      <c r="AQ315" s="983"/>
      <c r="AR315" s="902">
        <v>5000</v>
      </c>
      <c r="AS315" s="904">
        <v>1</v>
      </c>
      <c r="AT315" s="903">
        <f t="shared" si="130"/>
        <v>5000</v>
      </c>
    </row>
    <row r="316" spans="1:46" s="124" customFormat="1" ht="13.5" thickBot="1">
      <c r="A316" s="1108"/>
      <c r="B316" s="905" t="s">
        <v>47</v>
      </c>
      <c r="C316" s="1118">
        <v>1995</v>
      </c>
      <c r="D316" s="1119">
        <v>1</v>
      </c>
      <c r="E316" s="1120" t="s">
        <v>305</v>
      </c>
      <c r="F316" s="913">
        <f t="shared" si="129"/>
        <v>5000</v>
      </c>
      <c r="G316" s="1103">
        <f t="shared" si="131"/>
        <v>5000</v>
      </c>
      <c r="H316" s="679">
        <f t="shared" si="132"/>
        <v>0</v>
      </c>
      <c r="I316" s="679">
        <f t="shared" si="132"/>
        <v>0</v>
      </c>
      <c r="J316" s="679">
        <f t="shared" si="132"/>
        <v>0.05</v>
      </c>
      <c r="K316" s="679">
        <f t="shared" si="132"/>
        <v>0.05</v>
      </c>
      <c r="L316" s="679">
        <f t="shared" si="132"/>
        <v>0.1</v>
      </c>
      <c r="M316" s="680">
        <f t="shared" si="133"/>
        <v>0</v>
      </c>
      <c r="N316" s="680">
        <f t="shared" si="134"/>
        <v>0</v>
      </c>
      <c r="O316" s="680">
        <f t="shared" si="135"/>
        <v>250</v>
      </c>
      <c r="P316" s="680">
        <f t="shared" si="136"/>
        <v>262.5</v>
      </c>
      <c r="Q316" s="680">
        <f t="shared" si="137"/>
        <v>551.25</v>
      </c>
      <c r="R316" s="681">
        <f t="shared" si="138"/>
        <v>6063.75</v>
      </c>
      <c r="S316" s="679">
        <f t="shared" si="139"/>
        <v>0</v>
      </c>
      <c r="T316" s="679">
        <f t="shared" si="139"/>
        <v>0.05</v>
      </c>
      <c r="U316" s="470">
        <v>0.03</v>
      </c>
      <c r="V316" s="679">
        <f t="shared" si="139"/>
        <v>0.1</v>
      </c>
      <c r="W316" s="681">
        <f t="shared" si="140"/>
        <v>0</v>
      </c>
      <c r="X316" s="681">
        <f t="shared" si="141"/>
        <v>303.1875</v>
      </c>
      <c r="Y316" s="681">
        <f t="shared" si="142"/>
        <v>181.91249999999999</v>
      </c>
      <c r="Z316" s="681">
        <f t="shared" si="143"/>
        <v>30.318750000000001</v>
      </c>
      <c r="AA316" s="681">
        <f t="shared" si="144"/>
        <v>6579.1687499999998</v>
      </c>
      <c r="AB316" s="1090">
        <v>25</v>
      </c>
      <c r="AC316" s="682">
        <f>IF(ISERROR(IF('Wainwright Summary'!$E$7-C316&gt;AB316,0,(AB316-('Wainwright Summary'!$E$7-C316))/AB316)*G316)," ",(IF('Wainwright Summary'!$E$7-C316&gt;AB316,0,(AB316-('Wainwright Summary'!$E$7-C316))/AB316)*AA316))</f>
        <v>3158.0009999999997</v>
      </c>
      <c r="AD316" s="594">
        <f>VLOOKUP(C316,'Inflation-OLD'!$A$6:$B$126,2)/VLOOKUP('Wainwright Summary'!$E$6,'Inflation-OLD'!$A$6:$B$126,2)</f>
        <v>0.80653668429061542</v>
      </c>
      <c r="AE316" s="264">
        <f t="shared" si="145"/>
        <v>5306.3409490134327</v>
      </c>
      <c r="AF316" s="1128">
        <f t="shared" si="146"/>
        <v>2547.0436555264478</v>
      </c>
      <c r="AG316" s="1175">
        <v>2025</v>
      </c>
      <c r="AH316" s="1129"/>
      <c r="AI316" s="1105"/>
      <c r="AJ316" s="986">
        <f t="shared" si="148"/>
        <v>25</v>
      </c>
      <c r="AK316" s="1123"/>
      <c r="AL316" s="1123"/>
      <c r="AM316" s="1123"/>
      <c r="AN316" s="1107"/>
      <c r="AO316" s="4"/>
      <c r="AP316" s="4"/>
      <c r="AQ316" s="983"/>
      <c r="AR316" s="902">
        <v>5000</v>
      </c>
      <c r="AS316" s="904">
        <v>1</v>
      </c>
      <c r="AT316" s="903">
        <f t="shared" si="130"/>
        <v>5000</v>
      </c>
    </row>
    <row r="317" spans="1:46" s="124" customFormat="1">
      <c r="A317" s="1108"/>
      <c r="B317" s="1014"/>
      <c r="C317" s="1118"/>
      <c r="D317" s="1119"/>
      <c r="E317" s="1120"/>
      <c r="F317" s="1121"/>
      <c r="G317" s="1103"/>
      <c r="H317" s="679"/>
      <c r="I317" s="679"/>
      <c r="J317" s="679"/>
      <c r="K317" s="679"/>
      <c r="L317" s="679"/>
      <c r="M317" s="680"/>
      <c r="N317" s="680"/>
      <c r="O317" s="680"/>
      <c r="P317" s="680"/>
      <c r="Q317" s="680"/>
      <c r="R317" s="681"/>
      <c r="S317" s="679"/>
      <c r="T317" s="679"/>
      <c r="U317" s="679"/>
      <c r="V317" s="679"/>
      <c r="W317" s="681"/>
      <c r="X317" s="681"/>
      <c r="Y317" s="681"/>
      <c r="Z317" s="681"/>
      <c r="AA317" s="681"/>
      <c r="AB317" s="1090"/>
      <c r="AC317" s="682"/>
      <c r="AD317" s="594"/>
      <c r="AE317" s="595"/>
      <c r="AF317" s="595"/>
      <c r="AG317" s="1130"/>
      <c r="AH317" s="683"/>
      <c r="AI317" s="1105"/>
      <c r="AJ317" s="986"/>
      <c r="AK317" s="1123"/>
      <c r="AL317" s="1123"/>
      <c r="AM317" s="1123"/>
      <c r="AN317" s="1107"/>
      <c r="AO317" s="4"/>
      <c r="AP317" s="4"/>
      <c r="AQ317" s="983"/>
    </row>
    <row r="318" spans="1:46" s="124" customFormat="1">
      <c r="A318" s="1108"/>
      <c r="B318" s="1143" t="s">
        <v>591</v>
      </c>
      <c r="C318" s="1118"/>
      <c r="D318" s="1119"/>
      <c r="E318" s="1120"/>
      <c r="F318" s="1121"/>
      <c r="G318" s="1103"/>
      <c r="H318" s="679"/>
      <c r="I318" s="679"/>
      <c r="J318" s="679"/>
      <c r="K318" s="679"/>
      <c r="L318" s="679"/>
      <c r="M318" s="680"/>
      <c r="N318" s="680"/>
      <c r="O318" s="680"/>
      <c r="P318" s="680"/>
      <c r="Q318" s="680"/>
      <c r="R318" s="681"/>
      <c r="S318" s="679"/>
      <c r="T318" s="679"/>
      <c r="U318" s="679"/>
      <c r="V318" s="679"/>
      <c r="W318" s="681"/>
      <c r="X318" s="681"/>
      <c r="Y318" s="681"/>
      <c r="Z318" s="681"/>
      <c r="AA318" s="681"/>
      <c r="AB318" s="1090"/>
      <c r="AC318" s="682"/>
      <c r="AD318" s="594"/>
      <c r="AE318" s="595"/>
      <c r="AF318" s="595"/>
      <c r="AG318" s="1104"/>
      <c r="AH318" s="683"/>
      <c r="AI318" s="1105"/>
      <c r="AJ318" s="986"/>
      <c r="AK318" s="1123"/>
      <c r="AL318" s="1123"/>
      <c r="AM318" s="1123"/>
      <c r="AN318" s="1107"/>
      <c r="AO318" s="4"/>
      <c r="AP318" s="4"/>
      <c r="AQ318" s="983"/>
    </row>
    <row r="319" spans="1:46" s="124" customFormat="1">
      <c r="A319" s="1108"/>
      <c r="B319" s="1014"/>
      <c r="C319" s="1118"/>
      <c r="D319" s="1119"/>
      <c r="E319" s="1120"/>
      <c r="F319" s="1121"/>
      <c r="G319" s="1103"/>
      <c r="H319" s="679"/>
      <c r="I319" s="679"/>
      <c r="J319" s="679"/>
      <c r="K319" s="679"/>
      <c r="L319" s="679"/>
      <c r="M319" s="680"/>
      <c r="N319" s="680"/>
      <c r="O319" s="680"/>
      <c r="P319" s="680"/>
      <c r="Q319" s="680"/>
      <c r="R319" s="681"/>
      <c r="S319" s="679"/>
      <c r="T319" s="679"/>
      <c r="U319" s="679"/>
      <c r="V319" s="679"/>
      <c r="W319" s="681"/>
      <c r="X319" s="681"/>
      <c r="Y319" s="681"/>
      <c r="Z319" s="681"/>
      <c r="AA319" s="681"/>
      <c r="AB319" s="1090"/>
      <c r="AC319" s="682"/>
      <c r="AD319" s="594"/>
      <c r="AE319" s="595"/>
      <c r="AF319" s="595"/>
      <c r="AG319" s="1104"/>
      <c r="AH319" s="683"/>
      <c r="AI319" s="1105"/>
      <c r="AJ319" s="986"/>
      <c r="AK319" s="1123"/>
      <c r="AL319" s="1123"/>
      <c r="AM319" s="1123"/>
      <c r="AN319" s="1107"/>
      <c r="AO319" s="4"/>
      <c r="AP319" s="4"/>
      <c r="AQ319" s="983"/>
    </row>
    <row r="320" spans="1:46" s="124" customFormat="1" ht="22.5" customHeight="1">
      <c r="A320" s="1108"/>
      <c r="B320" s="1006" t="s">
        <v>817</v>
      </c>
      <c r="C320" s="1118"/>
      <c r="D320" s="1119"/>
      <c r="E320" s="1120"/>
      <c r="F320" s="1121"/>
      <c r="G320" s="1103"/>
      <c r="H320" s="679"/>
      <c r="I320" s="679"/>
      <c r="J320" s="679"/>
      <c r="K320" s="679"/>
      <c r="L320" s="679"/>
      <c r="M320" s="680"/>
      <c r="N320" s="680"/>
      <c r="O320" s="680"/>
      <c r="P320" s="680"/>
      <c r="Q320" s="680"/>
      <c r="R320" s="681"/>
      <c r="S320" s="679"/>
      <c r="T320" s="679"/>
      <c r="U320" s="679"/>
      <c r="V320" s="679"/>
      <c r="W320" s="681"/>
      <c r="X320" s="681"/>
      <c r="Y320" s="681"/>
      <c r="Z320" s="681"/>
      <c r="AA320" s="681"/>
      <c r="AB320" s="1090"/>
      <c r="AC320" s="682"/>
      <c r="AD320" s="594"/>
      <c r="AE320" s="595"/>
      <c r="AF320" s="595"/>
      <c r="AG320" s="1104"/>
      <c r="AH320" s="683"/>
      <c r="AI320" s="1105"/>
      <c r="AJ320" s="986"/>
      <c r="AK320" s="1123"/>
      <c r="AL320" s="1123"/>
      <c r="AM320" s="1123"/>
      <c r="AN320" s="1107"/>
      <c r="AO320" s="4"/>
      <c r="AP320" s="4"/>
      <c r="AQ320" s="983"/>
    </row>
    <row r="321" spans="1:44" s="687" customFormat="1">
      <c r="A321" s="1136"/>
      <c r="B321" s="371" t="s">
        <v>457</v>
      </c>
      <c r="C321" s="1030">
        <v>2008</v>
      </c>
      <c r="D321" s="1157">
        <v>0.05</v>
      </c>
      <c r="E321" s="171" t="s">
        <v>305</v>
      </c>
      <c r="F321" s="1170">
        <v>1387328</v>
      </c>
      <c r="G321" s="343">
        <f>IF(ISERROR(F321*D321)," ",F321*D321)</f>
        <v>69366.400000000009</v>
      </c>
      <c r="H321" s="470">
        <v>0</v>
      </c>
      <c r="I321" s="470">
        <v>0</v>
      </c>
      <c r="J321" s="470">
        <v>0</v>
      </c>
      <c r="K321" s="470">
        <v>0</v>
      </c>
      <c r="L321" s="470">
        <v>0</v>
      </c>
      <c r="M321" s="471">
        <f>G321*H321</f>
        <v>0</v>
      </c>
      <c r="N321" s="471">
        <f>(G321+M321)*I321</f>
        <v>0</v>
      </c>
      <c r="O321" s="471">
        <f>(G321+M321+N321)*J321</f>
        <v>0</v>
      </c>
      <c r="P321" s="471">
        <f>(G321+M321+N321+O321)*K321</f>
        <v>0</v>
      </c>
      <c r="Q321" s="471">
        <f>(G321+M321+N321+O321+P321)*L321</f>
        <v>0</v>
      </c>
      <c r="R321" s="894">
        <f>G321+SUM(M321:Q321)</f>
        <v>69366.400000000009</v>
      </c>
      <c r="S321" s="470">
        <v>0</v>
      </c>
      <c r="T321" s="470">
        <v>0</v>
      </c>
      <c r="U321" s="470">
        <v>0</v>
      </c>
      <c r="V321" s="470">
        <v>0</v>
      </c>
      <c r="W321" s="598">
        <f>R321*S321</f>
        <v>0</v>
      </c>
      <c r="X321" s="472">
        <f>R321*T321</f>
        <v>0</v>
      </c>
      <c r="Y321" s="472">
        <f>R321*U321</f>
        <v>0</v>
      </c>
      <c r="Z321" s="472">
        <f>(W321+X321)*V321</f>
        <v>0</v>
      </c>
      <c r="AA321" s="894">
        <f>R321+SUM(W321:Z321)</f>
        <v>69366.400000000009</v>
      </c>
      <c r="AB321" s="1073">
        <v>75</v>
      </c>
      <c r="AC321" s="313">
        <f>IF(ISERROR(IF('Wainwright Summary'!$E$7-C321&gt;AB321,0,(AB321-('Wainwright Summary'!$E$7-C321))/AB321)*G321)," ",(IF('Wainwright Summary'!$E$7-C321&gt;AB321,0,(AB321-('Wainwright Summary'!$E$7-C321))/AB321)*AA321))</f>
        <v>69366.400000000009</v>
      </c>
      <c r="AD321" s="269">
        <f>VLOOKUP(C321,'Inflation-OLD'!$A$6:$B$126,2)/VLOOKUP('Wainwright Summary'!$E$6,'Inflation-OLD'!$A$6:$B$126,2)</f>
        <v>1.02</v>
      </c>
      <c r="AE321" s="264">
        <v>0</v>
      </c>
      <c r="AF321" s="689">
        <f>IF(ISERROR((AC321/AA321)*AE321)," ",(AC321/AA321)*AE321)</f>
        <v>0</v>
      </c>
      <c r="AG321" s="489">
        <v>2008</v>
      </c>
      <c r="AH321" s="690"/>
      <c r="AI321" s="267"/>
      <c r="AJ321" s="1126">
        <f>AB321</f>
        <v>75</v>
      </c>
      <c r="AK321" s="584"/>
      <c r="AL321" s="586"/>
      <c r="AM321" s="586"/>
      <c r="AN321" s="702"/>
      <c r="AO321" s="686"/>
      <c r="AP321" s="143"/>
      <c r="AQ321" s="141"/>
      <c r="AR321" s="143"/>
    </row>
    <row r="322" spans="1:44" s="124" customFormat="1" ht="9" customHeight="1">
      <c r="A322" s="1108"/>
      <c r="B322" s="1005"/>
      <c r="C322" s="1118"/>
      <c r="D322" s="1119"/>
      <c r="E322" s="1120"/>
      <c r="F322" s="1121"/>
      <c r="G322" s="1103"/>
      <c r="H322" s="679"/>
      <c r="I322" s="679"/>
      <c r="J322" s="679"/>
      <c r="K322" s="679"/>
      <c r="L322" s="679"/>
      <c r="M322" s="680"/>
      <c r="N322" s="680"/>
      <c r="O322" s="680"/>
      <c r="P322" s="680"/>
      <c r="Q322" s="680"/>
      <c r="R322" s="681"/>
      <c r="S322" s="679"/>
      <c r="T322" s="679"/>
      <c r="U322" s="679"/>
      <c r="V322" s="679"/>
      <c r="W322" s="681"/>
      <c r="X322" s="681"/>
      <c r="Y322" s="681"/>
      <c r="Z322" s="681"/>
      <c r="AA322" s="681"/>
      <c r="AB322" s="1090"/>
      <c r="AC322" s="682"/>
      <c r="AD322" s="594"/>
      <c r="AE322" s="595"/>
      <c r="AF322" s="595"/>
      <c r="AG322" s="1104"/>
      <c r="AH322" s="683"/>
      <c r="AI322" s="1105"/>
      <c r="AJ322" s="986"/>
      <c r="AK322" s="1123"/>
      <c r="AL322" s="1123"/>
      <c r="AM322" s="1123"/>
      <c r="AN322" s="1107"/>
      <c r="AO322" s="4"/>
      <c r="AP322" s="4"/>
      <c r="AQ322" s="983"/>
    </row>
    <row r="323" spans="1:44" s="124" customFormat="1">
      <c r="A323" s="1108"/>
      <c r="B323" s="371" t="s">
        <v>816</v>
      </c>
      <c r="C323" s="1118"/>
      <c r="D323" s="1119"/>
      <c r="E323" s="1120"/>
      <c r="F323" s="1121"/>
      <c r="G323" s="1103"/>
      <c r="H323" s="679"/>
      <c r="I323" s="679"/>
      <c r="J323" s="679"/>
      <c r="K323" s="679"/>
      <c r="L323" s="679"/>
      <c r="M323" s="680"/>
      <c r="N323" s="680"/>
      <c r="O323" s="680"/>
      <c r="P323" s="680"/>
      <c r="Q323" s="680"/>
      <c r="R323" s="681"/>
      <c r="S323" s="679"/>
      <c r="T323" s="679"/>
      <c r="U323" s="679"/>
      <c r="V323" s="679"/>
      <c r="W323" s="681"/>
      <c r="X323" s="681"/>
      <c r="Y323" s="681"/>
      <c r="Z323" s="681"/>
      <c r="AA323" s="681"/>
      <c r="AB323" s="1090"/>
      <c r="AC323" s="682"/>
      <c r="AD323" s="594"/>
      <c r="AE323" s="595"/>
      <c r="AF323" s="595"/>
      <c r="AG323" s="1104"/>
      <c r="AH323" s="683"/>
      <c r="AI323" s="1105"/>
      <c r="AJ323" s="986"/>
      <c r="AK323" s="1123"/>
      <c r="AL323" s="1123"/>
      <c r="AM323" s="1123"/>
      <c r="AN323" s="1107"/>
      <c r="AO323" s="4"/>
      <c r="AP323" s="4"/>
      <c r="AQ323" s="983"/>
    </row>
    <row r="324" spans="1:44" s="124" customFormat="1">
      <c r="A324" s="1108"/>
      <c r="B324" s="1008" t="s">
        <v>818</v>
      </c>
      <c r="C324" s="1030">
        <v>2008</v>
      </c>
      <c r="D324" s="913">
        <v>2</v>
      </c>
      <c r="E324" s="1120" t="s">
        <v>305</v>
      </c>
      <c r="F324" s="913">
        <v>35000</v>
      </c>
      <c r="G324" s="1103">
        <f t="shared" ref="G324:G331" si="149">IF(ISERROR(F324*D324)," ",F324*D324)</f>
        <v>70000</v>
      </c>
      <c r="H324" s="679">
        <v>0</v>
      </c>
      <c r="I324" s="679">
        <v>0</v>
      </c>
      <c r="J324" s="679">
        <v>0</v>
      </c>
      <c r="K324" s="679">
        <v>0</v>
      </c>
      <c r="L324" s="679">
        <v>0</v>
      </c>
      <c r="M324" s="680">
        <f t="shared" ref="M324:M331" si="150">G324*H324</f>
        <v>0</v>
      </c>
      <c r="N324" s="680">
        <f t="shared" ref="N324:N331" si="151">(G324+M324)*I324</f>
        <v>0</v>
      </c>
      <c r="O324" s="680">
        <f t="shared" ref="O324:O331" si="152">(G324+M324+N324)*J324</f>
        <v>0</v>
      </c>
      <c r="P324" s="680">
        <f t="shared" ref="P324:P331" si="153">(G324+M324+N324+O324)*K324</f>
        <v>0</v>
      </c>
      <c r="Q324" s="680">
        <f t="shared" ref="Q324:Q331" si="154">(G324+M324+N324+O324+P324)*L324</f>
        <v>0</v>
      </c>
      <c r="R324" s="681">
        <f t="shared" ref="R324:R331" si="155">G324+SUM(M324:Q324)</f>
        <v>70000</v>
      </c>
      <c r="S324" s="679">
        <f t="shared" ref="S324:S331" si="156">S$10</f>
        <v>0</v>
      </c>
      <c r="T324" s="679">
        <v>0</v>
      </c>
      <c r="U324" s="679">
        <v>0</v>
      </c>
      <c r="V324" s="679">
        <v>0</v>
      </c>
      <c r="W324" s="681">
        <f t="shared" ref="W324:W331" si="157">R324*S324</f>
        <v>0</v>
      </c>
      <c r="X324" s="681">
        <f t="shared" ref="X324:X331" si="158">R324*T324</f>
        <v>0</v>
      </c>
      <c r="Y324" s="681">
        <f t="shared" ref="Y324:Y331" si="159">R324*U324</f>
        <v>0</v>
      </c>
      <c r="Z324" s="681">
        <f t="shared" ref="Z324:Z331" si="160">(W324+X324)*V324</f>
        <v>0</v>
      </c>
      <c r="AA324" s="681">
        <f t="shared" ref="AA324:AA331" si="161">R324+SUM(W324:Z324)</f>
        <v>70000</v>
      </c>
      <c r="AB324" s="1090">
        <v>10</v>
      </c>
      <c r="AC324" s="682">
        <f>IF(ISERROR(IF('Wainwright Summary'!$E$7-C324&gt;AB324,0,(AB324-('Wainwright Summary'!$E$7-C324))/AB324)*G324)," ",(IF('Wainwright Summary'!$E$7-C324&gt;AB324,0,(AB324-('Wainwright Summary'!$E$7-C324))/AB324)*AA324))</f>
        <v>70000</v>
      </c>
      <c r="AD324" s="594">
        <f>VLOOKUP(C324,'Inflation-OLD'!$A$6:$B$126,2)/VLOOKUP('Wainwright Summary'!$E$6,'Inflation-OLD'!$A$6:$B$126,2)</f>
        <v>1.02</v>
      </c>
      <c r="AE324" s="264">
        <v>0</v>
      </c>
      <c r="AF324" s="595">
        <f t="shared" ref="AF324:AF331" si="162">IF(ISERROR((AC324/AA324)*AE324)," ",(AC324/AA324)*AE324)</f>
        <v>0</v>
      </c>
      <c r="AG324" s="489">
        <v>2008</v>
      </c>
      <c r="AH324" s="683"/>
      <c r="AI324" s="1105"/>
      <c r="AJ324" s="986">
        <f t="shared" si="148"/>
        <v>10</v>
      </c>
      <c r="AK324" s="1123"/>
      <c r="AL324" s="1123"/>
      <c r="AM324" s="1123"/>
      <c r="AN324" s="1107"/>
      <c r="AO324" s="4"/>
      <c r="AP324" s="4"/>
      <c r="AQ324" s="983"/>
    </row>
    <row r="325" spans="1:44" s="124" customFormat="1">
      <c r="A325" s="1108"/>
      <c r="B325" s="1008" t="s">
        <v>819</v>
      </c>
      <c r="C325" s="1030">
        <v>2008</v>
      </c>
      <c r="D325" s="913">
        <v>1</v>
      </c>
      <c r="E325" s="1120" t="s">
        <v>305</v>
      </c>
      <c r="F325" s="913">
        <v>40000</v>
      </c>
      <c r="G325" s="1103">
        <f t="shared" si="149"/>
        <v>40000</v>
      </c>
      <c r="H325" s="679">
        <v>0</v>
      </c>
      <c r="I325" s="679">
        <v>0</v>
      </c>
      <c r="J325" s="679">
        <v>0</v>
      </c>
      <c r="K325" s="679">
        <v>0</v>
      </c>
      <c r="L325" s="679">
        <v>0</v>
      </c>
      <c r="M325" s="680">
        <f t="shared" si="150"/>
        <v>0</v>
      </c>
      <c r="N325" s="680">
        <f t="shared" si="151"/>
        <v>0</v>
      </c>
      <c r="O325" s="680">
        <f t="shared" si="152"/>
        <v>0</v>
      </c>
      <c r="P325" s="680">
        <f t="shared" si="153"/>
        <v>0</v>
      </c>
      <c r="Q325" s="680">
        <f t="shared" si="154"/>
        <v>0</v>
      </c>
      <c r="R325" s="681">
        <f t="shared" si="155"/>
        <v>40000</v>
      </c>
      <c r="S325" s="679">
        <f t="shared" si="156"/>
        <v>0</v>
      </c>
      <c r="T325" s="679">
        <v>0</v>
      </c>
      <c r="U325" s="679">
        <v>0</v>
      </c>
      <c r="V325" s="679">
        <v>0</v>
      </c>
      <c r="W325" s="681">
        <f t="shared" si="157"/>
        <v>0</v>
      </c>
      <c r="X325" s="681">
        <f t="shared" si="158"/>
        <v>0</v>
      </c>
      <c r="Y325" s="681">
        <f t="shared" si="159"/>
        <v>0</v>
      </c>
      <c r="Z325" s="681">
        <f t="shared" si="160"/>
        <v>0</v>
      </c>
      <c r="AA325" s="681">
        <f t="shared" si="161"/>
        <v>40000</v>
      </c>
      <c r="AB325" s="1090">
        <v>10</v>
      </c>
      <c r="AC325" s="682">
        <f>IF(ISERROR(IF('Wainwright Summary'!$E$7-C325&gt;AB325,0,(AB325-('Wainwright Summary'!$E$7-C325))/AB325)*G325)," ",(IF('Wainwright Summary'!$E$7-C325&gt;AB325,0,(AB325-('Wainwright Summary'!$E$7-C325))/AB325)*AA325))</f>
        <v>40000</v>
      </c>
      <c r="AD325" s="594">
        <f>VLOOKUP(C325,'Inflation-OLD'!$A$6:$B$126,2)/VLOOKUP('Wainwright Summary'!$E$6,'Inflation-OLD'!$A$6:$B$126,2)</f>
        <v>1.02</v>
      </c>
      <c r="AE325" s="264">
        <v>0</v>
      </c>
      <c r="AF325" s="595">
        <f t="shared" si="162"/>
        <v>0</v>
      </c>
      <c r="AG325" s="489">
        <v>2008</v>
      </c>
      <c r="AH325" s="683"/>
      <c r="AI325" s="1105"/>
      <c r="AJ325" s="986">
        <f t="shared" si="148"/>
        <v>10</v>
      </c>
      <c r="AK325" s="1123"/>
      <c r="AL325" s="1123"/>
      <c r="AM325" s="1123"/>
      <c r="AN325" s="1107"/>
      <c r="AO325" s="4"/>
      <c r="AP325" s="4"/>
      <c r="AQ325" s="983"/>
    </row>
    <row r="326" spans="1:44" s="124" customFormat="1">
      <c r="A326" s="1108"/>
      <c r="B326" s="1008" t="s">
        <v>821</v>
      </c>
      <c r="C326" s="1030">
        <v>2008</v>
      </c>
      <c r="D326" s="913">
        <v>0.5</v>
      </c>
      <c r="E326" s="1120" t="s">
        <v>305</v>
      </c>
      <c r="F326" s="913">
        <v>80000</v>
      </c>
      <c r="G326" s="1103">
        <f t="shared" si="149"/>
        <v>40000</v>
      </c>
      <c r="H326" s="679">
        <v>0</v>
      </c>
      <c r="I326" s="679">
        <v>0</v>
      </c>
      <c r="J326" s="679">
        <v>0</v>
      </c>
      <c r="K326" s="679">
        <v>0</v>
      </c>
      <c r="L326" s="679">
        <v>0</v>
      </c>
      <c r="M326" s="680">
        <f t="shared" si="150"/>
        <v>0</v>
      </c>
      <c r="N326" s="680">
        <f t="shared" si="151"/>
        <v>0</v>
      </c>
      <c r="O326" s="680">
        <f t="shared" si="152"/>
        <v>0</v>
      </c>
      <c r="P326" s="680">
        <f t="shared" si="153"/>
        <v>0</v>
      </c>
      <c r="Q326" s="680">
        <f t="shared" si="154"/>
        <v>0</v>
      </c>
      <c r="R326" s="681">
        <f t="shared" si="155"/>
        <v>40000</v>
      </c>
      <c r="S326" s="679">
        <f t="shared" si="156"/>
        <v>0</v>
      </c>
      <c r="T326" s="679">
        <v>0</v>
      </c>
      <c r="U326" s="679">
        <v>0</v>
      </c>
      <c r="V326" s="679">
        <v>0</v>
      </c>
      <c r="W326" s="681">
        <f t="shared" si="157"/>
        <v>0</v>
      </c>
      <c r="X326" s="681">
        <f t="shared" si="158"/>
        <v>0</v>
      </c>
      <c r="Y326" s="681">
        <f t="shared" si="159"/>
        <v>0</v>
      </c>
      <c r="Z326" s="681">
        <f t="shared" si="160"/>
        <v>0</v>
      </c>
      <c r="AA326" s="681">
        <f t="shared" si="161"/>
        <v>40000</v>
      </c>
      <c r="AB326" s="1090">
        <v>10</v>
      </c>
      <c r="AC326" s="682">
        <f>IF(ISERROR(IF('Wainwright Summary'!$E$7-C326&gt;AB326,0,(AB326-('Wainwright Summary'!$E$7-C326))/AB326)*G326)," ",(IF('Wainwright Summary'!$E$7-C326&gt;AB326,0,(AB326-('Wainwright Summary'!$E$7-C326))/AB326)*AA326))</f>
        <v>40000</v>
      </c>
      <c r="AD326" s="594">
        <f>VLOOKUP(C326,'Inflation-OLD'!$A$6:$B$126,2)/VLOOKUP('Wainwright Summary'!$E$6,'Inflation-OLD'!$A$6:$B$126,2)</f>
        <v>1.02</v>
      </c>
      <c r="AE326" s="264">
        <v>0</v>
      </c>
      <c r="AF326" s="595">
        <f t="shared" si="162"/>
        <v>0</v>
      </c>
      <c r="AG326" s="489">
        <v>2008</v>
      </c>
      <c r="AH326" s="683"/>
      <c r="AI326" s="1105"/>
      <c r="AJ326" s="986">
        <f t="shared" si="148"/>
        <v>10</v>
      </c>
      <c r="AK326" s="1123"/>
      <c r="AL326" s="1123"/>
      <c r="AM326" s="1123"/>
      <c r="AN326" s="1107"/>
      <c r="AO326" s="4"/>
      <c r="AP326" s="4"/>
      <c r="AQ326" s="983"/>
    </row>
    <row r="327" spans="1:44" s="124" customFormat="1">
      <c r="A327" s="1108"/>
      <c r="B327" s="1008" t="s">
        <v>822</v>
      </c>
      <c r="C327" s="1030">
        <v>2008</v>
      </c>
      <c r="D327" s="913">
        <v>0.5</v>
      </c>
      <c r="E327" s="1120" t="s">
        <v>305</v>
      </c>
      <c r="F327" s="913">
        <v>55000</v>
      </c>
      <c r="G327" s="1103">
        <f t="shared" si="149"/>
        <v>27500</v>
      </c>
      <c r="H327" s="679">
        <v>0</v>
      </c>
      <c r="I327" s="679">
        <v>0</v>
      </c>
      <c r="J327" s="679">
        <v>0</v>
      </c>
      <c r="K327" s="679">
        <v>0</v>
      </c>
      <c r="L327" s="679">
        <v>0</v>
      </c>
      <c r="M327" s="680">
        <f t="shared" si="150"/>
        <v>0</v>
      </c>
      <c r="N327" s="680">
        <f t="shared" si="151"/>
        <v>0</v>
      </c>
      <c r="O327" s="680">
        <f t="shared" si="152"/>
        <v>0</v>
      </c>
      <c r="P327" s="680">
        <f t="shared" si="153"/>
        <v>0</v>
      </c>
      <c r="Q327" s="680">
        <f t="shared" si="154"/>
        <v>0</v>
      </c>
      <c r="R327" s="681">
        <f t="shared" si="155"/>
        <v>27500</v>
      </c>
      <c r="S327" s="679">
        <f t="shared" si="156"/>
        <v>0</v>
      </c>
      <c r="T327" s="679">
        <v>0</v>
      </c>
      <c r="U327" s="679">
        <v>0</v>
      </c>
      <c r="V327" s="679">
        <v>0</v>
      </c>
      <c r="W327" s="681">
        <f t="shared" si="157"/>
        <v>0</v>
      </c>
      <c r="X327" s="681">
        <f t="shared" si="158"/>
        <v>0</v>
      </c>
      <c r="Y327" s="681">
        <f t="shared" si="159"/>
        <v>0</v>
      </c>
      <c r="Z327" s="681">
        <f t="shared" si="160"/>
        <v>0</v>
      </c>
      <c r="AA327" s="681">
        <f t="shared" si="161"/>
        <v>27500</v>
      </c>
      <c r="AB327" s="1090">
        <v>10</v>
      </c>
      <c r="AC327" s="682">
        <f>IF(ISERROR(IF('Wainwright Summary'!$E$7-C327&gt;AB327,0,(AB327-('Wainwright Summary'!$E$7-C327))/AB327)*G327)," ",(IF('Wainwright Summary'!$E$7-C327&gt;AB327,0,(AB327-('Wainwright Summary'!$E$7-C327))/AB327)*AA327))</f>
        <v>27500</v>
      </c>
      <c r="AD327" s="594">
        <f>VLOOKUP(C327,'Inflation-OLD'!$A$6:$B$126,2)/VLOOKUP('Wainwright Summary'!$E$6,'Inflation-OLD'!$A$6:$B$126,2)</f>
        <v>1.02</v>
      </c>
      <c r="AE327" s="264">
        <v>0</v>
      </c>
      <c r="AF327" s="595">
        <f t="shared" si="162"/>
        <v>0</v>
      </c>
      <c r="AG327" s="489">
        <v>2008</v>
      </c>
      <c r="AH327" s="683"/>
      <c r="AI327" s="1105"/>
      <c r="AJ327" s="986">
        <f t="shared" si="148"/>
        <v>10</v>
      </c>
      <c r="AK327" s="1123"/>
      <c r="AL327" s="1123"/>
      <c r="AM327" s="1123"/>
      <c r="AN327" s="1107"/>
      <c r="AO327" s="4"/>
      <c r="AP327" s="4"/>
      <c r="AQ327" s="983"/>
    </row>
    <row r="328" spans="1:44" s="124" customFormat="1">
      <c r="A328" s="1108"/>
      <c r="B328" s="1008" t="s">
        <v>1008</v>
      </c>
      <c r="C328" s="1030">
        <v>2008</v>
      </c>
      <c r="D328" s="913">
        <v>0.5</v>
      </c>
      <c r="E328" s="1120" t="s">
        <v>305</v>
      </c>
      <c r="F328" s="913">
        <v>80000</v>
      </c>
      <c r="G328" s="1103">
        <f t="shared" si="149"/>
        <v>40000</v>
      </c>
      <c r="H328" s="679">
        <v>0</v>
      </c>
      <c r="I328" s="679">
        <v>0</v>
      </c>
      <c r="J328" s="679">
        <v>0</v>
      </c>
      <c r="K328" s="679">
        <v>0</v>
      </c>
      <c r="L328" s="679">
        <v>0</v>
      </c>
      <c r="M328" s="680">
        <f t="shared" si="150"/>
        <v>0</v>
      </c>
      <c r="N328" s="680">
        <f t="shared" si="151"/>
        <v>0</v>
      </c>
      <c r="O328" s="680">
        <f t="shared" si="152"/>
        <v>0</v>
      </c>
      <c r="P328" s="680">
        <f t="shared" si="153"/>
        <v>0</v>
      </c>
      <c r="Q328" s="680">
        <f t="shared" si="154"/>
        <v>0</v>
      </c>
      <c r="R328" s="681">
        <f t="shared" si="155"/>
        <v>40000</v>
      </c>
      <c r="S328" s="679">
        <f t="shared" si="156"/>
        <v>0</v>
      </c>
      <c r="T328" s="679">
        <v>0</v>
      </c>
      <c r="U328" s="679">
        <v>0</v>
      </c>
      <c r="V328" s="679">
        <v>0</v>
      </c>
      <c r="W328" s="681">
        <f t="shared" si="157"/>
        <v>0</v>
      </c>
      <c r="X328" s="681">
        <f t="shared" si="158"/>
        <v>0</v>
      </c>
      <c r="Y328" s="681">
        <f t="shared" si="159"/>
        <v>0</v>
      </c>
      <c r="Z328" s="681">
        <f t="shared" si="160"/>
        <v>0</v>
      </c>
      <c r="AA328" s="681">
        <f t="shared" si="161"/>
        <v>40000</v>
      </c>
      <c r="AB328" s="1090">
        <v>15</v>
      </c>
      <c r="AC328" s="682">
        <f>IF(ISERROR(IF('Wainwright Summary'!$E$7-C328&gt;AB328,0,(AB328-('Wainwright Summary'!$E$7-C328))/AB328)*G328)," ",(IF('Wainwright Summary'!$E$7-C328&gt;AB328,0,(AB328-('Wainwright Summary'!$E$7-C328))/AB328)*AA328))</f>
        <v>40000</v>
      </c>
      <c r="AD328" s="594">
        <f>VLOOKUP(C328,'Inflation-OLD'!$A$6:$B$126,2)/VLOOKUP('Wainwright Summary'!$E$6,'Inflation-OLD'!$A$6:$B$126,2)</f>
        <v>1.02</v>
      </c>
      <c r="AE328" s="264">
        <v>0</v>
      </c>
      <c r="AF328" s="595">
        <f t="shared" si="162"/>
        <v>0</v>
      </c>
      <c r="AG328" s="489">
        <v>2008</v>
      </c>
      <c r="AH328" s="683"/>
      <c r="AI328" s="1105"/>
      <c r="AJ328" s="986">
        <f t="shared" si="148"/>
        <v>15</v>
      </c>
      <c r="AK328" s="1123"/>
      <c r="AL328" s="1123"/>
      <c r="AM328" s="1123"/>
      <c r="AN328" s="1107"/>
      <c r="AO328" s="4"/>
      <c r="AP328" s="4"/>
      <c r="AQ328" s="983"/>
    </row>
    <row r="329" spans="1:44" s="124" customFormat="1">
      <c r="A329" s="1108"/>
      <c r="B329" s="1008" t="s">
        <v>823</v>
      </c>
      <c r="C329" s="1030">
        <v>2008</v>
      </c>
      <c r="D329" s="913">
        <v>1</v>
      </c>
      <c r="E329" s="1120" t="s">
        <v>305</v>
      </c>
      <c r="F329" s="913">
        <v>275000</v>
      </c>
      <c r="G329" s="1103">
        <f t="shared" si="149"/>
        <v>275000</v>
      </c>
      <c r="H329" s="679">
        <v>0</v>
      </c>
      <c r="I329" s="679">
        <v>0</v>
      </c>
      <c r="J329" s="679">
        <v>0</v>
      </c>
      <c r="K329" s="679">
        <v>0</v>
      </c>
      <c r="L329" s="679">
        <v>0</v>
      </c>
      <c r="M329" s="680"/>
      <c r="N329" s="680"/>
      <c r="O329" s="680"/>
      <c r="P329" s="680"/>
      <c r="Q329" s="680"/>
      <c r="R329" s="681">
        <f>G329+SUM(M329:Q329)</f>
        <v>275000</v>
      </c>
      <c r="S329" s="679">
        <f t="shared" si="156"/>
        <v>0</v>
      </c>
      <c r="T329" s="679">
        <v>0</v>
      </c>
      <c r="U329" s="679">
        <v>0</v>
      </c>
      <c r="V329" s="679">
        <v>0</v>
      </c>
      <c r="W329" s="681">
        <f>R329*S329</f>
        <v>0</v>
      </c>
      <c r="X329" s="681">
        <f>R329*T329</f>
        <v>0</v>
      </c>
      <c r="Y329" s="681">
        <f>R329*U329</f>
        <v>0</v>
      </c>
      <c r="Z329" s="681">
        <f>(W329+X329)*V329</f>
        <v>0</v>
      </c>
      <c r="AA329" s="681">
        <f>R329+SUM(W329:Z329)</f>
        <v>275000</v>
      </c>
      <c r="AB329" s="1090">
        <v>15</v>
      </c>
      <c r="AC329" s="682">
        <f>IF(ISERROR(IF('Wainwright Summary'!$E$7-C329&gt;AB329,0,(AB329-('Wainwright Summary'!$E$7-C329))/AB329)*G329)," ",(IF('Wainwright Summary'!$E$7-C329&gt;AB329,0,(AB329-('Wainwright Summary'!$E$7-C329))/AB329)*AA329))</f>
        <v>275000</v>
      </c>
      <c r="AD329" s="594">
        <f>VLOOKUP(C329,'Inflation-OLD'!$A$6:$B$126,2)/VLOOKUP('Wainwright Summary'!$E$6,'Inflation-OLD'!$A$6:$B$126,2)</f>
        <v>1.02</v>
      </c>
      <c r="AE329" s="264">
        <v>0</v>
      </c>
      <c r="AF329" s="595">
        <f>IF(ISERROR((AC329/AA329)*AE329)," ",(AC329/AA329)*AE329)</f>
        <v>0</v>
      </c>
      <c r="AG329" s="489">
        <v>2008</v>
      </c>
      <c r="AH329" s="683"/>
      <c r="AI329" s="1105"/>
      <c r="AJ329" s="986">
        <f t="shared" si="148"/>
        <v>15</v>
      </c>
      <c r="AK329" s="1123"/>
      <c r="AL329" s="1123"/>
      <c r="AM329" s="1123"/>
      <c r="AN329" s="1107"/>
      <c r="AO329" s="4"/>
      <c r="AP329" s="4"/>
      <c r="AQ329" s="983"/>
    </row>
    <row r="330" spans="1:44" s="124" customFormat="1">
      <c r="A330" s="1108"/>
      <c r="B330" s="1008" t="s">
        <v>824</v>
      </c>
      <c r="C330" s="1030">
        <v>2008</v>
      </c>
      <c r="D330" s="913">
        <v>0</v>
      </c>
      <c r="E330" s="1120" t="s">
        <v>305</v>
      </c>
      <c r="F330" s="913">
        <v>125000</v>
      </c>
      <c r="G330" s="1103">
        <f t="shared" si="149"/>
        <v>0</v>
      </c>
      <c r="H330" s="679">
        <v>0</v>
      </c>
      <c r="I330" s="679">
        <v>0</v>
      </c>
      <c r="J330" s="679">
        <v>0</v>
      </c>
      <c r="K330" s="679">
        <v>0</v>
      </c>
      <c r="L330" s="679">
        <v>0</v>
      </c>
      <c r="M330" s="680">
        <f t="shared" si="150"/>
        <v>0</v>
      </c>
      <c r="N330" s="680">
        <f t="shared" si="151"/>
        <v>0</v>
      </c>
      <c r="O330" s="680">
        <f t="shared" si="152"/>
        <v>0</v>
      </c>
      <c r="P330" s="680">
        <f t="shared" si="153"/>
        <v>0</v>
      </c>
      <c r="Q330" s="680">
        <f t="shared" si="154"/>
        <v>0</v>
      </c>
      <c r="R330" s="681">
        <f t="shared" si="155"/>
        <v>0</v>
      </c>
      <c r="S330" s="679">
        <f t="shared" si="156"/>
        <v>0</v>
      </c>
      <c r="T330" s="679">
        <v>0</v>
      </c>
      <c r="U330" s="679">
        <v>0</v>
      </c>
      <c r="V330" s="679">
        <v>0</v>
      </c>
      <c r="W330" s="681">
        <f t="shared" si="157"/>
        <v>0</v>
      </c>
      <c r="X330" s="681">
        <f t="shared" si="158"/>
        <v>0</v>
      </c>
      <c r="Y330" s="681">
        <f t="shared" si="159"/>
        <v>0</v>
      </c>
      <c r="Z330" s="681">
        <f t="shared" si="160"/>
        <v>0</v>
      </c>
      <c r="AA330" s="681">
        <f t="shared" si="161"/>
        <v>0</v>
      </c>
      <c r="AB330" s="1090">
        <v>15</v>
      </c>
      <c r="AC330" s="682">
        <f>IF(ISERROR(IF('Wainwright Summary'!$E$7-C330&gt;AB330,0,(AB330-('Wainwright Summary'!$E$7-C330))/AB330)*G330)," ",(IF('Wainwright Summary'!$E$7-C330&gt;AB330,0,(AB330-('Wainwright Summary'!$E$7-C330))/AB330)*AA330))</f>
        <v>0</v>
      </c>
      <c r="AD330" s="594">
        <f>VLOOKUP(C330,'Inflation-OLD'!$A$6:$B$126,2)/VLOOKUP('Wainwright Summary'!$E$6,'Inflation-OLD'!$A$6:$B$126,2)</f>
        <v>1.02</v>
      </c>
      <c r="AE330" s="264">
        <v>0</v>
      </c>
      <c r="AF330" s="595" t="str">
        <f t="shared" si="162"/>
        <v xml:space="preserve"> </v>
      </c>
      <c r="AG330" s="489">
        <v>2008</v>
      </c>
      <c r="AH330" s="683"/>
      <c r="AI330" s="1105"/>
      <c r="AJ330" s="986">
        <f t="shared" si="148"/>
        <v>15</v>
      </c>
      <c r="AK330" s="1123"/>
      <c r="AL330" s="1123"/>
      <c r="AM330" s="1123"/>
      <c r="AN330" s="1107"/>
      <c r="AO330" s="4"/>
      <c r="AP330" s="4"/>
      <c r="AQ330" s="983"/>
    </row>
    <row r="331" spans="1:44" s="124" customFormat="1">
      <c r="A331" s="1108"/>
      <c r="B331" s="371" t="s">
        <v>820</v>
      </c>
      <c r="C331" s="1030">
        <v>2008</v>
      </c>
      <c r="D331" s="1122">
        <v>1</v>
      </c>
      <c r="E331" s="1120" t="s">
        <v>305</v>
      </c>
      <c r="F331" s="913">
        <v>619492</v>
      </c>
      <c r="G331" s="1103">
        <f t="shared" si="149"/>
        <v>619492</v>
      </c>
      <c r="H331" s="679">
        <v>0</v>
      </c>
      <c r="I331" s="679">
        <v>0</v>
      </c>
      <c r="J331" s="679">
        <v>0</v>
      </c>
      <c r="K331" s="679">
        <v>0</v>
      </c>
      <c r="L331" s="679">
        <v>0</v>
      </c>
      <c r="M331" s="680">
        <f t="shared" si="150"/>
        <v>0</v>
      </c>
      <c r="N331" s="680">
        <f t="shared" si="151"/>
        <v>0</v>
      </c>
      <c r="O331" s="680">
        <f t="shared" si="152"/>
        <v>0</v>
      </c>
      <c r="P331" s="680">
        <f t="shared" si="153"/>
        <v>0</v>
      </c>
      <c r="Q331" s="680">
        <f t="shared" si="154"/>
        <v>0</v>
      </c>
      <c r="R331" s="681">
        <f t="shared" si="155"/>
        <v>619492</v>
      </c>
      <c r="S331" s="679">
        <f t="shared" si="156"/>
        <v>0</v>
      </c>
      <c r="T331" s="679">
        <v>0</v>
      </c>
      <c r="U331" s="679">
        <v>0</v>
      </c>
      <c r="V331" s="679">
        <v>0</v>
      </c>
      <c r="W331" s="681">
        <f t="shared" si="157"/>
        <v>0</v>
      </c>
      <c r="X331" s="681">
        <f t="shared" si="158"/>
        <v>0</v>
      </c>
      <c r="Y331" s="681">
        <f t="shared" si="159"/>
        <v>0</v>
      </c>
      <c r="Z331" s="681">
        <f t="shared" si="160"/>
        <v>0</v>
      </c>
      <c r="AA331" s="681">
        <f t="shared" si="161"/>
        <v>619492</v>
      </c>
      <c r="AB331" s="1090">
        <v>50</v>
      </c>
      <c r="AC331" s="682">
        <f>IF(ISERROR(IF('Wainwright Summary'!$E$7-C331&gt;AB331,0,(AB331-('Wainwright Summary'!$E$7-C331))/AB331)*G331)," ",(IF('Wainwright Summary'!$E$7-C331&gt;AB331,0,(AB331-('Wainwright Summary'!$E$7-C331))/AB331)*AA331))</f>
        <v>619492</v>
      </c>
      <c r="AD331" s="594">
        <f>VLOOKUP(C331,'Inflation-OLD'!$A$6:$B$126,2)/VLOOKUP('Wainwright Summary'!$E$6,'Inflation-OLD'!$A$6:$B$126,2)</f>
        <v>1.02</v>
      </c>
      <c r="AE331" s="264">
        <v>0</v>
      </c>
      <c r="AF331" s="595">
        <f t="shared" si="162"/>
        <v>0</v>
      </c>
      <c r="AG331" s="489">
        <v>2008</v>
      </c>
      <c r="AH331" s="683"/>
      <c r="AI331" s="1105"/>
      <c r="AJ331" s="986">
        <f t="shared" si="148"/>
        <v>50</v>
      </c>
      <c r="AK331" s="1123"/>
      <c r="AL331" s="1123"/>
      <c r="AM331" s="1123"/>
      <c r="AN331" s="1107"/>
      <c r="AO331" s="4"/>
      <c r="AP331" s="4"/>
      <c r="AQ331" s="983"/>
    </row>
    <row r="332" spans="1:44" s="124" customFormat="1">
      <c r="A332" s="1108"/>
      <c r="B332" s="1014"/>
      <c r="C332" s="1100"/>
      <c r="D332" s="1101"/>
      <c r="E332" s="1102"/>
      <c r="F332" s="1109"/>
      <c r="G332" s="1103"/>
      <c r="H332" s="679"/>
      <c r="I332" s="679"/>
      <c r="J332" s="679"/>
      <c r="K332" s="679"/>
      <c r="L332" s="679"/>
      <c r="M332" s="680"/>
      <c r="N332" s="680"/>
      <c r="O332" s="680"/>
      <c r="P332" s="680"/>
      <c r="Q332" s="680"/>
      <c r="R332" s="681"/>
      <c r="S332" s="679"/>
      <c r="T332" s="679"/>
      <c r="U332" s="679"/>
      <c r="V332" s="679"/>
      <c r="W332" s="681"/>
      <c r="X332" s="681"/>
      <c r="Y332" s="681"/>
      <c r="Z332" s="681"/>
      <c r="AA332" s="681"/>
      <c r="AB332" s="1090"/>
      <c r="AC332" s="682"/>
      <c r="AD332" s="594"/>
      <c r="AE332" s="595"/>
      <c r="AF332" s="595"/>
      <c r="AG332" s="1104"/>
      <c r="AH332" s="683"/>
      <c r="AI332" s="1105"/>
      <c r="AJ332" s="1106"/>
      <c r="AK332" s="1106"/>
      <c r="AL332" s="1106"/>
      <c r="AM332" s="1106"/>
      <c r="AN332" s="1107"/>
      <c r="AO332" s="4"/>
      <c r="AP332" s="4"/>
      <c r="AQ332" s="983"/>
    </row>
    <row r="333" spans="1:44" s="124" customFormat="1">
      <c r="A333" s="1108"/>
      <c r="B333" s="1014"/>
      <c r="C333" s="1100"/>
      <c r="D333" s="1101"/>
      <c r="E333" s="1102"/>
      <c r="F333" s="1109"/>
      <c r="G333" s="1103"/>
      <c r="H333" s="679"/>
      <c r="I333" s="679"/>
      <c r="J333" s="679"/>
      <c r="K333" s="679"/>
      <c r="L333" s="679"/>
      <c r="M333" s="680"/>
      <c r="N333" s="680"/>
      <c r="O333" s="680"/>
      <c r="P333" s="680"/>
      <c r="Q333" s="680"/>
      <c r="R333" s="681"/>
      <c r="S333" s="679"/>
      <c r="T333" s="679"/>
      <c r="U333" s="679"/>
      <c r="V333" s="679"/>
      <c r="W333" s="681"/>
      <c r="X333" s="681"/>
      <c r="Y333" s="681"/>
      <c r="Z333" s="681"/>
      <c r="AA333" s="681"/>
      <c r="AB333" s="1090"/>
      <c r="AC333" s="682"/>
      <c r="AD333" s="594"/>
      <c r="AE333" s="595"/>
      <c r="AF333" s="595"/>
      <c r="AG333" s="1104"/>
      <c r="AH333" s="683"/>
      <c r="AI333" s="1105"/>
      <c r="AJ333" s="1106"/>
      <c r="AK333" s="1106"/>
      <c r="AL333" s="1106"/>
      <c r="AM333" s="1106"/>
      <c r="AN333" s="1107"/>
      <c r="AO333" s="4"/>
      <c r="AP333" s="4"/>
      <c r="AQ333" s="983"/>
    </row>
    <row r="334" spans="1:44" s="124" customFormat="1">
      <c r="A334" s="1108"/>
      <c r="B334" s="905"/>
      <c r="C334" s="1100"/>
      <c r="D334" s="1101"/>
      <c r="E334" s="1102"/>
      <c r="F334" s="1109"/>
      <c r="G334" s="1103"/>
      <c r="H334" s="679"/>
      <c r="I334" s="679"/>
      <c r="J334" s="679"/>
      <c r="K334" s="679"/>
      <c r="L334" s="679"/>
      <c r="M334" s="680"/>
      <c r="N334" s="680"/>
      <c r="O334" s="680"/>
      <c r="P334" s="680"/>
      <c r="Q334" s="680"/>
      <c r="R334" s="681"/>
      <c r="S334" s="679"/>
      <c r="T334" s="679"/>
      <c r="U334" s="679"/>
      <c r="V334" s="679"/>
      <c r="W334" s="681"/>
      <c r="X334" s="681"/>
      <c r="Y334" s="681"/>
      <c r="Z334" s="681"/>
      <c r="AA334" s="681"/>
      <c r="AB334" s="1090"/>
      <c r="AC334" s="682"/>
      <c r="AD334" s="594"/>
      <c r="AE334" s="595"/>
      <c r="AF334" s="595"/>
      <c r="AG334" s="1104"/>
      <c r="AH334" s="683"/>
      <c r="AI334" s="1105"/>
      <c r="AJ334" s="1106"/>
      <c r="AK334" s="1106"/>
      <c r="AL334" s="1106"/>
      <c r="AM334" s="1106"/>
      <c r="AN334" s="1107"/>
      <c r="AO334" s="4"/>
      <c r="AP334" s="4"/>
      <c r="AQ334" s="983"/>
    </row>
    <row r="335" spans="1:44" ht="13.5" thickBot="1">
      <c r="A335" s="1137"/>
      <c r="B335" s="1144"/>
      <c r="C335" s="422"/>
      <c r="D335" s="423"/>
      <c r="E335" s="283"/>
      <c r="F335" s="424"/>
      <c r="G335" s="338">
        <f>SUM(G14:G334)</f>
        <v>39552730.399999999</v>
      </c>
      <c r="H335" s="338"/>
      <c r="I335" s="338"/>
      <c r="J335" s="338"/>
      <c r="K335" s="338"/>
      <c r="L335" s="338"/>
      <c r="M335" s="338"/>
      <c r="N335" s="338"/>
      <c r="O335" s="338"/>
      <c r="P335" s="338"/>
      <c r="Q335" s="338"/>
      <c r="R335" s="338"/>
      <c r="S335" s="338"/>
      <c r="T335" s="338"/>
      <c r="U335" s="338"/>
      <c r="V335" s="338"/>
      <c r="W335" s="338"/>
      <c r="X335" s="338"/>
      <c r="Y335" s="338"/>
      <c r="Z335" s="338"/>
      <c r="AA335" s="338"/>
      <c r="AB335" s="342"/>
      <c r="AC335" s="326">
        <f>SUM(AC12:AC334)</f>
        <v>19164563.20218179</v>
      </c>
      <c r="AD335" s="323"/>
      <c r="AE335" s="322">
        <f>SUM(AE12:AE334)</f>
        <v>9820568.2884531859</v>
      </c>
      <c r="AF335" s="322">
        <f>SUM(AF12:AF334)</f>
        <v>4420127.9093677634</v>
      </c>
      <c r="AG335" s="282"/>
      <c r="AH335" s="283"/>
      <c r="AI335" s="425"/>
      <c r="AJ335" s="603"/>
      <c r="AK335" s="603"/>
      <c r="AL335" s="603"/>
      <c r="AM335" s="603"/>
      <c r="AN335" s="291"/>
      <c r="AO335" s="142"/>
      <c r="AP335" s="5"/>
      <c r="AQ335" s="146"/>
    </row>
    <row r="336" spans="1:44">
      <c r="B336" s="135"/>
      <c r="C336" s="140"/>
      <c r="D336" s="544"/>
      <c r="E336" s="139"/>
      <c r="F336" s="675"/>
      <c r="G336" s="676"/>
      <c r="H336" s="676"/>
      <c r="I336" s="676"/>
      <c r="J336" s="676"/>
      <c r="K336" s="676"/>
      <c r="L336" s="676"/>
      <c r="M336" s="676"/>
      <c r="N336" s="676"/>
      <c r="O336" s="676"/>
      <c r="P336" s="676"/>
      <c r="Q336" s="676"/>
      <c r="R336" s="676"/>
      <c r="S336" s="676"/>
      <c r="T336" s="676"/>
      <c r="U336" s="676"/>
      <c r="V336" s="676"/>
      <c r="W336" s="676"/>
      <c r="X336" s="676"/>
      <c r="Y336" s="676"/>
      <c r="Z336" s="676"/>
      <c r="AA336" s="676"/>
      <c r="AB336" s="677"/>
      <c r="AC336" s="676"/>
      <c r="AD336" s="678"/>
      <c r="AE336" s="676"/>
      <c r="AF336" s="676"/>
      <c r="AG336" s="138"/>
      <c r="AH336" s="139"/>
      <c r="AI336" s="140"/>
      <c r="AJ336" s="140"/>
      <c r="AK336" s="140"/>
      <c r="AL336" s="140"/>
      <c r="AM336" s="140"/>
      <c r="AN336" s="135"/>
      <c r="AO336" s="142"/>
      <c r="AP336" s="5"/>
      <c r="AQ336" s="146"/>
    </row>
    <row r="337" spans="1:43">
      <c r="B337" s="135"/>
      <c r="C337" s="140"/>
      <c r="D337" s="544"/>
      <c r="E337" s="139"/>
      <c r="F337" s="675"/>
      <c r="G337" s="676"/>
      <c r="H337" s="676"/>
      <c r="I337" s="676"/>
      <c r="J337" s="676"/>
      <c r="K337" s="676"/>
      <c r="L337" s="676"/>
      <c r="M337" s="676"/>
      <c r="N337" s="676"/>
      <c r="O337" s="676"/>
      <c r="P337" s="676"/>
      <c r="Q337" s="676"/>
      <c r="R337" s="676"/>
      <c r="S337" s="676"/>
      <c r="T337" s="676"/>
      <c r="U337" s="676"/>
      <c r="V337" s="676"/>
      <c r="W337" s="676"/>
      <c r="X337" s="676"/>
      <c r="Y337" s="676"/>
      <c r="Z337" s="676"/>
      <c r="AA337" s="676"/>
      <c r="AB337" s="677"/>
      <c r="AC337" s="676"/>
      <c r="AD337" s="678"/>
      <c r="AE337" s="676"/>
      <c r="AF337" s="676"/>
      <c r="AG337" s="138"/>
      <c r="AH337" s="139"/>
      <c r="AI337" s="140"/>
      <c r="AJ337" s="140"/>
      <c r="AK337" s="140"/>
      <c r="AL337" s="140"/>
      <c r="AM337" s="140"/>
      <c r="AN337" s="135"/>
      <c r="AO337" s="142"/>
      <c r="AP337" s="5"/>
      <c r="AQ337" s="146"/>
    </row>
    <row r="338" spans="1:43">
      <c r="B338" s="135"/>
      <c r="C338" s="140"/>
      <c r="D338" s="544"/>
      <c r="E338" s="139"/>
      <c r="F338" s="675"/>
      <c r="G338" s="676"/>
      <c r="H338" s="676"/>
      <c r="I338" s="676"/>
      <c r="J338" s="676"/>
      <c r="K338" s="676"/>
      <c r="L338" s="676"/>
      <c r="M338" s="676"/>
      <c r="N338" s="676"/>
      <c r="O338" s="676"/>
      <c r="P338" s="676"/>
      <c r="Q338" s="676"/>
      <c r="R338" s="676"/>
      <c r="S338" s="676"/>
      <c r="T338" s="676"/>
      <c r="U338" s="676"/>
      <c r="V338" s="676"/>
      <c r="W338" s="676"/>
      <c r="X338" s="676"/>
      <c r="Y338" s="676"/>
      <c r="Z338" s="676"/>
      <c r="AA338" s="676"/>
      <c r="AB338" s="677"/>
      <c r="AC338" s="676"/>
      <c r="AD338" s="678"/>
      <c r="AE338" s="676"/>
      <c r="AF338" s="676"/>
      <c r="AG338" s="138"/>
      <c r="AH338" s="139"/>
      <c r="AI338" s="140"/>
      <c r="AJ338" s="140"/>
      <c r="AK338" s="140"/>
      <c r="AL338" s="140"/>
      <c r="AM338" s="140"/>
      <c r="AN338" s="135"/>
      <c r="AO338" s="142"/>
      <c r="AP338" s="5"/>
      <c r="AQ338" s="146"/>
    </row>
    <row r="339" spans="1:43">
      <c r="B339" s="135"/>
      <c r="C339" s="140"/>
      <c r="D339" s="544"/>
      <c r="E339" s="139"/>
      <c r="F339" s="675"/>
      <c r="G339" s="676"/>
      <c r="H339" s="676"/>
      <c r="I339" s="676"/>
      <c r="J339" s="676"/>
      <c r="K339" s="676"/>
      <c r="L339" s="676"/>
      <c r="M339" s="676"/>
      <c r="N339" s="676"/>
      <c r="O339" s="676"/>
      <c r="P339" s="676"/>
      <c r="Q339" s="676"/>
      <c r="R339" s="676"/>
      <c r="S339" s="676"/>
      <c r="T339" s="676"/>
      <c r="U339" s="676"/>
      <c r="V339" s="676"/>
      <c r="W339" s="676"/>
      <c r="X339" s="676"/>
      <c r="Y339" s="676"/>
      <c r="Z339" s="676"/>
      <c r="AA339" s="676"/>
      <c r="AB339" s="677"/>
      <c r="AC339" s="676"/>
      <c r="AD339" s="678"/>
      <c r="AE339" s="676"/>
      <c r="AF339" s="676"/>
      <c r="AG339" s="138"/>
      <c r="AH339" s="139"/>
      <c r="AI339" s="140"/>
      <c r="AJ339" s="140"/>
      <c r="AK339" s="140"/>
      <c r="AL339" s="140"/>
      <c r="AM339" s="140"/>
      <c r="AN339" s="135"/>
      <c r="AO339" s="142"/>
      <c r="AP339" s="5"/>
      <c r="AQ339" s="146"/>
    </row>
    <row r="340" spans="1:43">
      <c r="A340" s="179" t="s">
        <v>685</v>
      </c>
      <c r="B340" s="145"/>
      <c r="C340" s="144"/>
      <c r="D340" s="148"/>
      <c r="E340" s="149"/>
      <c r="F340" s="150"/>
      <c r="G340" s="148"/>
      <c r="H340" s="148"/>
      <c r="I340" s="148"/>
      <c r="J340" s="148"/>
      <c r="K340" s="148"/>
      <c r="L340" s="148"/>
      <c r="M340" s="148"/>
      <c r="N340" s="148"/>
      <c r="O340" s="148"/>
      <c r="P340" s="148"/>
      <c r="Q340" s="148"/>
      <c r="R340" s="148"/>
      <c r="S340" s="148"/>
      <c r="T340" s="148"/>
      <c r="U340" s="148"/>
      <c r="V340" s="148"/>
      <c r="W340" s="148"/>
      <c r="X340" s="148"/>
      <c r="Y340" s="148"/>
      <c r="Z340" s="148"/>
      <c r="AA340" s="554">
        <f>SUMIF($AG$14:$AG$334,"&lt;2013",$AA$14:$AA$334)</f>
        <v>9637438.6500000004</v>
      </c>
      <c r="AB340" s="151"/>
      <c r="AC340" s="148"/>
      <c r="AD340" s="152"/>
      <c r="AE340" s="133"/>
      <c r="AF340" s="133"/>
      <c r="AG340" s="138"/>
      <c r="AH340" s="139"/>
      <c r="AI340" s="144"/>
      <c r="AJ340" s="144"/>
      <c r="AK340" s="144"/>
      <c r="AL340" s="144"/>
      <c r="AM340" s="144"/>
      <c r="AN340" s="145"/>
      <c r="AO340" s="142"/>
      <c r="AP340" s="5"/>
      <c r="AQ340" s="146"/>
    </row>
    <row r="341" spans="1:43">
      <c r="A341" s="179" t="s">
        <v>686</v>
      </c>
      <c r="B341" s="145"/>
      <c r="C341" s="144"/>
      <c r="D341" s="148"/>
      <c r="E341" s="149"/>
      <c r="F341" s="150"/>
      <c r="G341" s="148"/>
      <c r="H341" s="148"/>
      <c r="I341" s="148"/>
      <c r="J341" s="148"/>
      <c r="K341" s="148"/>
      <c r="L341" s="148"/>
      <c r="M341" s="148"/>
      <c r="N341" s="148"/>
      <c r="O341" s="148"/>
      <c r="P341" s="148"/>
      <c r="Q341" s="148"/>
      <c r="R341" s="148"/>
      <c r="S341" s="148"/>
      <c r="T341" s="148"/>
      <c r="U341" s="148"/>
      <c r="V341" s="148"/>
      <c r="W341" s="148"/>
      <c r="X341" s="148"/>
      <c r="Y341" s="148"/>
      <c r="Z341" s="148"/>
      <c r="AA341" s="554">
        <f>SUMIF($AG$14:$AG$334,"&lt;2019",$AA$14:$AA$334)-AA340</f>
        <v>1049081.3530312609</v>
      </c>
      <c r="AB341" s="151"/>
      <c r="AC341" s="148"/>
      <c r="AD341" s="152"/>
      <c r="AE341" s="133"/>
      <c r="AF341" s="133"/>
      <c r="AG341" s="138"/>
      <c r="AH341" s="139"/>
      <c r="AI341" s="144"/>
      <c r="AJ341" s="144"/>
      <c r="AK341" s="144"/>
      <c r="AL341" s="144"/>
      <c r="AM341" s="144"/>
      <c r="AN341" s="145"/>
      <c r="AO341" s="142"/>
      <c r="AP341" s="5"/>
      <c r="AQ341" s="146"/>
    </row>
    <row r="342" spans="1:43">
      <c r="A342" s="179" t="s">
        <v>684</v>
      </c>
      <c r="B342" s="145"/>
      <c r="C342" s="144"/>
      <c r="D342" s="148"/>
      <c r="E342" s="149"/>
      <c r="F342" s="150"/>
      <c r="G342" s="148"/>
      <c r="H342" s="148"/>
      <c r="I342" s="148"/>
      <c r="J342" s="148"/>
      <c r="K342" s="148"/>
      <c r="L342" s="148"/>
      <c r="M342" s="148"/>
      <c r="N342" s="148"/>
      <c r="O342" s="148"/>
      <c r="P342" s="148"/>
      <c r="Q342" s="148"/>
      <c r="R342" s="148"/>
      <c r="S342" s="148"/>
      <c r="T342" s="148"/>
      <c r="U342" s="148"/>
      <c r="V342" s="148"/>
      <c r="W342" s="148"/>
      <c r="X342" s="148"/>
      <c r="Y342" s="148"/>
      <c r="Z342" s="148"/>
      <c r="AA342" s="554">
        <f>SUMIF($AG$14:$AG$334,"&lt;2059",$AA$14:$AA$334)-AA341-AA340</f>
        <v>33873420.420618705</v>
      </c>
      <c r="AB342" s="151"/>
      <c r="AC342" s="148"/>
      <c r="AD342" s="152"/>
      <c r="AE342" s="133"/>
      <c r="AF342" s="133"/>
      <c r="AG342" s="138"/>
      <c r="AH342" s="139"/>
      <c r="AI342" s="144"/>
      <c r="AJ342" s="144"/>
      <c r="AK342" s="144"/>
      <c r="AL342" s="144"/>
      <c r="AM342" s="144"/>
      <c r="AN342" s="145"/>
      <c r="AO342" s="142"/>
      <c r="AP342" s="5"/>
      <c r="AQ342" s="146"/>
    </row>
    <row r="343" spans="1:43">
      <c r="A343" s="179" t="s">
        <v>903</v>
      </c>
      <c r="B343" s="145"/>
      <c r="C343" s="559">
        <f>AVERAGE(C14:C103)</f>
        <v>1981.0666666666666</v>
      </c>
      <c r="D343" s="148"/>
      <c r="E343" s="149"/>
      <c r="F343" s="150"/>
      <c r="G343" s="148"/>
      <c r="H343" s="148"/>
      <c r="I343" s="148"/>
      <c r="J343" s="148"/>
      <c r="K343" s="148"/>
      <c r="L343" s="148"/>
      <c r="M343" s="148"/>
      <c r="N343" s="148"/>
      <c r="O343" s="148"/>
      <c r="P343" s="148"/>
      <c r="Q343" s="148"/>
      <c r="R343" s="148"/>
      <c r="S343" s="148"/>
      <c r="T343" s="148"/>
      <c r="U343" s="148"/>
      <c r="V343" s="148"/>
      <c r="W343" s="148"/>
      <c r="X343" s="148"/>
      <c r="Y343" s="148"/>
      <c r="Z343" s="148"/>
      <c r="AA343" s="554">
        <f>SUMIF($AG$14:$AG$334,"&lt;2059",$AA$14:$AA$334)</f>
        <v>44559940.423649967</v>
      </c>
      <c r="AB343" s="559">
        <f>AVERAGE(AB14:AB103)</f>
        <v>56.133333333333333</v>
      </c>
      <c r="AC343" s="148"/>
      <c r="AD343" s="152"/>
      <c r="AE343" s="133"/>
      <c r="AF343" s="133"/>
      <c r="AG343" s="560">
        <f>AB343+C343</f>
        <v>2037.2</v>
      </c>
      <c r="AH343" s="139"/>
      <c r="AI343" s="144"/>
      <c r="AJ343" s="144"/>
      <c r="AK343" s="144"/>
      <c r="AL343" s="144"/>
      <c r="AM343" s="144"/>
      <c r="AN343" s="145"/>
      <c r="AO343" s="142"/>
      <c r="AP343" s="5"/>
      <c r="AQ343" s="146"/>
    </row>
    <row r="344" spans="1:43">
      <c r="B344" s="145"/>
      <c r="C344" s="144"/>
      <c r="D344" s="148"/>
      <c r="E344" s="149"/>
      <c r="F344" s="150"/>
      <c r="G344" s="148"/>
      <c r="H344" s="148"/>
      <c r="I344" s="148"/>
      <c r="J344" s="148"/>
      <c r="K344" s="148"/>
      <c r="L344" s="148"/>
      <c r="M344" s="148"/>
      <c r="N344" s="148"/>
      <c r="O344" s="148"/>
      <c r="P344" s="148"/>
      <c r="Q344" s="148"/>
      <c r="R344" s="148"/>
      <c r="S344" s="148"/>
      <c r="T344" s="148"/>
      <c r="U344" s="148"/>
      <c r="V344" s="148"/>
      <c r="W344" s="148"/>
      <c r="X344" s="148"/>
      <c r="Y344" s="148"/>
      <c r="Z344" s="148"/>
      <c r="AA344" s="148"/>
      <c r="AB344" s="151"/>
      <c r="AC344" s="148"/>
      <c r="AD344" s="152"/>
      <c r="AE344" s="133"/>
      <c r="AF344" s="133"/>
      <c r="AG344" s="138"/>
      <c r="AH344" s="139"/>
      <c r="AI344" s="144"/>
      <c r="AJ344" s="144"/>
      <c r="AK344" s="144"/>
      <c r="AL344" s="144"/>
      <c r="AM344" s="144"/>
      <c r="AN344" s="145"/>
      <c r="AO344" s="142"/>
      <c r="AP344" s="5"/>
      <c r="AQ344" s="146"/>
    </row>
    <row r="345" spans="1:43">
      <c r="B345" s="145"/>
      <c r="C345" s="144"/>
      <c r="D345" s="148"/>
      <c r="E345" s="149"/>
      <c r="F345" s="150"/>
      <c r="G345" s="148"/>
      <c r="H345" s="148"/>
      <c r="I345" s="148"/>
      <c r="J345" s="148"/>
      <c r="K345" s="148"/>
      <c r="L345" s="148"/>
      <c r="M345" s="148"/>
      <c r="N345" s="148"/>
      <c r="O345" s="148"/>
      <c r="P345" s="148"/>
      <c r="Q345" s="148"/>
      <c r="R345" s="148"/>
      <c r="S345" s="148"/>
      <c r="T345" s="148"/>
      <c r="U345" s="148"/>
      <c r="V345" s="148"/>
      <c r="W345" s="148"/>
      <c r="X345" s="148"/>
      <c r="Y345" s="148"/>
      <c r="Z345" s="148"/>
      <c r="AA345" s="148"/>
      <c r="AB345" s="151"/>
      <c r="AC345" s="148"/>
      <c r="AD345" s="152"/>
      <c r="AE345" s="133"/>
      <c r="AF345" s="133"/>
      <c r="AG345" s="138"/>
      <c r="AH345" s="139"/>
      <c r="AI345" s="144"/>
      <c r="AJ345" s="144"/>
      <c r="AK345" s="144"/>
      <c r="AL345" s="144"/>
      <c r="AM345" s="144"/>
      <c r="AN345" s="145"/>
      <c r="AO345" s="142"/>
      <c r="AP345" s="6"/>
      <c r="AQ345" s="146"/>
    </row>
    <row r="346" spans="1:43">
      <c r="C346" s="159"/>
      <c r="D346" s="162"/>
      <c r="E346" s="161"/>
      <c r="F346" s="150"/>
      <c r="G346" s="148"/>
      <c r="H346" s="148"/>
      <c r="I346" s="148"/>
      <c r="J346" s="148"/>
      <c r="K346" s="148"/>
      <c r="L346" s="148"/>
      <c r="M346" s="148"/>
      <c r="N346" s="148"/>
      <c r="O346" s="148"/>
      <c r="P346" s="148"/>
      <c r="Q346" s="148"/>
      <c r="R346" s="148"/>
      <c r="S346" s="148"/>
      <c r="T346" s="148"/>
      <c r="U346" s="148"/>
      <c r="V346" s="148"/>
      <c r="W346" s="148"/>
      <c r="X346" s="148"/>
      <c r="Y346" s="148"/>
      <c r="Z346" s="148"/>
      <c r="AA346" s="148"/>
      <c r="AB346" s="151"/>
      <c r="AC346" s="148"/>
      <c r="AD346" s="152"/>
      <c r="AE346" s="133"/>
      <c r="AF346" s="133"/>
      <c r="AG346" s="138"/>
      <c r="AH346" s="139"/>
      <c r="AI346" s="144"/>
      <c r="AJ346" s="144"/>
      <c r="AK346" s="144"/>
      <c r="AL346" s="144"/>
      <c r="AM346" s="144"/>
      <c r="AO346" s="115"/>
      <c r="AQ346" s="4"/>
    </row>
    <row r="347" spans="1:43">
      <c r="B347" s="145"/>
      <c r="C347" s="144"/>
      <c r="D347" s="148"/>
      <c r="E347" s="149"/>
      <c r="F347" s="150"/>
      <c r="G347" s="148"/>
      <c r="H347" s="148"/>
      <c r="I347" s="148"/>
      <c r="J347" s="148"/>
      <c r="K347" s="148"/>
      <c r="L347" s="148"/>
      <c r="M347" s="148"/>
      <c r="N347" s="148"/>
      <c r="O347" s="148"/>
      <c r="P347" s="148"/>
      <c r="Q347" s="148"/>
      <c r="R347" s="148"/>
      <c r="S347" s="148"/>
      <c r="T347" s="148"/>
      <c r="U347" s="148"/>
      <c r="V347" s="148"/>
      <c r="W347" s="148"/>
      <c r="X347" s="148"/>
      <c r="Y347" s="148"/>
      <c r="Z347" s="148"/>
      <c r="AA347" s="148"/>
      <c r="AB347" s="151"/>
      <c r="AC347" s="148"/>
      <c r="AD347" s="152"/>
      <c r="AE347" s="133"/>
      <c r="AF347" s="133"/>
      <c r="AG347" s="138"/>
      <c r="AH347" s="139"/>
      <c r="AI347" s="144"/>
      <c r="AJ347" s="144"/>
      <c r="AK347" s="144"/>
      <c r="AL347" s="144"/>
      <c r="AM347" s="144"/>
      <c r="AN347" s="145"/>
      <c r="AO347" s="142"/>
      <c r="AP347" s="5"/>
      <c r="AQ347" s="146"/>
    </row>
    <row r="348" spans="1:43">
      <c r="B348" s="145"/>
      <c r="C348" s="144"/>
      <c r="D348" s="148"/>
      <c r="E348" s="149"/>
      <c r="F348" s="150"/>
      <c r="G348" s="148"/>
      <c r="H348" s="148"/>
      <c r="I348" s="148"/>
      <c r="J348" s="148"/>
      <c r="K348" s="148"/>
      <c r="L348" s="148"/>
      <c r="M348" s="148"/>
      <c r="N348" s="148"/>
      <c r="O348" s="148"/>
      <c r="P348" s="148"/>
      <c r="Q348" s="148"/>
      <c r="R348" s="148"/>
      <c r="S348" s="148"/>
      <c r="T348" s="148"/>
      <c r="U348" s="148"/>
      <c r="V348" s="148"/>
      <c r="W348" s="148"/>
      <c r="X348" s="148"/>
      <c r="Y348" s="148"/>
      <c r="Z348" s="148"/>
      <c r="AA348" s="148"/>
      <c r="AB348" s="151"/>
      <c r="AC348" s="148"/>
      <c r="AD348" s="152"/>
      <c r="AE348" s="133"/>
      <c r="AF348" s="133"/>
      <c r="AG348" s="138"/>
      <c r="AH348" s="139"/>
      <c r="AI348" s="144"/>
      <c r="AJ348" s="144"/>
      <c r="AK348" s="144"/>
      <c r="AL348" s="144"/>
      <c r="AM348" s="144"/>
      <c r="AN348" s="145"/>
      <c r="AO348" s="142"/>
      <c r="AP348" s="5"/>
      <c r="AQ348" s="146"/>
    </row>
    <row r="349" spans="1:43">
      <c r="B349" s="145"/>
      <c r="C349" s="144"/>
      <c r="D349" s="148"/>
      <c r="E349" s="149"/>
      <c r="F349" s="150"/>
      <c r="G349" s="148"/>
      <c r="H349" s="148"/>
      <c r="I349" s="148"/>
      <c r="J349" s="148"/>
      <c r="K349" s="148"/>
      <c r="L349" s="148"/>
      <c r="M349" s="148"/>
      <c r="N349" s="148"/>
      <c r="O349" s="148"/>
      <c r="P349" s="148"/>
      <c r="Q349" s="148"/>
      <c r="R349" s="148"/>
      <c r="S349" s="148"/>
      <c r="T349" s="148"/>
      <c r="U349" s="148"/>
      <c r="V349" s="148"/>
      <c r="W349" s="148"/>
      <c r="X349" s="148"/>
      <c r="Y349" s="148"/>
      <c r="Z349" s="148"/>
      <c r="AA349" s="148"/>
      <c r="AB349" s="151"/>
      <c r="AC349" s="148"/>
      <c r="AD349" s="152"/>
      <c r="AE349" s="133"/>
      <c r="AF349" s="133"/>
      <c r="AG349" s="138"/>
      <c r="AH349" s="139"/>
      <c r="AI349" s="144"/>
      <c r="AJ349" s="144"/>
      <c r="AK349" s="144"/>
      <c r="AL349" s="144"/>
      <c r="AM349" s="144"/>
      <c r="AN349" s="145"/>
      <c r="AO349" s="142"/>
      <c r="AP349" s="5"/>
      <c r="AQ349" s="146"/>
    </row>
    <row r="350" spans="1:43">
      <c r="B350" s="145"/>
      <c r="C350" s="144"/>
      <c r="D350" s="148"/>
      <c r="E350" s="149"/>
      <c r="F350" s="150"/>
      <c r="G350" s="148"/>
      <c r="H350" s="148"/>
      <c r="I350" s="148"/>
      <c r="J350" s="148"/>
      <c r="K350" s="148"/>
      <c r="L350" s="148"/>
      <c r="M350" s="148"/>
      <c r="N350" s="148"/>
      <c r="O350" s="148"/>
      <c r="P350" s="148"/>
      <c r="Q350" s="148"/>
      <c r="R350" s="148"/>
      <c r="S350" s="148"/>
      <c r="T350" s="148"/>
      <c r="U350" s="148"/>
      <c r="V350" s="148"/>
      <c r="W350" s="148"/>
      <c r="X350" s="148"/>
      <c r="Y350" s="148"/>
      <c r="Z350" s="148"/>
      <c r="AA350" s="148"/>
      <c r="AB350" s="151"/>
      <c r="AC350" s="148"/>
      <c r="AD350" s="152"/>
      <c r="AE350" s="133"/>
      <c r="AF350" s="133"/>
      <c r="AG350" s="138"/>
      <c r="AH350" s="139"/>
      <c r="AI350" s="144"/>
      <c r="AJ350" s="144"/>
      <c r="AK350" s="144"/>
      <c r="AL350" s="144"/>
      <c r="AM350" s="144"/>
      <c r="AN350" s="145"/>
      <c r="AO350" s="142"/>
      <c r="AP350" s="5"/>
      <c r="AQ350" s="146"/>
    </row>
    <row r="351" spans="1:43">
      <c r="B351" s="145"/>
      <c r="C351" s="144"/>
      <c r="D351" s="148"/>
      <c r="E351" s="149"/>
      <c r="F351" s="150"/>
      <c r="G351" s="148"/>
      <c r="H351" s="148"/>
      <c r="I351" s="148"/>
      <c r="J351" s="148"/>
      <c r="K351" s="148"/>
      <c r="L351" s="148"/>
      <c r="M351" s="148"/>
      <c r="N351" s="148"/>
      <c r="O351" s="148"/>
      <c r="P351" s="148"/>
      <c r="Q351" s="148"/>
      <c r="R351" s="148"/>
      <c r="S351" s="148"/>
      <c r="T351" s="148"/>
      <c r="U351" s="148"/>
      <c r="V351" s="148"/>
      <c r="W351" s="148"/>
      <c r="X351" s="148"/>
      <c r="Y351" s="148"/>
      <c r="Z351" s="148"/>
      <c r="AA351" s="148"/>
      <c r="AB351" s="151"/>
      <c r="AC351" s="148"/>
      <c r="AD351" s="152"/>
      <c r="AE351" s="133"/>
      <c r="AF351" s="133"/>
      <c r="AG351" s="138"/>
      <c r="AH351" s="139"/>
      <c r="AI351" s="144"/>
      <c r="AJ351" s="144"/>
      <c r="AK351" s="144"/>
      <c r="AL351" s="144"/>
      <c r="AM351" s="144"/>
      <c r="AN351" s="145"/>
      <c r="AO351" s="142"/>
      <c r="AP351" s="5"/>
      <c r="AQ351" s="146"/>
    </row>
    <row r="352" spans="1:43">
      <c r="B352" s="145"/>
      <c r="C352" s="144"/>
      <c r="D352" s="148"/>
      <c r="E352" s="149"/>
      <c r="F352" s="150"/>
      <c r="G352" s="148"/>
      <c r="H352" s="148"/>
      <c r="I352" s="148"/>
      <c r="J352" s="148"/>
      <c r="K352" s="148"/>
      <c r="L352" s="148"/>
      <c r="M352" s="148"/>
      <c r="N352" s="148"/>
      <c r="O352" s="148"/>
      <c r="P352" s="148"/>
      <c r="Q352" s="148"/>
      <c r="R352" s="148"/>
      <c r="S352" s="148"/>
      <c r="T352" s="148"/>
      <c r="U352" s="148"/>
      <c r="V352" s="148"/>
      <c r="W352" s="148"/>
      <c r="X352" s="148"/>
      <c r="Y352" s="148"/>
      <c r="Z352" s="148"/>
      <c r="AA352" s="148"/>
      <c r="AB352" s="151"/>
      <c r="AC352" s="148"/>
      <c r="AD352" s="152"/>
      <c r="AE352" s="133"/>
      <c r="AF352" s="133"/>
      <c r="AG352" s="138"/>
      <c r="AH352" s="139"/>
      <c r="AI352" s="144"/>
      <c r="AJ352" s="144"/>
      <c r="AK352" s="144"/>
      <c r="AL352" s="144"/>
      <c r="AM352" s="144"/>
      <c r="AN352" s="145"/>
      <c r="AO352" s="142"/>
      <c r="AP352" s="5"/>
      <c r="AQ352" s="146"/>
    </row>
    <row r="353" spans="2:43">
      <c r="B353" s="145"/>
      <c r="C353" s="144"/>
      <c r="D353" s="148"/>
      <c r="E353" s="149"/>
      <c r="F353" s="150"/>
      <c r="G353" s="148"/>
      <c r="H353" s="148"/>
      <c r="I353" s="148"/>
      <c r="J353" s="148"/>
      <c r="K353" s="148"/>
      <c r="L353" s="148"/>
      <c r="M353" s="148"/>
      <c r="N353" s="148"/>
      <c r="O353" s="148"/>
      <c r="P353" s="148"/>
      <c r="Q353" s="148"/>
      <c r="R353" s="148"/>
      <c r="S353" s="148"/>
      <c r="T353" s="148"/>
      <c r="U353" s="148"/>
      <c r="V353" s="148"/>
      <c r="W353" s="148"/>
      <c r="X353" s="148"/>
      <c r="Y353" s="148"/>
      <c r="Z353" s="148"/>
      <c r="AA353" s="148"/>
      <c r="AB353" s="151"/>
      <c r="AC353" s="148"/>
      <c r="AD353" s="152"/>
      <c r="AE353" s="133"/>
      <c r="AF353" s="133"/>
      <c r="AG353" s="138"/>
      <c r="AH353" s="139"/>
      <c r="AI353" s="144"/>
      <c r="AJ353" s="144"/>
      <c r="AK353" s="144"/>
      <c r="AL353" s="144"/>
      <c r="AM353" s="144"/>
      <c r="AN353" s="145"/>
      <c r="AO353" s="142"/>
      <c r="AP353" s="6"/>
      <c r="AQ353" s="146"/>
    </row>
    <row r="354" spans="2:43">
      <c r="C354" s="159"/>
      <c r="D354" s="162"/>
      <c r="E354" s="161"/>
      <c r="F354" s="150"/>
      <c r="G354" s="148"/>
      <c r="H354" s="148"/>
      <c r="I354" s="148"/>
      <c r="J354" s="148"/>
      <c r="K354" s="148"/>
      <c r="L354" s="148"/>
      <c r="M354" s="148"/>
      <c r="N354" s="148"/>
      <c r="O354" s="148"/>
      <c r="P354" s="148"/>
      <c r="Q354" s="148"/>
      <c r="R354" s="148"/>
      <c r="S354" s="148"/>
      <c r="T354" s="148"/>
      <c r="U354" s="148"/>
      <c r="V354" s="148"/>
      <c r="W354" s="148"/>
      <c r="X354" s="148"/>
      <c r="Y354" s="148"/>
      <c r="Z354" s="148"/>
      <c r="AA354" s="148"/>
      <c r="AB354" s="151"/>
      <c r="AC354" s="148"/>
      <c r="AD354" s="152"/>
      <c r="AE354" s="133"/>
      <c r="AF354" s="133"/>
      <c r="AG354" s="138"/>
      <c r="AH354" s="139"/>
      <c r="AI354" s="144"/>
      <c r="AJ354" s="144"/>
      <c r="AK354" s="144"/>
      <c r="AL354" s="144"/>
      <c r="AM354" s="144"/>
      <c r="AO354" s="115"/>
      <c r="AQ354" s="4"/>
    </row>
    <row r="355" spans="2:43">
      <c r="C355" s="159"/>
      <c r="D355" s="162"/>
      <c r="E355" s="163"/>
      <c r="F355" s="150"/>
      <c r="G355" s="148"/>
      <c r="H355" s="148"/>
      <c r="I355" s="148"/>
      <c r="J355" s="148"/>
      <c r="K355" s="148"/>
      <c r="L355" s="148"/>
      <c r="M355" s="148"/>
      <c r="N355" s="148"/>
      <c r="O355" s="148"/>
      <c r="P355" s="148"/>
      <c r="Q355" s="148"/>
      <c r="R355" s="148"/>
      <c r="S355" s="148"/>
      <c r="T355" s="148"/>
      <c r="U355" s="148"/>
      <c r="V355" s="148"/>
      <c r="W355" s="148"/>
      <c r="X355" s="148"/>
      <c r="Y355" s="148"/>
      <c r="Z355" s="148"/>
      <c r="AA355" s="148"/>
      <c r="AB355" s="151"/>
      <c r="AC355" s="148"/>
      <c r="AD355" s="152"/>
      <c r="AE355" s="133"/>
      <c r="AF355" s="133"/>
      <c r="AG355" s="138"/>
      <c r="AH355" s="139"/>
      <c r="AI355" s="144"/>
      <c r="AJ355" s="144"/>
      <c r="AK355" s="144"/>
      <c r="AL355" s="144"/>
      <c r="AM355" s="144"/>
      <c r="AO355" s="115"/>
      <c r="AQ355" s="146"/>
    </row>
    <row r="356" spans="2:43">
      <c r="C356" s="159"/>
      <c r="D356" s="162"/>
      <c r="E356" s="163"/>
      <c r="F356" s="150"/>
      <c r="G356" s="148"/>
      <c r="H356" s="148"/>
      <c r="I356" s="148"/>
      <c r="J356" s="148"/>
      <c r="K356" s="148"/>
      <c r="L356" s="148"/>
      <c r="M356" s="148"/>
      <c r="N356" s="148"/>
      <c r="O356" s="148"/>
      <c r="P356" s="148"/>
      <c r="Q356" s="148"/>
      <c r="R356" s="148"/>
      <c r="S356" s="148"/>
      <c r="T356" s="148"/>
      <c r="U356" s="148"/>
      <c r="V356" s="148"/>
      <c r="W356" s="148"/>
      <c r="X356" s="148"/>
      <c r="Y356" s="148"/>
      <c r="Z356" s="148"/>
      <c r="AA356" s="148"/>
      <c r="AB356" s="151"/>
      <c r="AC356" s="148"/>
      <c r="AD356" s="152"/>
      <c r="AE356" s="133"/>
      <c r="AF356" s="133"/>
      <c r="AG356" s="138"/>
      <c r="AH356" s="139"/>
      <c r="AI356" s="144"/>
      <c r="AJ356" s="144"/>
      <c r="AK356" s="144"/>
      <c r="AL356" s="144"/>
      <c r="AM356" s="144"/>
      <c r="AO356" s="115"/>
      <c r="AQ356" s="146"/>
    </row>
    <row r="357" spans="2:43">
      <c r="C357" s="159"/>
      <c r="D357" s="162"/>
      <c r="E357" s="161"/>
      <c r="F357" s="150"/>
      <c r="G357" s="148"/>
      <c r="H357" s="148"/>
      <c r="I357" s="148"/>
      <c r="J357" s="148"/>
      <c r="K357" s="148"/>
      <c r="L357" s="148"/>
      <c r="M357" s="148"/>
      <c r="N357" s="148"/>
      <c r="O357" s="148"/>
      <c r="P357" s="148"/>
      <c r="Q357" s="148"/>
      <c r="R357" s="148"/>
      <c r="S357" s="148"/>
      <c r="T357" s="148"/>
      <c r="U357" s="148"/>
      <c r="V357" s="148"/>
      <c r="W357" s="148"/>
      <c r="X357" s="148"/>
      <c r="Y357" s="148"/>
      <c r="Z357" s="148"/>
      <c r="AA357" s="148"/>
      <c r="AB357" s="151"/>
      <c r="AC357" s="148"/>
      <c r="AD357" s="152"/>
      <c r="AE357" s="133"/>
      <c r="AF357" s="133"/>
      <c r="AG357" s="138"/>
      <c r="AH357" s="139"/>
      <c r="AI357" s="144"/>
      <c r="AJ357" s="144"/>
      <c r="AK357" s="144"/>
      <c r="AL357" s="144"/>
      <c r="AM357" s="144"/>
      <c r="AO357" s="115"/>
      <c r="AQ357" s="4"/>
    </row>
    <row r="358" spans="2:43">
      <c r="B358" s="158"/>
      <c r="C358" s="159"/>
      <c r="D358" s="162"/>
      <c r="E358" s="161"/>
      <c r="F358" s="150"/>
      <c r="G358" s="148"/>
      <c r="H358" s="148"/>
      <c r="I358" s="148"/>
      <c r="J358" s="148"/>
      <c r="K358" s="148"/>
      <c r="L358" s="148"/>
      <c r="M358" s="148"/>
      <c r="N358" s="148"/>
      <c r="O358" s="148"/>
      <c r="P358" s="148"/>
      <c r="Q358" s="148"/>
      <c r="R358" s="148"/>
      <c r="S358" s="148"/>
      <c r="T358" s="148"/>
      <c r="U358" s="148"/>
      <c r="V358" s="148"/>
      <c r="W358" s="148"/>
      <c r="X358" s="148"/>
      <c r="Y358" s="148"/>
      <c r="Z358" s="148"/>
      <c r="AA358" s="148"/>
      <c r="AB358" s="151"/>
      <c r="AC358" s="148"/>
      <c r="AD358" s="152"/>
      <c r="AE358" s="133"/>
      <c r="AF358" s="133"/>
      <c r="AG358" s="138"/>
      <c r="AH358" s="139"/>
      <c r="AI358" s="144"/>
      <c r="AJ358" s="144"/>
      <c r="AK358" s="144"/>
      <c r="AL358" s="144"/>
      <c r="AM358" s="144"/>
      <c r="AO358" s="115"/>
      <c r="AQ358" s="4"/>
    </row>
    <row r="359" spans="2:43">
      <c r="B359" s="145"/>
      <c r="C359" s="144"/>
      <c r="D359" s="148"/>
      <c r="E359" s="149"/>
      <c r="F359" s="150"/>
      <c r="G359" s="148"/>
      <c r="H359" s="148"/>
      <c r="I359" s="148"/>
      <c r="J359" s="148"/>
      <c r="K359" s="148"/>
      <c r="L359" s="148"/>
      <c r="M359" s="148"/>
      <c r="N359" s="148"/>
      <c r="O359" s="148"/>
      <c r="P359" s="148"/>
      <c r="Q359" s="148"/>
      <c r="R359" s="148"/>
      <c r="S359" s="148"/>
      <c r="T359" s="148"/>
      <c r="U359" s="148"/>
      <c r="V359" s="148"/>
      <c r="W359" s="148"/>
      <c r="X359" s="148"/>
      <c r="Y359" s="148"/>
      <c r="Z359" s="148"/>
      <c r="AA359" s="148"/>
      <c r="AB359" s="151"/>
      <c r="AC359" s="148"/>
      <c r="AD359" s="152"/>
      <c r="AE359" s="133"/>
      <c r="AF359" s="133"/>
      <c r="AG359" s="138"/>
      <c r="AH359" s="139"/>
      <c r="AI359" s="144"/>
      <c r="AJ359" s="144"/>
      <c r="AK359" s="144"/>
      <c r="AL359" s="144"/>
      <c r="AM359" s="144"/>
      <c r="AN359" s="145"/>
      <c r="AO359" s="5"/>
      <c r="AP359" s="6"/>
      <c r="AQ359" s="146"/>
    </row>
    <row r="360" spans="2:43">
      <c r="B360" s="145"/>
      <c r="C360" s="144"/>
      <c r="D360" s="148"/>
      <c r="E360" s="149"/>
      <c r="F360" s="150"/>
      <c r="G360" s="148"/>
      <c r="H360" s="148"/>
      <c r="I360" s="148"/>
      <c r="J360" s="148"/>
      <c r="K360" s="148"/>
      <c r="L360" s="148"/>
      <c r="M360" s="148"/>
      <c r="N360" s="148"/>
      <c r="O360" s="148"/>
      <c r="P360" s="148"/>
      <c r="Q360" s="148"/>
      <c r="R360" s="148"/>
      <c r="S360" s="148"/>
      <c r="T360" s="148"/>
      <c r="U360" s="148"/>
      <c r="V360" s="148"/>
      <c r="W360" s="148"/>
      <c r="X360" s="148"/>
      <c r="Y360" s="148"/>
      <c r="Z360" s="148"/>
      <c r="AA360" s="148"/>
      <c r="AB360" s="151"/>
      <c r="AC360" s="148"/>
      <c r="AD360" s="152"/>
      <c r="AE360" s="133"/>
      <c r="AF360" s="133"/>
      <c r="AG360" s="138"/>
      <c r="AH360" s="139"/>
      <c r="AI360" s="144"/>
      <c r="AJ360" s="144"/>
      <c r="AK360" s="144"/>
      <c r="AL360" s="144"/>
      <c r="AM360" s="144"/>
      <c r="AN360" s="145"/>
      <c r="AO360" s="5"/>
      <c r="AP360" s="6"/>
      <c r="AQ360" s="146"/>
    </row>
    <row r="361" spans="2:43">
      <c r="B361" s="145"/>
      <c r="C361" s="144"/>
      <c r="D361" s="148"/>
      <c r="E361" s="149"/>
      <c r="F361" s="150"/>
      <c r="G361" s="148"/>
      <c r="H361" s="148"/>
      <c r="I361" s="148"/>
      <c r="J361" s="148"/>
      <c r="K361" s="148"/>
      <c r="L361" s="148"/>
      <c r="M361" s="148"/>
      <c r="N361" s="148"/>
      <c r="O361" s="148"/>
      <c r="P361" s="148"/>
      <c r="Q361" s="148"/>
      <c r="R361" s="148"/>
      <c r="S361" s="148"/>
      <c r="T361" s="148"/>
      <c r="U361" s="148"/>
      <c r="V361" s="148"/>
      <c r="W361" s="148"/>
      <c r="X361" s="148"/>
      <c r="Y361" s="148"/>
      <c r="Z361" s="148"/>
      <c r="AA361" s="148"/>
      <c r="AB361" s="151"/>
      <c r="AC361" s="148"/>
      <c r="AD361" s="152"/>
      <c r="AE361" s="133"/>
      <c r="AF361" s="133"/>
      <c r="AG361" s="138"/>
      <c r="AH361" s="139"/>
      <c r="AI361" s="144"/>
      <c r="AJ361" s="144"/>
      <c r="AK361" s="144"/>
      <c r="AL361" s="144"/>
      <c r="AM361" s="144"/>
      <c r="AN361" s="145"/>
      <c r="AO361" s="5"/>
      <c r="AP361" s="6"/>
      <c r="AQ361" s="146"/>
    </row>
    <row r="362" spans="2:43">
      <c r="B362" s="145"/>
      <c r="C362" s="144"/>
      <c r="D362" s="148"/>
      <c r="E362" s="149"/>
      <c r="F362" s="150"/>
      <c r="G362" s="148"/>
      <c r="H362" s="148"/>
      <c r="I362" s="148"/>
      <c r="J362" s="148"/>
      <c r="K362" s="148"/>
      <c r="L362" s="148"/>
      <c r="M362" s="148"/>
      <c r="N362" s="148"/>
      <c r="O362" s="148"/>
      <c r="P362" s="148"/>
      <c r="Q362" s="148"/>
      <c r="R362" s="148"/>
      <c r="S362" s="148"/>
      <c r="T362" s="148"/>
      <c r="U362" s="148"/>
      <c r="V362" s="148"/>
      <c r="W362" s="148"/>
      <c r="X362" s="148"/>
      <c r="Y362" s="148"/>
      <c r="Z362" s="148"/>
      <c r="AA362" s="148"/>
      <c r="AB362" s="151"/>
      <c r="AC362" s="148"/>
      <c r="AD362" s="152"/>
      <c r="AE362" s="133"/>
      <c r="AF362" s="133"/>
      <c r="AG362" s="138"/>
      <c r="AH362" s="139"/>
      <c r="AI362" s="144"/>
      <c r="AJ362" s="144"/>
      <c r="AK362" s="144"/>
      <c r="AL362" s="144"/>
      <c r="AM362" s="144"/>
      <c r="AN362" s="3"/>
      <c r="AO362" s="5"/>
      <c r="AP362" s="6"/>
      <c r="AQ362" s="146"/>
    </row>
    <row r="363" spans="2:43">
      <c r="B363" s="145"/>
      <c r="C363" s="144"/>
      <c r="D363" s="148"/>
      <c r="E363" s="149"/>
      <c r="F363" s="150"/>
      <c r="G363" s="148"/>
      <c r="H363" s="148"/>
      <c r="I363" s="148"/>
      <c r="J363" s="148"/>
      <c r="K363" s="148"/>
      <c r="L363" s="148"/>
      <c r="M363" s="148"/>
      <c r="N363" s="148"/>
      <c r="O363" s="148"/>
      <c r="P363" s="148"/>
      <c r="Q363" s="148"/>
      <c r="R363" s="148"/>
      <c r="S363" s="148"/>
      <c r="T363" s="148"/>
      <c r="U363" s="148"/>
      <c r="V363" s="148"/>
      <c r="W363" s="148"/>
      <c r="X363" s="148"/>
      <c r="Y363" s="148"/>
      <c r="Z363" s="148"/>
      <c r="AA363" s="148"/>
      <c r="AB363" s="151"/>
      <c r="AC363" s="148"/>
      <c r="AD363" s="152"/>
      <c r="AE363" s="133"/>
      <c r="AF363" s="133"/>
      <c r="AG363" s="138"/>
      <c r="AH363" s="139"/>
      <c r="AI363" s="144"/>
      <c r="AJ363" s="144"/>
      <c r="AK363" s="144"/>
      <c r="AL363" s="144"/>
      <c r="AM363" s="144"/>
      <c r="AN363" s="145"/>
      <c r="AO363" s="5"/>
      <c r="AP363" s="6"/>
      <c r="AQ363" s="146"/>
    </row>
    <row r="364" spans="2:43">
      <c r="B364" s="145"/>
      <c r="C364" s="144"/>
      <c r="D364" s="148"/>
      <c r="E364" s="149"/>
      <c r="F364" s="150"/>
      <c r="G364" s="148"/>
      <c r="H364" s="148"/>
      <c r="I364" s="148"/>
      <c r="J364" s="148"/>
      <c r="K364" s="148"/>
      <c r="L364" s="148"/>
      <c r="M364" s="148"/>
      <c r="N364" s="148"/>
      <c r="O364" s="148"/>
      <c r="P364" s="148"/>
      <c r="Q364" s="148"/>
      <c r="R364" s="148"/>
      <c r="S364" s="148"/>
      <c r="T364" s="148"/>
      <c r="U364" s="148"/>
      <c r="V364" s="148"/>
      <c r="W364" s="148"/>
      <c r="X364" s="148"/>
      <c r="Y364" s="148"/>
      <c r="Z364" s="148"/>
      <c r="AA364" s="148"/>
      <c r="AB364" s="151"/>
      <c r="AC364" s="148"/>
      <c r="AD364" s="152"/>
      <c r="AE364" s="133"/>
      <c r="AF364" s="133"/>
      <c r="AG364" s="138"/>
      <c r="AH364" s="139"/>
      <c r="AI364" s="144"/>
      <c r="AJ364" s="144"/>
      <c r="AK364" s="144"/>
      <c r="AL364" s="144"/>
      <c r="AM364" s="144"/>
      <c r="AN364" s="145"/>
      <c r="AO364" s="5"/>
      <c r="AP364" s="6"/>
      <c r="AQ364" s="146"/>
    </row>
    <row r="365" spans="2:43">
      <c r="B365" s="145"/>
      <c r="C365" s="144"/>
      <c r="D365" s="148"/>
      <c r="E365" s="149"/>
      <c r="F365" s="150"/>
      <c r="G365" s="148"/>
      <c r="H365" s="148"/>
      <c r="I365" s="148"/>
      <c r="J365" s="148"/>
      <c r="K365" s="148"/>
      <c r="L365" s="148"/>
      <c r="M365" s="148"/>
      <c r="N365" s="148"/>
      <c r="O365" s="148"/>
      <c r="P365" s="148"/>
      <c r="Q365" s="148"/>
      <c r="R365" s="148"/>
      <c r="S365" s="148"/>
      <c r="T365" s="148"/>
      <c r="U365" s="148"/>
      <c r="V365" s="148"/>
      <c r="W365" s="148"/>
      <c r="X365" s="148"/>
      <c r="Y365" s="148"/>
      <c r="Z365" s="148"/>
      <c r="AA365" s="148"/>
      <c r="AB365" s="151"/>
      <c r="AC365" s="148"/>
      <c r="AD365" s="152"/>
      <c r="AE365" s="133"/>
      <c r="AF365" s="133"/>
      <c r="AG365" s="138"/>
      <c r="AH365" s="139"/>
      <c r="AI365" s="144"/>
      <c r="AJ365" s="144"/>
      <c r="AK365" s="144"/>
      <c r="AL365" s="144"/>
      <c r="AM365" s="144"/>
      <c r="AN365" s="145"/>
      <c r="AO365" s="5"/>
      <c r="AP365" s="6"/>
      <c r="AQ365" s="146"/>
    </row>
    <row r="366" spans="2:43">
      <c r="C366" s="159"/>
      <c r="D366" s="162"/>
      <c r="E366" s="161"/>
      <c r="F366" s="150"/>
      <c r="G366" s="148"/>
      <c r="H366" s="148"/>
      <c r="I366" s="148"/>
      <c r="J366" s="148"/>
      <c r="K366" s="148"/>
      <c r="L366" s="148"/>
      <c r="M366" s="148"/>
      <c r="N366" s="148"/>
      <c r="O366" s="148"/>
      <c r="P366" s="148"/>
      <c r="Q366" s="148"/>
      <c r="R366" s="148"/>
      <c r="S366" s="148"/>
      <c r="T366" s="148"/>
      <c r="U366" s="148"/>
      <c r="V366" s="148"/>
      <c r="W366" s="148"/>
      <c r="X366" s="148"/>
      <c r="Y366" s="148"/>
      <c r="Z366" s="148"/>
      <c r="AA366" s="148"/>
      <c r="AB366" s="151"/>
      <c r="AC366" s="148"/>
      <c r="AD366" s="152"/>
      <c r="AE366" s="133"/>
      <c r="AF366" s="133"/>
      <c r="AG366" s="138"/>
      <c r="AH366" s="139"/>
      <c r="AI366" s="144"/>
      <c r="AJ366" s="144"/>
      <c r="AK366" s="144"/>
      <c r="AL366" s="144"/>
      <c r="AM366" s="144"/>
      <c r="AO366" s="115"/>
      <c r="AQ366" s="4"/>
    </row>
    <row r="367" spans="2:43">
      <c r="B367" s="145"/>
      <c r="C367" s="144"/>
      <c r="D367" s="148"/>
      <c r="E367" s="149"/>
      <c r="F367" s="150"/>
      <c r="G367" s="148"/>
      <c r="H367" s="148"/>
      <c r="I367" s="148"/>
      <c r="J367" s="148"/>
      <c r="K367" s="148"/>
      <c r="L367" s="148"/>
      <c r="M367" s="148"/>
      <c r="N367" s="148"/>
      <c r="O367" s="148"/>
      <c r="P367" s="148"/>
      <c r="Q367" s="148"/>
      <c r="R367" s="148"/>
      <c r="S367" s="148"/>
      <c r="T367" s="148"/>
      <c r="U367" s="148"/>
      <c r="V367" s="148"/>
      <c r="W367" s="148"/>
      <c r="X367" s="148"/>
      <c r="Y367" s="148"/>
      <c r="Z367" s="148"/>
      <c r="AA367" s="148"/>
      <c r="AB367" s="151"/>
      <c r="AC367" s="148"/>
      <c r="AD367" s="152"/>
      <c r="AE367" s="133"/>
      <c r="AF367" s="133"/>
      <c r="AG367" s="138"/>
      <c r="AH367" s="139"/>
      <c r="AI367" s="144"/>
      <c r="AJ367" s="144"/>
      <c r="AK367" s="144"/>
      <c r="AL367" s="144"/>
      <c r="AM367" s="144"/>
      <c r="AN367" s="145"/>
      <c r="AO367" s="5"/>
      <c r="AP367" s="6"/>
      <c r="AQ367" s="146"/>
    </row>
    <row r="368" spans="2:43">
      <c r="B368" s="145"/>
      <c r="C368" s="144"/>
      <c r="D368" s="148"/>
      <c r="E368" s="149"/>
      <c r="F368" s="150"/>
      <c r="G368" s="148"/>
      <c r="H368" s="148"/>
      <c r="I368" s="148"/>
      <c r="J368" s="148"/>
      <c r="K368" s="148"/>
      <c r="L368" s="148"/>
      <c r="M368" s="148"/>
      <c r="N368" s="148"/>
      <c r="O368" s="148"/>
      <c r="P368" s="148"/>
      <c r="Q368" s="148"/>
      <c r="R368" s="148"/>
      <c r="S368" s="148"/>
      <c r="T368" s="148"/>
      <c r="U368" s="148"/>
      <c r="V368" s="148"/>
      <c r="W368" s="148"/>
      <c r="X368" s="148"/>
      <c r="Y368" s="148"/>
      <c r="Z368" s="148"/>
      <c r="AA368" s="148"/>
      <c r="AB368" s="151"/>
      <c r="AC368" s="148"/>
      <c r="AD368" s="152"/>
      <c r="AE368" s="133"/>
      <c r="AF368" s="133"/>
      <c r="AG368" s="138"/>
      <c r="AH368" s="139"/>
      <c r="AI368" s="144"/>
      <c r="AJ368" s="144"/>
      <c r="AK368" s="144"/>
      <c r="AL368" s="144"/>
      <c r="AM368" s="144"/>
      <c r="AN368" s="3"/>
      <c r="AO368" s="5"/>
      <c r="AP368" s="6"/>
      <c r="AQ368" s="146"/>
    </row>
    <row r="369" spans="2:43">
      <c r="B369" s="145"/>
      <c r="C369" s="144"/>
      <c r="D369" s="148"/>
      <c r="E369" s="149"/>
      <c r="F369" s="150"/>
      <c r="G369" s="148"/>
      <c r="H369" s="148"/>
      <c r="I369" s="148"/>
      <c r="J369" s="148"/>
      <c r="K369" s="148"/>
      <c r="L369" s="148"/>
      <c r="M369" s="148"/>
      <c r="N369" s="148"/>
      <c r="O369" s="148"/>
      <c r="P369" s="148"/>
      <c r="Q369" s="148"/>
      <c r="R369" s="148"/>
      <c r="S369" s="148"/>
      <c r="T369" s="148"/>
      <c r="U369" s="148"/>
      <c r="V369" s="148"/>
      <c r="W369" s="148"/>
      <c r="X369" s="148"/>
      <c r="Y369" s="148"/>
      <c r="Z369" s="148"/>
      <c r="AA369" s="148"/>
      <c r="AB369" s="151"/>
      <c r="AC369" s="148"/>
      <c r="AD369" s="152"/>
      <c r="AE369" s="133"/>
      <c r="AF369" s="133"/>
      <c r="AG369" s="138"/>
      <c r="AH369" s="139"/>
      <c r="AI369" s="144"/>
      <c r="AJ369" s="144"/>
      <c r="AK369" s="144"/>
      <c r="AL369" s="144"/>
      <c r="AM369" s="144"/>
      <c r="AN369" s="145"/>
      <c r="AO369" s="5"/>
      <c r="AP369" s="6"/>
      <c r="AQ369" s="146"/>
    </row>
    <row r="370" spans="2:43">
      <c r="B370" s="145"/>
      <c r="C370" s="144"/>
      <c r="D370" s="148"/>
      <c r="E370" s="149"/>
      <c r="F370" s="150"/>
      <c r="G370" s="148"/>
      <c r="H370" s="148"/>
      <c r="I370" s="148"/>
      <c r="J370" s="148"/>
      <c r="K370" s="148"/>
      <c r="L370" s="148"/>
      <c r="M370" s="148"/>
      <c r="N370" s="148"/>
      <c r="O370" s="148"/>
      <c r="P370" s="148"/>
      <c r="Q370" s="148"/>
      <c r="R370" s="148"/>
      <c r="S370" s="148"/>
      <c r="T370" s="148"/>
      <c r="U370" s="148"/>
      <c r="V370" s="148"/>
      <c r="W370" s="148"/>
      <c r="X370" s="148"/>
      <c r="Y370" s="148"/>
      <c r="Z370" s="148"/>
      <c r="AA370" s="148"/>
      <c r="AB370" s="151"/>
      <c r="AC370" s="148"/>
      <c r="AD370" s="152"/>
      <c r="AE370" s="133"/>
      <c r="AF370" s="133"/>
      <c r="AG370" s="138"/>
      <c r="AH370" s="139"/>
      <c r="AI370" s="144"/>
      <c r="AJ370" s="144"/>
      <c r="AK370" s="144"/>
      <c r="AL370" s="144"/>
      <c r="AM370" s="144"/>
      <c r="AN370" s="145"/>
      <c r="AO370" s="5"/>
      <c r="AP370" s="6"/>
      <c r="AQ370" s="146"/>
    </row>
    <row r="371" spans="2:43">
      <c r="B371" s="145"/>
      <c r="C371" s="144"/>
      <c r="D371" s="148"/>
      <c r="E371" s="149"/>
      <c r="F371" s="150"/>
      <c r="G371" s="148"/>
      <c r="H371" s="148"/>
      <c r="I371" s="148"/>
      <c r="J371" s="148"/>
      <c r="K371" s="148"/>
      <c r="L371" s="148"/>
      <c r="M371" s="148"/>
      <c r="N371" s="148"/>
      <c r="O371" s="148"/>
      <c r="P371" s="148"/>
      <c r="Q371" s="148"/>
      <c r="R371" s="148"/>
      <c r="S371" s="148"/>
      <c r="T371" s="148"/>
      <c r="U371" s="148"/>
      <c r="V371" s="148"/>
      <c r="W371" s="148"/>
      <c r="X371" s="148"/>
      <c r="Y371" s="148"/>
      <c r="Z371" s="148"/>
      <c r="AA371" s="148"/>
      <c r="AB371" s="151"/>
      <c r="AC371" s="148"/>
      <c r="AD371" s="152"/>
      <c r="AE371" s="133"/>
      <c r="AF371" s="133"/>
      <c r="AG371" s="138"/>
      <c r="AH371" s="139"/>
      <c r="AI371" s="144"/>
      <c r="AJ371" s="144"/>
      <c r="AK371" s="144"/>
      <c r="AL371" s="144"/>
      <c r="AM371" s="144"/>
      <c r="AN371" s="145"/>
      <c r="AO371" s="5"/>
      <c r="AP371" s="6"/>
      <c r="AQ371" s="146"/>
    </row>
    <row r="372" spans="2:43">
      <c r="C372" s="159"/>
      <c r="D372" s="162"/>
      <c r="E372" s="161"/>
      <c r="F372" s="150"/>
      <c r="G372" s="148"/>
      <c r="H372" s="148"/>
      <c r="I372" s="148"/>
      <c r="J372" s="148"/>
      <c r="K372" s="148"/>
      <c r="L372" s="148"/>
      <c r="M372" s="148"/>
      <c r="N372" s="148"/>
      <c r="O372" s="148"/>
      <c r="P372" s="148"/>
      <c r="Q372" s="148"/>
      <c r="R372" s="148"/>
      <c r="S372" s="148"/>
      <c r="T372" s="148"/>
      <c r="U372" s="148"/>
      <c r="V372" s="148"/>
      <c r="W372" s="148"/>
      <c r="X372" s="148"/>
      <c r="Y372" s="148"/>
      <c r="Z372" s="148"/>
      <c r="AA372" s="148"/>
      <c r="AB372" s="151"/>
      <c r="AC372" s="148"/>
      <c r="AD372" s="152"/>
      <c r="AE372" s="133"/>
      <c r="AF372" s="133"/>
      <c r="AG372" s="138"/>
      <c r="AH372" s="139"/>
      <c r="AI372" s="144"/>
      <c r="AJ372" s="144"/>
      <c r="AK372" s="144"/>
      <c r="AL372" s="144"/>
      <c r="AM372" s="144"/>
      <c r="AO372" s="115"/>
      <c r="AQ372" s="4"/>
    </row>
    <row r="373" spans="2:43">
      <c r="B373" s="145"/>
      <c r="C373" s="144"/>
      <c r="D373" s="148"/>
      <c r="E373" s="149"/>
      <c r="F373" s="150"/>
      <c r="G373" s="148"/>
      <c r="H373" s="148"/>
      <c r="I373" s="148"/>
      <c r="J373" s="148"/>
      <c r="K373" s="148"/>
      <c r="L373" s="148"/>
      <c r="M373" s="148"/>
      <c r="N373" s="148"/>
      <c r="O373" s="148"/>
      <c r="P373" s="148"/>
      <c r="Q373" s="148"/>
      <c r="R373" s="148"/>
      <c r="S373" s="148"/>
      <c r="T373" s="148"/>
      <c r="U373" s="148"/>
      <c r="V373" s="148"/>
      <c r="W373" s="148"/>
      <c r="X373" s="148"/>
      <c r="Y373" s="148"/>
      <c r="Z373" s="148"/>
      <c r="AA373" s="148"/>
      <c r="AB373" s="151"/>
      <c r="AC373" s="148"/>
      <c r="AD373" s="152"/>
      <c r="AE373" s="133"/>
      <c r="AF373" s="133"/>
      <c r="AG373" s="138"/>
      <c r="AH373" s="139"/>
      <c r="AI373" s="144"/>
      <c r="AJ373" s="144"/>
      <c r="AK373" s="144"/>
      <c r="AL373" s="144"/>
      <c r="AM373" s="144"/>
      <c r="AN373" s="145"/>
      <c r="AO373" s="5"/>
      <c r="AP373" s="6"/>
      <c r="AQ373" s="146"/>
    </row>
    <row r="374" spans="2:43">
      <c r="B374" s="145"/>
      <c r="C374" s="144"/>
      <c r="D374" s="148"/>
      <c r="E374" s="149"/>
      <c r="F374" s="150"/>
      <c r="G374" s="148"/>
      <c r="H374" s="148"/>
      <c r="I374" s="148"/>
      <c r="J374" s="148"/>
      <c r="K374" s="148"/>
      <c r="L374" s="148"/>
      <c r="M374" s="148"/>
      <c r="N374" s="148"/>
      <c r="O374" s="148"/>
      <c r="P374" s="148"/>
      <c r="Q374" s="148"/>
      <c r="R374" s="148"/>
      <c r="S374" s="148"/>
      <c r="T374" s="148"/>
      <c r="U374" s="148"/>
      <c r="V374" s="148"/>
      <c r="W374" s="148"/>
      <c r="X374" s="148"/>
      <c r="Y374" s="148"/>
      <c r="Z374" s="148"/>
      <c r="AA374" s="148"/>
      <c r="AB374" s="151"/>
      <c r="AC374" s="148"/>
      <c r="AD374" s="152"/>
      <c r="AE374" s="133"/>
      <c r="AF374" s="133"/>
      <c r="AG374" s="138"/>
      <c r="AH374" s="139"/>
      <c r="AI374" s="144"/>
      <c r="AJ374" s="144"/>
      <c r="AK374" s="144"/>
      <c r="AL374" s="144"/>
      <c r="AM374" s="144"/>
      <c r="AN374" s="3"/>
      <c r="AO374" s="5"/>
      <c r="AP374" s="6"/>
      <c r="AQ374" s="146"/>
    </row>
    <row r="375" spans="2:43">
      <c r="B375" s="145"/>
      <c r="C375" s="144"/>
      <c r="D375" s="148"/>
      <c r="E375" s="149"/>
      <c r="F375" s="150"/>
      <c r="G375" s="148"/>
      <c r="H375" s="148"/>
      <c r="I375" s="148"/>
      <c r="J375" s="148"/>
      <c r="K375" s="148"/>
      <c r="L375" s="148"/>
      <c r="M375" s="148"/>
      <c r="N375" s="148"/>
      <c r="O375" s="148"/>
      <c r="P375" s="148"/>
      <c r="Q375" s="148"/>
      <c r="R375" s="148"/>
      <c r="S375" s="148"/>
      <c r="T375" s="148"/>
      <c r="U375" s="148"/>
      <c r="V375" s="148"/>
      <c r="W375" s="148"/>
      <c r="X375" s="148"/>
      <c r="Y375" s="148"/>
      <c r="Z375" s="148"/>
      <c r="AA375" s="148"/>
      <c r="AB375" s="151"/>
      <c r="AC375" s="148"/>
      <c r="AD375" s="152"/>
      <c r="AE375" s="133"/>
      <c r="AF375" s="133"/>
      <c r="AG375" s="138"/>
      <c r="AH375" s="139"/>
      <c r="AI375" s="144"/>
      <c r="AJ375" s="144"/>
      <c r="AK375" s="144"/>
      <c r="AL375" s="144"/>
      <c r="AM375" s="144"/>
      <c r="AN375" s="145"/>
      <c r="AO375" s="5"/>
      <c r="AP375" s="6"/>
      <c r="AQ375" s="146"/>
    </row>
    <row r="376" spans="2:43">
      <c r="B376" s="145"/>
      <c r="C376" s="144"/>
      <c r="D376" s="148"/>
      <c r="E376" s="149"/>
      <c r="F376" s="150"/>
      <c r="G376" s="148"/>
      <c r="H376" s="148"/>
      <c r="I376" s="148"/>
      <c r="J376" s="148"/>
      <c r="K376" s="148"/>
      <c r="L376" s="148"/>
      <c r="M376" s="148"/>
      <c r="N376" s="148"/>
      <c r="O376" s="148"/>
      <c r="P376" s="148"/>
      <c r="Q376" s="148"/>
      <c r="R376" s="148"/>
      <c r="S376" s="148"/>
      <c r="T376" s="148"/>
      <c r="U376" s="148"/>
      <c r="V376" s="148"/>
      <c r="W376" s="148"/>
      <c r="X376" s="148"/>
      <c r="Y376" s="148"/>
      <c r="Z376" s="148"/>
      <c r="AA376" s="148"/>
      <c r="AB376" s="151"/>
      <c r="AC376" s="148"/>
      <c r="AD376" s="152"/>
      <c r="AE376" s="133"/>
      <c r="AF376" s="133"/>
      <c r="AG376" s="138"/>
      <c r="AH376" s="139"/>
      <c r="AI376" s="144"/>
      <c r="AJ376" s="144"/>
      <c r="AK376" s="144"/>
      <c r="AL376" s="144"/>
      <c r="AM376" s="144"/>
      <c r="AN376" s="145"/>
      <c r="AO376" s="5"/>
      <c r="AP376" s="6"/>
      <c r="AQ376" s="146"/>
    </row>
    <row r="377" spans="2:43">
      <c r="B377" s="145"/>
      <c r="C377" s="144"/>
      <c r="D377" s="148"/>
      <c r="E377" s="149"/>
      <c r="F377" s="150"/>
      <c r="G377" s="148"/>
      <c r="H377" s="148"/>
      <c r="I377" s="148"/>
      <c r="J377" s="148"/>
      <c r="K377" s="148"/>
      <c r="L377" s="148"/>
      <c r="M377" s="148"/>
      <c r="N377" s="148"/>
      <c r="O377" s="148"/>
      <c r="P377" s="148"/>
      <c r="Q377" s="148"/>
      <c r="R377" s="148"/>
      <c r="S377" s="148"/>
      <c r="T377" s="148"/>
      <c r="U377" s="148"/>
      <c r="V377" s="148"/>
      <c r="W377" s="148"/>
      <c r="X377" s="148"/>
      <c r="Y377" s="148"/>
      <c r="Z377" s="148"/>
      <c r="AA377" s="148"/>
      <c r="AB377" s="151"/>
      <c r="AC377" s="148"/>
      <c r="AD377" s="152"/>
      <c r="AE377" s="133"/>
      <c r="AF377" s="133"/>
      <c r="AG377" s="138"/>
      <c r="AH377" s="139"/>
      <c r="AI377" s="144"/>
      <c r="AJ377" s="144"/>
      <c r="AK377" s="144"/>
      <c r="AL377" s="144"/>
      <c r="AM377" s="144"/>
      <c r="AN377" s="145"/>
      <c r="AO377" s="5"/>
      <c r="AP377" s="6"/>
      <c r="AQ377" s="146"/>
    </row>
    <row r="378" spans="2:43">
      <c r="C378" s="159"/>
      <c r="D378" s="162"/>
      <c r="E378" s="161"/>
      <c r="F378" s="150"/>
      <c r="G378" s="148"/>
      <c r="H378" s="148"/>
      <c r="I378" s="148"/>
      <c r="J378" s="148"/>
      <c r="K378" s="148"/>
      <c r="L378" s="148"/>
      <c r="M378" s="148"/>
      <c r="N378" s="148"/>
      <c r="O378" s="148"/>
      <c r="P378" s="148"/>
      <c r="Q378" s="148"/>
      <c r="R378" s="148"/>
      <c r="S378" s="148"/>
      <c r="T378" s="148"/>
      <c r="U378" s="148"/>
      <c r="V378" s="148"/>
      <c r="W378" s="148"/>
      <c r="X378" s="148"/>
      <c r="Y378" s="148"/>
      <c r="Z378" s="148"/>
      <c r="AA378" s="148"/>
      <c r="AB378" s="151"/>
      <c r="AC378" s="148"/>
      <c r="AD378" s="152"/>
      <c r="AE378" s="133"/>
      <c r="AF378" s="133"/>
      <c r="AG378" s="138"/>
      <c r="AH378" s="139"/>
      <c r="AI378" s="144"/>
      <c r="AJ378" s="144"/>
      <c r="AK378" s="144"/>
      <c r="AL378" s="144"/>
      <c r="AM378" s="144"/>
      <c r="AO378" s="115"/>
      <c r="AQ378" s="4"/>
    </row>
    <row r="379" spans="2:43">
      <c r="B379" s="145"/>
      <c r="C379" s="144"/>
      <c r="D379" s="148"/>
      <c r="E379" s="149"/>
      <c r="F379" s="150"/>
      <c r="G379" s="148"/>
      <c r="H379" s="148"/>
      <c r="I379" s="148"/>
      <c r="J379" s="148"/>
      <c r="K379" s="148"/>
      <c r="L379" s="148"/>
      <c r="M379" s="148"/>
      <c r="N379" s="148"/>
      <c r="O379" s="148"/>
      <c r="P379" s="148"/>
      <c r="Q379" s="148"/>
      <c r="R379" s="148"/>
      <c r="S379" s="148"/>
      <c r="T379" s="148"/>
      <c r="U379" s="148"/>
      <c r="V379" s="148"/>
      <c r="W379" s="148"/>
      <c r="X379" s="148"/>
      <c r="Y379" s="148"/>
      <c r="Z379" s="148"/>
      <c r="AA379" s="148"/>
      <c r="AB379" s="151"/>
      <c r="AC379" s="148"/>
      <c r="AD379" s="152"/>
      <c r="AE379" s="133"/>
      <c r="AF379" s="133"/>
      <c r="AG379" s="138"/>
      <c r="AH379" s="139"/>
      <c r="AI379" s="144"/>
      <c r="AJ379" s="144"/>
      <c r="AK379" s="144"/>
      <c r="AL379" s="144"/>
      <c r="AM379" s="144"/>
      <c r="AN379" s="145"/>
      <c r="AO379" s="5"/>
      <c r="AP379" s="6"/>
      <c r="AQ379" s="146"/>
    </row>
    <row r="380" spans="2:43">
      <c r="B380" s="145"/>
      <c r="C380" s="144"/>
      <c r="D380" s="148"/>
      <c r="E380" s="149"/>
      <c r="F380" s="150"/>
      <c r="G380" s="148"/>
      <c r="H380" s="148"/>
      <c r="I380" s="148"/>
      <c r="J380" s="148"/>
      <c r="K380" s="148"/>
      <c r="L380" s="148"/>
      <c r="M380" s="148"/>
      <c r="N380" s="148"/>
      <c r="O380" s="148"/>
      <c r="P380" s="148"/>
      <c r="Q380" s="148"/>
      <c r="R380" s="148"/>
      <c r="S380" s="148"/>
      <c r="T380" s="148"/>
      <c r="U380" s="148"/>
      <c r="V380" s="148"/>
      <c r="W380" s="148"/>
      <c r="X380" s="148"/>
      <c r="Y380" s="148"/>
      <c r="Z380" s="148"/>
      <c r="AA380" s="148"/>
      <c r="AB380" s="151"/>
      <c r="AC380" s="148"/>
      <c r="AD380" s="152"/>
      <c r="AE380" s="133"/>
      <c r="AF380" s="133"/>
      <c r="AG380" s="138"/>
      <c r="AH380" s="139"/>
      <c r="AI380" s="144"/>
      <c r="AJ380" s="144"/>
      <c r="AK380" s="144"/>
      <c r="AL380" s="144"/>
      <c r="AM380" s="144"/>
      <c r="AN380" s="3"/>
      <c r="AO380" s="5"/>
      <c r="AP380" s="6"/>
      <c r="AQ380" s="146"/>
    </row>
    <row r="381" spans="2:43">
      <c r="B381" s="145"/>
      <c r="C381" s="144"/>
      <c r="D381" s="148"/>
      <c r="E381" s="149"/>
      <c r="F381" s="150"/>
      <c r="G381" s="148"/>
      <c r="H381" s="148"/>
      <c r="I381" s="148"/>
      <c r="J381" s="148"/>
      <c r="K381" s="148"/>
      <c r="L381" s="148"/>
      <c r="M381" s="148"/>
      <c r="N381" s="148"/>
      <c r="O381" s="148"/>
      <c r="P381" s="148"/>
      <c r="Q381" s="148"/>
      <c r="R381" s="148"/>
      <c r="S381" s="148"/>
      <c r="T381" s="148"/>
      <c r="U381" s="148"/>
      <c r="V381" s="148"/>
      <c r="W381" s="148"/>
      <c r="X381" s="148"/>
      <c r="Y381" s="148"/>
      <c r="Z381" s="148"/>
      <c r="AA381" s="148"/>
      <c r="AB381" s="151"/>
      <c r="AC381" s="148"/>
      <c r="AD381" s="152"/>
      <c r="AE381" s="133"/>
      <c r="AF381" s="133"/>
      <c r="AG381" s="138"/>
      <c r="AH381" s="139"/>
      <c r="AI381" s="144"/>
      <c r="AJ381" s="144"/>
      <c r="AK381" s="144"/>
      <c r="AL381" s="144"/>
      <c r="AM381" s="144"/>
      <c r="AN381" s="145"/>
      <c r="AO381" s="5"/>
      <c r="AP381" s="6"/>
      <c r="AQ381" s="146"/>
    </row>
    <row r="382" spans="2:43">
      <c r="B382" s="145"/>
      <c r="C382" s="144"/>
      <c r="D382" s="148"/>
      <c r="E382" s="149"/>
      <c r="F382" s="150"/>
      <c r="G382" s="148"/>
      <c r="H382" s="148"/>
      <c r="I382" s="148"/>
      <c r="J382" s="148"/>
      <c r="K382" s="148"/>
      <c r="L382" s="148"/>
      <c r="M382" s="148"/>
      <c r="N382" s="148"/>
      <c r="O382" s="148"/>
      <c r="P382" s="148"/>
      <c r="Q382" s="148"/>
      <c r="R382" s="148"/>
      <c r="S382" s="148"/>
      <c r="T382" s="148"/>
      <c r="U382" s="148"/>
      <c r="V382" s="148"/>
      <c r="W382" s="148"/>
      <c r="X382" s="148"/>
      <c r="Y382" s="148"/>
      <c r="Z382" s="148"/>
      <c r="AA382" s="148"/>
      <c r="AB382" s="151"/>
      <c r="AC382" s="148"/>
      <c r="AD382" s="152"/>
      <c r="AE382" s="133"/>
      <c r="AF382" s="133"/>
      <c r="AG382" s="138"/>
      <c r="AH382" s="139"/>
      <c r="AI382" s="144"/>
      <c r="AJ382" s="144"/>
      <c r="AK382" s="144"/>
      <c r="AL382" s="144"/>
      <c r="AM382" s="144"/>
      <c r="AN382" s="145"/>
      <c r="AO382" s="5"/>
      <c r="AP382" s="6"/>
      <c r="AQ382" s="146"/>
    </row>
    <row r="383" spans="2:43">
      <c r="B383" s="145"/>
      <c r="C383" s="144"/>
      <c r="D383" s="148"/>
      <c r="E383" s="149"/>
      <c r="F383" s="150"/>
      <c r="G383" s="148"/>
      <c r="H383" s="148"/>
      <c r="I383" s="148"/>
      <c r="J383" s="148"/>
      <c r="K383" s="148"/>
      <c r="L383" s="148"/>
      <c r="M383" s="148"/>
      <c r="N383" s="148"/>
      <c r="O383" s="148"/>
      <c r="P383" s="148"/>
      <c r="Q383" s="148"/>
      <c r="R383" s="148"/>
      <c r="S383" s="148"/>
      <c r="T383" s="148"/>
      <c r="U383" s="148"/>
      <c r="V383" s="148"/>
      <c r="W383" s="148"/>
      <c r="X383" s="148"/>
      <c r="Y383" s="148"/>
      <c r="Z383" s="148"/>
      <c r="AA383" s="148"/>
      <c r="AB383" s="151"/>
      <c r="AC383" s="148"/>
      <c r="AD383" s="152"/>
      <c r="AE383" s="133"/>
      <c r="AF383" s="133"/>
      <c r="AG383" s="138"/>
      <c r="AH383" s="139"/>
      <c r="AI383" s="144"/>
      <c r="AJ383" s="144"/>
      <c r="AK383" s="144"/>
      <c r="AL383" s="144"/>
      <c r="AM383" s="144"/>
      <c r="AN383" s="145"/>
      <c r="AO383" s="5"/>
      <c r="AP383" s="6"/>
      <c r="AQ383" s="146"/>
    </row>
    <row r="384" spans="2:43">
      <c r="C384" s="159"/>
      <c r="D384" s="162"/>
      <c r="E384" s="163"/>
      <c r="F384" s="150"/>
      <c r="G384" s="148"/>
      <c r="H384" s="148"/>
      <c r="I384" s="148"/>
      <c r="J384" s="148"/>
      <c r="K384" s="148"/>
      <c r="L384" s="148"/>
      <c r="M384" s="148"/>
      <c r="N384" s="148"/>
      <c r="O384" s="148"/>
      <c r="P384" s="148"/>
      <c r="Q384" s="148"/>
      <c r="R384" s="148"/>
      <c r="S384" s="148"/>
      <c r="T384" s="148"/>
      <c r="U384" s="148"/>
      <c r="V384" s="148"/>
      <c r="W384" s="148"/>
      <c r="X384" s="148"/>
      <c r="Y384" s="148"/>
      <c r="Z384" s="148"/>
      <c r="AA384" s="148"/>
      <c r="AB384" s="151"/>
      <c r="AC384" s="148"/>
      <c r="AD384" s="152"/>
      <c r="AE384" s="133"/>
      <c r="AF384" s="133"/>
      <c r="AG384" s="138"/>
      <c r="AH384" s="139"/>
      <c r="AI384" s="144"/>
      <c r="AJ384" s="144"/>
      <c r="AK384" s="144"/>
      <c r="AL384" s="144"/>
      <c r="AM384" s="144"/>
      <c r="AO384" s="115"/>
      <c r="AQ384" s="146"/>
    </row>
    <row r="385" spans="2:43">
      <c r="C385" s="159"/>
      <c r="D385" s="162"/>
      <c r="E385" s="161"/>
      <c r="F385" s="150"/>
      <c r="G385" s="148"/>
      <c r="H385" s="148"/>
      <c r="I385" s="148"/>
      <c r="J385" s="148"/>
      <c r="K385" s="148"/>
      <c r="L385" s="148"/>
      <c r="M385" s="148"/>
      <c r="N385" s="148"/>
      <c r="O385" s="148"/>
      <c r="P385" s="148"/>
      <c r="Q385" s="148"/>
      <c r="R385" s="148"/>
      <c r="S385" s="148"/>
      <c r="T385" s="148"/>
      <c r="U385" s="148"/>
      <c r="V385" s="148"/>
      <c r="W385" s="148"/>
      <c r="X385" s="148"/>
      <c r="Y385" s="148"/>
      <c r="Z385" s="148"/>
      <c r="AA385" s="148"/>
      <c r="AB385" s="151"/>
      <c r="AC385" s="148"/>
      <c r="AD385" s="152"/>
      <c r="AE385" s="133"/>
      <c r="AF385" s="133"/>
      <c r="AG385" s="138"/>
      <c r="AH385" s="139"/>
      <c r="AI385" s="144"/>
      <c r="AJ385" s="144"/>
      <c r="AK385" s="144"/>
      <c r="AL385" s="144"/>
      <c r="AM385" s="144"/>
      <c r="AO385" s="115"/>
      <c r="AQ385" s="4"/>
    </row>
    <row r="386" spans="2:43">
      <c r="B386" s="145"/>
      <c r="C386" s="144"/>
      <c r="D386" s="148"/>
      <c r="E386" s="149"/>
      <c r="F386" s="150"/>
      <c r="G386" s="148"/>
      <c r="H386" s="148"/>
      <c r="I386" s="148"/>
      <c r="J386" s="148"/>
      <c r="K386" s="148"/>
      <c r="L386" s="148"/>
      <c r="M386" s="148"/>
      <c r="N386" s="148"/>
      <c r="O386" s="148"/>
      <c r="P386" s="148"/>
      <c r="Q386" s="148"/>
      <c r="R386" s="148"/>
      <c r="S386" s="148"/>
      <c r="T386" s="148"/>
      <c r="U386" s="148"/>
      <c r="V386" s="148"/>
      <c r="W386" s="148"/>
      <c r="X386" s="148"/>
      <c r="Y386" s="148"/>
      <c r="Z386" s="148"/>
      <c r="AA386" s="148"/>
      <c r="AB386" s="151"/>
      <c r="AC386" s="148"/>
      <c r="AD386" s="152"/>
      <c r="AE386" s="133"/>
      <c r="AF386" s="133"/>
      <c r="AG386" s="138"/>
      <c r="AH386" s="139"/>
      <c r="AI386" s="144"/>
      <c r="AJ386" s="144"/>
      <c r="AK386" s="144"/>
      <c r="AL386" s="144"/>
      <c r="AM386" s="144"/>
      <c r="AN386" s="145"/>
      <c r="AO386" s="5"/>
      <c r="AP386" s="6"/>
      <c r="AQ386" s="146"/>
    </row>
    <row r="387" spans="2:43">
      <c r="B387" s="145"/>
      <c r="C387" s="144"/>
      <c r="D387" s="148"/>
      <c r="E387" s="149"/>
      <c r="F387" s="150"/>
      <c r="G387" s="148"/>
      <c r="H387" s="148"/>
      <c r="I387" s="148"/>
      <c r="J387" s="148"/>
      <c r="K387" s="148"/>
      <c r="L387" s="148"/>
      <c r="M387" s="148"/>
      <c r="N387" s="148"/>
      <c r="O387" s="148"/>
      <c r="P387" s="148"/>
      <c r="Q387" s="148"/>
      <c r="R387" s="148"/>
      <c r="S387" s="148"/>
      <c r="T387" s="148"/>
      <c r="U387" s="148"/>
      <c r="V387" s="148"/>
      <c r="W387" s="148"/>
      <c r="X387" s="148"/>
      <c r="Y387" s="148"/>
      <c r="Z387" s="148"/>
      <c r="AA387" s="148"/>
      <c r="AB387" s="151"/>
      <c r="AC387" s="148"/>
      <c r="AD387" s="152"/>
      <c r="AE387" s="133"/>
      <c r="AF387" s="133"/>
      <c r="AG387" s="138"/>
      <c r="AH387" s="139"/>
      <c r="AI387" s="144"/>
      <c r="AJ387" s="144"/>
      <c r="AK387" s="144"/>
      <c r="AL387" s="144"/>
      <c r="AM387" s="144"/>
      <c r="AN387" s="3"/>
      <c r="AO387" s="5"/>
      <c r="AP387" s="6"/>
      <c r="AQ387" s="146"/>
    </row>
    <row r="388" spans="2:43">
      <c r="B388" s="145"/>
      <c r="C388" s="144"/>
      <c r="D388" s="148"/>
      <c r="E388" s="149"/>
      <c r="F388" s="150"/>
      <c r="G388" s="148"/>
      <c r="H388" s="148"/>
      <c r="I388" s="148"/>
      <c r="J388" s="148"/>
      <c r="K388" s="148"/>
      <c r="L388" s="148"/>
      <c r="M388" s="148"/>
      <c r="N388" s="148"/>
      <c r="O388" s="148"/>
      <c r="P388" s="148"/>
      <c r="Q388" s="148"/>
      <c r="R388" s="148"/>
      <c r="S388" s="148"/>
      <c r="T388" s="148"/>
      <c r="U388" s="148"/>
      <c r="V388" s="148"/>
      <c r="W388" s="148"/>
      <c r="X388" s="148"/>
      <c r="Y388" s="148"/>
      <c r="Z388" s="148"/>
      <c r="AA388" s="148"/>
      <c r="AB388" s="151"/>
      <c r="AC388" s="148"/>
      <c r="AD388" s="152"/>
      <c r="AE388" s="133"/>
      <c r="AF388" s="133"/>
      <c r="AG388" s="138"/>
      <c r="AH388" s="139"/>
      <c r="AI388" s="144"/>
      <c r="AJ388" s="144"/>
      <c r="AK388" s="144"/>
      <c r="AL388" s="144"/>
      <c r="AM388" s="144"/>
      <c r="AN388" s="145"/>
      <c r="AO388" s="5"/>
      <c r="AP388" s="6"/>
      <c r="AQ388" s="146"/>
    </row>
    <row r="389" spans="2:43">
      <c r="B389" s="145"/>
      <c r="C389" s="144"/>
      <c r="D389" s="148"/>
      <c r="E389" s="149"/>
      <c r="F389" s="150"/>
      <c r="G389" s="148"/>
      <c r="H389" s="148"/>
      <c r="I389" s="148"/>
      <c r="J389" s="148"/>
      <c r="K389" s="148"/>
      <c r="L389" s="148"/>
      <c r="M389" s="148"/>
      <c r="N389" s="148"/>
      <c r="O389" s="148"/>
      <c r="P389" s="148"/>
      <c r="Q389" s="148"/>
      <c r="R389" s="148"/>
      <c r="S389" s="148"/>
      <c r="T389" s="148"/>
      <c r="U389" s="148"/>
      <c r="V389" s="148"/>
      <c r="W389" s="148"/>
      <c r="X389" s="148"/>
      <c r="Y389" s="148"/>
      <c r="Z389" s="148"/>
      <c r="AA389" s="148"/>
      <c r="AB389" s="151"/>
      <c r="AC389" s="148"/>
      <c r="AD389" s="152"/>
      <c r="AE389" s="133"/>
      <c r="AF389" s="133"/>
      <c r="AG389" s="138"/>
      <c r="AH389" s="139"/>
      <c r="AI389" s="144"/>
      <c r="AJ389" s="144"/>
      <c r="AK389" s="144"/>
      <c r="AL389" s="144"/>
      <c r="AM389" s="144"/>
      <c r="AN389" s="145"/>
      <c r="AO389" s="5"/>
      <c r="AP389" s="6"/>
      <c r="AQ389" s="146"/>
    </row>
    <row r="390" spans="2:43">
      <c r="B390" s="145"/>
      <c r="C390" s="144"/>
      <c r="D390" s="148"/>
      <c r="E390" s="149"/>
      <c r="F390" s="150"/>
      <c r="G390" s="148"/>
      <c r="H390" s="148"/>
      <c r="I390" s="148"/>
      <c r="J390" s="148"/>
      <c r="K390" s="148"/>
      <c r="L390" s="148"/>
      <c r="M390" s="148"/>
      <c r="N390" s="148"/>
      <c r="O390" s="148"/>
      <c r="P390" s="148"/>
      <c r="Q390" s="148"/>
      <c r="R390" s="148"/>
      <c r="S390" s="148"/>
      <c r="T390" s="148"/>
      <c r="U390" s="148"/>
      <c r="V390" s="148"/>
      <c r="W390" s="148"/>
      <c r="X390" s="148"/>
      <c r="Y390" s="148"/>
      <c r="Z390" s="148"/>
      <c r="AA390" s="148"/>
      <c r="AB390" s="151"/>
      <c r="AC390" s="148"/>
      <c r="AD390" s="152"/>
      <c r="AE390" s="133"/>
      <c r="AF390" s="133"/>
      <c r="AG390" s="138"/>
      <c r="AH390" s="139"/>
      <c r="AI390" s="144"/>
      <c r="AJ390" s="144"/>
      <c r="AK390" s="144"/>
      <c r="AL390" s="144"/>
      <c r="AM390" s="144"/>
      <c r="AN390" s="145"/>
      <c r="AO390" s="5"/>
      <c r="AP390" s="6"/>
      <c r="AQ390" s="146"/>
    </row>
    <row r="391" spans="2:43">
      <c r="C391" s="159"/>
      <c r="D391" s="162"/>
      <c r="E391" s="161"/>
      <c r="F391" s="150"/>
      <c r="G391" s="148"/>
      <c r="H391" s="148"/>
      <c r="I391" s="148"/>
      <c r="J391" s="148"/>
      <c r="K391" s="148"/>
      <c r="L391" s="148"/>
      <c r="M391" s="148"/>
      <c r="N391" s="148"/>
      <c r="O391" s="148"/>
      <c r="P391" s="148"/>
      <c r="Q391" s="148"/>
      <c r="R391" s="148"/>
      <c r="S391" s="148"/>
      <c r="T391" s="148"/>
      <c r="U391" s="148"/>
      <c r="V391" s="148"/>
      <c r="W391" s="148"/>
      <c r="X391" s="148"/>
      <c r="Y391" s="148"/>
      <c r="Z391" s="148"/>
      <c r="AA391" s="148"/>
      <c r="AB391" s="151"/>
      <c r="AC391" s="148"/>
      <c r="AD391" s="152"/>
      <c r="AE391" s="133"/>
      <c r="AF391" s="133"/>
      <c r="AG391" s="138"/>
      <c r="AH391" s="139"/>
      <c r="AI391" s="144"/>
      <c r="AJ391" s="144"/>
      <c r="AK391" s="144"/>
      <c r="AL391" s="144"/>
      <c r="AM391" s="144"/>
      <c r="AO391" s="115"/>
      <c r="AQ391" s="4"/>
    </row>
    <row r="392" spans="2:43">
      <c r="B392" s="145"/>
      <c r="C392" s="144"/>
      <c r="D392" s="148"/>
      <c r="E392" s="149"/>
      <c r="F392" s="150"/>
      <c r="G392" s="148"/>
      <c r="H392" s="148"/>
      <c r="I392" s="148"/>
      <c r="J392" s="148"/>
      <c r="K392" s="148"/>
      <c r="L392" s="148"/>
      <c r="M392" s="148"/>
      <c r="N392" s="148"/>
      <c r="O392" s="148"/>
      <c r="P392" s="148"/>
      <c r="Q392" s="148"/>
      <c r="R392" s="148"/>
      <c r="S392" s="148"/>
      <c r="T392" s="148"/>
      <c r="U392" s="148"/>
      <c r="V392" s="148"/>
      <c r="W392" s="148"/>
      <c r="X392" s="148"/>
      <c r="Y392" s="148"/>
      <c r="Z392" s="148"/>
      <c r="AA392" s="148"/>
      <c r="AB392" s="151"/>
      <c r="AC392" s="148"/>
      <c r="AD392" s="152"/>
      <c r="AE392" s="133"/>
      <c r="AF392" s="133"/>
      <c r="AG392" s="138"/>
      <c r="AH392" s="139"/>
      <c r="AI392" s="144"/>
      <c r="AJ392" s="144"/>
      <c r="AK392" s="144"/>
      <c r="AL392" s="144"/>
      <c r="AM392" s="144"/>
      <c r="AN392" s="145"/>
      <c r="AO392" s="5"/>
      <c r="AP392" s="6"/>
      <c r="AQ392" s="146"/>
    </row>
    <row r="393" spans="2:43">
      <c r="B393" s="145"/>
      <c r="C393" s="144"/>
      <c r="D393" s="148"/>
      <c r="E393" s="149"/>
      <c r="F393" s="150"/>
      <c r="G393" s="148"/>
      <c r="H393" s="148"/>
      <c r="I393" s="148"/>
      <c r="J393" s="148"/>
      <c r="K393" s="148"/>
      <c r="L393" s="148"/>
      <c r="M393" s="148"/>
      <c r="N393" s="148"/>
      <c r="O393" s="148"/>
      <c r="P393" s="148"/>
      <c r="Q393" s="148"/>
      <c r="R393" s="148"/>
      <c r="S393" s="148"/>
      <c r="T393" s="148"/>
      <c r="U393" s="148"/>
      <c r="V393" s="148"/>
      <c r="W393" s="148"/>
      <c r="X393" s="148"/>
      <c r="Y393" s="148"/>
      <c r="Z393" s="148"/>
      <c r="AA393" s="148"/>
      <c r="AB393" s="151"/>
      <c r="AC393" s="148"/>
      <c r="AD393" s="152"/>
      <c r="AE393" s="133"/>
      <c r="AF393" s="133"/>
      <c r="AG393" s="138"/>
      <c r="AH393" s="139"/>
      <c r="AI393" s="144"/>
      <c r="AJ393" s="144"/>
      <c r="AK393" s="144"/>
      <c r="AL393" s="144"/>
      <c r="AM393" s="144"/>
      <c r="AN393" s="3"/>
      <c r="AO393" s="5"/>
      <c r="AP393" s="6"/>
      <c r="AQ393" s="146"/>
    </row>
    <row r="394" spans="2:43">
      <c r="B394" s="145"/>
      <c r="C394" s="144"/>
      <c r="D394" s="148"/>
      <c r="E394" s="149"/>
      <c r="F394" s="150"/>
      <c r="G394" s="148"/>
      <c r="H394" s="148"/>
      <c r="I394" s="148"/>
      <c r="J394" s="148"/>
      <c r="K394" s="148"/>
      <c r="L394" s="148"/>
      <c r="M394" s="148"/>
      <c r="N394" s="148"/>
      <c r="O394" s="148"/>
      <c r="P394" s="148"/>
      <c r="Q394" s="148"/>
      <c r="R394" s="148"/>
      <c r="S394" s="148"/>
      <c r="T394" s="148"/>
      <c r="U394" s="148"/>
      <c r="V394" s="148"/>
      <c r="W394" s="148"/>
      <c r="X394" s="148"/>
      <c r="Y394" s="148"/>
      <c r="Z394" s="148"/>
      <c r="AA394" s="148"/>
      <c r="AB394" s="151"/>
      <c r="AC394" s="148"/>
      <c r="AD394" s="152"/>
      <c r="AE394" s="133"/>
      <c r="AF394" s="133"/>
      <c r="AG394" s="138"/>
      <c r="AH394" s="139"/>
      <c r="AI394" s="144"/>
      <c r="AJ394" s="144"/>
      <c r="AK394" s="144"/>
      <c r="AL394" s="144"/>
      <c r="AM394" s="144"/>
      <c r="AN394" s="145"/>
      <c r="AO394" s="5"/>
      <c r="AP394" s="6"/>
      <c r="AQ394" s="146"/>
    </row>
    <row r="395" spans="2:43">
      <c r="B395" s="145"/>
      <c r="C395" s="144"/>
      <c r="D395" s="148"/>
      <c r="E395" s="149"/>
      <c r="F395" s="150"/>
      <c r="G395" s="148"/>
      <c r="H395" s="148"/>
      <c r="I395" s="148"/>
      <c r="J395" s="148"/>
      <c r="K395" s="148"/>
      <c r="L395" s="148"/>
      <c r="M395" s="148"/>
      <c r="N395" s="148"/>
      <c r="O395" s="148"/>
      <c r="P395" s="148"/>
      <c r="Q395" s="148"/>
      <c r="R395" s="148"/>
      <c r="S395" s="148"/>
      <c r="T395" s="148"/>
      <c r="U395" s="148"/>
      <c r="V395" s="148"/>
      <c r="W395" s="148"/>
      <c r="X395" s="148"/>
      <c r="Y395" s="148"/>
      <c r="Z395" s="148"/>
      <c r="AA395" s="148"/>
      <c r="AB395" s="151"/>
      <c r="AC395" s="148"/>
      <c r="AD395" s="152"/>
      <c r="AE395" s="133"/>
      <c r="AF395" s="133"/>
      <c r="AG395" s="138"/>
      <c r="AH395" s="139"/>
      <c r="AI395" s="144"/>
      <c r="AJ395" s="144"/>
      <c r="AK395" s="144"/>
      <c r="AL395" s="144"/>
      <c r="AM395" s="144"/>
      <c r="AN395" s="145"/>
      <c r="AO395" s="5"/>
      <c r="AP395" s="6"/>
      <c r="AQ395" s="146"/>
    </row>
    <row r="396" spans="2:43">
      <c r="B396" s="145"/>
      <c r="C396" s="144"/>
      <c r="D396" s="148"/>
      <c r="E396" s="149"/>
      <c r="F396" s="150"/>
      <c r="G396" s="148"/>
      <c r="H396" s="148"/>
      <c r="I396" s="148"/>
      <c r="J396" s="148"/>
      <c r="K396" s="148"/>
      <c r="L396" s="148"/>
      <c r="M396" s="148"/>
      <c r="N396" s="148"/>
      <c r="O396" s="148"/>
      <c r="P396" s="148"/>
      <c r="Q396" s="148"/>
      <c r="R396" s="148"/>
      <c r="S396" s="148"/>
      <c r="T396" s="148"/>
      <c r="U396" s="148"/>
      <c r="V396" s="148"/>
      <c r="W396" s="148"/>
      <c r="X396" s="148"/>
      <c r="Y396" s="148"/>
      <c r="Z396" s="148"/>
      <c r="AA396" s="148"/>
      <c r="AB396" s="151"/>
      <c r="AC396" s="148"/>
      <c r="AD396" s="152"/>
      <c r="AE396" s="133"/>
      <c r="AF396" s="133"/>
      <c r="AG396" s="138"/>
      <c r="AH396" s="139"/>
      <c r="AI396" s="144"/>
      <c r="AJ396" s="144"/>
      <c r="AK396" s="144"/>
      <c r="AL396" s="144"/>
      <c r="AM396" s="144"/>
      <c r="AN396" s="145"/>
      <c r="AO396" s="5"/>
      <c r="AP396" s="6"/>
      <c r="AQ396" s="146"/>
    </row>
    <row r="397" spans="2:43">
      <c r="C397" s="159"/>
      <c r="D397" s="162"/>
      <c r="E397" s="161"/>
      <c r="F397" s="150"/>
      <c r="G397" s="148"/>
      <c r="H397" s="148"/>
      <c r="I397" s="148"/>
      <c r="J397" s="148"/>
      <c r="K397" s="148"/>
      <c r="L397" s="148"/>
      <c r="M397" s="148"/>
      <c r="N397" s="148"/>
      <c r="O397" s="148"/>
      <c r="P397" s="148"/>
      <c r="Q397" s="148"/>
      <c r="R397" s="148"/>
      <c r="S397" s="148"/>
      <c r="T397" s="148"/>
      <c r="U397" s="148"/>
      <c r="V397" s="148"/>
      <c r="W397" s="148"/>
      <c r="X397" s="148"/>
      <c r="Y397" s="148"/>
      <c r="Z397" s="148"/>
      <c r="AA397" s="148"/>
      <c r="AB397" s="151"/>
      <c r="AC397" s="148"/>
      <c r="AD397" s="152"/>
      <c r="AE397" s="133"/>
      <c r="AF397" s="133"/>
      <c r="AG397" s="138"/>
      <c r="AH397" s="139"/>
      <c r="AI397" s="144"/>
      <c r="AJ397" s="144"/>
      <c r="AK397" s="144"/>
      <c r="AL397" s="144"/>
      <c r="AM397" s="144"/>
      <c r="AO397" s="115"/>
      <c r="AQ397" s="4"/>
    </row>
    <row r="398" spans="2:43">
      <c r="B398" s="145"/>
      <c r="C398" s="144"/>
      <c r="D398" s="148"/>
      <c r="E398" s="149"/>
      <c r="F398" s="150"/>
      <c r="G398" s="148"/>
      <c r="H398" s="148"/>
      <c r="I398" s="148"/>
      <c r="J398" s="148"/>
      <c r="K398" s="148"/>
      <c r="L398" s="148"/>
      <c r="M398" s="148"/>
      <c r="N398" s="148"/>
      <c r="O398" s="148"/>
      <c r="P398" s="148"/>
      <c r="Q398" s="148"/>
      <c r="R398" s="148"/>
      <c r="S398" s="148"/>
      <c r="T398" s="148"/>
      <c r="U398" s="148"/>
      <c r="V398" s="148"/>
      <c r="W398" s="148"/>
      <c r="X398" s="148"/>
      <c r="Y398" s="148"/>
      <c r="Z398" s="148"/>
      <c r="AA398" s="148"/>
      <c r="AB398" s="151"/>
      <c r="AC398" s="148"/>
      <c r="AD398" s="152"/>
      <c r="AE398" s="133"/>
      <c r="AF398" s="133"/>
      <c r="AG398" s="138"/>
      <c r="AH398" s="139"/>
      <c r="AI398" s="144"/>
      <c r="AJ398" s="144"/>
      <c r="AK398" s="144"/>
      <c r="AL398" s="144"/>
      <c r="AM398" s="144"/>
      <c r="AN398" s="145"/>
      <c r="AO398" s="5"/>
      <c r="AP398" s="6"/>
      <c r="AQ398" s="146"/>
    </row>
    <row r="399" spans="2:43">
      <c r="C399" s="159"/>
      <c r="D399" s="162"/>
      <c r="E399" s="163"/>
      <c r="F399" s="150"/>
      <c r="G399" s="148"/>
      <c r="H399" s="148"/>
      <c r="I399" s="148"/>
      <c r="J399" s="148"/>
      <c r="K399" s="148"/>
      <c r="L399" s="148"/>
      <c r="M399" s="148"/>
      <c r="N399" s="148"/>
      <c r="O399" s="148"/>
      <c r="P399" s="148"/>
      <c r="Q399" s="148"/>
      <c r="R399" s="148"/>
      <c r="S399" s="148"/>
      <c r="T399" s="148"/>
      <c r="U399" s="148"/>
      <c r="V399" s="148"/>
      <c r="W399" s="148"/>
      <c r="X399" s="148"/>
      <c r="Y399" s="148"/>
      <c r="Z399" s="148"/>
      <c r="AA399" s="148"/>
      <c r="AB399" s="151"/>
      <c r="AC399" s="148"/>
      <c r="AD399" s="152"/>
      <c r="AE399" s="133"/>
      <c r="AF399" s="133"/>
      <c r="AG399" s="138"/>
      <c r="AH399" s="139"/>
      <c r="AI399" s="144"/>
      <c r="AJ399" s="144"/>
      <c r="AK399" s="144"/>
      <c r="AL399" s="144"/>
      <c r="AM399" s="144"/>
      <c r="AO399" s="115"/>
      <c r="AQ399" s="146"/>
    </row>
    <row r="400" spans="2:43">
      <c r="C400" s="159"/>
      <c r="D400" s="162"/>
      <c r="E400" s="161"/>
      <c r="F400" s="150"/>
      <c r="G400" s="148"/>
      <c r="H400" s="148"/>
      <c r="I400" s="148"/>
      <c r="J400" s="148"/>
      <c r="K400" s="148"/>
      <c r="L400" s="148"/>
      <c r="M400" s="148"/>
      <c r="N400" s="148"/>
      <c r="O400" s="148"/>
      <c r="P400" s="148"/>
      <c r="Q400" s="148"/>
      <c r="R400" s="148"/>
      <c r="S400" s="148"/>
      <c r="T400" s="148"/>
      <c r="U400" s="148"/>
      <c r="V400" s="148"/>
      <c r="W400" s="148"/>
      <c r="X400" s="148"/>
      <c r="Y400" s="148"/>
      <c r="Z400" s="148"/>
      <c r="AA400" s="148"/>
      <c r="AB400" s="151"/>
      <c r="AC400" s="148"/>
      <c r="AD400" s="152"/>
      <c r="AE400" s="133"/>
      <c r="AF400" s="133"/>
      <c r="AG400" s="138"/>
      <c r="AH400" s="139"/>
      <c r="AI400" s="144"/>
      <c r="AJ400" s="144"/>
      <c r="AK400" s="144"/>
      <c r="AL400" s="144"/>
      <c r="AM400" s="144"/>
      <c r="AO400" s="115"/>
      <c r="AQ400" s="4"/>
    </row>
    <row r="401" spans="2:43">
      <c r="B401" s="145"/>
      <c r="C401" s="144"/>
      <c r="D401" s="148"/>
      <c r="E401" s="149"/>
      <c r="F401" s="150"/>
      <c r="G401" s="148"/>
      <c r="H401" s="148"/>
      <c r="I401" s="148"/>
      <c r="J401" s="148"/>
      <c r="K401" s="148"/>
      <c r="L401" s="148"/>
      <c r="M401" s="148"/>
      <c r="N401" s="148"/>
      <c r="O401" s="148"/>
      <c r="P401" s="148"/>
      <c r="Q401" s="148"/>
      <c r="R401" s="148"/>
      <c r="S401" s="148"/>
      <c r="T401" s="148"/>
      <c r="U401" s="148"/>
      <c r="V401" s="148"/>
      <c r="W401" s="148"/>
      <c r="X401" s="148"/>
      <c r="Y401" s="148"/>
      <c r="Z401" s="148"/>
      <c r="AA401" s="148"/>
      <c r="AB401" s="151"/>
      <c r="AC401" s="148"/>
      <c r="AD401" s="152"/>
      <c r="AE401" s="133"/>
      <c r="AF401" s="133"/>
      <c r="AG401" s="138"/>
      <c r="AH401" s="139"/>
      <c r="AI401" s="144"/>
      <c r="AJ401" s="144"/>
      <c r="AK401" s="144"/>
      <c r="AL401" s="144"/>
      <c r="AM401" s="144"/>
      <c r="AN401" s="145"/>
      <c r="AO401" s="5"/>
      <c r="AP401" s="6"/>
      <c r="AQ401" s="146"/>
    </row>
    <row r="402" spans="2:43">
      <c r="C402" s="159"/>
      <c r="D402" s="162"/>
      <c r="E402" s="161"/>
      <c r="F402" s="150"/>
      <c r="G402" s="148"/>
      <c r="H402" s="148"/>
      <c r="I402" s="148"/>
      <c r="J402" s="148"/>
      <c r="K402" s="148"/>
      <c r="L402" s="148"/>
      <c r="M402" s="148"/>
      <c r="N402" s="148"/>
      <c r="O402" s="148"/>
      <c r="P402" s="148"/>
      <c r="Q402" s="148"/>
      <c r="R402" s="148"/>
      <c r="S402" s="148"/>
      <c r="T402" s="148"/>
      <c r="U402" s="148"/>
      <c r="V402" s="148"/>
      <c r="W402" s="148"/>
      <c r="X402" s="148"/>
      <c r="Y402" s="148"/>
      <c r="Z402" s="148"/>
      <c r="AA402" s="148"/>
      <c r="AB402" s="151"/>
      <c r="AC402" s="148"/>
      <c r="AD402" s="152"/>
      <c r="AE402" s="133"/>
      <c r="AF402" s="133"/>
      <c r="AG402" s="138"/>
      <c r="AH402" s="139"/>
      <c r="AI402" s="144"/>
      <c r="AJ402" s="144"/>
      <c r="AK402" s="144"/>
      <c r="AL402" s="144"/>
      <c r="AM402" s="144"/>
      <c r="AO402" s="115"/>
      <c r="AQ402" s="4"/>
    </row>
    <row r="403" spans="2:43">
      <c r="B403" s="145"/>
      <c r="C403" s="144"/>
      <c r="D403" s="148"/>
      <c r="E403" s="149"/>
      <c r="F403" s="150"/>
      <c r="G403" s="148"/>
      <c r="H403" s="148"/>
      <c r="I403" s="148"/>
      <c r="J403" s="148"/>
      <c r="K403" s="148"/>
      <c r="L403" s="148"/>
      <c r="M403" s="148"/>
      <c r="N403" s="148"/>
      <c r="O403" s="148"/>
      <c r="P403" s="148"/>
      <c r="Q403" s="148"/>
      <c r="R403" s="148"/>
      <c r="S403" s="148"/>
      <c r="T403" s="148"/>
      <c r="U403" s="148"/>
      <c r="V403" s="148"/>
      <c r="W403" s="148"/>
      <c r="X403" s="148"/>
      <c r="Y403" s="148"/>
      <c r="Z403" s="148"/>
      <c r="AA403" s="148"/>
      <c r="AB403" s="151"/>
      <c r="AC403" s="148"/>
      <c r="AD403" s="152"/>
      <c r="AE403" s="133"/>
      <c r="AF403" s="133"/>
      <c r="AG403" s="138"/>
      <c r="AH403" s="139"/>
      <c r="AI403" s="144"/>
      <c r="AJ403" s="144"/>
      <c r="AK403" s="144"/>
      <c r="AL403" s="144"/>
      <c r="AM403" s="144"/>
      <c r="AN403" s="145"/>
      <c r="AO403" s="5"/>
      <c r="AP403" s="6"/>
      <c r="AQ403" s="146"/>
    </row>
    <row r="404" spans="2:43">
      <c r="C404" s="159"/>
      <c r="D404" s="162"/>
      <c r="E404" s="163"/>
      <c r="F404" s="150"/>
      <c r="G404" s="148"/>
      <c r="H404" s="148"/>
      <c r="I404" s="148"/>
      <c r="J404" s="148"/>
      <c r="K404" s="148"/>
      <c r="L404" s="148"/>
      <c r="M404" s="148"/>
      <c r="N404" s="148"/>
      <c r="O404" s="148"/>
      <c r="P404" s="148"/>
      <c r="Q404" s="148"/>
      <c r="R404" s="148"/>
      <c r="S404" s="148"/>
      <c r="T404" s="148"/>
      <c r="U404" s="148"/>
      <c r="V404" s="148"/>
      <c r="W404" s="148"/>
      <c r="X404" s="148"/>
      <c r="Y404" s="148"/>
      <c r="Z404" s="148"/>
      <c r="AA404" s="148"/>
      <c r="AB404" s="151"/>
      <c r="AC404" s="148"/>
      <c r="AD404" s="152"/>
      <c r="AE404" s="133"/>
      <c r="AF404" s="133"/>
      <c r="AG404" s="138"/>
      <c r="AH404" s="139"/>
      <c r="AI404" s="144"/>
      <c r="AJ404" s="144"/>
      <c r="AK404" s="144"/>
      <c r="AL404" s="144"/>
      <c r="AM404" s="144"/>
      <c r="AO404" s="115"/>
      <c r="AQ404" s="146"/>
    </row>
    <row r="405" spans="2:43">
      <c r="C405" s="159"/>
      <c r="D405" s="162"/>
      <c r="E405" s="163"/>
      <c r="F405" s="150"/>
      <c r="G405" s="148"/>
      <c r="H405" s="148"/>
      <c r="I405" s="148"/>
      <c r="J405" s="148"/>
      <c r="K405" s="148"/>
      <c r="L405" s="148"/>
      <c r="M405" s="148"/>
      <c r="N405" s="148"/>
      <c r="O405" s="148"/>
      <c r="P405" s="148"/>
      <c r="Q405" s="148"/>
      <c r="R405" s="148"/>
      <c r="S405" s="148"/>
      <c r="T405" s="148"/>
      <c r="U405" s="148"/>
      <c r="V405" s="148"/>
      <c r="W405" s="148"/>
      <c r="X405" s="148"/>
      <c r="Y405" s="148"/>
      <c r="Z405" s="148"/>
      <c r="AA405" s="148"/>
      <c r="AB405" s="151"/>
      <c r="AC405" s="148"/>
      <c r="AD405" s="152"/>
      <c r="AE405" s="133"/>
      <c r="AF405" s="133"/>
      <c r="AG405" s="138"/>
      <c r="AH405" s="139"/>
      <c r="AI405" s="144"/>
      <c r="AJ405" s="144"/>
      <c r="AK405" s="144"/>
      <c r="AL405" s="144"/>
      <c r="AM405" s="144"/>
      <c r="AO405" s="115"/>
      <c r="AQ405" s="146"/>
    </row>
    <row r="406" spans="2:43">
      <c r="C406" s="159"/>
      <c r="D406" s="162"/>
      <c r="E406" s="161"/>
      <c r="F406" s="150"/>
      <c r="G406" s="148"/>
      <c r="H406" s="148"/>
      <c r="I406" s="148"/>
      <c r="J406" s="148"/>
      <c r="K406" s="148"/>
      <c r="L406" s="148"/>
      <c r="M406" s="148"/>
      <c r="N406" s="148"/>
      <c r="O406" s="148"/>
      <c r="P406" s="148"/>
      <c r="Q406" s="148"/>
      <c r="R406" s="148"/>
      <c r="S406" s="148"/>
      <c r="T406" s="148"/>
      <c r="U406" s="148"/>
      <c r="V406" s="148"/>
      <c r="W406" s="148"/>
      <c r="X406" s="148"/>
      <c r="Y406" s="148"/>
      <c r="Z406" s="148"/>
      <c r="AA406" s="148"/>
      <c r="AB406" s="151"/>
      <c r="AC406" s="148"/>
      <c r="AD406" s="152"/>
      <c r="AE406" s="133"/>
      <c r="AF406" s="133"/>
      <c r="AG406" s="138"/>
      <c r="AH406" s="139"/>
      <c r="AI406" s="144"/>
      <c r="AJ406" s="144"/>
      <c r="AK406" s="144"/>
      <c r="AL406" s="144"/>
      <c r="AM406" s="144"/>
      <c r="AO406" s="115"/>
      <c r="AQ406" s="4"/>
    </row>
    <row r="407" spans="2:43">
      <c r="B407" s="145"/>
      <c r="C407" s="144"/>
      <c r="D407" s="148"/>
      <c r="E407" s="149"/>
      <c r="F407" s="150"/>
      <c r="G407" s="148"/>
      <c r="H407" s="148"/>
      <c r="I407" s="148"/>
      <c r="J407" s="148"/>
      <c r="K407" s="148"/>
      <c r="L407" s="148"/>
      <c r="M407" s="148"/>
      <c r="N407" s="148"/>
      <c r="O407" s="148"/>
      <c r="P407" s="148"/>
      <c r="Q407" s="148"/>
      <c r="R407" s="148"/>
      <c r="S407" s="148"/>
      <c r="T407" s="148"/>
      <c r="U407" s="148"/>
      <c r="V407" s="148"/>
      <c r="W407" s="148"/>
      <c r="X407" s="148"/>
      <c r="Y407" s="148"/>
      <c r="Z407" s="148"/>
      <c r="AA407" s="148"/>
      <c r="AB407" s="151"/>
      <c r="AC407" s="148"/>
      <c r="AD407" s="152"/>
      <c r="AE407" s="133"/>
      <c r="AF407" s="133"/>
      <c r="AG407" s="138"/>
      <c r="AH407" s="139"/>
      <c r="AI407" s="144"/>
      <c r="AJ407" s="144"/>
      <c r="AK407" s="144"/>
      <c r="AL407" s="144"/>
      <c r="AM407" s="144"/>
      <c r="AN407" s="145"/>
      <c r="AO407" s="5"/>
      <c r="AP407" s="6"/>
      <c r="AQ407" s="146"/>
    </row>
    <row r="408" spans="2:43">
      <c r="C408" s="159"/>
      <c r="D408" s="162"/>
      <c r="E408" s="161"/>
      <c r="F408" s="150"/>
      <c r="G408" s="148"/>
      <c r="H408" s="148"/>
      <c r="I408" s="148"/>
      <c r="J408" s="148"/>
      <c r="K408" s="148"/>
      <c r="L408" s="148"/>
      <c r="M408" s="148"/>
      <c r="N408" s="148"/>
      <c r="O408" s="148"/>
      <c r="P408" s="148"/>
      <c r="Q408" s="148"/>
      <c r="R408" s="148"/>
      <c r="S408" s="148"/>
      <c r="T408" s="148"/>
      <c r="U408" s="148"/>
      <c r="V408" s="148"/>
      <c r="W408" s="148"/>
      <c r="X408" s="148"/>
      <c r="Y408" s="148"/>
      <c r="Z408" s="148"/>
      <c r="AA408" s="148"/>
      <c r="AB408" s="151"/>
      <c r="AC408" s="148"/>
      <c r="AD408" s="152"/>
      <c r="AE408" s="133"/>
      <c r="AF408" s="133"/>
      <c r="AG408" s="138"/>
      <c r="AH408" s="139"/>
      <c r="AI408" s="144"/>
      <c r="AJ408" s="144"/>
      <c r="AK408" s="144"/>
      <c r="AL408" s="144"/>
      <c r="AM408" s="144"/>
      <c r="AO408" s="115"/>
      <c r="AQ408" s="4"/>
    </row>
    <row r="409" spans="2:43">
      <c r="B409" s="145"/>
      <c r="C409" s="144"/>
      <c r="D409" s="148"/>
      <c r="E409" s="149"/>
      <c r="F409" s="150"/>
      <c r="G409" s="148"/>
      <c r="H409" s="148"/>
      <c r="I409" s="148"/>
      <c r="J409" s="148"/>
      <c r="K409" s="148"/>
      <c r="L409" s="148"/>
      <c r="M409" s="148"/>
      <c r="N409" s="148"/>
      <c r="O409" s="148"/>
      <c r="P409" s="148"/>
      <c r="Q409" s="148"/>
      <c r="R409" s="148"/>
      <c r="S409" s="148"/>
      <c r="T409" s="148"/>
      <c r="U409" s="148"/>
      <c r="V409" s="148"/>
      <c r="W409" s="148"/>
      <c r="X409" s="148"/>
      <c r="Y409" s="148"/>
      <c r="Z409" s="148"/>
      <c r="AA409" s="148"/>
      <c r="AB409" s="151"/>
      <c r="AC409" s="148"/>
      <c r="AD409" s="152"/>
      <c r="AE409" s="133"/>
      <c r="AF409" s="133"/>
      <c r="AG409" s="138"/>
      <c r="AH409" s="139"/>
      <c r="AI409" s="144"/>
      <c r="AJ409" s="144"/>
      <c r="AK409" s="144"/>
      <c r="AL409" s="144"/>
      <c r="AM409" s="144"/>
      <c r="AN409" s="145"/>
      <c r="AO409" s="5"/>
      <c r="AP409" s="6"/>
      <c r="AQ409" s="146"/>
    </row>
    <row r="410" spans="2:43">
      <c r="C410" s="159"/>
      <c r="D410" s="162"/>
      <c r="E410" s="161"/>
      <c r="F410" s="150"/>
      <c r="G410" s="148"/>
      <c r="H410" s="148"/>
      <c r="I410" s="148"/>
      <c r="J410" s="148"/>
      <c r="K410" s="148"/>
      <c r="L410" s="148"/>
      <c r="M410" s="148"/>
      <c r="N410" s="148"/>
      <c r="O410" s="148"/>
      <c r="P410" s="148"/>
      <c r="Q410" s="148"/>
      <c r="R410" s="148"/>
      <c r="S410" s="148"/>
      <c r="T410" s="148"/>
      <c r="U410" s="148"/>
      <c r="V410" s="148"/>
      <c r="W410" s="148"/>
      <c r="X410" s="148"/>
      <c r="Y410" s="148"/>
      <c r="Z410" s="148"/>
      <c r="AA410" s="148"/>
      <c r="AB410" s="151"/>
      <c r="AC410" s="148"/>
      <c r="AD410" s="152"/>
      <c r="AE410" s="133"/>
      <c r="AF410" s="133"/>
      <c r="AG410" s="138"/>
      <c r="AH410" s="139"/>
      <c r="AI410" s="144"/>
      <c r="AJ410" s="144"/>
      <c r="AK410" s="144"/>
      <c r="AL410" s="144"/>
      <c r="AM410" s="144"/>
      <c r="AO410" s="115"/>
      <c r="AQ410" s="4"/>
    </row>
    <row r="411" spans="2:43">
      <c r="B411" s="145"/>
      <c r="C411" s="144"/>
      <c r="D411" s="148"/>
      <c r="E411" s="149"/>
      <c r="F411" s="150"/>
      <c r="G411" s="148"/>
      <c r="H411" s="148"/>
      <c r="I411" s="148"/>
      <c r="J411" s="148"/>
      <c r="K411" s="148"/>
      <c r="L411" s="148"/>
      <c r="M411" s="148"/>
      <c r="N411" s="148"/>
      <c r="O411" s="148"/>
      <c r="P411" s="148"/>
      <c r="Q411" s="148"/>
      <c r="R411" s="148"/>
      <c r="S411" s="148"/>
      <c r="T411" s="148"/>
      <c r="U411" s="148"/>
      <c r="V411" s="148"/>
      <c r="W411" s="148"/>
      <c r="X411" s="148"/>
      <c r="Y411" s="148"/>
      <c r="Z411" s="148"/>
      <c r="AA411" s="148"/>
      <c r="AB411" s="151"/>
      <c r="AC411" s="148"/>
      <c r="AD411" s="152"/>
      <c r="AE411" s="133"/>
      <c r="AF411" s="133"/>
      <c r="AG411" s="138"/>
      <c r="AH411" s="139"/>
      <c r="AI411" s="144"/>
      <c r="AJ411" s="144"/>
      <c r="AK411" s="144"/>
      <c r="AL411" s="144"/>
      <c r="AM411" s="144"/>
      <c r="AN411" s="145"/>
      <c r="AO411" s="5"/>
      <c r="AP411" s="6"/>
      <c r="AQ411" s="146"/>
    </row>
    <row r="412" spans="2:43">
      <c r="B412" s="145"/>
      <c r="C412" s="144"/>
      <c r="D412" s="148"/>
      <c r="E412" s="149"/>
      <c r="F412" s="150"/>
      <c r="G412" s="148"/>
      <c r="H412" s="148"/>
      <c r="I412" s="148"/>
      <c r="J412" s="148"/>
      <c r="K412" s="148"/>
      <c r="L412" s="148"/>
      <c r="M412" s="148"/>
      <c r="N412" s="148"/>
      <c r="O412" s="148"/>
      <c r="P412" s="148"/>
      <c r="Q412" s="148"/>
      <c r="R412" s="148"/>
      <c r="S412" s="148"/>
      <c r="T412" s="148"/>
      <c r="U412" s="148"/>
      <c r="V412" s="148"/>
      <c r="W412" s="148"/>
      <c r="X412" s="148"/>
      <c r="Y412" s="148"/>
      <c r="Z412" s="148"/>
      <c r="AA412" s="148"/>
      <c r="AB412" s="151"/>
      <c r="AC412" s="148"/>
      <c r="AD412" s="152"/>
      <c r="AE412" s="133"/>
      <c r="AF412" s="133"/>
      <c r="AG412" s="138"/>
      <c r="AH412" s="139"/>
      <c r="AI412" s="144"/>
      <c r="AJ412" s="144"/>
      <c r="AK412" s="144"/>
      <c r="AL412" s="144"/>
      <c r="AM412" s="144"/>
      <c r="AN412" s="3"/>
      <c r="AO412" s="5"/>
      <c r="AP412" s="6"/>
      <c r="AQ412" s="146"/>
    </row>
    <row r="413" spans="2:43">
      <c r="B413" s="145"/>
      <c r="C413" s="144"/>
      <c r="D413" s="148"/>
      <c r="E413" s="149"/>
      <c r="F413" s="150"/>
      <c r="G413" s="148"/>
      <c r="H413" s="148"/>
      <c r="I413" s="148"/>
      <c r="J413" s="148"/>
      <c r="K413" s="148"/>
      <c r="L413" s="148"/>
      <c r="M413" s="148"/>
      <c r="N413" s="148"/>
      <c r="O413" s="148"/>
      <c r="P413" s="148"/>
      <c r="Q413" s="148"/>
      <c r="R413" s="148"/>
      <c r="S413" s="148"/>
      <c r="T413" s="148"/>
      <c r="U413" s="148"/>
      <c r="V413" s="148"/>
      <c r="W413" s="148"/>
      <c r="X413" s="148"/>
      <c r="Y413" s="148"/>
      <c r="Z413" s="148"/>
      <c r="AA413" s="148"/>
      <c r="AB413" s="151"/>
      <c r="AC413" s="148"/>
      <c r="AD413" s="152"/>
      <c r="AE413" s="133"/>
      <c r="AF413" s="133"/>
      <c r="AG413" s="138"/>
      <c r="AH413" s="139"/>
      <c r="AI413" s="144"/>
      <c r="AJ413" s="144"/>
      <c r="AK413" s="144"/>
      <c r="AL413" s="144"/>
      <c r="AM413" s="144"/>
      <c r="AN413" s="145"/>
      <c r="AO413" s="5"/>
      <c r="AP413" s="6"/>
      <c r="AQ413" s="146"/>
    </row>
    <row r="414" spans="2:43">
      <c r="B414" s="145"/>
      <c r="C414" s="144"/>
      <c r="D414" s="148"/>
      <c r="E414" s="149"/>
      <c r="F414" s="150"/>
      <c r="G414" s="148"/>
      <c r="H414" s="148"/>
      <c r="I414" s="148"/>
      <c r="J414" s="148"/>
      <c r="K414" s="148"/>
      <c r="L414" s="148"/>
      <c r="M414" s="148"/>
      <c r="N414" s="148"/>
      <c r="O414" s="148"/>
      <c r="P414" s="148"/>
      <c r="Q414" s="148"/>
      <c r="R414" s="148"/>
      <c r="S414" s="148"/>
      <c r="T414" s="148"/>
      <c r="U414" s="148"/>
      <c r="V414" s="148"/>
      <c r="W414" s="148"/>
      <c r="X414" s="148"/>
      <c r="Y414" s="148"/>
      <c r="Z414" s="148"/>
      <c r="AA414" s="148"/>
      <c r="AB414" s="151"/>
      <c r="AC414" s="148"/>
      <c r="AD414" s="152"/>
      <c r="AE414" s="133"/>
      <c r="AF414" s="133"/>
      <c r="AG414" s="138"/>
      <c r="AH414" s="139"/>
      <c r="AI414" s="144"/>
      <c r="AJ414" s="144"/>
      <c r="AK414" s="144"/>
      <c r="AL414" s="144"/>
      <c r="AM414" s="144"/>
      <c r="AN414" s="145"/>
      <c r="AO414" s="5"/>
      <c r="AP414" s="6"/>
      <c r="AQ414" s="146"/>
    </row>
    <row r="415" spans="2:43">
      <c r="B415" s="145"/>
      <c r="C415" s="144"/>
      <c r="D415" s="148"/>
      <c r="E415" s="149"/>
      <c r="F415" s="150"/>
      <c r="G415" s="148"/>
      <c r="H415" s="148"/>
      <c r="I415" s="148"/>
      <c r="J415" s="148"/>
      <c r="K415" s="148"/>
      <c r="L415" s="148"/>
      <c r="M415" s="148"/>
      <c r="N415" s="148"/>
      <c r="O415" s="148"/>
      <c r="P415" s="148"/>
      <c r="Q415" s="148"/>
      <c r="R415" s="148"/>
      <c r="S415" s="148"/>
      <c r="T415" s="148"/>
      <c r="U415" s="148"/>
      <c r="V415" s="148"/>
      <c r="W415" s="148"/>
      <c r="X415" s="148"/>
      <c r="Y415" s="148"/>
      <c r="Z415" s="148"/>
      <c r="AA415" s="148"/>
      <c r="AB415" s="151"/>
      <c r="AC415" s="148"/>
      <c r="AD415" s="152"/>
      <c r="AE415" s="133"/>
      <c r="AF415" s="133"/>
      <c r="AG415" s="138"/>
      <c r="AH415" s="139"/>
      <c r="AI415" s="144"/>
      <c r="AJ415" s="144"/>
      <c r="AK415" s="144"/>
      <c r="AL415" s="144"/>
      <c r="AM415" s="144"/>
      <c r="AN415" s="145"/>
      <c r="AO415" s="5"/>
      <c r="AP415" s="6"/>
      <c r="AQ415" s="146"/>
    </row>
    <row r="416" spans="2:43">
      <c r="C416" s="159"/>
      <c r="D416" s="162"/>
      <c r="E416" s="161"/>
      <c r="F416" s="150"/>
      <c r="G416" s="148"/>
      <c r="H416" s="148"/>
      <c r="I416" s="148"/>
      <c r="J416" s="148"/>
      <c r="K416" s="148"/>
      <c r="L416" s="148"/>
      <c r="M416" s="148"/>
      <c r="N416" s="148"/>
      <c r="O416" s="148"/>
      <c r="P416" s="148"/>
      <c r="Q416" s="148"/>
      <c r="R416" s="148"/>
      <c r="S416" s="148"/>
      <c r="T416" s="148"/>
      <c r="U416" s="148"/>
      <c r="V416" s="148"/>
      <c r="W416" s="148"/>
      <c r="X416" s="148"/>
      <c r="Y416" s="148"/>
      <c r="Z416" s="148"/>
      <c r="AA416" s="148"/>
      <c r="AB416" s="151"/>
      <c r="AC416" s="148"/>
      <c r="AD416" s="152"/>
      <c r="AE416" s="133"/>
      <c r="AF416" s="133"/>
      <c r="AG416" s="138"/>
      <c r="AH416" s="139"/>
      <c r="AI416" s="144"/>
      <c r="AJ416" s="144"/>
      <c r="AK416" s="144"/>
      <c r="AL416" s="144"/>
      <c r="AM416" s="144"/>
      <c r="AO416" s="115"/>
      <c r="AQ416" s="4"/>
    </row>
    <row r="417" spans="2:43">
      <c r="B417" s="145"/>
      <c r="C417" s="144"/>
      <c r="D417" s="148"/>
      <c r="E417" s="149"/>
      <c r="F417" s="150"/>
      <c r="G417" s="148"/>
      <c r="H417" s="148"/>
      <c r="I417" s="148"/>
      <c r="J417" s="148"/>
      <c r="K417" s="148"/>
      <c r="L417" s="148"/>
      <c r="M417" s="148"/>
      <c r="N417" s="148"/>
      <c r="O417" s="148"/>
      <c r="P417" s="148"/>
      <c r="Q417" s="148"/>
      <c r="R417" s="148"/>
      <c r="S417" s="148"/>
      <c r="T417" s="148"/>
      <c r="U417" s="148"/>
      <c r="V417" s="148"/>
      <c r="W417" s="148"/>
      <c r="X417" s="148"/>
      <c r="Y417" s="148"/>
      <c r="Z417" s="148"/>
      <c r="AA417" s="148"/>
      <c r="AB417" s="151"/>
      <c r="AC417" s="148"/>
      <c r="AD417" s="152"/>
      <c r="AE417" s="133"/>
      <c r="AF417" s="133"/>
      <c r="AG417" s="138"/>
      <c r="AH417" s="139"/>
      <c r="AI417" s="144"/>
      <c r="AJ417" s="144"/>
      <c r="AK417" s="144"/>
      <c r="AL417" s="144"/>
      <c r="AM417" s="144"/>
      <c r="AN417" s="145"/>
      <c r="AO417" s="5"/>
      <c r="AP417" s="6"/>
      <c r="AQ417" s="146"/>
    </row>
    <row r="418" spans="2:43">
      <c r="B418" s="145"/>
      <c r="C418" s="144"/>
      <c r="D418" s="148"/>
      <c r="E418" s="149"/>
      <c r="F418" s="150"/>
      <c r="G418" s="148"/>
      <c r="H418" s="148"/>
      <c r="I418" s="148"/>
      <c r="J418" s="148"/>
      <c r="K418" s="148"/>
      <c r="L418" s="148"/>
      <c r="M418" s="148"/>
      <c r="N418" s="148"/>
      <c r="O418" s="148"/>
      <c r="P418" s="148"/>
      <c r="Q418" s="148"/>
      <c r="R418" s="148"/>
      <c r="S418" s="148"/>
      <c r="T418" s="148"/>
      <c r="U418" s="148"/>
      <c r="V418" s="148"/>
      <c r="W418" s="148"/>
      <c r="X418" s="148"/>
      <c r="Y418" s="148"/>
      <c r="Z418" s="148"/>
      <c r="AA418" s="148"/>
      <c r="AB418" s="151"/>
      <c r="AC418" s="148"/>
      <c r="AD418" s="152"/>
      <c r="AE418" s="133"/>
      <c r="AF418" s="133"/>
      <c r="AG418" s="138"/>
      <c r="AH418" s="139"/>
      <c r="AI418" s="144"/>
      <c r="AJ418" s="144"/>
      <c r="AK418" s="144"/>
      <c r="AL418" s="144"/>
      <c r="AM418" s="144"/>
      <c r="AN418" s="3"/>
      <c r="AO418" s="5"/>
      <c r="AP418" s="6"/>
      <c r="AQ418" s="146"/>
    </row>
    <row r="419" spans="2:43">
      <c r="B419" s="145"/>
      <c r="C419" s="144"/>
      <c r="D419" s="148"/>
      <c r="E419" s="149"/>
      <c r="F419" s="150"/>
      <c r="G419" s="148"/>
      <c r="H419" s="148"/>
      <c r="I419" s="148"/>
      <c r="J419" s="148"/>
      <c r="K419" s="148"/>
      <c r="L419" s="148"/>
      <c r="M419" s="148"/>
      <c r="N419" s="148"/>
      <c r="O419" s="148"/>
      <c r="P419" s="148"/>
      <c r="Q419" s="148"/>
      <c r="R419" s="148"/>
      <c r="S419" s="148"/>
      <c r="T419" s="148"/>
      <c r="U419" s="148"/>
      <c r="V419" s="148"/>
      <c r="W419" s="148"/>
      <c r="X419" s="148"/>
      <c r="Y419" s="148"/>
      <c r="Z419" s="148"/>
      <c r="AA419" s="148"/>
      <c r="AB419" s="151"/>
      <c r="AC419" s="148"/>
      <c r="AD419" s="152"/>
      <c r="AE419" s="133"/>
      <c r="AF419" s="133"/>
      <c r="AG419" s="138"/>
      <c r="AH419" s="139"/>
      <c r="AI419" s="144"/>
      <c r="AJ419" s="144"/>
      <c r="AK419" s="144"/>
      <c r="AL419" s="144"/>
      <c r="AM419" s="144"/>
      <c r="AN419" s="145"/>
      <c r="AO419" s="5"/>
      <c r="AP419" s="6"/>
      <c r="AQ419" s="146"/>
    </row>
    <row r="420" spans="2:43">
      <c r="B420" s="145"/>
      <c r="C420" s="144"/>
      <c r="D420" s="148"/>
      <c r="E420" s="149"/>
      <c r="F420" s="150"/>
      <c r="G420" s="148"/>
      <c r="H420" s="148"/>
      <c r="I420" s="148"/>
      <c r="J420" s="148"/>
      <c r="K420" s="148"/>
      <c r="L420" s="148"/>
      <c r="M420" s="148"/>
      <c r="N420" s="148"/>
      <c r="O420" s="148"/>
      <c r="P420" s="148"/>
      <c r="Q420" s="148"/>
      <c r="R420" s="148"/>
      <c r="S420" s="148"/>
      <c r="T420" s="148"/>
      <c r="U420" s="148"/>
      <c r="V420" s="148"/>
      <c r="W420" s="148"/>
      <c r="X420" s="148"/>
      <c r="Y420" s="148"/>
      <c r="Z420" s="148"/>
      <c r="AA420" s="148"/>
      <c r="AB420" s="151"/>
      <c r="AC420" s="148"/>
      <c r="AD420" s="152"/>
      <c r="AE420" s="133"/>
      <c r="AF420" s="133"/>
      <c r="AG420" s="138"/>
      <c r="AH420" s="139"/>
      <c r="AI420" s="144"/>
      <c r="AJ420" s="144"/>
      <c r="AK420" s="144"/>
      <c r="AL420" s="144"/>
      <c r="AM420" s="144"/>
      <c r="AN420" s="145"/>
      <c r="AO420" s="5"/>
      <c r="AP420" s="6"/>
      <c r="AQ420" s="146"/>
    </row>
    <row r="421" spans="2:43">
      <c r="B421" s="145"/>
      <c r="C421" s="144"/>
      <c r="D421" s="148"/>
      <c r="E421" s="149"/>
      <c r="F421" s="150"/>
      <c r="G421" s="148"/>
      <c r="H421" s="148"/>
      <c r="I421" s="148"/>
      <c r="J421" s="148"/>
      <c r="K421" s="148"/>
      <c r="L421" s="148"/>
      <c r="M421" s="148"/>
      <c r="N421" s="148"/>
      <c r="O421" s="148"/>
      <c r="P421" s="148"/>
      <c r="Q421" s="148"/>
      <c r="R421" s="148"/>
      <c r="S421" s="148"/>
      <c r="T421" s="148"/>
      <c r="U421" s="148"/>
      <c r="V421" s="148"/>
      <c r="W421" s="148"/>
      <c r="X421" s="148"/>
      <c r="Y421" s="148"/>
      <c r="Z421" s="148"/>
      <c r="AA421" s="148"/>
      <c r="AB421" s="151"/>
      <c r="AC421" s="148"/>
      <c r="AD421" s="152"/>
      <c r="AE421" s="133"/>
      <c r="AF421" s="133"/>
      <c r="AG421" s="138"/>
      <c r="AH421" s="139"/>
      <c r="AI421" s="144"/>
      <c r="AJ421" s="144"/>
      <c r="AK421" s="144"/>
      <c r="AL421" s="144"/>
      <c r="AM421" s="144"/>
      <c r="AN421" s="145"/>
      <c r="AO421" s="5"/>
      <c r="AP421" s="6"/>
      <c r="AQ421" s="146"/>
    </row>
    <row r="422" spans="2:43">
      <c r="C422" s="159"/>
      <c r="D422" s="162"/>
      <c r="E422" s="161"/>
      <c r="F422" s="150"/>
      <c r="G422" s="148"/>
      <c r="H422" s="148"/>
      <c r="I422" s="148"/>
      <c r="J422" s="148"/>
      <c r="K422" s="148"/>
      <c r="L422" s="148"/>
      <c r="M422" s="148"/>
      <c r="N422" s="148"/>
      <c r="O422" s="148"/>
      <c r="P422" s="148"/>
      <c r="Q422" s="148"/>
      <c r="R422" s="148"/>
      <c r="S422" s="148"/>
      <c r="T422" s="148"/>
      <c r="U422" s="148"/>
      <c r="V422" s="148"/>
      <c r="W422" s="148"/>
      <c r="X422" s="148"/>
      <c r="Y422" s="148"/>
      <c r="Z422" s="148"/>
      <c r="AA422" s="148"/>
      <c r="AB422" s="151"/>
      <c r="AC422" s="148"/>
      <c r="AD422" s="152"/>
      <c r="AE422" s="133"/>
      <c r="AF422" s="133"/>
      <c r="AG422" s="138"/>
      <c r="AH422" s="139"/>
      <c r="AI422" s="144"/>
      <c r="AJ422" s="144"/>
      <c r="AK422" s="144"/>
      <c r="AL422" s="144"/>
      <c r="AM422" s="144"/>
      <c r="AO422" s="115"/>
      <c r="AQ422" s="4"/>
    </row>
    <row r="423" spans="2:43">
      <c r="B423" s="145"/>
      <c r="C423" s="144"/>
      <c r="D423" s="148"/>
      <c r="E423" s="149"/>
      <c r="F423" s="150"/>
      <c r="G423" s="148"/>
      <c r="H423" s="148"/>
      <c r="I423" s="148"/>
      <c r="J423" s="148"/>
      <c r="K423" s="148"/>
      <c r="L423" s="148"/>
      <c r="M423" s="148"/>
      <c r="N423" s="148"/>
      <c r="O423" s="148"/>
      <c r="P423" s="148"/>
      <c r="Q423" s="148"/>
      <c r="R423" s="148"/>
      <c r="S423" s="148"/>
      <c r="T423" s="148"/>
      <c r="U423" s="148"/>
      <c r="V423" s="148"/>
      <c r="W423" s="148"/>
      <c r="X423" s="148"/>
      <c r="Y423" s="148"/>
      <c r="Z423" s="148"/>
      <c r="AA423" s="148"/>
      <c r="AB423" s="151"/>
      <c r="AC423" s="148"/>
      <c r="AD423" s="152"/>
      <c r="AE423" s="133"/>
      <c r="AF423" s="133"/>
      <c r="AG423" s="138"/>
      <c r="AH423" s="139"/>
      <c r="AI423" s="144"/>
      <c r="AJ423" s="144"/>
      <c r="AK423" s="144"/>
      <c r="AL423" s="144"/>
      <c r="AM423" s="144"/>
      <c r="AN423" s="145"/>
      <c r="AO423" s="5"/>
      <c r="AP423" s="6"/>
      <c r="AQ423" s="146"/>
    </row>
    <row r="424" spans="2:43">
      <c r="B424" s="145"/>
      <c r="C424" s="144"/>
      <c r="D424" s="148"/>
      <c r="E424" s="149"/>
      <c r="F424" s="150"/>
      <c r="G424" s="148"/>
      <c r="H424" s="148"/>
      <c r="I424" s="148"/>
      <c r="J424" s="148"/>
      <c r="K424" s="148"/>
      <c r="L424" s="148"/>
      <c r="M424" s="148"/>
      <c r="N424" s="148"/>
      <c r="O424" s="148"/>
      <c r="P424" s="148"/>
      <c r="Q424" s="148"/>
      <c r="R424" s="148"/>
      <c r="S424" s="148"/>
      <c r="T424" s="148"/>
      <c r="U424" s="148"/>
      <c r="V424" s="148"/>
      <c r="W424" s="148"/>
      <c r="X424" s="148"/>
      <c r="Y424" s="148"/>
      <c r="Z424" s="148"/>
      <c r="AA424" s="148"/>
      <c r="AB424" s="151"/>
      <c r="AC424" s="148"/>
      <c r="AD424" s="152"/>
      <c r="AE424" s="133"/>
      <c r="AF424" s="133"/>
      <c r="AG424" s="138"/>
      <c r="AH424" s="139"/>
      <c r="AI424" s="144"/>
      <c r="AJ424" s="144"/>
      <c r="AK424" s="144"/>
      <c r="AL424" s="144"/>
      <c r="AM424" s="144"/>
      <c r="AN424" s="3"/>
      <c r="AO424" s="5"/>
      <c r="AP424" s="6"/>
      <c r="AQ424" s="146"/>
    </row>
    <row r="425" spans="2:43">
      <c r="B425" s="145"/>
      <c r="C425" s="144"/>
      <c r="D425" s="148"/>
      <c r="E425" s="149"/>
      <c r="F425" s="150"/>
      <c r="G425" s="148"/>
      <c r="H425" s="148"/>
      <c r="I425" s="148"/>
      <c r="J425" s="148"/>
      <c r="K425" s="148"/>
      <c r="L425" s="148"/>
      <c r="M425" s="148"/>
      <c r="N425" s="148"/>
      <c r="O425" s="148"/>
      <c r="P425" s="148"/>
      <c r="Q425" s="148"/>
      <c r="R425" s="148"/>
      <c r="S425" s="148"/>
      <c r="T425" s="148"/>
      <c r="U425" s="148"/>
      <c r="V425" s="148"/>
      <c r="W425" s="148"/>
      <c r="X425" s="148"/>
      <c r="Y425" s="148"/>
      <c r="Z425" s="148"/>
      <c r="AA425" s="148"/>
      <c r="AB425" s="151"/>
      <c r="AC425" s="148"/>
      <c r="AD425" s="152"/>
      <c r="AE425" s="133"/>
      <c r="AF425" s="133"/>
      <c r="AG425" s="138"/>
      <c r="AH425" s="139"/>
      <c r="AI425" s="144"/>
      <c r="AJ425" s="144"/>
      <c r="AK425" s="144"/>
      <c r="AL425" s="144"/>
      <c r="AM425" s="144"/>
      <c r="AN425" s="145"/>
      <c r="AO425" s="5"/>
      <c r="AP425" s="6"/>
      <c r="AQ425" s="146"/>
    </row>
    <row r="426" spans="2:43">
      <c r="B426" s="145"/>
      <c r="C426" s="144"/>
      <c r="D426" s="148"/>
      <c r="E426" s="149"/>
      <c r="F426" s="150"/>
      <c r="G426" s="148"/>
      <c r="H426" s="148"/>
      <c r="I426" s="148"/>
      <c r="J426" s="148"/>
      <c r="K426" s="148"/>
      <c r="L426" s="148"/>
      <c r="M426" s="148"/>
      <c r="N426" s="148"/>
      <c r="O426" s="148"/>
      <c r="P426" s="148"/>
      <c r="Q426" s="148"/>
      <c r="R426" s="148"/>
      <c r="S426" s="148"/>
      <c r="T426" s="148"/>
      <c r="U426" s="148"/>
      <c r="V426" s="148"/>
      <c r="W426" s="148"/>
      <c r="X426" s="148"/>
      <c r="Y426" s="148"/>
      <c r="Z426" s="148"/>
      <c r="AA426" s="148"/>
      <c r="AB426" s="151"/>
      <c r="AC426" s="148"/>
      <c r="AD426" s="152"/>
      <c r="AE426" s="133"/>
      <c r="AF426" s="133"/>
      <c r="AG426" s="138"/>
      <c r="AH426" s="139"/>
      <c r="AI426" s="144"/>
      <c r="AJ426" s="144"/>
      <c r="AK426" s="144"/>
      <c r="AL426" s="144"/>
      <c r="AM426" s="144"/>
      <c r="AN426" s="145"/>
      <c r="AO426" s="5"/>
      <c r="AP426" s="6"/>
      <c r="AQ426" s="146"/>
    </row>
    <row r="427" spans="2:43">
      <c r="C427" s="159"/>
      <c r="D427" s="162"/>
      <c r="E427" s="161"/>
      <c r="F427" s="150"/>
      <c r="G427" s="148"/>
      <c r="H427" s="148"/>
      <c r="I427" s="148"/>
      <c r="J427" s="148"/>
      <c r="K427" s="148"/>
      <c r="L427" s="148"/>
      <c r="M427" s="148"/>
      <c r="N427" s="148"/>
      <c r="O427" s="148"/>
      <c r="P427" s="148"/>
      <c r="Q427" s="148"/>
      <c r="R427" s="148"/>
      <c r="S427" s="148"/>
      <c r="T427" s="148"/>
      <c r="U427" s="148"/>
      <c r="V427" s="148"/>
      <c r="W427" s="148"/>
      <c r="X427" s="148"/>
      <c r="Y427" s="148"/>
      <c r="Z427" s="148"/>
      <c r="AA427" s="148"/>
      <c r="AB427" s="151"/>
      <c r="AC427" s="148"/>
      <c r="AD427" s="152"/>
      <c r="AE427" s="133"/>
      <c r="AF427" s="133"/>
      <c r="AG427" s="138"/>
      <c r="AH427" s="139"/>
      <c r="AI427" s="144"/>
      <c r="AJ427" s="144"/>
      <c r="AK427" s="144"/>
      <c r="AL427" s="144"/>
      <c r="AM427" s="144"/>
      <c r="AO427" s="115"/>
      <c r="AQ427" s="4"/>
    </row>
    <row r="428" spans="2:43">
      <c r="B428" s="145"/>
      <c r="C428" s="144"/>
      <c r="D428" s="148"/>
      <c r="E428" s="149"/>
      <c r="F428" s="150"/>
      <c r="G428" s="148"/>
      <c r="H428" s="148"/>
      <c r="I428" s="148"/>
      <c r="J428" s="148"/>
      <c r="K428" s="148"/>
      <c r="L428" s="148"/>
      <c r="M428" s="148"/>
      <c r="N428" s="148"/>
      <c r="O428" s="148"/>
      <c r="P428" s="148"/>
      <c r="Q428" s="148"/>
      <c r="R428" s="148"/>
      <c r="S428" s="148"/>
      <c r="T428" s="148"/>
      <c r="U428" s="148"/>
      <c r="V428" s="148"/>
      <c r="W428" s="148"/>
      <c r="X428" s="148"/>
      <c r="Y428" s="148"/>
      <c r="Z428" s="148"/>
      <c r="AA428" s="148"/>
      <c r="AB428" s="151"/>
      <c r="AC428" s="148"/>
      <c r="AD428" s="152"/>
      <c r="AE428" s="133"/>
      <c r="AF428" s="133"/>
      <c r="AG428" s="138"/>
      <c r="AH428" s="139"/>
      <c r="AI428" s="144"/>
      <c r="AJ428" s="144"/>
      <c r="AK428" s="144"/>
      <c r="AL428" s="144"/>
      <c r="AM428" s="144"/>
      <c r="AN428" s="145"/>
      <c r="AO428" s="5"/>
      <c r="AP428" s="6"/>
      <c r="AQ428" s="146"/>
    </row>
    <row r="429" spans="2:43">
      <c r="B429" s="145"/>
      <c r="C429" s="144"/>
      <c r="D429" s="148"/>
      <c r="E429" s="149"/>
      <c r="F429" s="150"/>
      <c r="G429" s="148"/>
      <c r="H429" s="148"/>
      <c r="I429" s="148"/>
      <c r="J429" s="148"/>
      <c r="K429" s="148"/>
      <c r="L429" s="148"/>
      <c r="M429" s="148"/>
      <c r="N429" s="148"/>
      <c r="O429" s="148"/>
      <c r="P429" s="148"/>
      <c r="Q429" s="148"/>
      <c r="R429" s="148"/>
      <c r="S429" s="148"/>
      <c r="T429" s="148"/>
      <c r="U429" s="148"/>
      <c r="V429" s="148"/>
      <c r="W429" s="148"/>
      <c r="X429" s="148"/>
      <c r="Y429" s="148"/>
      <c r="Z429" s="148"/>
      <c r="AA429" s="148"/>
      <c r="AB429" s="151"/>
      <c r="AC429" s="148"/>
      <c r="AD429" s="152"/>
      <c r="AE429" s="133"/>
      <c r="AF429" s="133"/>
      <c r="AG429" s="138"/>
      <c r="AH429" s="139"/>
      <c r="AI429" s="144"/>
      <c r="AJ429" s="144"/>
      <c r="AK429" s="144"/>
      <c r="AL429" s="144"/>
      <c r="AM429" s="144"/>
      <c r="AN429" s="3"/>
      <c r="AO429" s="5"/>
      <c r="AP429" s="6"/>
      <c r="AQ429" s="146"/>
    </row>
    <row r="430" spans="2:43">
      <c r="B430" s="145"/>
      <c r="C430" s="144"/>
      <c r="D430" s="148"/>
      <c r="E430" s="149"/>
      <c r="F430" s="150"/>
      <c r="G430" s="148"/>
      <c r="H430" s="148"/>
      <c r="I430" s="148"/>
      <c r="J430" s="148"/>
      <c r="K430" s="148"/>
      <c r="L430" s="148"/>
      <c r="M430" s="148"/>
      <c r="N430" s="148"/>
      <c r="O430" s="148"/>
      <c r="P430" s="148"/>
      <c r="Q430" s="148"/>
      <c r="R430" s="148"/>
      <c r="S430" s="148"/>
      <c r="T430" s="148"/>
      <c r="U430" s="148"/>
      <c r="V430" s="148"/>
      <c r="W430" s="148"/>
      <c r="X430" s="148"/>
      <c r="Y430" s="148"/>
      <c r="Z430" s="148"/>
      <c r="AA430" s="148"/>
      <c r="AB430" s="151"/>
      <c r="AC430" s="148"/>
      <c r="AD430" s="152"/>
      <c r="AE430" s="133"/>
      <c r="AF430" s="133"/>
      <c r="AG430" s="138"/>
      <c r="AH430" s="139"/>
      <c r="AI430" s="144"/>
      <c r="AJ430" s="144"/>
      <c r="AK430" s="144"/>
      <c r="AL430" s="144"/>
      <c r="AM430" s="144"/>
      <c r="AN430" s="145"/>
      <c r="AO430" s="5"/>
      <c r="AP430" s="6"/>
      <c r="AQ430" s="146"/>
    </row>
    <row r="431" spans="2:43">
      <c r="B431" s="145"/>
      <c r="C431" s="144"/>
      <c r="D431" s="148"/>
      <c r="E431" s="149"/>
      <c r="F431" s="150"/>
      <c r="G431" s="148"/>
      <c r="H431" s="148"/>
      <c r="I431" s="148"/>
      <c r="J431" s="148"/>
      <c r="K431" s="148"/>
      <c r="L431" s="148"/>
      <c r="M431" s="148"/>
      <c r="N431" s="148"/>
      <c r="O431" s="148"/>
      <c r="P431" s="148"/>
      <c r="Q431" s="148"/>
      <c r="R431" s="148"/>
      <c r="S431" s="148"/>
      <c r="T431" s="148"/>
      <c r="U431" s="148"/>
      <c r="V431" s="148"/>
      <c r="W431" s="148"/>
      <c r="X431" s="148"/>
      <c r="Y431" s="148"/>
      <c r="Z431" s="148"/>
      <c r="AA431" s="148"/>
      <c r="AB431" s="151"/>
      <c r="AC431" s="148"/>
      <c r="AD431" s="152"/>
      <c r="AE431" s="133"/>
      <c r="AF431" s="133"/>
      <c r="AG431" s="138"/>
      <c r="AH431" s="139"/>
      <c r="AI431" s="144"/>
      <c r="AJ431" s="144"/>
      <c r="AK431" s="144"/>
      <c r="AL431" s="144"/>
      <c r="AM431" s="144"/>
      <c r="AN431" s="145"/>
      <c r="AO431" s="5"/>
      <c r="AP431" s="6"/>
      <c r="AQ431" s="146"/>
    </row>
    <row r="432" spans="2:43">
      <c r="C432" s="159"/>
      <c r="D432" s="162"/>
      <c r="E432" s="161"/>
      <c r="F432" s="150"/>
      <c r="G432" s="148"/>
      <c r="H432" s="148"/>
      <c r="I432" s="148"/>
      <c r="J432" s="148"/>
      <c r="K432" s="148"/>
      <c r="L432" s="148"/>
      <c r="M432" s="148"/>
      <c r="N432" s="148"/>
      <c r="O432" s="148"/>
      <c r="P432" s="148"/>
      <c r="Q432" s="148"/>
      <c r="R432" s="148"/>
      <c r="S432" s="148"/>
      <c r="T432" s="148"/>
      <c r="U432" s="148"/>
      <c r="V432" s="148"/>
      <c r="W432" s="148"/>
      <c r="X432" s="148"/>
      <c r="Y432" s="148"/>
      <c r="Z432" s="148"/>
      <c r="AA432" s="148"/>
      <c r="AB432" s="151"/>
      <c r="AC432" s="148"/>
      <c r="AD432" s="152"/>
      <c r="AE432" s="133"/>
      <c r="AF432" s="133"/>
      <c r="AG432" s="138"/>
      <c r="AH432" s="139"/>
      <c r="AI432" s="144"/>
      <c r="AJ432" s="144"/>
      <c r="AK432" s="144"/>
      <c r="AL432" s="144"/>
      <c r="AM432" s="144"/>
      <c r="AO432" s="115"/>
      <c r="AQ432" s="4"/>
    </row>
    <row r="433" spans="2:43">
      <c r="B433" s="145"/>
      <c r="C433" s="144"/>
      <c r="D433" s="148"/>
      <c r="E433" s="149"/>
      <c r="F433" s="150"/>
      <c r="G433" s="148"/>
      <c r="H433" s="148"/>
      <c r="I433" s="148"/>
      <c r="J433" s="148"/>
      <c r="K433" s="148"/>
      <c r="L433" s="148"/>
      <c r="M433" s="148"/>
      <c r="N433" s="148"/>
      <c r="O433" s="148"/>
      <c r="P433" s="148"/>
      <c r="Q433" s="148"/>
      <c r="R433" s="148"/>
      <c r="S433" s="148"/>
      <c r="T433" s="148"/>
      <c r="U433" s="148"/>
      <c r="V433" s="148"/>
      <c r="W433" s="148"/>
      <c r="X433" s="148"/>
      <c r="Y433" s="148"/>
      <c r="Z433" s="148"/>
      <c r="AA433" s="148"/>
      <c r="AB433" s="151"/>
      <c r="AC433" s="148"/>
      <c r="AD433" s="152"/>
      <c r="AE433" s="133"/>
      <c r="AF433" s="133"/>
      <c r="AG433" s="138"/>
      <c r="AH433" s="139"/>
      <c r="AI433" s="144"/>
      <c r="AJ433" s="144"/>
      <c r="AK433" s="144"/>
      <c r="AL433" s="144"/>
      <c r="AM433" s="144"/>
      <c r="AN433" s="145"/>
      <c r="AO433" s="5"/>
      <c r="AP433" s="6"/>
      <c r="AQ433" s="146"/>
    </row>
    <row r="434" spans="2:43">
      <c r="B434" s="145"/>
      <c r="C434" s="144"/>
      <c r="D434" s="148"/>
      <c r="E434" s="149"/>
      <c r="F434" s="150"/>
      <c r="G434" s="148"/>
      <c r="H434" s="148"/>
      <c r="I434" s="148"/>
      <c r="J434" s="148"/>
      <c r="K434" s="148"/>
      <c r="L434" s="148"/>
      <c r="M434" s="148"/>
      <c r="N434" s="148"/>
      <c r="O434" s="148"/>
      <c r="P434" s="148"/>
      <c r="Q434" s="148"/>
      <c r="R434" s="148"/>
      <c r="S434" s="148"/>
      <c r="T434" s="148"/>
      <c r="U434" s="148"/>
      <c r="V434" s="148"/>
      <c r="W434" s="148"/>
      <c r="X434" s="148"/>
      <c r="Y434" s="148"/>
      <c r="Z434" s="148"/>
      <c r="AA434" s="148"/>
      <c r="AB434" s="151"/>
      <c r="AC434" s="148"/>
      <c r="AD434" s="152"/>
      <c r="AE434" s="133"/>
      <c r="AF434" s="133"/>
      <c r="AG434" s="138"/>
      <c r="AH434" s="139"/>
      <c r="AI434" s="144"/>
      <c r="AJ434" s="144"/>
      <c r="AK434" s="144"/>
      <c r="AL434" s="144"/>
      <c r="AM434" s="144"/>
      <c r="AN434" s="3"/>
      <c r="AO434" s="5"/>
      <c r="AP434" s="6"/>
      <c r="AQ434" s="146"/>
    </row>
    <row r="435" spans="2:43">
      <c r="B435" s="145"/>
      <c r="C435" s="144"/>
      <c r="D435" s="148"/>
      <c r="E435" s="149"/>
      <c r="F435" s="150"/>
      <c r="G435" s="148"/>
      <c r="H435" s="148"/>
      <c r="I435" s="148"/>
      <c r="J435" s="148"/>
      <c r="K435" s="148"/>
      <c r="L435" s="148"/>
      <c r="M435" s="148"/>
      <c r="N435" s="148"/>
      <c r="O435" s="148"/>
      <c r="P435" s="148"/>
      <c r="Q435" s="148"/>
      <c r="R435" s="148"/>
      <c r="S435" s="148"/>
      <c r="T435" s="148"/>
      <c r="U435" s="148"/>
      <c r="V435" s="148"/>
      <c r="W435" s="148"/>
      <c r="X435" s="148"/>
      <c r="Y435" s="148"/>
      <c r="Z435" s="148"/>
      <c r="AA435" s="148"/>
      <c r="AB435" s="151"/>
      <c r="AC435" s="148"/>
      <c r="AD435" s="152"/>
      <c r="AE435" s="133"/>
      <c r="AF435" s="133"/>
      <c r="AG435" s="138"/>
      <c r="AH435" s="139"/>
      <c r="AI435" s="144"/>
      <c r="AJ435" s="144"/>
      <c r="AK435" s="144"/>
      <c r="AL435" s="144"/>
      <c r="AM435" s="144"/>
      <c r="AN435" s="145"/>
      <c r="AO435" s="5"/>
      <c r="AP435" s="6"/>
      <c r="AQ435" s="146"/>
    </row>
    <row r="436" spans="2:43">
      <c r="B436" s="145"/>
      <c r="C436" s="144"/>
      <c r="D436" s="148"/>
      <c r="E436" s="149"/>
      <c r="F436" s="150"/>
      <c r="G436" s="148"/>
      <c r="H436" s="148"/>
      <c r="I436" s="148"/>
      <c r="J436" s="148"/>
      <c r="K436" s="148"/>
      <c r="L436" s="148"/>
      <c r="M436" s="148"/>
      <c r="N436" s="148"/>
      <c r="O436" s="148"/>
      <c r="P436" s="148"/>
      <c r="Q436" s="148"/>
      <c r="R436" s="148"/>
      <c r="S436" s="148"/>
      <c r="T436" s="148"/>
      <c r="U436" s="148"/>
      <c r="V436" s="148"/>
      <c r="W436" s="148"/>
      <c r="X436" s="148"/>
      <c r="Y436" s="148"/>
      <c r="Z436" s="148"/>
      <c r="AA436" s="148"/>
      <c r="AB436" s="151"/>
      <c r="AC436" s="148"/>
      <c r="AD436" s="152"/>
      <c r="AE436" s="133"/>
      <c r="AF436" s="133"/>
      <c r="AG436" s="138"/>
      <c r="AH436" s="139"/>
      <c r="AI436" s="144"/>
      <c r="AJ436" s="144"/>
      <c r="AK436" s="144"/>
      <c r="AL436" s="144"/>
      <c r="AM436" s="144"/>
      <c r="AN436" s="145"/>
      <c r="AO436" s="5"/>
      <c r="AP436" s="6"/>
      <c r="AQ436" s="146"/>
    </row>
    <row r="437" spans="2:43">
      <c r="C437" s="159"/>
      <c r="D437" s="162"/>
      <c r="E437" s="161"/>
      <c r="F437" s="150"/>
      <c r="G437" s="148"/>
      <c r="H437" s="148"/>
      <c r="I437" s="148"/>
      <c r="J437" s="148"/>
      <c r="K437" s="148"/>
      <c r="L437" s="148"/>
      <c r="M437" s="148"/>
      <c r="N437" s="148"/>
      <c r="O437" s="148"/>
      <c r="P437" s="148"/>
      <c r="Q437" s="148"/>
      <c r="R437" s="148"/>
      <c r="S437" s="148"/>
      <c r="T437" s="148"/>
      <c r="U437" s="148"/>
      <c r="V437" s="148"/>
      <c r="W437" s="148"/>
      <c r="X437" s="148"/>
      <c r="Y437" s="148"/>
      <c r="Z437" s="148"/>
      <c r="AA437" s="148"/>
      <c r="AB437" s="151"/>
      <c r="AC437" s="148"/>
      <c r="AD437" s="152"/>
      <c r="AE437" s="133"/>
      <c r="AF437" s="133"/>
      <c r="AG437" s="138"/>
      <c r="AH437" s="139"/>
      <c r="AI437" s="144"/>
      <c r="AJ437" s="144"/>
      <c r="AK437" s="144"/>
      <c r="AL437" s="144"/>
      <c r="AM437" s="144"/>
      <c r="AO437" s="115"/>
      <c r="AQ437" s="4"/>
    </row>
    <row r="438" spans="2:43">
      <c r="B438" s="145"/>
      <c r="C438" s="144"/>
      <c r="D438" s="148"/>
      <c r="E438" s="149"/>
      <c r="F438" s="150"/>
      <c r="G438" s="148"/>
      <c r="H438" s="148"/>
      <c r="I438" s="148"/>
      <c r="J438" s="148"/>
      <c r="K438" s="148"/>
      <c r="L438" s="148"/>
      <c r="M438" s="148"/>
      <c r="N438" s="148"/>
      <c r="O438" s="148"/>
      <c r="P438" s="148"/>
      <c r="Q438" s="148"/>
      <c r="R438" s="148"/>
      <c r="S438" s="148"/>
      <c r="T438" s="148"/>
      <c r="U438" s="148"/>
      <c r="V438" s="148"/>
      <c r="W438" s="148"/>
      <c r="X438" s="148"/>
      <c r="Y438" s="148"/>
      <c r="Z438" s="148"/>
      <c r="AA438" s="148"/>
      <c r="AB438" s="151"/>
      <c r="AC438" s="148"/>
      <c r="AD438" s="152"/>
      <c r="AE438" s="133"/>
      <c r="AF438" s="133"/>
      <c r="AG438" s="138"/>
      <c r="AH438" s="139"/>
      <c r="AI438" s="144"/>
      <c r="AJ438" s="144"/>
      <c r="AK438" s="144"/>
      <c r="AL438" s="144"/>
      <c r="AM438" s="144"/>
      <c r="AN438" s="145"/>
      <c r="AO438" s="5"/>
      <c r="AP438" s="6"/>
      <c r="AQ438" s="146"/>
    </row>
    <row r="439" spans="2:43">
      <c r="C439" s="159"/>
      <c r="D439" s="162"/>
      <c r="E439" s="161"/>
      <c r="F439" s="150"/>
      <c r="G439" s="148"/>
      <c r="H439" s="148"/>
      <c r="I439" s="148"/>
      <c r="J439" s="148"/>
      <c r="K439" s="148"/>
      <c r="L439" s="148"/>
      <c r="M439" s="148"/>
      <c r="N439" s="148"/>
      <c r="O439" s="148"/>
      <c r="P439" s="148"/>
      <c r="Q439" s="148"/>
      <c r="R439" s="148"/>
      <c r="S439" s="148"/>
      <c r="T439" s="148"/>
      <c r="U439" s="148"/>
      <c r="V439" s="148"/>
      <c r="W439" s="148"/>
      <c r="X439" s="148"/>
      <c r="Y439" s="148"/>
      <c r="Z439" s="148"/>
      <c r="AA439" s="148"/>
      <c r="AB439" s="151"/>
      <c r="AC439" s="148"/>
      <c r="AD439" s="152"/>
      <c r="AE439" s="133"/>
      <c r="AF439" s="133"/>
      <c r="AG439" s="138"/>
      <c r="AH439" s="139"/>
      <c r="AI439" s="144"/>
      <c r="AJ439" s="144"/>
      <c r="AK439" s="144"/>
      <c r="AL439" s="144"/>
      <c r="AM439" s="144"/>
      <c r="AO439" s="115"/>
      <c r="AQ439" s="4"/>
    </row>
    <row r="440" spans="2:43">
      <c r="B440" s="145"/>
      <c r="C440" s="144"/>
      <c r="D440" s="148"/>
      <c r="E440" s="149"/>
      <c r="F440" s="150"/>
      <c r="G440" s="148"/>
      <c r="H440" s="148"/>
      <c r="I440" s="148"/>
      <c r="J440" s="148"/>
      <c r="K440" s="148"/>
      <c r="L440" s="148"/>
      <c r="M440" s="148"/>
      <c r="N440" s="148"/>
      <c r="O440" s="148"/>
      <c r="P440" s="148"/>
      <c r="Q440" s="148"/>
      <c r="R440" s="148"/>
      <c r="S440" s="148"/>
      <c r="T440" s="148"/>
      <c r="U440" s="148"/>
      <c r="V440" s="148"/>
      <c r="W440" s="148"/>
      <c r="X440" s="148"/>
      <c r="Y440" s="148"/>
      <c r="Z440" s="148"/>
      <c r="AA440" s="148"/>
      <c r="AB440" s="151"/>
      <c r="AC440" s="148"/>
      <c r="AD440" s="152"/>
      <c r="AE440" s="133"/>
      <c r="AF440" s="133"/>
      <c r="AG440" s="138"/>
      <c r="AH440" s="139"/>
      <c r="AI440" s="144"/>
      <c r="AJ440" s="144"/>
      <c r="AK440" s="144"/>
      <c r="AL440" s="144"/>
      <c r="AM440" s="144"/>
      <c r="AN440" s="145"/>
      <c r="AO440" s="5"/>
      <c r="AP440" s="6"/>
      <c r="AQ440" s="146"/>
    </row>
    <row r="441" spans="2:43">
      <c r="C441" s="159"/>
      <c r="D441" s="162"/>
      <c r="E441" s="161"/>
      <c r="F441" s="150"/>
      <c r="G441" s="148"/>
      <c r="H441" s="148"/>
      <c r="I441" s="148"/>
      <c r="J441" s="148"/>
      <c r="K441" s="148"/>
      <c r="L441" s="148"/>
      <c r="M441" s="148"/>
      <c r="N441" s="148"/>
      <c r="O441" s="148"/>
      <c r="P441" s="148"/>
      <c r="Q441" s="148"/>
      <c r="R441" s="148"/>
      <c r="S441" s="148"/>
      <c r="T441" s="148"/>
      <c r="U441" s="148"/>
      <c r="V441" s="148"/>
      <c r="W441" s="148"/>
      <c r="X441" s="148"/>
      <c r="Y441" s="148"/>
      <c r="Z441" s="148"/>
      <c r="AA441" s="148"/>
      <c r="AB441" s="151"/>
      <c r="AC441" s="148"/>
      <c r="AD441" s="152"/>
      <c r="AE441" s="133"/>
      <c r="AF441" s="133"/>
      <c r="AG441" s="138"/>
      <c r="AH441" s="139"/>
      <c r="AI441" s="144"/>
      <c r="AJ441" s="144"/>
      <c r="AK441" s="144"/>
      <c r="AL441" s="144"/>
      <c r="AM441" s="144"/>
      <c r="AO441" s="115"/>
      <c r="AQ441" s="4"/>
    </row>
    <row r="442" spans="2:43">
      <c r="B442" s="145"/>
      <c r="C442" s="144"/>
      <c r="D442" s="148"/>
      <c r="E442" s="149"/>
      <c r="F442" s="150"/>
      <c r="G442" s="148"/>
      <c r="H442" s="148"/>
      <c r="I442" s="148"/>
      <c r="J442" s="148"/>
      <c r="K442" s="148"/>
      <c r="L442" s="148"/>
      <c r="M442" s="148"/>
      <c r="N442" s="148"/>
      <c r="O442" s="148"/>
      <c r="P442" s="148"/>
      <c r="Q442" s="148"/>
      <c r="R442" s="148"/>
      <c r="S442" s="148"/>
      <c r="T442" s="148"/>
      <c r="U442" s="148"/>
      <c r="V442" s="148"/>
      <c r="W442" s="148"/>
      <c r="X442" s="148"/>
      <c r="Y442" s="148"/>
      <c r="Z442" s="148"/>
      <c r="AA442" s="148"/>
      <c r="AB442" s="151"/>
      <c r="AC442" s="148"/>
      <c r="AD442" s="152"/>
      <c r="AE442" s="133"/>
      <c r="AF442" s="133"/>
      <c r="AG442" s="138"/>
      <c r="AH442" s="139"/>
      <c r="AI442" s="144"/>
      <c r="AJ442" s="144"/>
      <c r="AK442" s="144"/>
      <c r="AL442" s="144"/>
      <c r="AM442" s="144"/>
      <c r="AN442" s="145"/>
      <c r="AO442" s="5"/>
      <c r="AP442" s="6"/>
      <c r="AQ442" s="146"/>
    </row>
    <row r="443" spans="2:43">
      <c r="B443" s="145"/>
      <c r="C443" s="144"/>
      <c r="D443" s="148"/>
      <c r="E443" s="149"/>
      <c r="F443" s="150"/>
      <c r="G443" s="148"/>
      <c r="H443" s="148"/>
      <c r="I443" s="148"/>
      <c r="J443" s="148"/>
      <c r="K443" s="148"/>
      <c r="L443" s="148"/>
      <c r="M443" s="148"/>
      <c r="N443" s="148"/>
      <c r="O443" s="148"/>
      <c r="P443" s="148"/>
      <c r="Q443" s="148"/>
      <c r="R443" s="148"/>
      <c r="S443" s="148"/>
      <c r="T443" s="148"/>
      <c r="U443" s="148"/>
      <c r="V443" s="148"/>
      <c r="W443" s="148"/>
      <c r="X443" s="148"/>
      <c r="Y443" s="148"/>
      <c r="Z443" s="148"/>
      <c r="AA443" s="148"/>
      <c r="AB443" s="151"/>
      <c r="AC443" s="148"/>
      <c r="AD443" s="152"/>
      <c r="AE443" s="133"/>
      <c r="AF443" s="133"/>
      <c r="AG443" s="138"/>
      <c r="AH443" s="139"/>
      <c r="AI443" s="144"/>
      <c r="AJ443" s="144"/>
      <c r="AK443" s="144"/>
      <c r="AL443" s="144"/>
      <c r="AM443" s="144"/>
      <c r="AN443" s="3"/>
      <c r="AO443" s="5"/>
      <c r="AP443" s="6"/>
      <c r="AQ443" s="146"/>
    </row>
    <row r="444" spans="2:43">
      <c r="B444" s="145"/>
      <c r="C444" s="144"/>
      <c r="D444" s="148"/>
      <c r="E444" s="149"/>
      <c r="F444" s="150"/>
      <c r="G444" s="148"/>
      <c r="H444" s="148"/>
      <c r="I444" s="148"/>
      <c r="J444" s="148"/>
      <c r="K444" s="148"/>
      <c r="L444" s="148"/>
      <c r="M444" s="148"/>
      <c r="N444" s="148"/>
      <c r="O444" s="148"/>
      <c r="P444" s="148"/>
      <c r="Q444" s="148"/>
      <c r="R444" s="148"/>
      <c r="S444" s="148"/>
      <c r="T444" s="148"/>
      <c r="U444" s="148"/>
      <c r="V444" s="148"/>
      <c r="W444" s="148"/>
      <c r="X444" s="148"/>
      <c r="Y444" s="148"/>
      <c r="Z444" s="148"/>
      <c r="AA444" s="148"/>
      <c r="AB444" s="151"/>
      <c r="AC444" s="148"/>
      <c r="AD444" s="152"/>
      <c r="AE444" s="133"/>
      <c r="AF444" s="133"/>
      <c r="AG444" s="138"/>
      <c r="AH444" s="139"/>
      <c r="AI444" s="144"/>
      <c r="AJ444" s="144"/>
      <c r="AK444" s="144"/>
      <c r="AL444" s="144"/>
      <c r="AM444" s="144"/>
      <c r="AN444" s="145"/>
      <c r="AO444" s="5"/>
      <c r="AP444" s="6"/>
      <c r="AQ444" s="146"/>
    </row>
    <row r="445" spans="2:43">
      <c r="C445" s="159"/>
      <c r="D445" s="162"/>
      <c r="E445" s="161"/>
      <c r="F445" s="150"/>
      <c r="G445" s="148"/>
      <c r="H445" s="148"/>
      <c r="I445" s="148"/>
      <c r="J445" s="148"/>
      <c r="K445" s="148"/>
      <c r="L445" s="148"/>
      <c r="M445" s="148"/>
      <c r="N445" s="148"/>
      <c r="O445" s="148"/>
      <c r="P445" s="148"/>
      <c r="Q445" s="148"/>
      <c r="R445" s="148"/>
      <c r="S445" s="148"/>
      <c r="T445" s="148"/>
      <c r="U445" s="148"/>
      <c r="V445" s="148"/>
      <c r="W445" s="148"/>
      <c r="X445" s="148"/>
      <c r="Y445" s="148"/>
      <c r="Z445" s="148"/>
      <c r="AA445" s="148"/>
      <c r="AB445" s="151"/>
      <c r="AC445" s="148"/>
      <c r="AD445" s="152"/>
      <c r="AE445" s="133"/>
      <c r="AF445" s="133"/>
      <c r="AG445" s="138"/>
      <c r="AH445" s="139"/>
      <c r="AI445" s="144"/>
      <c r="AJ445" s="144"/>
      <c r="AK445" s="144"/>
      <c r="AL445" s="144"/>
      <c r="AM445" s="144"/>
      <c r="AO445" s="115"/>
      <c r="AQ445" s="4"/>
    </row>
    <row r="446" spans="2:43">
      <c r="B446" s="145"/>
      <c r="C446" s="144"/>
      <c r="D446" s="148"/>
      <c r="E446" s="149"/>
      <c r="F446" s="150"/>
      <c r="G446" s="148"/>
      <c r="H446" s="148"/>
      <c r="I446" s="148"/>
      <c r="J446" s="148"/>
      <c r="K446" s="148"/>
      <c r="L446" s="148"/>
      <c r="M446" s="148"/>
      <c r="N446" s="148"/>
      <c r="O446" s="148"/>
      <c r="P446" s="148"/>
      <c r="Q446" s="148"/>
      <c r="R446" s="148"/>
      <c r="S446" s="148"/>
      <c r="T446" s="148"/>
      <c r="U446" s="148"/>
      <c r="V446" s="148"/>
      <c r="W446" s="148"/>
      <c r="X446" s="148"/>
      <c r="Y446" s="148"/>
      <c r="Z446" s="148"/>
      <c r="AA446" s="148"/>
      <c r="AB446" s="151"/>
      <c r="AC446" s="148"/>
      <c r="AD446" s="152"/>
      <c r="AE446" s="133"/>
      <c r="AF446" s="133"/>
      <c r="AG446" s="138"/>
      <c r="AH446" s="139"/>
      <c r="AI446" s="144"/>
      <c r="AJ446" s="144"/>
      <c r="AK446" s="144"/>
      <c r="AL446" s="144"/>
      <c r="AM446" s="144"/>
      <c r="AN446" s="145"/>
      <c r="AO446" s="5"/>
      <c r="AP446" s="6"/>
      <c r="AQ446" s="146"/>
    </row>
    <row r="447" spans="2:43">
      <c r="B447" s="145"/>
      <c r="C447" s="144"/>
      <c r="D447" s="148"/>
      <c r="E447" s="149"/>
      <c r="F447" s="150"/>
      <c r="G447" s="148"/>
      <c r="H447" s="148"/>
      <c r="I447" s="148"/>
      <c r="J447" s="148"/>
      <c r="K447" s="148"/>
      <c r="L447" s="148"/>
      <c r="M447" s="148"/>
      <c r="N447" s="148"/>
      <c r="O447" s="148"/>
      <c r="P447" s="148"/>
      <c r="Q447" s="148"/>
      <c r="R447" s="148"/>
      <c r="S447" s="148"/>
      <c r="T447" s="148"/>
      <c r="U447" s="148"/>
      <c r="V447" s="148"/>
      <c r="W447" s="148"/>
      <c r="X447" s="148"/>
      <c r="Y447" s="148"/>
      <c r="Z447" s="148"/>
      <c r="AA447" s="148"/>
      <c r="AB447" s="151"/>
      <c r="AC447" s="148"/>
      <c r="AD447" s="152"/>
      <c r="AE447" s="133"/>
      <c r="AF447" s="133"/>
      <c r="AG447" s="138"/>
      <c r="AH447" s="139"/>
      <c r="AI447" s="144"/>
      <c r="AJ447" s="144"/>
      <c r="AK447" s="144"/>
      <c r="AL447" s="144"/>
      <c r="AM447" s="144"/>
      <c r="AN447" s="3"/>
      <c r="AO447" s="5"/>
      <c r="AP447" s="6"/>
      <c r="AQ447" s="146"/>
    </row>
    <row r="448" spans="2:43">
      <c r="B448" s="145"/>
      <c r="C448" s="144"/>
      <c r="D448" s="148"/>
      <c r="E448" s="149"/>
      <c r="F448" s="150"/>
      <c r="G448" s="148"/>
      <c r="H448" s="148"/>
      <c r="I448" s="148"/>
      <c r="J448" s="148"/>
      <c r="K448" s="148"/>
      <c r="L448" s="148"/>
      <c r="M448" s="148"/>
      <c r="N448" s="148"/>
      <c r="O448" s="148"/>
      <c r="P448" s="148"/>
      <c r="Q448" s="148"/>
      <c r="R448" s="148"/>
      <c r="S448" s="148"/>
      <c r="T448" s="148"/>
      <c r="U448" s="148"/>
      <c r="V448" s="148"/>
      <c r="W448" s="148"/>
      <c r="X448" s="148"/>
      <c r="Y448" s="148"/>
      <c r="Z448" s="148"/>
      <c r="AA448" s="148"/>
      <c r="AB448" s="151"/>
      <c r="AC448" s="148"/>
      <c r="AD448" s="152"/>
      <c r="AE448" s="133"/>
      <c r="AF448" s="133"/>
      <c r="AG448" s="138"/>
      <c r="AH448" s="139"/>
      <c r="AI448" s="144"/>
      <c r="AJ448" s="144"/>
      <c r="AK448" s="144"/>
      <c r="AL448" s="144"/>
      <c r="AM448" s="144"/>
      <c r="AN448" s="145"/>
      <c r="AO448" s="5"/>
      <c r="AP448" s="6"/>
      <c r="AQ448" s="146"/>
    </row>
    <row r="449" spans="2:43">
      <c r="B449" s="145"/>
      <c r="C449" s="144"/>
      <c r="D449" s="148"/>
      <c r="E449" s="149"/>
      <c r="F449" s="150"/>
      <c r="G449" s="148"/>
      <c r="H449" s="148"/>
      <c r="I449" s="148"/>
      <c r="J449" s="148"/>
      <c r="K449" s="148"/>
      <c r="L449" s="148"/>
      <c r="M449" s="148"/>
      <c r="N449" s="148"/>
      <c r="O449" s="148"/>
      <c r="P449" s="148"/>
      <c r="Q449" s="148"/>
      <c r="R449" s="148"/>
      <c r="S449" s="148"/>
      <c r="T449" s="148"/>
      <c r="U449" s="148"/>
      <c r="V449" s="148"/>
      <c r="W449" s="148"/>
      <c r="X449" s="148"/>
      <c r="Y449" s="148"/>
      <c r="Z449" s="148"/>
      <c r="AA449" s="148"/>
      <c r="AB449" s="151"/>
      <c r="AC449" s="148"/>
      <c r="AD449" s="152"/>
      <c r="AE449" s="133"/>
      <c r="AF449" s="133"/>
      <c r="AG449" s="138"/>
      <c r="AH449" s="139"/>
      <c r="AI449" s="144"/>
      <c r="AJ449" s="144"/>
      <c r="AK449" s="144"/>
      <c r="AL449" s="144"/>
      <c r="AM449" s="144"/>
      <c r="AN449" s="145"/>
      <c r="AO449" s="5"/>
      <c r="AP449" s="6"/>
      <c r="AQ449" s="146"/>
    </row>
    <row r="450" spans="2:43">
      <c r="B450" s="145"/>
      <c r="C450" s="144"/>
      <c r="D450" s="148"/>
      <c r="E450" s="149"/>
      <c r="F450" s="150"/>
      <c r="G450" s="148"/>
      <c r="H450" s="148"/>
      <c r="I450" s="148"/>
      <c r="J450" s="148"/>
      <c r="K450" s="148"/>
      <c r="L450" s="148"/>
      <c r="M450" s="148"/>
      <c r="N450" s="148"/>
      <c r="O450" s="148"/>
      <c r="P450" s="148"/>
      <c r="Q450" s="148"/>
      <c r="R450" s="148"/>
      <c r="S450" s="148"/>
      <c r="T450" s="148"/>
      <c r="U450" s="148"/>
      <c r="V450" s="148"/>
      <c r="W450" s="148"/>
      <c r="X450" s="148"/>
      <c r="Y450" s="148"/>
      <c r="Z450" s="148"/>
      <c r="AA450" s="148"/>
      <c r="AB450" s="151"/>
      <c r="AC450" s="148"/>
      <c r="AD450" s="152"/>
      <c r="AE450" s="133"/>
      <c r="AF450" s="133"/>
      <c r="AG450" s="138"/>
      <c r="AH450" s="139"/>
      <c r="AI450" s="144"/>
      <c r="AJ450" s="144"/>
      <c r="AK450" s="144"/>
      <c r="AL450" s="144"/>
      <c r="AM450" s="144"/>
      <c r="AN450" s="145"/>
      <c r="AO450" s="5"/>
      <c r="AP450" s="6"/>
      <c r="AQ450" s="146"/>
    </row>
    <row r="451" spans="2:43">
      <c r="C451" s="159"/>
      <c r="D451" s="162"/>
      <c r="E451" s="161"/>
      <c r="F451" s="150"/>
      <c r="G451" s="148"/>
      <c r="H451" s="148"/>
      <c r="I451" s="148"/>
      <c r="J451" s="148"/>
      <c r="K451" s="148"/>
      <c r="L451" s="148"/>
      <c r="M451" s="148"/>
      <c r="N451" s="148"/>
      <c r="O451" s="148"/>
      <c r="P451" s="148"/>
      <c r="Q451" s="148"/>
      <c r="R451" s="148"/>
      <c r="S451" s="148"/>
      <c r="T451" s="148"/>
      <c r="U451" s="148"/>
      <c r="V451" s="148"/>
      <c r="W451" s="148"/>
      <c r="X451" s="148"/>
      <c r="Y451" s="148"/>
      <c r="Z451" s="148"/>
      <c r="AA451" s="148"/>
      <c r="AB451" s="151"/>
      <c r="AC451" s="148"/>
      <c r="AD451" s="152"/>
      <c r="AE451" s="133"/>
      <c r="AF451" s="133"/>
      <c r="AG451" s="138"/>
      <c r="AH451" s="139"/>
      <c r="AI451" s="144"/>
      <c r="AJ451" s="144"/>
      <c r="AK451" s="144"/>
      <c r="AL451" s="144"/>
      <c r="AM451" s="144"/>
      <c r="AO451" s="115"/>
      <c r="AQ451" s="4"/>
    </row>
    <row r="452" spans="2:43">
      <c r="B452" s="145"/>
      <c r="C452" s="144"/>
      <c r="D452" s="148"/>
      <c r="E452" s="149"/>
      <c r="F452" s="150"/>
      <c r="G452" s="148"/>
      <c r="H452" s="148"/>
      <c r="I452" s="148"/>
      <c r="J452" s="148"/>
      <c r="K452" s="148"/>
      <c r="L452" s="148"/>
      <c r="M452" s="148"/>
      <c r="N452" s="148"/>
      <c r="O452" s="148"/>
      <c r="P452" s="148"/>
      <c r="Q452" s="148"/>
      <c r="R452" s="148"/>
      <c r="S452" s="148"/>
      <c r="T452" s="148"/>
      <c r="U452" s="148"/>
      <c r="V452" s="148"/>
      <c r="W452" s="148"/>
      <c r="X452" s="148"/>
      <c r="Y452" s="148"/>
      <c r="Z452" s="148"/>
      <c r="AA452" s="148"/>
      <c r="AB452" s="151"/>
      <c r="AC452" s="148"/>
      <c r="AD452" s="152"/>
      <c r="AE452" s="133"/>
      <c r="AF452" s="133"/>
      <c r="AG452" s="138"/>
      <c r="AH452" s="139"/>
      <c r="AI452" s="144"/>
      <c r="AJ452" s="144"/>
      <c r="AK452" s="144"/>
      <c r="AL452" s="144"/>
      <c r="AM452" s="144"/>
      <c r="AN452" s="145"/>
      <c r="AO452" s="5"/>
      <c r="AP452" s="6"/>
      <c r="AQ452" s="146"/>
    </row>
    <row r="453" spans="2:43">
      <c r="B453" s="145"/>
      <c r="C453" s="144"/>
      <c r="D453" s="148"/>
      <c r="E453" s="149"/>
      <c r="F453" s="150"/>
      <c r="G453" s="148"/>
      <c r="H453" s="148"/>
      <c r="I453" s="148"/>
      <c r="J453" s="148"/>
      <c r="K453" s="148"/>
      <c r="L453" s="148"/>
      <c r="M453" s="148"/>
      <c r="N453" s="148"/>
      <c r="O453" s="148"/>
      <c r="P453" s="148"/>
      <c r="Q453" s="148"/>
      <c r="R453" s="148"/>
      <c r="S453" s="148"/>
      <c r="T453" s="148"/>
      <c r="U453" s="148"/>
      <c r="V453" s="148"/>
      <c r="W453" s="148"/>
      <c r="X453" s="148"/>
      <c r="Y453" s="148"/>
      <c r="Z453" s="148"/>
      <c r="AA453" s="148"/>
      <c r="AB453" s="151"/>
      <c r="AC453" s="148"/>
      <c r="AD453" s="152"/>
      <c r="AE453" s="133"/>
      <c r="AF453" s="133"/>
      <c r="AG453" s="138"/>
      <c r="AH453" s="139"/>
      <c r="AI453" s="144"/>
      <c r="AJ453" s="144"/>
      <c r="AK453" s="144"/>
      <c r="AL453" s="144"/>
      <c r="AM453" s="144"/>
      <c r="AN453" s="3"/>
      <c r="AO453" s="5"/>
      <c r="AP453" s="6"/>
      <c r="AQ453" s="146"/>
    </row>
    <row r="454" spans="2:43">
      <c r="B454" s="145"/>
      <c r="C454" s="144"/>
      <c r="D454" s="148"/>
      <c r="E454" s="149"/>
      <c r="F454" s="150"/>
      <c r="G454" s="148"/>
      <c r="H454" s="148"/>
      <c r="I454" s="148"/>
      <c r="J454" s="148"/>
      <c r="K454" s="148"/>
      <c r="L454" s="148"/>
      <c r="M454" s="148"/>
      <c r="N454" s="148"/>
      <c r="O454" s="148"/>
      <c r="P454" s="148"/>
      <c r="Q454" s="148"/>
      <c r="R454" s="148"/>
      <c r="S454" s="148"/>
      <c r="T454" s="148"/>
      <c r="U454" s="148"/>
      <c r="V454" s="148"/>
      <c r="W454" s="148"/>
      <c r="X454" s="148"/>
      <c r="Y454" s="148"/>
      <c r="Z454" s="148"/>
      <c r="AA454" s="148"/>
      <c r="AB454" s="151"/>
      <c r="AC454" s="148"/>
      <c r="AD454" s="152"/>
      <c r="AE454" s="133"/>
      <c r="AF454" s="133"/>
      <c r="AG454" s="138"/>
      <c r="AH454" s="139"/>
      <c r="AI454" s="144"/>
      <c r="AJ454" s="144"/>
      <c r="AK454" s="144"/>
      <c r="AL454" s="144"/>
      <c r="AM454" s="144"/>
      <c r="AN454" s="145"/>
      <c r="AO454" s="5"/>
      <c r="AP454" s="6"/>
      <c r="AQ454" s="146"/>
    </row>
    <row r="455" spans="2:43">
      <c r="B455" s="145"/>
      <c r="C455" s="144"/>
      <c r="D455" s="148"/>
      <c r="E455" s="149"/>
      <c r="F455" s="150"/>
      <c r="G455" s="148"/>
      <c r="H455" s="148"/>
      <c r="I455" s="148"/>
      <c r="J455" s="148"/>
      <c r="K455" s="148"/>
      <c r="L455" s="148"/>
      <c r="M455" s="148"/>
      <c r="N455" s="148"/>
      <c r="O455" s="148"/>
      <c r="P455" s="148"/>
      <c r="Q455" s="148"/>
      <c r="R455" s="148"/>
      <c r="S455" s="148"/>
      <c r="T455" s="148"/>
      <c r="U455" s="148"/>
      <c r="V455" s="148"/>
      <c r="W455" s="148"/>
      <c r="X455" s="148"/>
      <c r="Y455" s="148"/>
      <c r="Z455" s="148"/>
      <c r="AA455" s="148"/>
      <c r="AB455" s="151"/>
      <c r="AC455" s="148"/>
      <c r="AD455" s="152"/>
      <c r="AE455" s="133"/>
      <c r="AF455" s="133"/>
      <c r="AG455" s="138"/>
      <c r="AH455" s="139"/>
      <c r="AI455" s="144"/>
      <c r="AJ455" s="144"/>
      <c r="AK455" s="144"/>
      <c r="AL455" s="144"/>
      <c r="AM455" s="144"/>
      <c r="AN455" s="145"/>
      <c r="AO455" s="5"/>
      <c r="AP455" s="6"/>
      <c r="AQ455" s="146"/>
    </row>
    <row r="456" spans="2:43">
      <c r="B456" s="145"/>
      <c r="C456" s="144"/>
      <c r="D456" s="148"/>
      <c r="E456" s="149"/>
      <c r="F456" s="150"/>
      <c r="G456" s="148"/>
      <c r="H456" s="148"/>
      <c r="I456" s="148"/>
      <c r="J456" s="148"/>
      <c r="K456" s="148"/>
      <c r="L456" s="148"/>
      <c r="M456" s="148"/>
      <c r="N456" s="148"/>
      <c r="O456" s="148"/>
      <c r="P456" s="148"/>
      <c r="Q456" s="148"/>
      <c r="R456" s="148"/>
      <c r="S456" s="148"/>
      <c r="T456" s="148"/>
      <c r="U456" s="148"/>
      <c r="V456" s="148"/>
      <c r="W456" s="148"/>
      <c r="X456" s="148"/>
      <c r="Y456" s="148"/>
      <c r="Z456" s="148"/>
      <c r="AA456" s="148"/>
      <c r="AB456" s="151"/>
      <c r="AC456" s="148"/>
      <c r="AD456" s="152"/>
      <c r="AE456" s="133"/>
      <c r="AF456" s="133"/>
      <c r="AG456" s="138"/>
      <c r="AH456" s="139"/>
      <c r="AI456" s="144"/>
      <c r="AJ456" s="144"/>
      <c r="AK456" s="144"/>
      <c r="AL456" s="144"/>
      <c r="AM456" s="144"/>
      <c r="AN456" s="145"/>
      <c r="AO456" s="5"/>
      <c r="AP456" s="6"/>
      <c r="AQ456" s="146"/>
    </row>
    <row r="457" spans="2:43">
      <c r="C457" s="159"/>
      <c r="D457" s="162"/>
      <c r="E457" s="161"/>
      <c r="F457" s="150"/>
      <c r="G457" s="148"/>
      <c r="H457" s="148"/>
      <c r="I457" s="148"/>
      <c r="J457" s="148"/>
      <c r="K457" s="148"/>
      <c r="L457" s="148"/>
      <c r="M457" s="148"/>
      <c r="N457" s="148"/>
      <c r="O457" s="148"/>
      <c r="P457" s="148"/>
      <c r="Q457" s="148"/>
      <c r="R457" s="148"/>
      <c r="S457" s="148"/>
      <c r="T457" s="148"/>
      <c r="U457" s="148"/>
      <c r="V457" s="148"/>
      <c r="W457" s="148"/>
      <c r="X457" s="148"/>
      <c r="Y457" s="148"/>
      <c r="Z457" s="148"/>
      <c r="AA457" s="148"/>
      <c r="AB457" s="151"/>
      <c r="AC457" s="148"/>
      <c r="AD457" s="152"/>
      <c r="AE457" s="133"/>
      <c r="AF457" s="133"/>
      <c r="AG457" s="138"/>
      <c r="AH457" s="139"/>
      <c r="AI457" s="144"/>
      <c r="AJ457" s="144"/>
      <c r="AK457" s="144"/>
      <c r="AL457" s="144"/>
      <c r="AM457" s="144"/>
      <c r="AO457" s="115"/>
      <c r="AQ457" s="4"/>
    </row>
    <row r="458" spans="2:43">
      <c r="B458" s="145"/>
      <c r="C458" s="144"/>
      <c r="D458" s="148"/>
      <c r="E458" s="149"/>
      <c r="F458" s="150"/>
      <c r="G458" s="148"/>
      <c r="H458" s="148"/>
      <c r="I458" s="148"/>
      <c r="J458" s="148"/>
      <c r="K458" s="148"/>
      <c r="L458" s="148"/>
      <c r="M458" s="148"/>
      <c r="N458" s="148"/>
      <c r="O458" s="148"/>
      <c r="P458" s="148"/>
      <c r="Q458" s="148"/>
      <c r="R458" s="148"/>
      <c r="S458" s="148"/>
      <c r="T458" s="148"/>
      <c r="U458" s="148"/>
      <c r="V458" s="148"/>
      <c r="W458" s="148"/>
      <c r="X458" s="148"/>
      <c r="Y458" s="148"/>
      <c r="Z458" s="148"/>
      <c r="AA458" s="148"/>
      <c r="AB458" s="151"/>
      <c r="AC458" s="148"/>
      <c r="AD458" s="152"/>
      <c r="AE458" s="133"/>
      <c r="AF458" s="133"/>
      <c r="AG458" s="138"/>
      <c r="AH458" s="139"/>
      <c r="AI458" s="144"/>
      <c r="AJ458" s="144"/>
      <c r="AK458" s="144"/>
      <c r="AL458" s="144"/>
      <c r="AM458" s="144"/>
      <c r="AN458" s="145"/>
      <c r="AO458" s="5"/>
      <c r="AP458" s="6"/>
      <c r="AQ458" s="146"/>
    </row>
    <row r="459" spans="2:43">
      <c r="B459" s="145"/>
      <c r="C459" s="144"/>
      <c r="D459" s="148"/>
      <c r="E459" s="149"/>
      <c r="F459" s="150"/>
      <c r="G459" s="148"/>
      <c r="H459" s="148"/>
      <c r="I459" s="148"/>
      <c r="J459" s="148"/>
      <c r="K459" s="148"/>
      <c r="L459" s="148"/>
      <c r="M459" s="148"/>
      <c r="N459" s="148"/>
      <c r="O459" s="148"/>
      <c r="P459" s="148"/>
      <c r="Q459" s="148"/>
      <c r="R459" s="148"/>
      <c r="S459" s="148"/>
      <c r="T459" s="148"/>
      <c r="U459" s="148"/>
      <c r="V459" s="148"/>
      <c r="W459" s="148"/>
      <c r="X459" s="148"/>
      <c r="Y459" s="148"/>
      <c r="Z459" s="148"/>
      <c r="AA459" s="148"/>
      <c r="AB459" s="151"/>
      <c r="AC459" s="148"/>
      <c r="AD459" s="152"/>
      <c r="AE459" s="133"/>
      <c r="AF459" s="133"/>
      <c r="AG459" s="138"/>
      <c r="AH459" s="139"/>
      <c r="AI459" s="144"/>
      <c r="AJ459" s="144"/>
      <c r="AK459" s="144"/>
      <c r="AL459" s="144"/>
      <c r="AM459" s="144"/>
      <c r="AN459" s="3"/>
      <c r="AO459" s="5"/>
      <c r="AP459" s="6"/>
      <c r="AQ459" s="146"/>
    </row>
    <row r="460" spans="2:43">
      <c r="B460" s="145"/>
      <c r="C460" s="144"/>
      <c r="D460" s="148"/>
      <c r="E460" s="149"/>
      <c r="F460" s="150"/>
      <c r="G460" s="148"/>
      <c r="H460" s="148"/>
      <c r="I460" s="148"/>
      <c r="J460" s="148"/>
      <c r="K460" s="148"/>
      <c r="L460" s="148"/>
      <c r="M460" s="148"/>
      <c r="N460" s="148"/>
      <c r="O460" s="148"/>
      <c r="P460" s="148"/>
      <c r="Q460" s="148"/>
      <c r="R460" s="148"/>
      <c r="S460" s="148"/>
      <c r="T460" s="148"/>
      <c r="U460" s="148"/>
      <c r="V460" s="148"/>
      <c r="W460" s="148"/>
      <c r="X460" s="148"/>
      <c r="Y460" s="148"/>
      <c r="Z460" s="148"/>
      <c r="AA460" s="148"/>
      <c r="AB460" s="151"/>
      <c r="AC460" s="148"/>
      <c r="AD460" s="152"/>
      <c r="AE460" s="133"/>
      <c r="AF460" s="133"/>
      <c r="AG460" s="138"/>
      <c r="AH460" s="139"/>
      <c r="AI460" s="144"/>
      <c r="AJ460" s="144"/>
      <c r="AK460" s="144"/>
      <c r="AL460" s="144"/>
      <c r="AM460" s="144"/>
      <c r="AN460" s="145"/>
      <c r="AO460" s="5"/>
      <c r="AP460" s="6"/>
      <c r="AQ460" s="146"/>
    </row>
    <row r="461" spans="2:43">
      <c r="B461" s="145"/>
      <c r="C461" s="144"/>
      <c r="D461" s="148"/>
      <c r="E461" s="149"/>
      <c r="F461" s="150"/>
      <c r="G461" s="148"/>
      <c r="H461" s="148"/>
      <c r="I461" s="148"/>
      <c r="J461" s="148"/>
      <c r="K461" s="148"/>
      <c r="L461" s="148"/>
      <c r="M461" s="148"/>
      <c r="N461" s="148"/>
      <c r="O461" s="148"/>
      <c r="P461" s="148"/>
      <c r="Q461" s="148"/>
      <c r="R461" s="148"/>
      <c r="S461" s="148"/>
      <c r="T461" s="148"/>
      <c r="U461" s="148"/>
      <c r="V461" s="148"/>
      <c r="W461" s="148"/>
      <c r="X461" s="148"/>
      <c r="Y461" s="148"/>
      <c r="Z461" s="148"/>
      <c r="AA461" s="148"/>
      <c r="AB461" s="151"/>
      <c r="AC461" s="148"/>
      <c r="AD461" s="152"/>
      <c r="AE461" s="133"/>
      <c r="AF461" s="133"/>
      <c r="AG461" s="138"/>
      <c r="AH461" s="139"/>
      <c r="AI461" s="144"/>
      <c r="AJ461" s="144"/>
      <c r="AK461" s="144"/>
      <c r="AL461" s="144"/>
      <c r="AM461" s="144"/>
      <c r="AN461" s="145"/>
      <c r="AO461" s="5"/>
      <c r="AP461" s="6"/>
      <c r="AQ461" s="146"/>
    </row>
    <row r="462" spans="2:43">
      <c r="B462" s="145"/>
      <c r="C462" s="144"/>
      <c r="D462" s="148"/>
      <c r="E462" s="149"/>
      <c r="F462" s="150"/>
      <c r="G462" s="148"/>
      <c r="H462" s="148"/>
      <c r="I462" s="148"/>
      <c r="J462" s="148"/>
      <c r="K462" s="148"/>
      <c r="L462" s="148"/>
      <c r="M462" s="148"/>
      <c r="N462" s="148"/>
      <c r="O462" s="148"/>
      <c r="P462" s="148"/>
      <c r="Q462" s="148"/>
      <c r="R462" s="148"/>
      <c r="S462" s="148"/>
      <c r="T462" s="148"/>
      <c r="U462" s="148"/>
      <c r="V462" s="148"/>
      <c r="W462" s="148"/>
      <c r="X462" s="148"/>
      <c r="Y462" s="148"/>
      <c r="Z462" s="148"/>
      <c r="AA462" s="148"/>
      <c r="AB462" s="151"/>
      <c r="AC462" s="148"/>
      <c r="AD462" s="152"/>
      <c r="AE462" s="133"/>
      <c r="AF462" s="133"/>
      <c r="AG462" s="138"/>
      <c r="AH462" s="139"/>
      <c r="AI462" s="144"/>
      <c r="AJ462" s="144"/>
      <c r="AK462" s="144"/>
      <c r="AL462" s="144"/>
      <c r="AM462" s="144"/>
      <c r="AN462" s="145"/>
      <c r="AO462" s="5"/>
      <c r="AP462" s="6"/>
      <c r="AQ462" s="146"/>
    </row>
    <row r="463" spans="2:43">
      <c r="C463" s="159"/>
      <c r="D463" s="162"/>
      <c r="E463" s="161"/>
      <c r="F463" s="150"/>
      <c r="G463" s="148"/>
      <c r="H463" s="148"/>
      <c r="I463" s="148"/>
      <c r="J463" s="148"/>
      <c r="K463" s="148"/>
      <c r="L463" s="148"/>
      <c r="M463" s="148"/>
      <c r="N463" s="148"/>
      <c r="O463" s="148"/>
      <c r="P463" s="148"/>
      <c r="Q463" s="148"/>
      <c r="R463" s="148"/>
      <c r="S463" s="148"/>
      <c r="T463" s="148"/>
      <c r="U463" s="148"/>
      <c r="V463" s="148"/>
      <c r="W463" s="148"/>
      <c r="X463" s="148"/>
      <c r="Y463" s="148"/>
      <c r="Z463" s="148"/>
      <c r="AA463" s="148"/>
      <c r="AB463" s="151"/>
      <c r="AC463" s="148"/>
      <c r="AD463" s="152"/>
      <c r="AE463" s="133"/>
      <c r="AF463" s="133"/>
      <c r="AG463" s="138"/>
      <c r="AH463" s="139"/>
      <c r="AI463" s="144"/>
      <c r="AJ463" s="144"/>
      <c r="AK463" s="144"/>
      <c r="AL463" s="144"/>
      <c r="AM463" s="144"/>
      <c r="AO463" s="115"/>
      <c r="AQ463" s="4"/>
    </row>
    <row r="464" spans="2:43">
      <c r="B464" s="145"/>
      <c r="C464" s="144"/>
      <c r="D464" s="148"/>
      <c r="E464" s="149"/>
      <c r="F464" s="150"/>
      <c r="G464" s="148"/>
      <c r="H464" s="148"/>
      <c r="I464" s="148"/>
      <c r="J464" s="148"/>
      <c r="K464" s="148"/>
      <c r="L464" s="148"/>
      <c r="M464" s="148"/>
      <c r="N464" s="148"/>
      <c r="O464" s="148"/>
      <c r="P464" s="148"/>
      <c r="Q464" s="148"/>
      <c r="R464" s="148"/>
      <c r="S464" s="148"/>
      <c r="T464" s="148"/>
      <c r="U464" s="148"/>
      <c r="V464" s="148"/>
      <c r="W464" s="148"/>
      <c r="X464" s="148"/>
      <c r="Y464" s="148"/>
      <c r="Z464" s="148"/>
      <c r="AA464" s="148"/>
      <c r="AB464" s="151"/>
      <c r="AC464" s="148"/>
      <c r="AD464" s="152"/>
      <c r="AE464" s="133"/>
      <c r="AF464" s="133"/>
      <c r="AG464" s="138"/>
      <c r="AH464" s="139"/>
      <c r="AI464" s="144"/>
      <c r="AJ464" s="144"/>
      <c r="AK464" s="144"/>
      <c r="AL464" s="144"/>
      <c r="AM464" s="144"/>
      <c r="AN464" s="145"/>
      <c r="AO464" s="5"/>
      <c r="AP464" s="6"/>
      <c r="AQ464" s="146"/>
    </row>
    <row r="465" spans="2:43">
      <c r="C465" s="159"/>
      <c r="D465" s="162"/>
      <c r="E465" s="161"/>
      <c r="F465" s="150"/>
      <c r="G465" s="148"/>
      <c r="H465" s="148"/>
      <c r="I465" s="148"/>
      <c r="J465" s="148"/>
      <c r="K465" s="148"/>
      <c r="L465" s="148"/>
      <c r="M465" s="148"/>
      <c r="N465" s="148"/>
      <c r="O465" s="148"/>
      <c r="P465" s="148"/>
      <c r="Q465" s="148"/>
      <c r="R465" s="148"/>
      <c r="S465" s="148"/>
      <c r="T465" s="148"/>
      <c r="U465" s="148"/>
      <c r="V465" s="148"/>
      <c r="W465" s="148"/>
      <c r="X465" s="148"/>
      <c r="Y465" s="148"/>
      <c r="Z465" s="148"/>
      <c r="AA465" s="148"/>
      <c r="AB465" s="151"/>
      <c r="AC465" s="148"/>
      <c r="AD465" s="152"/>
      <c r="AE465" s="133"/>
      <c r="AF465" s="133"/>
      <c r="AG465" s="138"/>
      <c r="AH465" s="139"/>
      <c r="AI465" s="144"/>
      <c r="AJ465" s="144"/>
      <c r="AK465" s="144"/>
      <c r="AL465" s="144"/>
      <c r="AM465" s="144"/>
      <c r="AO465" s="115"/>
      <c r="AQ465" s="4"/>
    </row>
    <row r="466" spans="2:43">
      <c r="B466" s="145"/>
      <c r="C466" s="144"/>
      <c r="D466" s="148"/>
      <c r="E466" s="149"/>
      <c r="F466" s="150"/>
      <c r="G466" s="148"/>
      <c r="H466" s="148"/>
      <c r="I466" s="148"/>
      <c r="J466" s="148"/>
      <c r="K466" s="148"/>
      <c r="L466" s="148"/>
      <c r="M466" s="148"/>
      <c r="N466" s="148"/>
      <c r="O466" s="148"/>
      <c r="P466" s="148"/>
      <c r="Q466" s="148"/>
      <c r="R466" s="148"/>
      <c r="S466" s="148"/>
      <c r="T466" s="148"/>
      <c r="U466" s="148"/>
      <c r="V466" s="148"/>
      <c r="W466" s="148"/>
      <c r="X466" s="148"/>
      <c r="Y466" s="148"/>
      <c r="Z466" s="148"/>
      <c r="AA466" s="148"/>
      <c r="AB466" s="151"/>
      <c r="AC466" s="148"/>
      <c r="AD466" s="152"/>
      <c r="AE466" s="133"/>
      <c r="AF466" s="133"/>
      <c r="AG466" s="138"/>
      <c r="AH466" s="139"/>
      <c r="AI466" s="144"/>
      <c r="AJ466" s="144"/>
      <c r="AK466" s="144"/>
      <c r="AL466" s="144"/>
      <c r="AM466" s="144"/>
      <c r="AN466" s="145"/>
      <c r="AO466" s="5"/>
      <c r="AP466" s="6"/>
      <c r="AQ466" s="146"/>
    </row>
    <row r="467" spans="2:43">
      <c r="C467" s="159"/>
      <c r="D467" s="162"/>
      <c r="E467" s="161"/>
      <c r="F467" s="150"/>
      <c r="G467" s="148"/>
      <c r="H467" s="148"/>
      <c r="I467" s="148"/>
      <c r="J467" s="148"/>
      <c r="K467" s="148"/>
      <c r="L467" s="148"/>
      <c r="M467" s="148"/>
      <c r="N467" s="148"/>
      <c r="O467" s="148"/>
      <c r="P467" s="148"/>
      <c r="Q467" s="148"/>
      <c r="R467" s="148"/>
      <c r="S467" s="148"/>
      <c r="T467" s="148"/>
      <c r="U467" s="148"/>
      <c r="V467" s="148"/>
      <c r="W467" s="148"/>
      <c r="X467" s="148"/>
      <c r="Y467" s="148"/>
      <c r="Z467" s="148"/>
      <c r="AA467" s="148"/>
      <c r="AB467" s="151"/>
      <c r="AC467" s="148"/>
      <c r="AD467" s="152"/>
      <c r="AE467" s="133"/>
      <c r="AF467" s="133"/>
      <c r="AG467" s="138"/>
      <c r="AH467" s="139"/>
      <c r="AI467" s="144"/>
      <c r="AJ467" s="144"/>
      <c r="AK467" s="144"/>
      <c r="AL467" s="144"/>
      <c r="AM467" s="144"/>
      <c r="AO467" s="115"/>
      <c r="AQ467" s="4"/>
    </row>
    <row r="468" spans="2:43">
      <c r="B468" s="145"/>
      <c r="C468" s="144"/>
      <c r="D468" s="148"/>
      <c r="E468" s="149"/>
      <c r="F468" s="150"/>
      <c r="G468" s="148"/>
      <c r="H468" s="148"/>
      <c r="I468" s="148"/>
      <c r="J468" s="148"/>
      <c r="K468" s="148"/>
      <c r="L468" s="148"/>
      <c r="M468" s="148"/>
      <c r="N468" s="148"/>
      <c r="O468" s="148"/>
      <c r="P468" s="148"/>
      <c r="Q468" s="148"/>
      <c r="R468" s="148"/>
      <c r="S468" s="148"/>
      <c r="T468" s="148"/>
      <c r="U468" s="148"/>
      <c r="V468" s="148"/>
      <c r="W468" s="148"/>
      <c r="X468" s="148"/>
      <c r="Y468" s="148"/>
      <c r="Z468" s="148"/>
      <c r="AA468" s="148"/>
      <c r="AB468" s="151"/>
      <c r="AC468" s="148"/>
      <c r="AD468" s="152"/>
      <c r="AE468" s="133"/>
      <c r="AF468" s="133"/>
      <c r="AG468" s="138"/>
      <c r="AH468" s="139"/>
      <c r="AI468" s="144"/>
      <c r="AJ468" s="144"/>
      <c r="AK468" s="144"/>
      <c r="AL468" s="144"/>
      <c r="AM468" s="144"/>
      <c r="AN468" s="145"/>
      <c r="AO468" s="5"/>
      <c r="AP468" s="6"/>
      <c r="AQ468" s="146"/>
    </row>
    <row r="469" spans="2:43">
      <c r="B469" s="145"/>
      <c r="C469" s="144"/>
      <c r="D469" s="148"/>
      <c r="E469" s="149"/>
      <c r="F469" s="150"/>
      <c r="G469" s="148"/>
      <c r="H469" s="148"/>
      <c r="I469" s="148"/>
      <c r="J469" s="148"/>
      <c r="K469" s="148"/>
      <c r="L469" s="148"/>
      <c r="M469" s="148"/>
      <c r="N469" s="148"/>
      <c r="O469" s="148"/>
      <c r="P469" s="148"/>
      <c r="Q469" s="148"/>
      <c r="R469" s="148"/>
      <c r="S469" s="148"/>
      <c r="T469" s="148"/>
      <c r="U469" s="148"/>
      <c r="V469" s="148"/>
      <c r="W469" s="148"/>
      <c r="X469" s="148"/>
      <c r="Y469" s="148"/>
      <c r="Z469" s="148"/>
      <c r="AA469" s="148"/>
      <c r="AB469" s="151"/>
      <c r="AC469" s="148"/>
      <c r="AD469" s="152"/>
      <c r="AE469" s="133"/>
      <c r="AF469" s="133"/>
      <c r="AG469" s="138"/>
      <c r="AH469" s="139"/>
      <c r="AI469" s="144"/>
      <c r="AJ469" s="144"/>
      <c r="AK469" s="144"/>
      <c r="AL469" s="144"/>
      <c r="AM469" s="144"/>
      <c r="AN469" s="3"/>
      <c r="AO469" s="5"/>
      <c r="AP469" s="6"/>
      <c r="AQ469" s="146"/>
    </row>
    <row r="470" spans="2:43">
      <c r="B470" s="145"/>
      <c r="C470" s="144"/>
      <c r="D470" s="148"/>
      <c r="E470" s="149"/>
      <c r="F470" s="150"/>
      <c r="G470" s="148"/>
      <c r="H470" s="148"/>
      <c r="I470" s="148"/>
      <c r="J470" s="148"/>
      <c r="K470" s="148"/>
      <c r="L470" s="148"/>
      <c r="M470" s="148"/>
      <c r="N470" s="148"/>
      <c r="O470" s="148"/>
      <c r="P470" s="148"/>
      <c r="Q470" s="148"/>
      <c r="R470" s="148"/>
      <c r="S470" s="148"/>
      <c r="T470" s="148"/>
      <c r="U470" s="148"/>
      <c r="V470" s="148"/>
      <c r="W470" s="148"/>
      <c r="X470" s="148"/>
      <c r="Y470" s="148"/>
      <c r="Z470" s="148"/>
      <c r="AA470" s="148"/>
      <c r="AB470" s="151"/>
      <c r="AC470" s="148"/>
      <c r="AD470" s="152"/>
      <c r="AE470" s="133"/>
      <c r="AF470" s="133"/>
      <c r="AG470" s="138"/>
      <c r="AH470" s="139"/>
      <c r="AI470" s="144"/>
      <c r="AJ470" s="144"/>
      <c r="AK470" s="144"/>
      <c r="AL470" s="144"/>
      <c r="AM470" s="144"/>
      <c r="AN470" s="145"/>
      <c r="AO470" s="5"/>
      <c r="AP470" s="6"/>
      <c r="AQ470" s="146"/>
    </row>
    <row r="471" spans="2:43">
      <c r="B471" s="145"/>
      <c r="C471" s="144"/>
      <c r="D471" s="148"/>
      <c r="E471" s="149"/>
      <c r="F471" s="150"/>
      <c r="G471" s="148"/>
      <c r="H471" s="148"/>
      <c r="I471" s="148"/>
      <c r="J471" s="148"/>
      <c r="K471" s="148"/>
      <c r="L471" s="148"/>
      <c r="M471" s="148"/>
      <c r="N471" s="148"/>
      <c r="O471" s="148"/>
      <c r="P471" s="148"/>
      <c r="Q471" s="148"/>
      <c r="R471" s="148"/>
      <c r="S471" s="148"/>
      <c r="T471" s="148"/>
      <c r="U471" s="148"/>
      <c r="V471" s="148"/>
      <c r="W471" s="148"/>
      <c r="X471" s="148"/>
      <c r="Y471" s="148"/>
      <c r="Z471" s="148"/>
      <c r="AA471" s="148"/>
      <c r="AB471" s="151"/>
      <c r="AC471" s="148"/>
      <c r="AD471" s="152"/>
      <c r="AE471" s="133"/>
      <c r="AF471" s="133"/>
      <c r="AG471" s="138"/>
      <c r="AH471" s="139"/>
      <c r="AI471" s="144"/>
      <c r="AJ471" s="144"/>
      <c r="AK471" s="144"/>
      <c r="AL471" s="144"/>
      <c r="AM471" s="144"/>
      <c r="AN471" s="145"/>
      <c r="AO471" s="5"/>
      <c r="AP471" s="6"/>
      <c r="AQ471" s="146"/>
    </row>
    <row r="472" spans="2:43">
      <c r="B472" s="145"/>
      <c r="C472" s="144"/>
      <c r="D472" s="148"/>
      <c r="E472" s="149"/>
      <c r="F472" s="150"/>
      <c r="G472" s="148"/>
      <c r="H472" s="148"/>
      <c r="I472" s="148"/>
      <c r="J472" s="148"/>
      <c r="K472" s="148"/>
      <c r="L472" s="148"/>
      <c r="M472" s="148"/>
      <c r="N472" s="148"/>
      <c r="O472" s="148"/>
      <c r="P472" s="148"/>
      <c r="Q472" s="148"/>
      <c r="R472" s="148"/>
      <c r="S472" s="148"/>
      <c r="T472" s="148"/>
      <c r="U472" s="148"/>
      <c r="V472" s="148"/>
      <c r="W472" s="148"/>
      <c r="X472" s="148"/>
      <c r="Y472" s="148"/>
      <c r="Z472" s="148"/>
      <c r="AA472" s="148"/>
      <c r="AB472" s="151"/>
      <c r="AC472" s="148"/>
      <c r="AD472" s="152"/>
      <c r="AE472" s="133"/>
      <c r="AF472" s="133"/>
      <c r="AG472" s="138"/>
      <c r="AH472" s="139"/>
      <c r="AI472" s="144"/>
      <c r="AJ472" s="144"/>
      <c r="AK472" s="144"/>
      <c r="AL472" s="144"/>
      <c r="AM472" s="144"/>
      <c r="AN472" s="145"/>
      <c r="AO472" s="5"/>
      <c r="AP472" s="6"/>
      <c r="AQ472" s="146"/>
    </row>
    <row r="473" spans="2:43">
      <c r="C473" s="159"/>
      <c r="D473" s="162"/>
      <c r="E473" s="161"/>
      <c r="F473" s="150"/>
      <c r="G473" s="148"/>
      <c r="H473" s="148"/>
      <c r="I473" s="148"/>
      <c r="J473" s="148"/>
      <c r="K473" s="148"/>
      <c r="L473" s="148"/>
      <c r="M473" s="148"/>
      <c r="N473" s="148"/>
      <c r="O473" s="148"/>
      <c r="P473" s="148"/>
      <c r="Q473" s="148"/>
      <c r="R473" s="148"/>
      <c r="S473" s="148"/>
      <c r="T473" s="148"/>
      <c r="U473" s="148"/>
      <c r="V473" s="148"/>
      <c r="W473" s="148"/>
      <c r="X473" s="148"/>
      <c r="Y473" s="148"/>
      <c r="Z473" s="148"/>
      <c r="AA473" s="148"/>
      <c r="AB473" s="151"/>
      <c r="AC473" s="148"/>
      <c r="AD473" s="152"/>
      <c r="AE473" s="133"/>
      <c r="AF473" s="133"/>
      <c r="AG473" s="138"/>
      <c r="AH473" s="139"/>
      <c r="AI473" s="144"/>
      <c r="AJ473" s="144"/>
      <c r="AK473" s="144"/>
      <c r="AL473" s="144"/>
      <c r="AM473" s="144"/>
      <c r="AO473" s="115"/>
      <c r="AQ473" s="4"/>
    </row>
    <row r="474" spans="2:43">
      <c r="B474" s="145"/>
      <c r="C474" s="144"/>
      <c r="D474" s="148"/>
      <c r="E474" s="149"/>
      <c r="F474" s="150"/>
      <c r="G474" s="148"/>
      <c r="H474" s="148"/>
      <c r="I474" s="148"/>
      <c r="J474" s="148"/>
      <c r="K474" s="148"/>
      <c r="L474" s="148"/>
      <c r="M474" s="148"/>
      <c r="N474" s="148"/>
      <c r="O474" s="148"/>
      <c r="P474" s="148"/>
      <c r="Q474" s="148"/>
      <c r="R474" s="148"/>
      <c r="S474" s="148"/>
      <c r="T474" s="148"/>
      <c r="U474" s="148"/>
      <c r="V474" s="148"/>
      <c r="W474" s="148"/>
      <c r="X474" s="148"/>
      <c r="Y474" s="148"/>
      <c r="Z474" s="148"/>
      <c r="AA474" s="148"/>
      <c r="AB474" s="151"/>
      <c r="AC474" s="148"/>
      <c r="AD474" s="152"/>
      <c r="AE474" s="133"/>
      <c r="AF474" s="133"/>
      <c r="AG474" s="138"/>
      <c r="AH474" s="139"/>
      <c r="AI474" s="144"/>
      <c r="AJ474" s="144"/>
      <c r="AK474" s="144"/>
      <c r="AL474" s="144"/>
      <c r="AM474" s="144"/>
      <c r="AN474" s="145"/>
      <c r="AO474" s="5"/>
      <c r="AP474" s="6"/>
      <c r="AQ474" s="146"/>
    </row>
    <row r="475" spans="2:43">
      <c r="B475" s="145"/>
      <c r="C475" s="144"/>
      <c r="D475" s="148"/>
      <c r="E475" s="149"/>
      <c r="F475" s="150"/>
      <c r="G475" s="148"/>
      <c r="H475" s="148"/>
      <c r="I475" s="148"/>
      <c r="J475" s="148"/>
      <c r="K475" s="148"/>
      <c r="L475" s="148"/>
      <c r="M475" s="148"/>
      <c r="N475" s="148"/>
      <c r="O475" s="148"/>
      <c r="P475" s="148"/>
      <c r="Q475" s="148"/>
      <c r="R475" s="148"/>
      <c r="S475" s="148"/>
      <c r="T475" s="148"/>
      <c r="U475" s="148"/>
      <c r="V475" s="148"/>
      <c r="W475" s="148"/>
      <c r="X475" s="148"/>
      <c r="Y475" s="148"/>
      <c r="Z475" s="148"/>
      <c r="AA475" s="148"/>
      <c r="AB475" s="151"/>
      <c r="AC475" s="148"/>
      <c r="AD475" s="152"/>
      <c r="AE475" s="133"/>
      <c r="AF475" s="133"/>
      <c r="AG475" s="138"/>
      <c r="AH475" s="139"/>
      <c r="AI475" s="144"/>
      <c r="AJ475" s="144"/>
      <c r="AK475" s="144"/>
      <c r="AL475" s="144"/>
      <c r="AM475" s="144"/>
      <c r="AN475" s="145"/>
      <c r="AO475" s="5"/>
      <c r="AP475" s="6"/>
      <c r="AQ475" s="146"/>
    </row>
    <row r="476" spans="2:43">
      <c r="C476" s="159"/>
      <c r="D476" s="162"/>
      <c r="E476" s="161"/>
      <c r="F476" s="150"/>
      <c r="G476" s="148"/>
      <c r="H476" s="148"/>
      <c r="I476" s="148"/>
      <c r="J476" s="148"/>
      <c r="K476" s="148"/>
      <c r="L476" s="148"/>
      <c r="M476" s="148"/>
      <c r="N476" s="148"/>
      <c r="O476" s="148"/>
      <c r="P476" s="148"/>
      <c r="Q476" s="148"/>
      <c r="R476" s="148"/>
      <c r="S476" s="148"/>
      <c r="T476" s="148"/>
      <c r="U476" s="148"/>
      <c r="V476" s="148"/>
      <c r="W476" s="148"/>
      <c r="X476" s="148"/>
      <c r="Y476" s="148"/>
      <c r="Z476" s="148"/>
      <c r="AA476" s="148"/>
      <c r="AB476" s="151"/>
      <c r="AC476" s="148"/>
      <c r="AD476" s="152"/>
      <c r="AE476" s="133"/>
      <c r="AF476" s="133"/>
      <c r="AG476" s="138"/>
      <c r="AH476" s="139"/>
      <c r="AI476" s="144"/>
      <c r="AJ476" s="144"/>
      <c r="AK476" s="144"/>
      <c r="AL476" s="144"/>
      <c r="AM476" s="144"/>
      <c r="AO476" s="115"/>
      <c r="AQ476" s="4"/>
    </row>
    <row r="477" spans="2:43">
      <c r="B477" s="145"/>
      <c r="C477" s="144"/>
      <c r="D477" s="148"/>
      <c r="E477" s="149"/>
      <c r="F477" s="150"/>
      <c r="G477" s="148"/>
      <c r="H477" s="148"/>
      <c r="I477" s="148"/>
      <c r="J477" s="148"/>
      <c r="K477" s="148"/>
      <c r="L477" s="148"/>
      <c r="M477" s="148"/>
      <c r="N477" s="148"/>
      <c r="O477" s="148"/>
      <c r="P477" s="148"/>
      <c r="Q477" s="148"/>
      <c r="R477" s="148"/>
      <c r="S477" s="148"/>
      <c r="T477" s="148"/>
      <c r="U477" s="148"/>
      <c r="V477" s="148"/>
      <c r="W477" s="148"/>
      <c r="X477" s="148"/>
      <c r="Y477" s="148"/>
      <c r="Z477" s="148"/>
      <c r="AA477" s="148"/>
      <c r="AB477" s="151"/>
      <c r="AC477" s="148"/>
      <c r="AD477" s="152"/>
      <c r="AE477" s="133"/>
      <c r="AF477" s="133"/>
      <c r="AG477" s="138"/>
      <c r="AH477" s="139"/>
      <c r="AI477" s="144"/>
      <c r="AJ477" s="144"/>
      <c r="AK477" s="144"/>
      <c r="AL477" s="144"/>
      <c r="AM477" s="144"/>
      <c r="AN477" s="145"/>
      <c r="AO477" s="5"/>
      <c r="AP477" s="6"/>
      <c r="AQ477" s="146"/>
    </row>
    <row r="478" spans="2:43">
      <c r="B478" s="145"/>
      <c r="C478" s="144"/>
      <c r="D478" s="148"/>
      <c r="E478" s="149"/>
      <c r="F478" s="150"/>
      <c r="G478" s="148"/>
      <c r="H478" s="148"/>
      <c r="I478" s="148"/>
      <c r="J478" s="148"/>
      <c r="K478" s="148"/>
      <c r="L478" s="148"/>
      <c r="M478" s="148"/>
      <c r="N478" s="148"/>
      <c r="O478" s="148"/>
      <c r="P478" s="148"/>
      <c r="Q478" s="148"/>
      <c r="R478" s="148"/>
      <c r="S478" s="148"/>
      <c r="T478" s="148"/>
      <c r="U478" s="148"/>
      <c r="V478" s="148"/>
      <c r="W478" s="148"/>
      <c r="X478" s="148"/>
      <c r="Y478" s="148"/>
      <c r="Z478" s="148"/>
      <c r="AA478" s="148"/>
      <c r="AB478" s="151"/>
      <c r="AC478" s="148"/>
      <c r="AD478" s="152"/>
      <c r="AE478" s="133"/>
      <c r="AF478" s="133"/>
      <c r="AG478" s="138"/>
      <c r="AH478" s="139"/>
      <c r="AI478" s="144"/>
      <c r="AJ478" s="144"/>
      <c r="AK478" s="144"/>
      <c r="AL478" s="144"/>
      <c r="AM478" s="144"/>
      <c r="AN478" s="3"/>
      <c r="AO478" s="5"/>
      <c r="AP478" s="6"/>
      <c r="AQ478" s="146"/>
    </row>
    <row r="479" spans="2:43">
      <c r="B479" s="145"/>
      <c r="C479" s="144"/>
      <c r="D479" s="148"/>
      <c r="E479" s="149"/>
      <c r="F479" s="150"/>
      <c r="G479" s="148"/>
      <c r="H479" s="148"/>
      <c r="I479" s="148"/>
      <c r="J479" s="148"/>
      <c r="K479" s="148"/>
      <c r="L479" s="148"/>
      <c r="M479" s="148"/>
      <c r="N479" s="148"/>
      <c r="O479" s="148"/>
      <c r="P479" s="148"/>
      <c r="Q479" s="148"/>
      <c r="R479" s="148"/>
      <c r="S479" s="148"/>
      <c r="T479" s="148"/>
      <c r="U479" s="148"/>
      <c r="V479" s="148"/>
      <c r="W479" s="148"/>
      <c r="X479" s="148"/>
      <c r="Y479" s="148"/>
      <c r="Z479" s="148"/>
      <c r="AA479" s="148"/>
      <c r="AB479" s="151"/>
      <c r="AC479" s="148"/>
      <c r="AD479" s="152"/>
      <c r="AE479" s="133"/>
      <c r="AF479" s="133"/>
      <c r="AG479" s="138"/>
      <c r="AH479" s="139"/>
      <c r="AI479" s="144"/>
      <c r="AJ479" s="144"/>
      <c r="AK479" s="144"/>
      <c r="AL479" s="144"/>
      <c r="AM479" s="144"/>
      <c r="AN479" s="145"/>
      <c r="AO479" s="5"/>
      <c r="AP479" s="6"/>
      <c r="AQ479" s="146"/>
    </row>
    <row r="480" spans="2:43">
      <c r="B480" s="145"/>
      <c r="C480" s="144"/>
      <c r="D480" s="148"/>
      <c r="E480" s="149"/>
      <c r="F480" s="150"/>
      <c r="G480" s="148"/>
      <c r="H480" s="148"/>
      <c r="I480" s="148"/>
      <c r="J480" s="148"/>
      <c r="K480" s="148"/>
      <c r="L480" s="148"/>
      <c r="M480" s="148"/>
      <c r="N480" s="148"/>
      <c r="O480" s="148"/>
      <c r="P480" s="148"/>
      <c r="Q480" s="148"/>
      <c r="R480" s="148"/>
      <c r="S480" s="148"/>
      <c r="T480" s="148"/>
      <c r="U480" s="148"/>
      <c r="V480" s="148"/>
      <c r="W480" s="148"/>
      <c r="X480" s="148"/>
      <c r="Y480" s="148"/>
      <c r="Z480" s="148"/>
      <c r="AA480" s="148"/>
      <c r="AB480" s="151"/>
      <c r="AC480" s="148"/>
      <c r="AD480" s="152"/>
      <c r="AE480" s="133"/>
      <c r="AF480" s="133"/>
      <c r="AG480" s="138"/>
      <c r="AH480" s="139"/>
      <c r="AI480" s="144"/>
      <c r="AJ480" s="144"/>
      <c r="AK480" s="144"/>
      <c r="AL480" s="144"/>
      <c r="AM480" s="144"/>
      <c r="AN480" s="145"/>
      <c r="AO480" s="5"/>
      <c r="AP480" s="6"/>
      <c r="AQ480" s="146"/>
    </row>
    <row r="481" spans="2:43">
      <c r="B481" s="145"/>
      <c r="C481" s="144"/>
      <c r="D481" s="148"/>
      <c r="E481" s="149"/>
      <c r="F481" s="150"/>
      <c r="G481" s="148"/>
      <c r="H481" s="148"/>
      <c r="I481" s="148"/>
      <c r="J481" s="148"/>
      <c r="K481" s="148"/>
      <c r="L481" s="148"/>
      <c r="M481" s="148"/>
      <c r="N481" s="148"/>
      <c r="O481" s="148"/>
      <c r="P481" s="148"/>
      <c r="Q481" s="148"/>
      <c r="R481" s="148"/>
      <c r="S481" s="148"/>
      <c r="T481" s="148"/>
      <c r="U481" s="148"/>
      <c r="V481" s="148"/>
      <c r="W481" s="148"/>
      <c r="X481" s="148"/>
      <c r="Y481" s="148"/>
      <c r="Z481" s="148"/>
      <c r="AA481" s="148"/>
      <c r="AB481" s="151"/>
      <c r="AC481" s="148"/>
      <c r="AD481" s="152"/>
      <c r="AE481" s="133"/>
      <c r="AF481" s="133"/>
      <c r="AG481" s="138"/>
      <c r="AH481" s="139"/>
      <c r="AI481" s="144"/>
      <c r="AJ481" s="144"/>
      <c r="AK481" s="144"/>
      <c r="AL481" s="144"/>
      <c r="AM481" s="144"/>
      <c r="AN481" s="145"/>
      <c r="AO481" s="5"/>
      <c r="AP481" s="6"/>
      <c r="AQ481" s="146"/>
    </row>
    <row r="482" spans="2:43">
      <c r="C482" s="159"/>
      <c r="D482" s="162"/>
      <c r="E482" s="161"/>
      <c r="F482" s="150"/>
      <c r="G482" s="148"/>
      <c r="H482" s="148"/>
      <c r="I482" s="148"/>
      <c r="J482" s="148"/>
      <c r="K482" s="148"/>
      <c r="L482" s="148"/>
      <c r="M482" s="148"/>
      <c r="N482" s="148"/>
      <c r="O482" s="148"/>
      <c r="P482" s="148"/>
      <c r="Q482" s="148"/>
      <c r="R482" s="148"/>
      <c r="S482" s="148"/>
      <c r="T482" s="148"/>
      <c r="U482" s="148"/>
      <c r="V482" s="148"/>
      <c r="W482" s="148"/>
      <c r="X482" s="148"/>
      <c r="Y482" s="148"/>
      <c r="Z482" s="148"/>
      <c r="AA482" s="148"/>
      <c r="AB482" s="151"/>
      <c r="AC482" s="148"/>
      <c r="AD482" s="152"/>
      <c r="AE482" s="133"/>
      <c r="AF482" s="133"/>
      <c r="AG482" s="138"/>
      <c r="AH482" s="139"/>
      <c r="AI482" s="144"/>
      <c r="AJ482" s="144"/>
      <c r="AK482" s="144"/>
      <c r="AL482" s="144"/>
      <c r="AM482" s="144"/>
      <c r="AO482" s="115"/>
      <c r="AQ482" s="4"/>
    </row>
    <row r="483" spans="2:43">
      <c r="B483" s="164"/>
      <c r="C483" s="159"/>
      <c r="D483" s="162"/>
      <c r="E483" s="161"/>
      <c r="F483" s="150"/>
      <c r="G483" s="148"/>
      <c r="H483" s="148"/>
      <c r="I483" s="148"/>
      <c r="J483" s="148"/>
      <c r="K483" s="148"/>
      <c r="L483" s="148"/>
      <c r="M483" s="148"/>
      <c r="N483" s="148"/>
      <c r="O483" s="148"/>
      <c r="P483" s="148"/>
      <c r="Q483" s="148"/>
      <c r="R483" s="148"/>
      <c r="S483" s="148"/>
      <c r="T483" s="148"/>
      <c r="U483" s="148"/>
      <c r="V483" s="148"/>
      <c r="W483" s="148"/>
      <c r="X483" s="148"/>
      <c r="Y483" s="148"/>
      <c r="Z483" s="148"/>
      <c r="AA483" s="148"/>
      <c r="AB483" s="151"/>
      <c r="AC483" s="148"/>
      <c r="AD483" s="152"/>
      <c r="AE483" s="133"/>
      <c r="AF483" s="133"/>
      <c r="AG483" s="138"/>
      <c r="AH483" s="139"/>
      <c r="AI483" s="144"/>
      <c r="AJ483" s="144"/>
      <c r="AK483" s="144"/>
      <c r="AL483" s="144"/>
      <c r="AM483" s="144"/>
      <c r="AO483" s="115"/>
      <c r="AQ483" s="4"/>
    </row>
    <row r="484" spans="2:43">
      <c r="B484" s="164"/>
      <c r="C484" s="159"/>
      <c r="D484" s="162"/>
      <c r="E484" s="161"/>
      <c r="F484" s="150"/>
      <c r="G484" s="148"/>
      <c r="H484" s="148"/>
      <c r="I484" s="148"/>
      <c r="J484" s="148"/>
      <c r="K484" s="148"/>
      <c r="L484" s="148"/>
      <c r="M484" s="148"/>
      <c r="N484" s="148"/>
      <c r="O484" s="148"/>
      <c r="P484" s="148"/>
      <c r="Q484" s="148"/>
      <c r="R484" s="148"/>
      <c r="S484" s="148"/>
      <c r="T484" s="148"/>
      <c r="U484" s="148"/>
      <c r="V484" s="148"/>
      <c r="W484" s="148"/>
      <c r="X484" s="148"/>
      <c r="Y484" s="148"/>
      <c r="Z484" s="148"/>
      <c r="AA484" s="148"/>
      <c r="AB484" s="151"/>
      <c r="AC484" s="148"/>
      <c r="AD484" s="152"/>
      <c r="AE484" s="133"/>
      <c r="AF484" s="133"/>
      <c r="AG484" s="138"/>
      <c r="AH484" s="139"/>
      <c r="AI484" s="144"/>
      <c r="AJ484" s="144"/>
      <c r="AK484" s="144"/>
      <c r="AL484" s="144"/>
      <c r="AM484" s="144"/>
      <c r="AO484" s="115"/>
      <c r="AQ484" s="4"/>
    </row>
    <row r="485" spans="2:43">
      <c r="C485" s="159"/>
      <c r="D485" s="162"/>
      <c r="E485" s="163"/>
      <c r="F485" s="150"/>
      <c r="G485" s="148"/>
      <c r="H485" s="148"/>
      <c r="I485" s="148"/>
      <c r="J485" s="148"/>
      <c r="K485" s="148"/>
      <c r="L485" s="148"/>
      <c r="M485" s="148"/>
      <c r="N485" s="148"/>
      <c r="O485" s="148"/>
      <c r="P485" s="148"/>
      <c r="Q485" s="148"/>
      <c r="R485" s="148"/>
      <c r="S485" s="148"/>
      <c r="T485" s="148"/>
      <c r="U485" s="148"/>
      <c r="V485" s="148"/>
      <c r="W485" s="148"/>
      <c r="X485" s="148"/>
      <c r="Y485" s="148"/>
      <c r="Z485" s="148"/>
      <c r="AA485" s="148"/>
      <c r="AB485" s="151"/>
      <c r="AC485" s="148"/>
      <c r="AD485" s="152"/>
      <c r="AE485" s="133"/>
      <c r="AF485" s="133"/>
      <c r="AG485" s="138"/>
      <c r="AH485" s="139"/>
      <c r="AI485" s="144"/>
      <c r="AJ485" s="144"/>
      <c r="AK485" s="144"/>
      <c r="AL485" s="144"/>
      <c r="AM485" s="144"/>
      <c r="AO485" s="115"/>
      <c r="AQ485" s="146"/>
    </row>
    <row r="486" spans="2:43">
      <c r="C486" s="159"/>
      <c r="D486" s="162"/>
      <c r="E486" s="163"/>
      <c r="F486" s="150"/>
      <c r="G486" s="148"/>
      <c r="H486" s="148"/>
      <c r="I486" s="148"/>
      <c r="J486" s="148"/>
      <c r="K486" s="148"/>
      <c r="L486" s="148"/>
      <c r="M486" s="148"/>
      <c r="N486" s="148"/>
      <c r="O486" s="148"/>
      <c r="P486" s="148"/>
      <c r="Q486" s="148"/>
      <c r="R486" s="148"/>
      <c r="S486" s="148"/>
      <c r="T486" s="148"/>
      <c r="U486" s="148"/>
      <c r="V486" s="148"/>
      <c r="W486" s="148"/>
      <c r="X486" s="148"/>
      <c r="Y486" s="148"/>
      <c r="Z486" s="148"/>
      <c r="AA486" s="148"/>
      <c r="AB486" s="151"/>
      <c r="AC486" s="148"/>
      <c r="AD486" s="152"/>
      <c r="AE486" s="133"/>
      <c r="AF486" s="133"/>
      <c r="AG486" s="138"/>
      <c r="AH486" s="139"/>
      <c r="AI486" s="144"/>
      <c r="AJ486" s="144"/>
      <c r="AK486" s="144"/>
      <c r="AL486" s="144"/>
      <c r="AM486" s="144"/>
      <c r="AO486" s="115"/>
      <c r="AQ486" s="146"/>
    </row>
    <row r="487" spans="2:43">
      <c r="C487" s="159"/>
      <c r="D487" s="162"/>
      <c r="E487" s="163"/>
      <c r="F487" s="150"/>
      <c r="G487" s="148"/>
      <c r="H487" s="148"/>
      <c r="I487" s="148"/>
      <c r="J487" s="148"/>
      <c r="K487" s="148"/>
      <c r="L487" s="148"/>
      <c r="M487" s="148"/>
      <c r="N487" s="148"/>
      <c r="O487" s="148"/>
      <c r="P487" s="148"/>
      <c r="Q487" s="148"/>
      <c r="R487" s="148"/>
      <c r="S487" s="148"/>
      <c r="T487" s="148"/>
      <c r="U487" s="148"/>
      <c r="V487" s="148"/>
      <c r="W487" s="148"/>
      <c r="X487" s="148"/>
      <c r="Y487" s="148"/>
      <c r="Z487" s="148"/>
      <c r="AA487" s="148"/>
      <c r="AB487" s="151"/>
      <c r="AC487" s="148"/>
      <c r="AD487" s="152"/>
      <c r="AE487" s="133"/>
      <c r="AF487" s="133"/>
      <c r="AG487" s="138"/>
      <c r="AH487" s="139"/>
      <c r="AI487" s="144"/>
      <c r="AJ487" s="144"/>
      <c r="AK487" s="144"/>
      <c r="AL487" s="144"/>
      <c r="AM487" s="144"/>
      <c r="AO487" s="115"/>
      <c r="AQ487" s="146"/>
    </row>
    <row r="488" spans="2:43">
      <c r="C488" s="159"/>
      <c r="D488" s="162"/>
      <c r="E488" s="163"/>
      <c r="F488" s="150"/>
      <c r="G488" s="148"/>
      <c r="H488" s="148"/>
      <c r="I488" s="148"/>
      <c r="J488" s="148"/>
      <c r="K488" s="148"/>
      <c r="L488" s="148"/>
      <c r="M488" s="148"/>
      <c r="N488" s="148"/>
      <c r="O488" s="148"/>
      <c r="P488" s="148"/>
      <c r="Q488" s="148"/>
      <c r="R488" s="148"/>
      <c r="S488" s="148"/>
      <c r="T488" s="148"/>
      <c r="U488" s="148"/>
      <c r="V488" s="148"/>
      <c r="W488" s="148"/>
      <c r="X488" s="148"/>
      <c r="Y488" s="148"/>
      <c r="Z488" s="148"/>
      <c r="AA488" s="148"/>
      <c r="AB488" s="151"/>
      <c r="AC488" s="148"/>
      <c r="AD488" s="152"/>
      <c r="AE488" s="133"/>
      <c r="AF488" s="133"/>
      <c r="AG488" s="138"/>
      <c r="AH488" s="139"/>
      <c r="AI488" s="144"/>
      <c r="AJ488" s="144"/>
      <c r="AK488" s="144"/>
      <c r="AL488" s="144"/>
      <c r="AM488" s="144"/>
      <c r="AO488" s="115"/>
      <c r="AQ488" s="146"/>
    </row>
    <row r="489" spans="2:43">
      <c r="C489" s="159"/>
      <c r="D489" s="162"/>
      <c r="E489" s="163"/>
      <c r="F489" s="150"/>
      <c r="G489" s="148"/>
      <c r="H489" s="148"/>
      <c r="I489" s="148"/>
      <c r="J489" s="148"/>
      <c r="K489" s="148"/>
      <c r="L489" s="148"/>
      <c r="M489" s="148"/>
      <c r="N489" s="148"/>
      <c r="O489" s="148"/>
      <c r="P489" s="148"/>
      <c r="Q489" s="148"/>
      <c r="R489" s="148"/>
      <c r="S489" s="148"/>
      <c r="T489" s="148"/>
      <c r="U489" s="148"/>
      <c r="V489" s="148"/>
      <c r="W489" s="148"/>
      <c r="X489" s="148"/>
      <c r="Y489" s="148"/>
      <c r="Z489" s="148"/>
      <c r="AA489" s="148"/>
      <c r="AB489" s="151"/>
      <c r="AC489" s="148"/>
      <c r="AD489" s="152"/>
      <c r="AE489" s="133"/>
      <c r="AF489" s="133"/>
      <c r="AG489" s="138"/>
      <c r="AH489" s="139"/>
      <c r="AI489" s="144"/>
      <c r="AJ489" s="144"/>
      <c r="AK489" s="144"/>
      <c r="AL489" s="144"/>
      <c r="AM489" s="144"/>
      <c r="AO489" s="115"/>
      <c r="AQ489" s="146"/>
    </row>
    <row r="490" spans="2:43">
      <c r="C490" s="159"/>
      <c r="D490" s="162"/>
      <c r="E490" s="163"/>
      <c r="F490" s="150"/>
      <c r="G490" s="148"/>
      <c r="H490" s="148"/>
      <c r="I490" s="148"/>
      <c r="J490" s="148"/>
      <c r="K490" s="148"/>
      <c r="L490" s="148"/>
      <c r="M490" s="148"/>
      <c r="N490" s="148"/>
      <c r="O490" s="148"/>
      <c r="P490" s="148"/>
      <c r="Q490" s="148"/>
      <c r="R490" s="148"/>
      <c r="S490" s="148"/>
      <c r="T490" s="148"/>
      <c r="U490" s="148"/>
      <c r="V490" s="148"/>
      <c r="W490" s="148"/>
      <c r="X490" s="148"/>
      <c r="Y490" s="148"/>
      <c r="Z490" s="148"/>
      <c r="AA490" s="148"/>
      <c r="AB490" s="151"/>
      <c r="AC490" s="148"/>
      <c r="AD490" s="152"/>
      <c r="AE490" s="133"/>
      <c r="AF490" s="133"/>
      <c r="AG490" s="138"/>
      <c r="AH490" s="139"/>
      <c r="AI490" s="144"/>
      <c r="AJ490" s="144"/>
      <c r="AK490" s="144"/>
      <c r="AL490" s="144"/>
      <c r="AM490" s="144"/>
      <c r="AO490" s="115"/>
      <c r="AQ490" s="146"/>
    </row>
    <row r="491" spans="2:43">
      <c r="C491" s="159"/>
      <c r="D491" s="162"/>
      <c r="E491" s="163"/>
      <c r="F491" s="150"/>
      <c r="G491" s="148"/>
      <c r="H491" s="148"/>
      <c r="I491" s="148"/>
      <c r="J491" s="148"/>
      <c r="K491" s="148"/>
      <c r="L491" s="148"/>
      <c r="M491" s="148"/>
      <c r="N491" s="148"/>
      <c r="O491" s="148"/>
      <c r="P491" s="148"/>
      <c r="Q491" s="148"/>
      <c r="R491" s="148"/>
      <c r="S491" s="148"/>
      <c r="T491" s="148"/>
      <c r="U491" s="148"/>
      <c r="V491" s="148"/>
      <c r="W491" s="148"/>
      <c r="X491" s="148"/>
      <c r="Y491" s="148"/>
      <c r="Z491" s="148"/>
      <c r="AA491" s="148"/>
      <c r="AB491" s="151"/>
      <c r="AC491" s="148"/>
      <c r="AD491" s="152"/>
      <c r="AE491" s="133"/>
      <c r="AF491" s="133"/>
      <c r="AG491" s="138"/>
      <c r="AH491" s="139"/>
      <c r="AI491" s="144"/>
      <c r="AJ491" s="144"/>
      <c r="AK491" s="144"/>
      <c r="AL491" s="144"/>
      <c r="AM491" s="144"/>
      <c r="AO491" s="115"/>
      <c r="AQ491" s="146"/>
    </row>
    <row r="492" spans="2:43">
      <c r="C492" s="159"/>
      <c r="D492" s="162"/>
      <c r="E492" s="163"/>
      <c r="F492" s="150"/>
      <c r="G492" s="148"/>
      <c r="H492" s="148"/>
      <c r="I492" s="148"/>
      <c r="J492" s="148"/>
      <c r="K492" s="148"/>
      <c r="L492" s="148"/>
      <c r="M492" s="148"/>
      <c r="N492" s="148"/>
      <c r="O492" s="148"/>
      <c r="P492" s="148"/>
      <c r="Q492" s="148"/>
      <c r="R492" s="148"/>
      <c r="S492" s="148"/>
      <c r="T492" s="148"/>
      <c r="U492" s="148"/>
      <c r="V492" s="148"/>
      <c r="W492" s="148"/>
      <c r="X492" s="148"/>
      <c r="Y492" s="148"/>
      <c r="Z492" s="148"/>
      <c r="AA492" s="148"/>
      <c r="AB492" s="151"/>
      <c r="AC492" s="148"/>
      <c r="AD492" s="152"/>
      <c r="AE492" s="133"/>
      <c r="AF492" s="133"/>
      <c r="AG492" s="138"/>
      <c r="AH492" s="139"/>
      <c r="AI492" s="144"/>
      <c r="AJ492" s="144"/>
      <c r="AK492" s="144"/>
      <c r="AL492" s="144"/>
      <c r="AM492" s="144"/>
      <c r="AO492" s="115"/>
      <c r="AQ492" s="146"/>
    </row>
    <row r="493" spans="2:43">
      <c r="C493" s="159"/>
      <c r="D493" s="162"/>
      <c r="E493" s="163"/>
      <c r="F493" s="150"/>
      <c r="G493" s="148"/>
      <c r="H493" s="148"/>
      <c r="I493" s="148"/>
      <c r="J493" s="148"/>
      <c r="K493" s="148"/>
      <c r="L493" s="148"/>
      <c r="M493" s="148"/>
      <c r="N493" s="148"/>
      <c r="O493" s="148"/>
      <c r="P493" s="148"/>
      <c r="Q493" s="148"/>
      <c r="R493" s="148"/>
      <c r="S493" s="148"/>
      <c r="T493" s="148"/>
      <c r="U493" s="148"/>
      <c r="V493" s="148"/>
      <c r="W493" s="148"/>
      <c r="X493" s="148"/>
      <c r="Y493" s="148"/>
      <c r="Z493" s="148"/>
      <c r="AA493" s="148"/>
      <c r="AB493" s="151"/>
      <c r="AC493" s="148"/>
      <c r="AD493" s="152"/>
      <c r="AE493" s="133"/>
      <c r="AF493" s="133"/>
      <c r="AG493" s="138"/>
      <c r="AH493" s="139"/>
      <c r="AI493" s="144"/>
      <c r="AJ493" s="144"/>
      <c r="AK493" s="144"/>
      <c r="AL493" s="144"/>
      <c r="AM493" s="144"/>
      <c r="AO493" s="115"/>
      <c r="AQ493" s="146"/>
    </row>
    <row r="494" spans="2:43">
      <c r="C494" s="159"/>
      <c r="D494" s="162"/>
      <c r="E494" s="163"/>
      <c r="F494" s="150"/>
      <c r="G494" s="148"/>
      <c r="H494" s="148"/>
      <c r="I494" s="148"/>
      <c r="J494" s="148"/>
      <c r="K494" s="148"/>
      <c r="L494" s="148"/>
      <c r="M494" s="148"/>
      <c r="N494" s="148"/>
      <c r="O494" s="148"/>
      <c r="P494" s="148"/>
      <c r="Q494" s="148"/>
      <c r="R494" s="148"/>
      <c r="S494" s="148"/>
      <c r="T494" s="148"/>
      <c r="U494" s="148"/>
      <c r="V494" s="148"/>
      <c r="W494" s="148"/>
      <c r="X494" s="148"/>
      <c r="Y494" s="148"/>
      <c r="Z494" s="148"/>
      <c r="AA494" s="148"/>
      <c r="AB494" s="151"/>
      <c r="AC494" s="148"/>
      <c r="AD494" s="152"/>
      <c r="AE494" s="133"/>
      <c r="AF494" s="133"/>
      <c r="AG494" s="138"/>
      <c r="AH494" s="139"/>
      <c r="AI494" s="144"/>
      <c r="AJ494" s="144"/>
      <c r="AK494" s="144"/>
      <c r="AL494" s="144"/>
      <c r="AM494" s="144"/>
      <c r="AO494" s="115"/>
      <c r="AQ494" s="146"/>
    </row>
    <row r="495" spans="2:43">
      <c r="C495" s="159"/>
      <c r="D495" s="162"/>
      <c r="E495" s="163"/>
      <c r="F495" s="150"/>
      <c r="G495" s="148"/>
      <c r="H495" s="148"/>
      <c r="I495" s="148"/>
      <c r="J495" s="148"/>
      <c r="K495" s="148"/>
      <c r="L495" s="148"/>
      <c r="M495" s="148"/>
      <c r="N495" s="148"/>
      <c r="O495" s="148"/>
      <c r="P495" s="148"/>
      <c r="Q495" s="148"/>
      <c r="R495" s="148"/>
      <c r="S495" s="148"/>
      <c r="T495" s="148"/>
      <c r="U495" s="148"/>
      <c r="V495" s="148"/>
      <c r="W495" s="148"/>
      <c r="X495" s="148"/>
      <c r="Y495" s="148"/>
      <c r="Z495" s="148"/>
      <c r="AA495" s="148"/>
      <c r="AB495" s="151"/>
      <c r="AC495" s="148"/>
      <c r="AD495" s="152"/>
      <c r="AE495" s="133"/>
      <c r="AF495" s="133"/>
      <c r="AG495" s="138"/>
      <c r="AH495" s="139"/>
      <c r="AI495" s="144"/>
      <c r="AJ495" s="144"/>
      <c r="AK495" s="144"/>
      <c r="AL495" s="144"/>
      <c r="AM495" s="144"/>
      <c r="AO495" s="115"/>
      <c r="AQ495" s="146"/>
    </row>
    <row r="496" spans="2:43">
      <c r="C496" s="159"/>
      <c r="D496" s="162"/>
      <c r="E496" s="163"/>
      <c r="F496" s="150"/>
      <c r="G496" s="148"/>
      <c r="H496" s="148"/>
      <c r="I496" s="148"/>
      <c r="J496" s="148"/>
      <c r="K496" s="148"/>
      <c r="L496" s="148"/>
      <c r="M496" s="148"/>
      <c r="N496" s="148"/>
      <c r="O496" s="148"/>
      <c r="P496" s="148"/>
      <c r="Q496" s="148"/>
      <c r="R496" s="148"/>
      <c r="S496" s="148"/>
      <c r="T496" s="148"/>
      <c r="U496" s="148"/>
      <c r="V496" s="148"/>
      <c r="W496" s="148"/>
      <c r="X496" s="148"/>
      <c r="Y496" s="148"/>
      <c r="Z496" s="148"/>
      <c r="AA496" s="148"/>
      <c r="AB496" s="151"/>
      <c r="AC496" s="148"/>
      <c r="AD496" s="152"/>
      <c r="AE496" s="133"/>
      <c r="AF496" s="133"/>
      <c r="AG496" s="138"/>
      <c r="AH496" s="139"/>
      <c r="AI496" s="144"/>
      <c r="AJ496" s="144"/>
      <c r="AK496" s="144"/>
      <c r="AL496" s="144"/>
      <c r="AM496" s="144"/>
      <c r="AO496" s="115"/>
      <c r="AQ496" s="146"/>
    </row>
    <row r="497" spans="2:43">
      <c r="C497" s="159"/>
      <c r="D497" s="162"/>
      <c r="E497" s="163"/>
      <c r="F497" s="150"/>
      <c r="G497" s="148"/>
      <c r="H497" s="148"/>
      <c r="I497" s="148"/>
      <c r="J497" s="148"/>
      <c r="K497" s="148"/>
      <c r="L497" s="148"/>
      <c r="M497" s="148"/>
      <c r="N497" s="148"/>
      <c r="O497" s="148"/>
      <c r="P497" s="148"/>
      <c r="Q497" s="148"/>
      <c r="R497" s="148"/>
      <c r="S497" s="148"/>
      <c r="T497" s="148"/>
      <c r="U497" s="148"/>
      <c r="V497" s="148"/>
      <c r="W497" s="148"/>
      <c r="X497" s="148"/>
      <c r="Y497" s="148"/>
      <c r="Z497" s="148"/>
      <c r="AA497" s="148"/>
      <c r="AB497" s="151"/>
      <c r="AC497" s="148"/>
      <c r="AD497" s="152"/>
      <c r="AE497" s="133"/>
      <c r="AF497" s="133"/>
      <c r="AG497" s="138"/>
      <c r="AH497" s="139"/>
      <c r="AI497" s="144"/>
      <c r="AJ497" s="144"/>
      <c r="AK497" s="144"/>
      <c r="AL497" s="144"/>
      <c r="AM497" s="144"/>
      <c r="AO497" s="115"/>
      <c r="AQ497" s="146"/>
    </row>
    <row r="498" spans="2:43">
      <c r="C498" s="159"/>
      <c r="D498" s="162"/>
      <c r="E498" s="163"/>
      <c r="F498" s="150"/>
      <c r="G498" s="148"/>
      <c r="H498" s="148"/>
      <c r="I498" s="148"/>
      <c r="J498" s="148"/>
      <c r="K498" s="148"/>
      <c r="L498" s="148"/>
      <c r="M498" s="148"/>
      <c r="N498" s="148"/>
      <c r="O498" s="148"/>
      <c r="P498" s="148"/>
      <c r="Q498" s="148"/>
      <c r="R498" s="148"/>
      <c r="S498" s="148"/>
      <c r="T498" s="148"/>
      <c r="U498" s="148"/>
      <c r="V498" s="148"/>
      <c r="W498" s="148"/>
      <c r="X498" s="148"/>
      <c r="Y498" s="148"/>
      <c r="Z498" s="148"/>
      <c r="AA498" s="148"/>
      <c r="AB498" s="151"/>
      <c r="AC498" s="148"/>
      <c r="AD498" s="152"/>
      <c r="AE498" s="133"/>
      <c r="AF498" s="133"/>
      <c r="AG498" s="138"/>
      <c r="AH498" s="139"/>
      <c r="AI498" s="144"/>
      <c r="AJ498" s="144"/>
      <c r="AK498" s="144"/>
      <c r="AL498" s="144"/>
      <c r="AM498" s="144"/>
      <c r="AO498" s="115"/>
      <c r="AQ498" s="146"/>
    </row>
    <row r="499" spans="2:43">
      <c r="C499" s="159"/>
      <c r="D499" s="162"/>
      <c r="E499" s="163"/>
      <c r="F499" s="150"/>
      <c r="G499" s="148"/>
      <c r="H499" s="148"/>
      <c r="I499" s="148"/>
      <c r="J499" s="148"/>
      <c r="K499" s="148"/>
      <c r="L499" s="148"/>
      <c r="M499" s="148"/>
      <c r="N499" s="148"/>
      <c r="O499" s="148"/>
      <c r="P499" s="148"/>
      <c r="Q499" s="148"/>
      <c r="R499" s="148"/>
      <c r="S499" s="148"/>
      <c r="T499" s="148"/>
      <c r="U499" s="148"/>
      <c r="V499" s="148"/>
      <c r="W499" s="148"/>
      <c r="X499" s="148"/>
      <c r="Y499" s="148"/>
      <c r="Z499" s="148"/>
      <c r="AA499" s="148"/>
      <c r="AB499" s="151"/>
      <c r="AC499" s="148"/>
      <c r="AD499" s="152"/>
      <c r="AE499" s="133"/>
      <c r="AF499" s="133"/>
      <c r="AG499" s="138"/>
      <c r="AH499" s="139"/>
      <c r="AI499" s="144"/>
      <c r="AJ499" s="144"/>
      <c r="AK499" s="144"/>
      <c r="AL499" s="144"/>
      <c r="AM499" s="144"/>
      <c r="AO499" s="115"/>
      <c r="AQ499" s="146"/>
    </row>
    <row r="500" spans="2:43">
      <c r="C500" s="159"/>
      <c r="D500" s="162"/>
      <c r="E500" s="163"/>
      <c r="F500" s="150"/>
      <c r="G500" s="148"/>
      <c r="H500" s="148"/>
      <c r="I500" s="148"/>
      <c r="J500" s="148"/>
      <c r="K500" s="148"/>
      <c r="L500" s="148"/>
      <c r="M500" s="148"/>
      <c r="N500" s="148"/>
      <c r="O500" s="148"/>
      <c r="P500" s="148"/>
      <c r="Q500" s="148"/>
      <c r="R500" s="148"/>
      <c r="S500" s="148"/>
      <c r="T500" s="148"/>
      <c r="U500" s="148"/>
      <c r="V500" s="148"/>
      <c r="W500" s="148"/>
      <c r="X500" s="148"/>
      <c r="Y500" s="148"/>
      <c r="Z500" s="148"/>
      <c r="AA500" s="148"/>
      <c r="AB500" s="151"/>
      <c r="AC500" s="148"/>
      <c r="AD500" s="152"/>
      <c r="AE500" s="133"/>
      <c r="AF500" s="133"/>
      <c r="AG500" s="138"/>
      <c r="AH500" s="139"/>
      <c r="AI500" s="144"/>
      <c r="AJ500" s="144"/>
      <c r="AK500" s="144"/>
      <c r="AL500" s="144"/>
      <c r="AM500" s="144"/>
      <c r="AO500" s="115"/>
      <c r="AQ500" s="146"/>
    </row>
    <row r="501" spans="2:43">
      <c r="C501" s="159"/>
      <c r="D501" s="162"/>
      <c r="E501" s="163"/>
      <c r="F501" s="150"/>
      <c r="G501" s="148"/>
      <c r="H501" s="148"/>
      <c r="I501" s="148"/>
      <c r="J501" s="148"/>
      <c r="K501" s="148"/>
      <c r="L501" s="148"/>
      <c r="M501" s="148"/>
      <c r="N501" s="148"/>
      <c r="O501" s="148"/>
      <c r="P501" s="148"/>
      <c r="Q501" s="148"/>
      <c r="R501" s="148"/>
      <c r="S501" s="148"/>
      <c r="T501" s="148"/>
      <c r="U501" s="148"/>
      <c r="V501" s="148"/>
      <c r="W501" s="148"/>
      <c r="X501" s="148"/>
      <c r="Y501" s="148"/>
      <c r="Z501" s="148"/>
      <c r="AA501" s="148"/>
      <c r="AB501" s="151"/>
      <c r="AC501" s="148"/>
      <c r="AD501" s="152"/>
      <c r="AE501" s="133"/>
      <c r="AF501" s="133"/>
      <c r="AG501" s="138"/>
      <c r="AH501" s="139"/>
      <c r="AI501" s="144"/>
      <c r="AJ501" s="144"/>
      <c r="AK501" s="144"/>
      <c r="AL501" s="144"/>
      <c r="AM501" s="144"/>
      <c r="AO501" s="115"/>
      <c r="AQ501" s="146"/>
    </row>
    <row r="502" spans="2:43">
      <c r="C502" s="159"/>
      <c r="D502" s="162"/>
      <c r="E502" s="163"/>
      <c r="F502" s="150"/>
      <c r="G502" s="148"/>
      <c r="H502" s="148"/>
      <c r="I502" s="148"/>
      <c r="J502" s="148"/>
      <c r="K502" s="148"/>
      <c r="L502" s="148"/>
      <c r="M502" s="148"/>
      <c r="N502" s="148"/>
      <c r="O502" s="148"/>
      <c r="P502" s="148"/>
      <c r="Q502" s="148"/>
      <c r="R502" s="148"/>
      <c r="S502" s="148"/>
      <c r="T502" s="148"/>
      <c r="U502" s="148"/>
      <c r="V502" s="148"/>
      <c r="W502" s="148"/>
      <c r="X502" s="148"/>
      <c r="Y502" s="148"/>
      <c r="Z502" s="148"/>
      <c r="AA502" s="148"/>
      <c r="AB502" s="151"/>
      <c r="AC502" s="148"/>
      <c r="AD502" s="152"/>
      <c r="AE502" s="133"/>
      <c r="AF502" s="133"/>
      <c r="AG502" s="138"/>
      <c r="AH502" s="139"/>
      <c r="AI502" s="144"/>
      <c r="AJ502" s="144"/>
      <c r="AK502" s="144"/>
      <c r="AL502" s="144"/>
      <c r="AM502" s="144"/>
      <c r="AO502" s="115"/>
      <c r="AQ502" s="146"/>
    </row>
    <row r="503" spans="2:43">
      <c r="C503" s="159"/>
      <c r="D503" s="162"/>
      <c r="E503" s="163"/>
      <c r="F503" s="150"/>
      <c r="G503" s="148"/>
      <c r="H503" s="148"/>
      <c r="I503" s="148"/>
      <c r="J503" s="148"/>
      <c r="K503" s="148"/>
      <c r="L503" s="148"/>
      <c r="M503" s="148"/>
      <c r="N503" s="148"/>
      <c r="O503" s="148"/>
      <c r="P503" s="148"/>
      <c r="Q503" s="148"/>
      <c r="R503" s="148"/>
      <c r="S503" s="148"/>
      <c r="T503" s="148"/>
      <c r="U503" s="148"/>
      <c r="V503" s="148"/>
      <c r="W503" s="148"/>
      <c r="X503" s="148"/>
      <c r="Y503" s="148"/>
      <c r="Z503" s="148"/>
      <c r="AA503" s="148"/>
      <c r="AB503" s="151"/>
      <c r="AC503" s="148"/>
      <c r="AD503" s="152"/>
      <c r="AE503" s="133"/>
      <c r="AF503" s="133"/>
      <c r="AG503" s="138"/>
      <c r="AH503" s="139"/>
      <c r="AI503" s="144"/>
      <c r="AJ503" s="144"/>
      <c r="AK503" s="144"/>
      <c r="AL503" s="144"/>
      <c r="AM503" s="144"/>
      <c r="AO503" s="115"/>
      <c r="AQ503" s="146"/>
    </row>
    <row r="504" spans="2:43">
      <c r="C504" s="159"/>
      <c r="D504" s="162"/>
      <c r="E504" s="163"/>
      <c r="F504" s="150"/>
      <c r="G504" s="148"/>
      <c r="H504" s="148"/>
      <c r="I504" s="148"/>
      <c r="J504" s="148"/>
      <c r="K504" s="148"/>
      <c r="L504" s="148"/>
      <c r="M504" s="148"/>
      <c r="N504" s="148"/>
      <c r="O504" s="148"/>
      <c r="P504" s="148"/>
      <c r="Q504" s="148"/>
      <c r="R504" s="148"/>
      <c r="S504" s="148"/>
      <c r="T504" s="148"/>
      <c r="U504" s="148"/>
      <c r="V504" s="148"/>
      <c r="W504" s="148"/>
      <c r="X504" s="148"/>
      <c r="Y504" s="148"/>
      <c r="Z504" s="148"/>
      <c r="AA504" s="148"/>
      <c r="AB504" s="151"/>
      <c r="AC504" s="148"/>
      <c r="AD504" s="152"/>
      <c r="AE504" s="133"/>
      <c r="AF504" s="133"/>
      <c r="AG504" s="138"/>
      <c r="AH504" s="139"/>
      <c r="AI504" s="144"/>
      <c r="AJ504" s="144"/>
      <c r="AK504" s="144"/>
      <c r="AL504" s="144"/>
      <c r="AM504" s="144"/>
      <c r="AO504" s="115"/>
      <c r="AQ504" s="146"/>
    </row>
    <row r="505" spans="2:43">
      <c r="C505" s="159"/>
      <c r="D505" s="162"/>
      <c r="E505" s="163"/>
      <c r="F505" s="150"/>
      <c r="G505" s="148"/>
      <c r="H505" s="148"/>
      <c r="I505" s="148"/>
      <c r="J505" s="148"/>
      <c r="K505" s="148"/>
      <c r="L505" s="148"/>
      <c r="M505" s="148"/>
      <c r="N505" s="148"/>
      <c r="O505" s="148"/>
      <c r="P505" s="148"/>
      <c r="Q505" s="148"/>
      <c r="R505" s="148"/>
      <c r="S505" s="148"/>
      <c r="T505" s="148"/>
      <c r="U505" s="148"/>
      <c r="V505" s="148"/>
      <c r="W505" s="148"/>
      <c r="X505" s="148"/>
      <c r="Y505" s="148"/>
      <c r="Z505" s="148"/>
      <c r="AA505" s="148"/>
      <c r="AB505" s="151"/>
      <c r="AC505" s="148"/>
      <c r="AD505" s="152"/>
      <c r="AE505" s="133"/>
      <c r="AF505" s="133"/>
      <c r="AG505" s="138"/>
      <c r="AH505" s="139"/>
      <c r="AI505" s="144"/>
      <c r="AJ505" s="144"/>
      <c r="AK505" s="144"/>
      <c r="AL505" s="144"/>
      <c r="AM505" s="144"/>
      <c r="AO505" s="115"/>
      <c r="AQ505" s="146"/>
    </row>
    <row r="506" spans="2:43">
      <c r="B506" s="158"/>
      <c r="C506" s="159"/>
      <c r="D506" s="162"/>
      <c r="E506" s="161"/>
      <c r="F506" s="150"/>
      <c r="G506" s="148"/>
      <c r="H506" s="148"/>
      <c r="I506" s="148"/>
      <c r="J506" s="148"/>
      <c r="K506" s="148"/>
      <c r="L506" s="148"/>
      <c r="M506" s="148"/>
      <c r="N506" s="148"/>
      <c r="O506" s="148"/>
      <c r="P506" s="148"/>
      <c r="Q506" s="148"/>
      <c r="R506" s="148"/>
      <c r="S506" s="148"/>
      <c r="T506" s="148"/>
      <c r="U506" s="148"/>
      <c r="V506" s="148"/>
      <c r="W506" s="148"/>
      <c r="X506" s="148"/>
      <c r="Y506" s="148"/>
      <c r="Z506" s="148"/>
      <c r="AA506" s="148"/>
      <c r="AB506" s="151"/>
      <c r="AC506" s="148"/>
      <c r="AD506" s="152"/>
      <c r="AE506" s="133"/>
      <c r="AF506" s="133"/>
      <c r="AG506" s="138"/>
      <c r="AH506" s="139"/>
      <c r="AI506" s="144"/>
      <c r="AJ506" s="144"/>
      <c r="AK506" s="144"/>
      <c r="AL506" s="144"/>
      <c r="AM506" s="144"/>
      <c r="AO506" s="115"/>
      <c r="AQ506" s="4"/>
    </row>
    <row r="507" spans="2:43">
      <c r="C507" s="159"/>
      <c r="D507" s="162"/>
      <c r="E507" s="163"/>
      <c r="F507" s="150"/>
      <c r="G507" s="148"/>
      <c r="H507" s="148"/>
      <c r="I507" s="148"/>
      <c r="J507" s="148"/>
      <c r="K507" s="148"/>
      <c r="L507" s="148"/>
      <c r="M507" s="148"/>
      <c r="N507" s="148"/>
      <c r="O507" s="148"/>
      <c r="P507" s="148"/>
      <c r="Q507" s="148"/>
      <c r="R507" s="148"/>
      <c r="S507" s="148"/>
      <c r="T507" s="148"/>
      <c r="U507" s="148"/>
      <c r="V507" s="148"/>
      <c r="W507" s="148"/>
      <c r="X507" s="148"/>
      <c r="Y507" s="148"/>
      <c r="Z507" s="148"/>
      <c r="AA507" s="148"/>
      <c r="AB507" s="151"/>
      <c r="AC507" s="148"/>
      <c r="AD507" s="152"/>
      <c r="AE507" s="133"/>
      <c r="AF507" s="133"/>
      <c r="AG507" s="138"/>
      <c r="AH507" s="139"/>
      <c r="AI507" s="144"/>
      <c r="AJ507" s="144"/>
      <c r="AK507" s="144"/>
      <c r="AL507" s="144"/>
      <c r="AM507" s="144"/>
      <c r="AO507" s="115"/>
      <c r="AQ507" s="146"/>
    </row>
    <row r="508" spans="2:43">
      <c r="C508" s="159"/>
      <c r="D508" s="162"/>
      <c r="E508" s="163"/>
      <c r="F508" s="150"/>
      <c r="G508" s="148"/>
      <c r="H508" s="148"/>
      <c r="I508" s="148"/>
      <c r="J508" s="148"/>
      <c r="K508" s="148"/>
      <c r="L508" s="148"/>
      <c r="M508" s="148"/>
      <c r="N508" s="148"/>
      <c r="O508" s="148"/>
      <c r="P508" s="148"/>
      <c r="Q508" s="148"/>
      <c r="R508" s="148"/>
      <c r="S508" s="148"/>
      <c r="T508" s="148"/>
      <c r="U508" s="148"/>
      <c r="V508" s="148"/>
      <c r="W508" s="148"/>
      <c r="X508" s="148"/>
      <c r="Y508" s="148"/>
      <c r="Z508" s="148"/>
      <c r="AA508" s="148"/>
      <c r="AB508" s="151"/>
      <c r="AC508" s="148"/>
      <c r="AD508" s="152"/>
      <c r="AE508" s="133"/>
      <c r="AF508" s="133"/>
      <c r="AG508" s="138"/>
      <c r="AH508" s="139"/>
      <c r="AI508" s="144"/>
      <c r="AJ508" s="144"/>
      <c r="AK508" s="144"/>
      <c r="AL508" s="144"/>
      <c r="AM508" s="144"/>
      <c r="AO508" s="115"/>
      <c r="AQ508" s="146"/>
    </row>
    <row r="509" spans="2:43">
      <c r="C509" s="159"/>
      <c r="D509" s="162"/>
      <c r="E509" s="163"/>
      <c r="F509" s="150"/>
      <c r="G509" s="148"/>
      <c r="H509" s="148"/>
      <c r="I509" s="148"/>
      <c r="J509" s="148"/>
      <c r="K509" s="148"/>
      <c r="L509" s="148"/>
      <c r="M509" s="148"/>
      <c r="N509" s="148"/>
      <c r="O509" s="148"/>
      <c r="P509" s="148"/>
      <c r="Q509" s="148"/>
      <c r="R509" s="148"/>
      <c r="S509" s="148"/>
      <c r="T509" s="148"/>
      <c r="U509" s="148"/>
      <c r="V509" s="148"/>
      <c r="W509" s="148"/>
      <c r="X509" s="148"/>
      <c r="Y509" s="148"/>
      <c r="Z509" s="148"/>
      <c r="AA509" s="148"/>
      <c r="AB509" s="151"/>
      <c r="AC509" s="148"/>
      <c r="AD509" s="152"/>
      <c r="AE509" s="133"/>
      <c r="AF509" s="133"/>
      <c r="AG509" s="138"/>
      <c r="AH509" s="139"/>
      <c r="AI509" s="144"/>
      <c r="AJ509" s="144"/>
      <c r="AK509" s="144"/>
      <c r="AL509" s="144"/>
      <c r="AM509" s="144"/>
      <c r="AO509" s="115"/>
      <c r="AQ509" s="146"/>
    </row>
    <row r="510" spans="2:43">
      <c r="C510" s="159"/>
      <c r="D510" s="162"/>
      <c r="E510" s="163"/>
      <c r="F510" s="150"/>
      <c r="G510" s="148"/>
      <c r="H510" s="148"/>
      <c r="I510" s="148"/>
      <c r="J510" s="148"/>
      <c r="K510" s="148"/>
      <c r="L510" s="148"/>
      <c r="M510" s="148"/>
      <c r="N510" s="148"/>
      <c r="O510" s="148"/>
      <c r="P510" s="148"/>
      <c r="Q510" s="148"/>
      <c r="R510" s="148"/>
      <c r="S510" s="148"/>
      <c r="T510" s="148"/>
      <c r="U510" s="148"/>
      <c r="V510" s="148"/>
      <c r="W510" s="148"/>
      <c r="X510" s="148"/>
      <c r="Y510" s="148"/>
      <c r="Z510" s="148"/>
      <c r="AA510" s="148"/>
      <c r="AB510" s="151"/>
      <c r="AC510" s="148"/>
      <c r="AD510" s="152"/>
      <c r="AE510" s="133"/>
      <c r="AF510" s="133"/>
      <c r="AG510" s="138"/>
      <c r="AH510" s="139"/>
      <c r="AI510" s="144"/>
      <c r="AJ510" s="144"/>
      <c r="AK510" s="144"/>
      <c r="AL510" s="144"/>
      <c r="AM510" s="144"/>
      <c r="AO510" s="115"/>
      <c r="AQ510" s="146"/>
    </row>
    <row r="511" spans="2:43">
      <c r="C511" s="159"/>
      <c r="D511" s="162"/>
      <c r="E511" s="163"/>
      <c r="F511" s="150"/>
      <c r="G511" s="148"/>
      <c r="H511" s="148"/>
      <c r="I511" s="148"/>
      <c r="J511" s="148"/>
      <c r="K511" s="148"/>
      <c r="L511" s="148"/>
      <c r="M511" s="148"/>
      <c r="N511" s="148"/>
      <c r="O511" s="148"/>
      <c r="P511" s="148"/>
      <c r="Q511" s="148"/>
      <c r="R511" s="148"/>
      <c r="S511" s="148"/>
      <c r="T511" s="148"/>
      <c r="U511" s="148"/>
      <c r="V511" s="148"/>
      <c r="W511" s="148"/>
      <c r="X511" s="148"/>
      <c r="Y511" s="148"/>
      <c r="Z511" s="148"/>
      <c r="AA511" s="148"/>
      <c r="AB511" s="151"/>
      <c r="AC511" s="148"/>
      <c r="AD511" s="152"/>
      <c r="AE511" s="133"/>
      <c r="AF511" s="133"/>
      <c r="AG511" s="138"/>
      <c r="AH511" s="139"/>
      <c r="AI511" s="144"/>
      <c r="AJ511" s="144"/>
      <c r="AK511" s="144"/>
      <c r="AL511" s="144"/>
      <c r="AM511" s="144"/>
      <c r="AO511" s="115"/>
      <c r="AQ511" s="146"/>
    </row>
    <row r="512" spans="2:43">
      <c r="C512" s="159"/>
      <c r="D512" s="162"/>
      <c r="E512" s="163"/>
      <c r="F512" s="150"/>
      <c r="G512" s="148"/>
      <c r="H512" s="148"/>
      <c r="I512" s="148"/>
      <c r="J512" s="148"/>
      <c r="K512" s="148"/>
      <c r="L512" s="148"/>
      <c r="M512" s="148"/>
      <c r="N512" s="148"/>
      <c r="O512" s="148"/>
      <c r="P512" s="148"/>
      <c r="Q512" s="148"/>
      <c r="R512" s="148"/>
      <c r="S512" s="148"/>
      <c r="T512" s="148"/>
      <c r="U512" s="148"/>
      <c r="V512" s="148"/>
      <c r="W512" s="148"/>
      <c r="X512" s="148"/>
      <c r="Y512" s="148"/>
      <c r="Z512" s="148"/>
      <c r="AA512" s="148"/>
      <c r="AB512" s="151"/>
      <c r="AC512" s="148"/>
      <c r="AD512" s="152"/>
      <c r="AE512" s="133"/>
      <c r="AF512" s="133"/>
      <c r="AG512" s="138"/>
      <c r="AH512" s="139"/>
      <c r="AI512" s="144"/>
      <c r="AJ512" s="144"/>
      <c r="AK512" s="144"/>
      <c r="AL512" s="144"/>
      <c r="AM512" s="144"/>
      <c r="AO512" s="115"/>
      <c r="AQ512" s="146"/>
    </row>
    <row r="513" spans="3:43">
      <c r="C513" s="159"/>
      <c r="D513" s="162"/>
      <c r="E513" s="163"/>
      <c r="F513" s="150"/>
      <c r="G513" s="148"/>
      <c r="H513" s="148"/>
      <c r="I513" s="148"/>
      <c r="J513" s="148"/>
      <c r="K513" s="148"/>
      <c r="L513" s="148"/>
      <c r="M513" s="148"/>
      <c r="N513" s="148"/>
      <c r="O513" s="148"/>
      <c r="P513" s="148"/>
      <c r="Q513" s="148"/>
      <c r="R513" s="148"/>
      <c r="S513" s="148"/>
      <c r="T513" s="148"/>
      <c r="U513" s="148"/>
      <c r="V513" s="148"/>
      <c r="W513" s="148"/>
      <c r="X513" s="148"/>
      <c r="Y513" s="148"/>
      <c r="Z513" s="148"/>
      <c r="AA513" s="148"/>
      <c r="AB513" s="151"/>
      <c r="AC513" s="148"/>
      <c r="AD513" s="152"/>
      <c r="AE513" s="133"/>
      <c r="AF513" s="133"/>
      <c r="AG513" s="138"/>
      <c r="AH513" s="139"/>
      <c r="AI513" s="144"/>
      <c r="AJ513" s="144"/>
      <c r="AK513" s="144"/>
      <c r="AL513" s="144"/>
      <c r="AM513" s="144"/>
      <c r="AO513" s="115"/>
      <c r="AQ513" s="146"/>
    </row>
    <row r="514" spans="3:43">
      <c r="C514" s="159"/>
      <c r="D514" s="162"/>
      <c r="E514" s="163"/>
      <c r="F514" s="150"/>
      <c r="G514" s="148"/>
      <c r="H514" s="148"/>
      <c r="I514" s="148"/>
      <c r="J514" s="148"/>
      <c r="K514" s="148"/>
      <c r="L514" s="148"/>
      <c r="M514" s="148"/>
      <c r="N514" s="148"/>
      <c r="O514" s="148"/>
      <c r="P514" s="148"/>
      <c r="Q514" s="148"/>
      <c r="R514" s="148"/>
      <c r="S514" s="148"/>
      <c r="T514" s="148"/>
      <c r="U514" s="148"/>
      <c r="V514" s="148"/>
      <c r="W514" s="148"/>
      <c r="X514" s="148"/>
      <c r="Y514" s="148"/>
      <c r="Z514" s="148"/>
      <c r="AA514" s="148"/>
      <c r="AB514" s="151"/>
      <c r="AC514" s="148"/>
      <c r="AD514" s="152"/>
      <c r="AE514" s="133"/>
      <c r="AF514" s="133"/>
      <c r="AG514" s="138"/>
      <c r="AH514" s="139"/>
      <c r="AI514" s="144"/>
      <c r="AJ514" s="144"/>
      <c r="AK514" s="144"/>
      <c r="AL514" s="144"/>
      <c r="AM514" s="144"/>
      <c r="AO514" s="115"/>
      <c r="AQ514" s="146"/>
    </row>
    <row r="515" spans="3:43">
      <c r="C515" s="159"/>
      <c r="D515" s="162"/>
      <c r="E515" s="163"/>
      <c r="F515" s="150"/>
      <c r="G515" s="148"/>
      <c r="H515" s="148"/>
      <c r="I515" s="148"/>
      <c r="J515" s="148"/>
      <c r="K515" s="148"/>
      <c r="L515" s="148"/>
      <c r="M515" s="148"/>
      <c r="N515" s="148"/>
      <c r="O515" s="148"/>
      <c r="P515" s="148"/>
      <c r="Q515" s="148"/>
      <c r="R515" s="148"/>
      <c r="S515" s="148"/>
      <c r="T515" s="148"/>
      <c r="U515" s="148"/>
      <c r="V515" s="148"/>
      <c r="W515" s="148"/>
      <c r="X515" s="148"/>
      <c r="Y515" s="148"/>
      <c r="Z515" s="148"/>
      <c r="AA515" s="148"/>
      <c r="AB515" s="151"/>
      <c r="AC515" s="148"/>
      <c r="AD515" s="152"/>
      <c r="AE515" s="133"/>
      <c r="AF515" s="133"/>
      <c r="AG515" s="138"/>
      <c r="AH515" s="139"/>
      <c r="AI515" s="144"/>
      <c r="AJ515" s="144"/>
      <c r="AK515" s="144"/>
      <c r="AL515" s="144"/>
      <c r="AM515" s="144"/>
      <c r="AO515" s="115"/>
      <c r="AQ515" s="146"/>
    </row>
    <row r="516" spans="3:43">
      <c r="C516" s="159"/>
      <c r="D516" s="162"/>
      <c r="E516" s="163"/>
      <c r="F516" s="150"/>
      <c r="G516" s="148"/>
      <c r="H516" s="148"/>
      <c r="I516" s="148"/>
      <c r="J516" s="148"/>
      <c r="K516" s="148"/>
      <c r="L516" s="148"/>
      <c r="M516" s="148"/>
      <c r="N516" s="148"/>
      <c r="O516" s="148"/>
      <c r="P516" s="148"/>
      <c r="Q516" s="148"/>
      <c r="R516" s="148"/>
      <c r="S516" s="148"/>
      <c r="T516" s="148"/>
      <c r="U516" s="148"/>
      <c r="V516" s="148"/>
      <c r="W516" s="148"/>
      <c r="X516" s="148"/>
      <c r="Y516" s="148"/>
      <c r="Z516" s="148"/>
      <c r="AA516" s="148"/>
      <c r="AB516" s="151"/>
      <c r="AC516" s="148"/>
      <c r="AD516" s="152"/>
      <c r="AE516" s="133"/>
      <c r="AF516" s="133"/>
      <c r="AG516" s="138"/>
      <c r="AH516" s="139"/>
      <c r="AI516" s="144"/>
      <c r="AJ516" s="144"/>
      <c r="AK516" s="144"/>
      <c r="AL516" s="144"/>
      <c r="AM516" s="144"/>
      <c r="AO516" s="115"/>
      <c r="AQ516" s="146"/>
    </row>
    <row r="517" spans="3:43">
      <c r="C517" s="159"/>
      <c r="D517" s="162"/>
      <c r="E517" s="163"/>
      <c r="F517" s="150"/>
      <c r="G517" s="148"/>
      <c r="H517" s="148"/>
      <c r="I517" s="148"/>
      <c r="J517" s="148"/>
      <c r="K517" s="148"/>
      <c r="L517" s="148"/>
      <c r="M517" s="148"/>
      <c r="N517" s="148"/>
      <c r="O517" s="148"/>
      <c r="P517" s="148"/>
      <c r="Q517" s="148"/>
      <c r="R517" s="148"/>
      <c r="S517" s="148"/>
      <c r="T517" s="148"/>
      <c r="U517" s="148"/>
      <c r="V517" s="148"/>
      <c r="W517" s="148"/>
      <c r="X517" s="148"/>
      <c r="Y517" s="148"/>
      <c r="Z517" s="148"/>
      <c r="AA517" s="148"/>
      <c r="AB517" s="151"/>
      <c r="AC517" s="148"/>
      <c r="AD517" s="152"/>
      <c r="AE517" s="133"/>
      <c r="AF517" s="133"/>
      <c r="AG517" s="138"/>
      <c r="AH517" s="139"/>
      <c r="AI517" s="144"/>
      <c r="AJ517" s="144"/>
      <c r="AK517" s="144"/>
      <c r="AL517" s="144"/>
      <c r="AM517" s="144"/>
      <c r="AO517" s="115"/>
      <c r="AQ517" s="146"/>
    </row>
    <row r="518" spans="3:43">
      <c r="C518" s="159"/>
      <c r="D518" s="162"/>
      <c r="E518" s="163"/>
      <c r="F518" s="150"/>
      <c r="G518" s="148"/>
      <c r="H518" s="148"/>
      <c r="I518" s="148"/>
      <c r="J518" s="148"/>
      <c r="K518" s="148"/>
      <c r="L518" s="148"/>
      <c r="M518" s="148"/>
      <c r="N518" s="148"/>
      <c r="O518" s="148"/>
      <c r="P518" s="148"/>
      <c r="Q518" s="148"/>
      <c r="R518" s="148"/>
      <c r="S518" s="148"/>
      <c r="T518" s="148"/>
      <c r="U518" s="148"/>
      <c r="V518" s="148"/>
      <c r="W518" s="148"/>
      <c r="X518" s="148"/>
      <c r="Y518" s="148"/>
      <c r="Z518" s="148"/>
      <c r="AA518" s="148"/>
      <c r="AB518" s="151"/>
      <c r="AC518" s="148"/>
      <c r="AD518" s="152"/>
      <c r="AE518" s="133"/>
      <c r="AF518" s="133"/>
      <c r="AG518" s="138"/>
      <c r="AH518" s="139"/>
      <c r="AI518" s="144"/>
      <c r="AJ518" s="144"/>
      <c r="AK518" s="144"/>
      <c r="AL518" s="144"/>
      <c r="AM518" s="144"/>
      <c r="AO518" s="115"/>
      <c r="AQ518" s="146"/>
    </row>
    <row r="519" spans="3:43">
      <c r="C519" s="159"/>
      <c r="D519" s="162"/>
      <c r="E519" s="163"/>
      <c r="F519" s="150"/>
      <c r="G519" s="148"/>
      <c r="H519" s="148"/>
      <c r="I519" s="148"/>
      <c r="J519" s="148"/>
      <c r="K519" s="148"/>
      <c r="L519" s="148"/>
      <c r="M519" s="148"/>
      <c r="N519" s="148"/>
      <c r="O519" s="148"/>
      <c r="P519" s="148"/>
      <c r="Q519" s="148"/>
      <c r="R519" s="148"/>
      <c r="S519" s="148"/>
      <c r="T519" s="148"/>
      <c r="U519" s="148"/>
      <c r="V519" s="148"/>
      <c r="W519" s="148"/>
      <c r="X519" s="148"/>
      <c r="Y519" s="148"/>
      <c r="Z519" s="148"/>
      <c r="AA519" s="148"/>
      <c r="AB519" s="151"/>
      <c r="AC519" s="148"/>
      <c r="AD519" s="152"/>
      <c r="AE519" s="133"/>
      <c r="AF519" s="133"/>
      <c r="AG519" s="138"/>
      <c r="AH519" s="139"/>
      <c r="AI519" s="144"/>
      <c r="AJ519" s="144"/>
      <c r="AK519" s="144"/>
      <c r="AL519" s="144"/>
      <c r="AM519" s="144"/>
      <c r="AO519" s="115"/>
      <c r="AQ519" s="146"/>
    </row>
    <row r="520" spans="3:43">
      <c r="C520" s="159"/>
      <c r="D520" s="162"/>
      <c r="E520" s="163"/>
      <c r="F520" s="150"/>
      <c r="G520" s="148"/>
      <c r="H520" s="148"/>
      <c r="I520" s="148"/>
      <c r="J520" s="148"/>
      <c r="K520" s="148"/>
      <c r="L520" s="148"/>
      <c r="M520" s="148"/>
      <c r="N520" s="148"/>
      <c r="O520" s="148"/>
      <c r="P520" s="148"/>
      <c r="Q520" s="148"/>
      <c r="R520" s="148"/>
      <c r="S520" s="148"/>
      <c r="T520" s="148"/>
      <c r="U520" s="148"/>
      <c r="V520" s="148"/>
      <c r="W520" s="148"/>
      <c r="X520" s="148"/>
      <c r="Y520" s="148"/>
      <c r="Z520" s="148"/>
      <c r="AA520" s="148"/>
      <c r="AB520" s="151"/>
      <c r="AC520" s="148"/>
      <c r="AD520" s="152"/>
      <c r="AE520" s="133"/>
      <c r="AF520" s="133"/>
      <c r="AG520" s="138"/>
      <c r="AH520" s="139"/>
      <c r="AI520" s="144"/>
      <c r="AJ520" s="144"/>
      <c r="AK520" s="144"/>
      <c r="AL520" s="144"/>
      <c r="AM520" s="144"/>
      <c r="AO520" s="115"/>
      <c r="AQ520" s="146"/>
    </row>
    <row r="521" spans="3:43">
      <c r="C521" s="159"/>
      <c r="D521" s="162"/>
      <c r="E521" s="163"/>
      <c r="F521" s="150"/>
      <c r="G521" s="148"/>
      <c r="H521" s="148"/>
      <c r="I521" s="148"/>
      <c r="J521" s="148"/>
      <c r="K521" s="148"/>
      <c r="L521" s="148"/>
      <c r="M521" s="148"/>
      <c r="N521" s="148"/>
      <c r="O521" s="148"/>
      <c r="P521" s="148"/>
      <c r="Q521" s="148"/>
      <c r="R521" s="148"/>
      <c r="S521" s="148"/>
      <c r="T521" s="148"/>
      <c r="U521" s="148"/>
      <c r="V521" s="148"/>
      <c r="W521" s="148"/>
      <c r="X521" s="148"/>
      <c r="Y521" s="148"/>
      <c r="Z521" s="148"/>
      <c r="AA521" s="148"/>
      <c r="AB521" s="151"/>
      <c r="AC521" s="148"/>
      <c r="AD521" s="152"/>
      <c r="AE521" s="133"/>
      <c r="AF521" s="133"/>
      <c r="AG521" s="138"/>
      <c r="AH521" s="139"/>
      <c r="AI521" s="144"/>
      <c r="AJ521" s="144"/>
      <c r="AK521" s="144"/>
      <c r="AL521" s="144"/>
      <c r="AM521" s="144"/>
      <c r="AO521" s="115"/>
      <c r="AQ521" s="146"/>
    </row>
    <row r="522" spans="3:43">
      <c r="C522" s="159"/>
      <c r="D522" s="162"/>
      <c r="E522" s="163"/>
      <c r="F522" s="150"/>
      <c r="G522" s="148"/>
      <c r="H522" s="148"/>
      <c r="I522" s="148"/>
      <c r="J522" s="148"/>
      <c r="K522" s="148"/>
      <c r="L522" s="148"/>
      <c r="M522" s="148"/>
      <c r="N522" s="148"/>
      <c r="O522" s="148"/>
      <c r="P522" s="148"/>
      <c r="Q522" s="148"/>
      <c r="R522" s="148"/>
      <c r="S522" s="148"/>
      <c r="T522" s="148"/>
      <c r="U522" s="148"/>
      <c r="V522" s="148"/>
      <c r="W522" s="148"/>
      <c r="X522" s="148"/>
      <c r="Y522" s="148"/>
      <c r="Z522" s="148"/>
      <c r="AA522" s="148"/>
      <c r="AB522" s="151"/>
      <c r="AC522" s="148"/>
      <c r="AD522" s="152"/>
      <c r="AE522" s="133"/>
      <c r="AF522" s="133"/>
      <c r="AG522" s="138"/>
      <c r="AH522" s="139"/>
      <c r="AI522" s="144"/>
      <c r="AJ522" s="144"/>
      <c r="AK522" s="144"/>
      <c r="AL522" s="144"/>
      <c r="AM522" s="144"/>
      <c r="AO522" s="115"/>
      <c r="AQ522" s="146"/>
    </row>
    <row r="523" spans="3:43">
      <c r="C523" s="159"/>
      <c r="D523" s="162"/>
      <c r="E523" s="163"/>
      <c r="F523" s="150"/>
      <c r="G523" s="148"/>
      <c r="H523" s="148"/>
      <c r="I523" s="148"/>
      <c r="J523" s="148"/>
      <c r="K523" s="148"/>
      <c r="L523" s="148"/>
      <c r="M523" s="148"/>
      <c r="N523" s="148"/>
      <c r="O523" s="148"/>
      <c r="P523" s="148"/>
      <c r="Q523" s="148"/>
      <c r="R523" s="148"/>
      <c r="S523" s="148"/>
      <c r="T523" s="148"/>
      <c r="U523" s="148"/>
      <c r="V523" s="148"/>
      <c r="W523" s="148"/>
      <c r="X523" s="148"/>
      <c r="Y523" s="148"/>
      <c r="Z523" s="148"/>
      <c r="AA523" s="148"/>
      <c r="AB523" s="151"/>
      <c r="AC523" s="148"/>
      <c r="AD523" s="152"/>
      <c r="AE523" s="133"/>
      <c r="AF523" s="133"/>
      <c r="AG523" s="138"/>
      <c r="AH523" s="139"/>
      <c r="AI523" s="144"/>
      <c r="AJ523" s="144"/>
      <c r="AK523" s="144"/>
      <c r="AL523" s="144"/>
      <c r="AM523" s="144"/>
      <c r="AO523" s="115"/>
      <c r="AQ523" s="146"/>
    </row>
    <row r="524" spans="3:43">
      <c r="C524" s="159"/>
      <c r="D524" s="162"/>
      <c r="E524" s="163"/>
      <c r="F524" s="150"/>
      <c r="G524" s="148"/>
      <c r="H524" s="148"/>
      <c r="I524" s="148"/>
      <c r="J524" s="148"/>
      <c r="K524" s="148"/>
      <c r="L524" s="148"/>
      <c r="M524" s="148"/>
      <c r="N524" s="148"/>
      <c r="O524" s="148"/>
      <c r="P524" s="148"/>
      <c r="Q524" s="148"/>
      <c r="R524" s="148"/>
      <c r="S524" s="148"/>
      <c r="T524" s="148"/>
      <c r="U524" s="148"/>
      <c r="V524" s="148"/>
      <c r="W524" s="148"/>
      <c r="X524" s="148"/>
      <c r="Y524" s="148"/>
      <c r="Z524" s="148"/>
      <c r="AA524" s="148"/>
      <c r="AB524" s="151"/>
      <c r="AC524" s="148"/>
      <c r="AD524" s="152"/>
      <c r="AE524" s="133"/>
      <c r="AF524" s="133"/>
      <c r="AG524" s="138"/>
      <c r="AH524" s="139"/>
      <c r="AI524" s="144"/>
      <c r="AJ524" s="144"/>
      <c r="AK524" s="144"/>
      <c r="AL524" s="144"/>
      <c r="AM524" s="144"/>
      <c r="AO524" s="115"/>
      <c r="AQ524" s="146"/>
    </row>
    <row r="525" spans="3:43">
      <c r="C525" s="159"/>
      <c r="D525" s="162"/>
      <c r="E525" s="163"/>
      <c r="F525" s="150"/>
      <c r="G525" s="148"/>
      <c r="H525" s="148"/>
      <c r="I525" s="148"/>
      <c r="J525" s="148"/>
      <c r="K525" s="148"/>
      <c r="L525" s="148"/>
      <c r="M525" s="148"/>
      <c r="N525" s="148"/>
      <c r="O525" s="148"/>
      <c r="P525" s="148"/>
      <c r="Q525" s="148"/>
      <c r="R525" s="148"/>
      <c r="S525" s="148"/>
      <c r="T525" s="148"/>
      <c r="U525" s="148"/>
      <c r="V525" s="148"/>
      <c r="W525" s="148"/>
      <c r="X525" s="148"/>
      <c r="Y525" s="148"/>
      <c r="Z525" s="148"/>
      <c r="AA525" s="148"/>
      <c r="AB525" s="151"/>
      <c r="AC525" s="148"/>
      <c r="AD525" s="152"/>
      <c r="AE525" s="133"/>
      <c r="AF525" s="133"/>
      <c r="AG525" s="138"/>
      <c r="AH525" s="139"/>
      <c r="AI525" s="144"/>
      <c r="AJ525" s="144"/>
      <c r="AK525" s="144"/>
      <c r="AL525" s="144"/>
      <c r="AM525" s="144"/>
      <c r="AO525" s="115"/>
      <c r="AQ525" s="146"/>
    </row>
    <row r="526" spans="3:43">
      <c r="C526" s="159"/>
      <c r="D526" s="162"/>
      <c r="E526" s="163"/>
      <c r="F526" s="150"/>
      <c r="G526" s="148"/>
      <c r="H526" s="148"/>
      <c r="I526" s="148"/>
      <c r="J526" s="148"/>
      <c r="K526" s="148"/>
      <c r="L526" s="148"/>
      <c r="M526" s="148"/>
      <c r="N526" s="148"/>
      <c r="O526" s="148"/>
      <c r="P526" s="148"/>
      <c r="Q526" s="148"/>
      <c r="R526" s="148"/>
      <c r="S526" s="148"/>
      <c r="T526" s="148"/>
      <c r="U526" s="148"/>
      <c r="V526" s="148"/>
      <c r="W526" s="148"/>
      <c r="X526" s="148"/>
      <c r="Y526" s="148"/>
      <c r="Z526" s="148"/>
      <c r="AA526" s="148"/>
      <c r="AB526" s="151"/>
      <c r="AC526" s="148"/>
      <c r="AD526" s="152"/>
      <c r="AE526" s="133"/>
      <c r="AF526" s="133"/>
      <c r="AG526" s="138"/>
      <c r="AH526" s="139"/>
      <c r="AI526" s="144"/>
      <c r="AJ526" s="144"/>
      <c r="AK526" s="144"/>
      <c r="AL526" s="144"/>
      <c r="AM526" s="144"/>
      <c r="AO526" s="115"/>
      <c r="AQ526" s="146"/>
    </row>
    <row r="527" spans="3:43">
      <c r="C527" s="159"/>
      <c r="D527" s="162"/>
      <c r="E527" s="163"/>
      <c r="F527" s="150"/>
      <c r="G527" s="148"/>
      <c r="H527" s="148"/>
      <c r="I527" s="148"/>
      <c r="J527" s="148"/>
      <c r="K527" s="148"/>
      <c r="L527" s="148"/>
      <c r="M527" s="148"/>
      <c r="N527" s="148"/>
      <c r="O527" s="148"/>
      <c r="P527" s="148"/>
      <c r="Q527" s="148"/>
      <c r="R527" s="148"/>
      <c r="S527" s="148"/>
      <c r="T527" s="148"/>
      <c r="U527" s="148"/>
      <c r="V527" s="148"/>
      <c r="W527" s="148"/>
      <c r="X527" s="148"/>
      <c r="Y527" s="148"/>
      <c r="Z527" s="148"/>
      <c r="AA527" s="148"/>
      <c r="AB527" s="151"/>
      <c r="AC527" s="148"/>
      <c r="AD527" s="152"/>
      <c r="AE527" s="133"/>
      <c r="AF527" s="133"/>
      <c r="AG527" s="138"/>
      <c r="AH527" s="139"/>
      <c r="AI527" s="144"/>
      <c r="AJ527" s="144"/>
      <c r="AK527" s="144"/>
      <c r="AL527" s="144"/>
      <c r="AM527" s="144"/>
      <c r="AO527" s="115"/>
      <c r="AQ527" s="146"/>
    </row>
    <row r="528" spans="3:43">
      <c r="C528" s="159"/>
      <c r="D528" s="162"/>
      <c r="E528" s="163"/>
      <c r="F528" s="150"/>
      <c r="G528" s="148"/>
      <c r="H528" s="148"/>
      <c r="I528" s="148"/>
      <c r="J528" s="148"/>
      <c r="K528" s="148"/>
      <c r="L528" s="148"/>
      <c r="M528" s="148"/>
      <c r="N528" s="148"/>
      <c r="O528" s="148"/>
      <c r="P528" s="148"/>
      <c r="Q528" s="148"/>
      <c r="R528" s="148"/>
      <c r="S528" s="148"/>
      <c r="T528" s="148"/>
      <c r="U528" s="148"/>
      <c r="V528" s="148"/>
      <c r="W528" s="148"/>
      <c r="X528" s="148"/>
      <c r="Y528" s="148"/>
      <c r="Z528" s="148"/>
      <c r="AA528" s="148"/>
      <c r="AB528" s="151"/>
      <c r="AC528" s="148"/>
      <c r="AD528" s="152"/>
      <c r="AE528" s="133"/>
      <c r="AF528" s="133"/>
      <c r="AG528" s="138"/>
      <c r="AH528" s="139"/>
      <c r="AI528" s="144"/>
      <c r="AJ528" s="144"/>
      <c r="AK528" s="144"/>
      <c r="AL528" s="144"/>
      <c r="AM528" s="144"/>
      <c r="AO528" s="115"/>
      <c r="AQ528" s="146"/>
    </row>
    <row r="529" spans="3:43">
      <c r="C529" s="159"/>
      <c r="D529" s="162"/>
      <c r="E529" s="163"/>
      <c r="F529" s="150"/>
      <c r="G529" s="148"/>
      <c r="H529" s="148"/>
      <c r="I529" s="148"/>
      <c r="J529" s="148"/>
      <c r="K529" s="148"/>
      <c r="L529" s="148"/>
      <c r="M529" s="148"/>
      <c r="N529" s="148"/>
      <c r="O529" s="148"/>
      <c r="P529" s="148"/>
      <c r="Q529" s="148"/>
      <c r="R529" s="148"/>
      <c r="S529" s="148"/>
      <c r="T529" s="148"/>
      <c r="U529" s="148"/>
      <c r="V529" s="148"/>
      <c r="W529" s="148"/>
      <c r="X529" s="148"/>
      <c r="Y529" s="148"/>
      <c r="Z529" s="148"/>
      <c r="AA529" s="148"/>
      <c r="AB529" s="151"/>
      <c r="AC529" s="148"/>
      <c r="AD529" s="152"/>
      <c r="AE529" s="133"/>
      <c r="AF529" s="133"/>
      <c r="AG529" s="138"/>
      <c r="AH529" s="139"/>
      <c r="AI529" s="144"/>
      <c r="AJ529" s="144"/>
      <c r="AK529" s="144"/>
      <c r="AL529" s="144"/>
      <c r="AM529" s="144"/>
      <c r="AO529" s="115"/>
      <c r="AQ529" s="146"/>
    </row>
    <row r="530" spans="3:43">
      <c r="C530" s="159"/>
      <c r="D530" s="162"/>
      <c r="E530" s="163"/>
      <c r="F530" s="150"/>
      <c r="G530" s="148"/>
      <c r="H530" s="148"/>
      <c r="I530" s="148"/>
      <c r="J530" s="148"/>
      <c r="K530" s="148"/>
      <c r="L530" s="148"/>
      <c r="M530" s="148"/>
      <c r="N530" s="148"/>
      <c r="O530" s="148"/>
      <c r="P530" s="148"/>
      <c r="Q530" s="148"/>
      <c r="R530" s="148"/>
      <c r="S530" s="148"/>
      <c r="T530" s="148"/>
      <c r="U530" s="148"/>
      <c r="V530" s="148"/>
      <c r="W530" s="148"/>
      <c r="X530" s="148"/>
      <c r="Y530" s="148"/>
      <c r="Z530" s="148"/>
      <c r="AA530" s="148"/>
      <c r="AB530" s="151"/>
      <c r="AC530" s="148"/>
      <c r="AD530" s="152"/>
      <c r="AE530" s="133"/>
      <c r="AF530" s="133"/>
      <c r="AG530" s="138"/>
      <c r="AH530" s="139"/>
      <c r="AI530" s="144"/>
      <c r="AJ530" s="144"/>
      <c r="AK530" s="144"/>
      <c r="AL530" s="144"/>
      <c r="AM530" s="144"/>
      <c r="AO530" s="115"/>
      <c r="AQ530" s="146"/>
    </row>
    <row r="531" spans="3:43">
      <c r="C531" s="159"/>
      <c r="D531" s="162"/>
      <c r="E531" s="163"/>
      <c r="F531" s="150"/>
      <c r="G531" s="148"/>
      <c r="H531" s="148"/>
      <c r="I531" s="148"/>
      <c r="J531" s="148"/>
      <c r="K531" s="148"/>
      <c r="L531" s="148"/>
      <c r="M531" s="148"/>
      <c r="N531" s="148"/>
      <c r="O531" s="148"/>
      <c r="P531" s="148"/>
      <c r="Q531" s="148"/>
      <c r="R531" s="148"/>
      <c r="S531" s="148"/>
      <c r="T531" s="148"/>
      <c r="U531" s="148"/>
      <c r="V531" s="148"/>
      <c r="W531" s="148"/>
      <c r="X531" s="148"/>
      <c r="Y531" s="148"/>
      <c r="Z531" s="148"/>
      <c r="AA531" s="148"/>
      <c r="AB531" s="151"/>
      <c r="AC531" s="148"/>
      <c r="AD531" s="152"/>
      <c r="AE531" s="133"/>
      <c r="AF531" s="133"/>
      <c r="AG531" s="138"/>
      <c r="AH531" s="139"/>
      <c r="AI531" s="144"/>
      <c r="AJ531" s="144"/>
      <c r="AK531" s="144"/>
      <c r="AL531" s="144"/>
      <c r="AM531" s="144"/>
      <c r="AO531" s="115"/>
      <c r="AQ531" s="146"/>
    </row>
    <row r="532" spans="3:43">
      <c r="C532" s="159"/>
      <c r="D532" s="162"/>
      <c r="E532" s="163"/>
      <c r="F532" s="150"/>
      <c r="G532" s="148"/>
      <c r="H532" s="148"/>
      <c r="I532" s="148"/>
      <c r="J532" s="148"/>
      <c r="K532" s="148"/>
      <c r="L532" s="148"/>
      <c r="M532" s="148"/>
      <c r="N532" s="148"/>
      <c r="O532" s="148"/>
      <c r="P532" s="148"/>
      <c r="Q532" s="148"/>
      <c r="R532" s="148"/>
      <c r="S532" s="148"/>
      <c r="T532" s="148"/>
      <c r="U532" s="148"/>
      <c r="V532" s="148"/>
      <c r="W532" s="148"/>
      <c r="X532" s="148"/>
      <c r="Y532" s="148"/>
      <c r="Z532" s="148"/>
      <c r="AA532" s="148"/>
      <c r="AB532" s="151"/>
      <c r="AC532" s="148"/>
      <c r="AD532" s="152"/>
      <c r="AE532" s="133"/>
      <c r="AF532" s="133"/>
      <c r="AG532" s="138"/>
      <c r="AH532" s="139"/>
      <c r="AI532" s="144"/>
      <c r="AJ532" s="144"/>
      <c r="AK532" s="144"/>
      <c r="AL532" s="144"/>
      <c r="AM532" s="144"/>
      <c r="AO532" s="115"/>
      <c r="AQ532" s="146"/>
    </row>
    <row r="533" spans="3:43">
      <c r="C533" s="159"/>
      <c r="D533" s="162"/>
      <c r="E533" s="163"/>
      <c r="F533" s="150"/>
      <c r="G533" s="148"/>
      <c r="H533" s="148"/>
      <c r="I533" s="148"/>
      <c r="J533" s="148"/>
      <c r="K533" s="148"/>
      <c r="L533" s="148"/>
      <c r="M533" s="148"/>
      <c r="N533" s="148"/>
      <c r="O533" s="148"/>
      <c r="P533" s="148"/>
      <c r="Q533" s="148"/>
      <c r="R533" s="148"/>
      <c r="S533" s="148"/>
      <c r="T533" s="148"/>
      <c r="U533" s="148"/>
      <c r="V533" s="148"/>
      <c r="W533" s="148"/>
      <c r="X533" s="148"/>
      <c r="Y533" s="148"/>
      <c r="Z533" s="148"/>
      <c r="AA533" s="148"/>
      <c r="AB533" s="151"/>
      <c r="AC533" s="148"/>
      <c r="AD533" s="152"/>
      <c r="AE533" s="133"/>
      <c r="AF533" s="133"/>
      <c r="AG533" s="138"/>
      <c r="AH533" s="139"/>
      <c r="AI533" s="144"/>
      <c r="AJ533" s="144"/>
      <c r="AK533" s="144"/>
      <c r="AL533" s="144"/>
      <c r="AM533" s="144"/>
      <c r="AO533" s="115"/>
      <c r="AQ533" s="146"/>
    </row>
    <row r="534" spans="3:43">
      <c r="C534" s="159"/>
      <c r="D534" s="162"/>
      <c r="E534" s="163"/>
      <c r="F534" s="150"/>
      <c r="G534" s="148"/>
      <c r="H534" s="148"/>
      <c r="I534" s="148"/>
      <c r="J534" s="148"/>
      <c r="K534" s="148"/>
      <c r="L534" s="148"/>
      <c r="M534" s="148"/>
      <c r="N534" s="148"/>
      <c r="O534" s="148"/>
      <c r="P534" s="148"/>
      <c r="Q534" s="148"/>
      <c r="R534" s="148"/>
      <c r="S534" s="148"/>
      <c r="T534" s="148"/>
      <c r="U534" s="148"/>
      <c r="V534" s="148"/>
      <c r="W534" s="148"/>
      <c r="X534" s="148"/>
      <c r="Y534" s="148"/>
      <c r="Z534" s="148"/>
      <c r="AA534" s="148"/>
      <c r="AB534" s="151"/>
      <c r="AC534" s="148"/>
      <c r="AD534" s="152"/>
      <c r="AE534" s="133"/>
      <c r="AF534" s="133"/>
      <c r="AG534" s="138"/>
      <c r="AH534" s="139"/>
      <c r="AI534" s="144"/>
      <c r="AJ534" s="144"/>
      <c r="AK534" s="144"/>
      <c r="AL534" s="144"/>
      <c r="AM534" s="144"/>
      <c r="AO534" s="115"/>
      <c r="AQ534" s="146"/>
    </row>
    <row r="535" spans="3:43">
      <c r="C535" s="159"/>
      <c r="D535" s="162"/>
      <c r="E535" s="163"/>
      <c r="F535" s="150"/>
      <c r="G535" s="148"/>
      <c r="H535" s="148"/>
      <c r="I535" s="148"/>
      <c r="J535" s="148"/>
      <c r="K535" s="148"/>
      <c r="L535" s="148"/>
      <c r="M535" s="148"/>
      <c r="N535" s="148"/>
      <c r="O535" s="148"/>
      <c r="P535" s="148"/>
      <c r="Q535" s="148"/>
      <c r="R535" s="148"/>
      <c r="S535" s="148"/>
      <c r="T535" s="148"/>
      <c r="U535" s="148"/>
      <c r="V535" s="148"/>
      <c r="W535" s="148"/>
      <c r="X535" s="148"/>
      <c r="Y535" s="148"/>
      <c r="Z535" s="148"/>
      <c r="AA535" s="148"/>
      <c r="AB535" s="151"/>
      <c r="AC535" s="148"/>
      <c r="AD535" s="152"/>
      <c r="AE535" s="133"/>
      <c r="AF535" s="133"/>
      <c r="AG535" s="138"/>
      <c r="AH535" s="139"/>
      <c r="AI535" s="144"/>
      <c r="AJ535" s="144"/>
      <c r="AK535" s="144"/>
      <c r="AL535" s="144"/>
      <c r="AM535" s="144"/>
      <c r="AO535" s="115"/>
      <c r="AQ535" s="146"/>
    </row>
    <row r="536" spans="3:43">
      <c r="C536" s="159"/>
      <c r="D536" s="162"/>
      <c r="E536" s="163"/>
      <c r="F536" s="150"/>
      <c r="G536" s="148"/>
      <c r="H536" s="148"/>
      <c r="I536" s="148"/>
      <c r="J536" s="148"/>
      <c r="K536" s="148"/>
      <c r="L536" s="148"/>
      <c r="M536" s="148"/>
      <c r="N536" s="148"/>
      <c r="O536" s="148"/>
      <c r="P536" s="148"/>
      <c r="Q536" s="148"/>
      <c r="R536" s="148"/>
      <c r="S536" s="148"/>
      <c r="T536" s="148"/>
      <c r="U536" s="148"/>
      <c r="V536" s="148"/>
      <c r="W536" s="148"/>
      <c r="X536" s="148"/>
      <c r="Y536" s="148"/>
      <c r="Z536" s="148"/>
      <c r="AA536" s="148"/>
      <c r="AB536" s="151"/>
      <c r="AC536" s="148"/>
      <c r="AD536" s="152"/>
      <c r="AE536" s="133"/>
      <c r="AF536" s="133"/>
      <c r="AG536" s="138"/>
      <c r="AH536" s="139"/>
      <c r="AI536" s="144"/>
      <c r="AJ536" s="144"/>
      <c r="AK536" s="144"/>
      <c r="AL536" s="144"/>
      <c r="AM536" s="144"/>
      <c r="AO536" s="115"/>
      <c r="AQ536" s="146"/>
    </row>
    <row r="537" spans="3:43">
      <c r="C537" s="159"/>
      <c r="D537" s="162"/>
      <c r="E537" s="163"/>
      <c r="F537" s="150"/>
      <c r="G537" s="148"/>
      <c r="H537" s="148"/>
      <c r="I537" s="148"/>
      <c r="J537" s="148"/>
      <c r="K537" s="148"/>
      <c r="L537" s="148"/>
      <c r="M537" s="148"/>
      <c r="N537" s="148"/>
      <c r="O537" s="148"/>
      <c r="P537" s="148"/>
      <c r="Q537" s="148"/>
      <c r="R537" s="148"/>
      <c r="S537" s="148"/>
      <c r="T537" s="148"/>
      <c r="U537" s="148"/>
      <c r="V537" s="148"/>
      <c r="W537" s="148"/>
      <c r="X537" s="148"/>
      <c r="Y537" s="148"/>
      <c r="Z537" s="148"/>
      <c r="AA537" s="148"/>
      <c r="AB537" s="151"/>
      <c r="AC537" s="148"/>
      <c r="AD537" s="152"/>
      <c r="AE537" s="133"/>
      <c r="AF537" s="133"/>
      <c r="AG537" s="138"/>
      <c r="AH537" s="139"/>
      <c r="AI537" s="144"/>
      <c r="AJ537" s="144"/>
      <c r="AK537" s="144"/>
      <c r="AL537" s="144"/>
      <c r="AM537" s="144"/>
      <c r="AO537" s="115"/>
      <c r="AQ537" s="146"/>
    </row>
    <row r="538" spans="3:43">
      <c r="C538" s="159"/>
      <c r="D538" s="162"/>
      <c r="E538" s="163"/>
      <c r="F538" s="150"/>
      <c r="G538" s="148"/>
      <c r="H538" s="148"/>
      <c r="I538" s="148"/>
      <c r="J538" s="148"/>
      <c r="K538" s="148"/>
      <c r="L538" s="148"/>
      <c r="M538" s="148"/>
      <c r="N538" s="148"/>
      <c r="O538" s="148"/>
      <c r="P538" s="148"/>
      <c r="Q538" s="148"/>
      <c r="R538" s="148"/>
      <c r="S538" s="148"/>
      <c r="T538" s="148"/>
      <c r="U538" s="148"/>
      <c r="V538" s="148"/>
      <c r="W538" s="148"/>
      <c r="X538" s="148"/>
      <c r="Y538" s="148"/>
      <c r="Z538" s="148"/>
      <c r="AA538" s="148"/>
      <c r="AB538" s="151"/>
      <c r="AC538" s="148"/>
      <c r="AD538" s="152"/>
      <c r="AE538" s="133"/>
      <c r="AF538" s="133"/>
      <c r="AG538" s="138"/>
      <c r="AH538" s="139"/>
      <c r="AI538" s="144"/>
      <c r="AJ538" s="144"/>
      <c r="AK538" s="144"/>
      <c r="AL538" s="144"/>
      <c r="AM538" s="144"/>
      <c r="AO538" s="115"/>
      <c r="AQ538" s="146"/>
    </row>
    <row r="539" spans="3:43">
      <c r="C539" s="159"/>
      <c r="D539" s="162"/>
      <c r="E539" s="163"/>
      <c r="F539" s="150"/>
      <c r="G539" s="148"/>
      <c r="H539" s="148"/>
      <c r="I539" s="148"/>
      <c r="J539" s="148"/>
      <c r="K539" s="148"/>
      <c r="L539" s="148"/>
      <c r="M539" s="148"/>
      <c r="N539" s="148"/>
      <c r="O539" s="148"/>
      <c r="P539" s="148"/>
      <c r="Q539" s="148"/>
      <c r="R539" s="148"/>
      <c r="S539" s="148"/>
      <c r="T539" s="148"/>
      <c r="U539" s="148"/>
      <c r="V539" s="148"/>
      <c r="W539" s="148"/>
      <c r="X539" s="148"/>
      <c r="Y539" s="148"/>
      <c r="Z539" s="148"/>
      <c r="AA539" s="148"/>
      <c r="AB539" s="151"/>
      <c r="AC539" s="148"/>
      <c r="AD539" s="152"/>
      <c r="AE539" s="133"/>
      <c r="AF539" s="133"/>
      <c r="AG539" s="138"/>
      <c r="AH539" s="139"/>
      <c r="AI539" s="144"/>
      <c r="AJ539" s="144"/>
      <c r="AK539" s="144"/>
      <c r="AL539" s="144"/>
      <c r="AM539" s="144"/>
      <c r="AO539" s="115"/>
      <c r="AQ539" s="146"/>
    </row>
    <row r="540" spans="3:43">
      <c r="C540" s="159"/>
      <c r="D540" s="162"/>
      <c r="E540" s="163"/>
      <c r="F540" s="150"/>
      <c r="G540" s="148"/>
      <c r="H540" s="148"/>
      <c r="I540" s="148"/>
      <c r="J540" s="148"/>
      <c r="K540" s="148"/>
      <c r="L540" s="148"/>
      <c r="M540" s="148"/>
      <c r="N540" s="148"/>
      <c r="O540" s="148"/>
      <c r="P540" s="148"/>
      <c r="Q540" s="148"/>
      <c r="R540" s="148"/>
      <c r="S540" s="148"/>
      <c r="T540" s="148"/>
      <c r="U540" s="148"/>
      <c r="V540" s="148"/>
      <c r="W540" s="148"/>
      <c r="X540" s="148"/>
      <c r="Y540" s="148"/>
      <c r="Z540" s="148"/>
      <c r="AA540" s="148"/>
      <c r="AB540" s="151"/>
      <c r="AC540" s="148"/>
      <c r="AD540" s="152"/>
      <c r="AE540" s="133"/>
      <c r="AF540" s="133"/>
      <c r="AG540" s="138"/>
      <c r="AH540" s="139"/>
      <c r="AI540" s="144"/>
      <c r="AJ540" s="144"/>
      <c r="AK540" s="144"/>
      <c r="AL540" s="144"/>
      <c r="AM540" s="144"/>
      <c r="AO540" s="115"/>
      <c r="AQ540" s="146"/>
    </row>
    <row r="541" spans="3:43">
      <c r="C541" s="159"/>
      <c r="D541" s="162"/>
      <c r="E541" s="163"/>
      <c r="F541" s="150"/>
      <c r="G541" s="148"/>
      <c r="H541" s="148"/>
      <c r="I541" s="148"/>
      <c r="J541" s="148"/>
      <c r="K541" s="148"/>
      <c r="L541" s="148"/>
      <c r="M541" s="148"/>
      <c r="N541" s="148"/>
      <c r="O541" s="148"/>
      <c r="P541" s="148"/>
      <c r="Q541" s="148"/>
      <c r="R541" s="148"/>
      <c r="S541" s="148"/>
      <c r="T541" s="148"/>
      <c r="U541" s="148"/>
      <c r="V541" s="148"/>
      <c r="W541" s="148"/>
      <c r="X541" s="148"/>
      <c r="Y541" s="148"/>
      <c r="Z541" s="148"/>
      <c r="AA541" s="148"/>
      <c r="AB541" s="151"/>
      <c r="AC541" s="148"/>
      <c r="AD541" s="152"/>
      <c r="AE541" s="133"/>
      <c r="AF541" s="133"/>
      <c r="AG541" s="138"/>
      <c r="AH541" s="139"/>
      <c r="AI541" s="144"/>
      <c r="AJ541" s="144"/>
      <c r="AK541" s="144"/>
      <c r="AL541" s="144"/>
      <c r="AM541" s="144"/>
      <c r="AO541" s="115"/>
      <c r="AQ541" s="146"/>
    </row>
    <row r="542" spans="3:43">
      <c r="C542" s="159"/>
      <c r="D542" s="162"/>
      <c r="E542" s="163"/>
      <c r="F542" s="150"/>
      <c r="G542" s="148"/>
      <c r="H542" s="148"/>
      <c r="I542" s="148"/>
      <c r="J542" s="148"/>
      <c r="K542" s="148"/>
      <c r="L542" s="148"/>
      <c r="M542" s="148"/>
      <c r="N542" s="148"/>
      <c r="O542" s="148"/>
      <c r="P542" s="148"/>
      <c r="Q542" s="148"/>
      <c r="R542" s="148"/>
      <c r="S542" s="148"/>
      <c r="T542" s="148"/>
      <c r="U542" s="148"/>
      <c r="V542" s="148"/>
      <c r="W542" s="148"/>
      <c r="X542" s="148"/>
      <c r="Y542" s="148"/>
      <c r="Z542" s="148"/>
      <c r="AA542" s="148"/>
      <c r="AB542" s="151"/>
      <c r="AC542" s="148"/>
      <c r="AD542" s="152"/>
      <c r="AE542" s="133"/>
      <c r="AF542" s="133"/>
      <c r="AG542" s="138"/>
      <c r="AH542" s="139"/>
      <c r="AI542" s="144"/>
      <c r="AJ542" s="144"/>
      <c r="AK542" s="144"/>
      <c r="AL542" s="144"/>
      <c r="AM542" s="144"/>
      <c r="AO542" s="115"/>
      <c r="AQ542" s="146"/>
    </row>
    <row r="543" spans="3:43">
      <c r="C543" s="159"/>
      <c r="D543" s="162"/>
      <c r="E543" s="163"/>
      <c r="F543" s="150"/>
      <c r="G543" s="148"/>
      <c r="H543" s="148"/>
      <c r="I543" s="148"/>
      <c r="J543" s="148"/>
      <c r="K543" s="148"/>
      <c r="L543" s="148"/>
      <c r="M543" s="148"/>
      <c r="N543" s="148"/>
      <c r="O543" s="148"/>
      <c r="P543" s="148"/>
      <c r="Q543" s="148"/>
      <c r="R543" s="148"/>
      <c r="S543" s="148"/>
      <c r="T543" s="148"/>
      <c r="U543" s="148"/>
      <c r="V543" s="148"/>
      <c r="W543" s="148"/>
      <c r="X543" s="148"/>
      <c r="Y543" s="148"/>
      <c r="Z543" s="148"/>
      <c r="AA543" s="148"/>
      <c r="AB543" s="151"/>
      <c r="AC543" s="148"/>
      <c r="AD543" s="152"/>
      <c r="AE543" s="133"/>
      <c r="AF543" s="133"/>
      <c r="AG543" s="138"/>
      <c r="AH543" s="139"/>
      <c r="AI543" s="144"/>
      <c r="AJ543" s="144"/>
      <c r="AK543" s="144"/>
      <c r="AL543" s="144"/>
      <c r="AM543" s="144"/>
      <c r="AO543" s="115"/>
      <c r="AQ543" s="146"/>
    </row>
    <row r="544" spans="3:43">
      <c r="C544" s="159"/>
      <c r="D544" s="162"/>
      <c r="E544" s="163"/>
      <c r="F544" s="150"/>
      <c r="G544" s="148"/>
      <c r="H544" s="148"/>
      <c r="I544" s="148"/>
      <c r="J544" s="148"/>
      <c r="K544" s="148"/>
      <c r="L544" s="148"/>
      <c r="M544" s="148"/>
      <c r="N544" s="148"/>
      <c r="O544" s="148"/>
      <c r="P544" s="148"/>
      <c r="Q544" s="148"/>
      <c r="R544" s="148"/>
      <c r="S544" s="148"/>
      <c r="T544" s="148"/>
      <c r="U544" s="148"/>
      <c r="V544" s="148"/>
      <c r="W544" s="148"/>
      <c r="X544" s="148"/>
      <c r="Y544" s="148"/>
      <c r="Z544" s="148"/>
      <c r="AA544" s="148"/>
      <c r="AB544" s="151"/>
      <c r="AC544" s="148"/>
      <c r="AD544" s="152"/>
      <c r="AE544" s="133"/>
      <c r="AF544" s="133"/>
      <c r="AG544" s="138"/>
      <c r="AH544" s="139"/>
      <c r="AI544" s="144"/>
      <c r="AJ544" s="144"/>
      <c r="AK544" s="144"/>
      <c r="AL544" s="144"/>
      <c r="AM544" s="144"/>
      <c r="AO544" s="115"/>
      <c r="AQ544" s="146"/>
    </row>
    <row r="545" spans="2:43">
      <c r="C545" s="159"/>
      <c r="D545" s="162"/>
      <c r="E545" s="163"/>
      <c r="F545" s="150"/>
      <c r="G545" s="148"/>
      <c r="H545" s="148"/>
      <c r="I545" s="148"/>
      <c r="J545" s="148"/>
      <c r="K545" s="148"/>
      <c r="L545" s="148"/>
      <c r="M545" s="148"/>
      <c r="N545" s="148"/>
      <c r="O545" s="148"/>
      <c r="P545" s="148"/>
      <c r="Q545" s="148"/>
      <c r="R545" s="148"/>
      <c r="S545" s="148"/>
      <c r="T545" s="148"/>
      <c r="U545" s="148"/>
      <c r="V545" s="148"/>
      <c r="W545" s="148"/>
      <c r="X545" s="148"/>
      <c r="Y545" s="148"/>
      <c r="Z545" s="148"/>
      <c r="AA545" s="148"/>
      <c r="AB545" s="151"/>
      <c r="AC545" s="148"/>
      <c r="AD545" s="152"/>
      <c r="AE545" s="133"/>
      <c r="AF545" s="133"/>
      <c r="AG545" s="138"/>
      <c r="AH545" s="139"/>
      <c r="AI545" s="144"/>
      <c r="AJ545" s="144"/>
      <c r="AK545" s="144"/>
      <c r="AL545" s="144"/>
      <c r="AM545" s="144"/>
      <c r="AO545" s="115"/>
      <c r="AQ545" s="146"/>
    </row>
    <row r="546" spans="2:43">
      <c r="C546" s="159"/>
      <c r="D546" s="162"/>
      <c r="E546" s="163"/>
      <c r="F546" s="150"/>
      <c r="G546" s="148"/>
      <c r="H546" s="148"/>
      <c r="I546" s="148"/>
      <c r="J546" s="148"/>
      <c r="K546" s="148"/>
      <c r="L546" s="148"/>
      <c r="M546" s="148"/>
      <c r="N546" s="148"/>
      <c r="O546" s="148"/>
      <c r="P546" s="148"/>
      <c r="Q546" s="148"/>
      <c r="R546" s="148"/>
      <c r="S546" s="148"/>
      <c r="T546" s="148"/>
      <c r="U546" s="148"/>
      <c r="V546" s="148"/>
      <c r="W546" s="148"/>
      <c r="X546" s="148"/>
      <c r="Y546" s="148"/>
      <c r="Z546" s="148"/>
      <c r="AA546" s="148"/>
      <c r="AB546" s="151"/>
      <c r="AC546" s="148"/>
      <c r="AD546" s="152"/>
      <c r="AE546" s="133"/>
      <c r="AF546" s="133"/>
      <c r="AG546" s="138"/>
      <c r="AH546" s="139"/>
      <c r="AI546" s="144"/>
      <c r="AJ546" s="144"/>
      <c r="AK546" s="144"/>
      <c r="AL546" s="144"/>
      <c r="AM546" s="144"/>
      <c r="AO546" s="115"/>
      <c r="AQ546" s="146"/>
    </row>
    <row r="547" spans="2:43">
      <c r="C547" s="159"/>
      <c r="D547" s="162"/>
      <c r="E547" s="163"/>
      <c r="F547" s="150"/>
      <c r="G547" s="148"/>
      <c r="H547" s="148"/>
      <c r="I547" s="148"/>
      <c r="J547" s="148"/>
      <c r="K547" s="148"/>
      <c r="L547" s="148"/>
      <c r="M547" s="148"/>
      <c r="N547" s="148"/>
      <c r="O547" s="148"/>
      <c r="P547" s="148"/>
      <c r="Q547" s="148"/>
      <c r="R547" s="148"/>
      <c r="S547" s="148"/>
      <c r="T547" s="148"/>
      <c r="U547" s="148"/>
      <c r="V547" s="148"/>
      <c r="W547" s="148"/>
      <c r="X547" s="148"/>
      <c r="Y547" s="148"/>
      <c r="Z547" s="148"/>
      <c r="AA547" s="148"/>
      <c r="AB547" s="151"/>
      <c r="AC547" s="148"/>
      <c r="AD547" s="152"/>
      <c r="AE547" s="133"/>
      <c r="AF547" s="133"/>
      <c r="AG547" s="138"/>
      <c r="AH547" s="139"/>
      <c r="AI547" s="144"/>
      <c r="AJ547" s="144"/>
      <c r="AK547" s="144"/>
      <c r="AL547" s="144"/>
      <c r="AM547" s="144"/>
      <c r="AO547" s="115"/>
      <c r="AQ547" s="146"/>
    </row>
    <row r="548" spans="2:43">
      <c r="C548" s="159"/>
      <c r="D548" s="162"/>
      <c r="E548" s="163"/>
      <c r="F548" s="150"/>
      <c r="G548" s="148"/>
      <c r="H548" s="148"/>
      <c r="I548" s="148"/>
      <c r="J548" s="148"/>
      <c r="K548" s="148"/>
      <c r="L548" s="148"/>
      <c r="M548" s="148"/>
      <c r="N548" s="148"/>
      <c r="O548" s="148"/>
      <c r="P548" s="148"/>
      <c r="Q548" s="148"/>
      <c r="R548" s="148"/>
      <c r="S548" s="148"/>
      <c r="T548" s="148"/>
      <c r="U548" s="148"/>
      <c r="V548" s="148"/>
      <c r="W548" s="148"/>
      <c r="X548" s="148"/>
      <c r="Y548" s="148"/>
      <c r="Z548" s="148"/>
      <c r="AA548" s="148"/>
      <c r="AB548" s="151"/>
      <c r="AC548" s="148"/>
      <c r="AD548" s="152"/>
      <c r="AE548" s="133"/>
      <c r="AF548" s="133"/>
      <c r="AG548" s="138"/>
      <c r="AH548" s="139"/>
      <c r="AI548" s="144"/>
      <c r="AJ548" s="144"/>
      <c r="AK548" s="144"/>
      <c r="AL548" s="144"/>
      <c r="AM548" s="144"/>
      <c r="AO548" s="115"/>
      <c r="AQ548" s="146"/>
    </row>
    <row r="549" spans="2:43">
      <c r="B549" s="158"/>
      <c r="C549" s="159"/>
      <c r="D549" s="162"/>
      <c r="E549" s="161"/>
      <c r="F549" s="150"/>
      <c r="G549" s="148"/>
      <c r="H549" s="148"/>
      <c r="I549" s="148"/>
      <c r="J549" s="148"/>
      <c r="K549" s="148"/>
      <c r="L549" s="148"/>
      <c r="M549" s="148"/>
      <c r="N549" s="148"/>
      <c r="O549" s="148"/>
      <c r="P549" s="148"/>
      <c r="Q549" s="148"/>
      <c r="R549" s="148"/>
      <c r="S549" s="148"/>
      <c r="T549" s="148"/>
      <c r="U549" s="148"/>
      <c r="V549" s="148"/>
      <c r="W549" s="148"/>
      <c r="X549" s="148"/>
      <c r="Y549" s="148"/>
      <c r="Z549" s="148"/>
      <c r="AA549" s="148"/>
      <c r="AB549" s="151"/>
      <c r="AC549" s="148"/>
      <c r="AD549" s="152"/>
      <c r="AE549" s="133"/>
      <c r="AF549" s="133"/>
      <c r="AG549" s="138"/>
      <c r="AH549" s="139"/>
      <c r="AI549" s="144"/>
      <c r="AJ549" s="144"/>
      <c r="AK549" s="144"/>
      <c r="AL549" s="144"/>
      <c r="AM549" s="144"/>
      <c r="AO549" s="115"/>
      <c r="AQ549" s="4"/>
    </row>
    <row r="550" spans="2:43">
      <c r="C550" s="159"/>
      <c r="D550" s="162"/>
      <c r="E550" s="163"/>
      <c r="F550" s="150"/>
      <c r="G550" s="148"/>
      <c r="H550" s="148"/>
      <c r="I550" s="148"/>
      <c r="J550" s="148"/>
      <c r="K550" s="148"/>
      <c r="L550" s="148"/>
      <c r="M550" s="148"/>
      <c r="N550" s="148"/>
      <c r="O550" s="148"/>
      <c r="P550" s="148"/>
      <c r="Q550" s="148"/>
      <c r="R550" s="148"/>
      <c r="S550" s="148"/>
      <c r="T550" s="148"/>
      <c r="U550" s="148"/>
      <c r="V550" s="148"/>
      <c r="W550" s="148"/>
      <c r="X550" s="148"/>
      <c r="Y550" s="148"/>
      <c r="Z550" s="148"/>
      <c r="AA550" s="148"/>
      <c r="AB550" s="151"/>
      <c r="AC550" s="148"/>
      <c r="AD550" s="152"/>
      <c r="AE550" s="133"/>
      <c r="AF550" s="133"/>
      <c r="AG550" s="138"/>
      <c r="AH550" s="139"/>
      <c r="AI550" s="144"/>
      <c r="AJ550" s="144"/>
      <c r="AK550" s="144"/>
      <c r="AL550" s="144"/>
      <c r="AM550" s="144"/>
      <c r="AO550" s="115"/>
      <c r="AQ550" s="146"/>
    </row>
    <row r="551" spans="2:43">
      <c r="C551" s="159"/>
      <c r="D551" s="162"/>
      <c r="E551" s="163"/>
      <c r="F551" s="150"/>
      <c r="G551" s="148"/>
      <c r="H551" s="148"/>
      <c r="I551" s="148"/>
      <c r="J551" s="148"/>
      <c r="K551" s="148"/>
      <c r="L551" s="148"/>
      <c r="M551" s="148"/>
      <c r="N551" s="148"/>
      <c r="O551" s="148"/>
      <c r="P551" s="148"/>
      <c r="Q551" s="148"/>
      <c r="R551" s="148"/>
      <c r="S551" s="148"/>
      <c r="T551" s="148"/>
      <c r="U551" s="148"/>
      <c r="V551" s="148"/>
      <c r="W551" s="148"/>
      <c r="X551" s="148"/>
      <c r="Y551" s="148"/>
      <c r="Z551" s="148"/>
      <c r="AA551" s="148"/>
      <c r="AB551" s="151"/>
      <c r="AC551" s="148"/>
      <c r="AD551" s="152"/>
      <c r="AE551" s="133"/>
      <c r="AF551" s="133"/>
      <c r="AG551" s="138"/>
      <c r="AH551" s="139"/>
      <c r="AI551" s="144"/>
      <c r="AJ551" s="144"/>
      <c r="AK551" s="144"/>
      <c r="AL551" s="144"/>
      <c r="AM551" s="144"/>
      <c r="AO551" s="115"/>
      <c r="AQ551" s="146"/>
    </row>
    <row r="552" spans="2:43">
      <c r="C552" s="159"/>
      <c r="D552" s="162"/>
      <c r="E552" s="163"/>
      <c r="F552" s="150"/>
      <c r="G552" s="148"/>
      <c r="H552" s="148"/>
      <c r="I552" s="148"/>
      <c r="J552" s="148"/>
      <c r="K552" s="148"/>
      <c r="L552" s="148"/>
      <c r="M552" s="148"/>
      <c r="N552" s="148"/>
      <c r="O552" s="148"/>
      <c r="P552" s="148"/>
      <c r="Q552" s="148"/>
      <c r="R552" s="148"/>
      <c r="S552" s="148"/>
      <c r="T552" s="148"/>
      <c r="U552" s="148"/>
      <c r="V552" s="148"/>
      <c r="W552" s="148"/>
      <c r="X552" s="148"/>
      <c r="Y552" s="148"/>
      <c r="Z552" s="148"/>
      <c r="AA552" s="148"/>
      <c r="AB552" s="151"/>
      <c r="AC552" s="148"/>
      <c r="AD552" s="152"/>
      <c r="AE552" s="133"/>
      <c r="AF552" s="133"/>
      <c r="AG552" s="138"/>
      <c r="AH552" s="139"/>
      <c r="AI552" s="144"/>
      <c r="AJ552" s="144"/>
      <c r="AK552" s="144"/>
      <c r="AL552" s="144"/>
      <c r="AM552" s="144"/>
      <c r="AO552" s="115"/>
      <c r="AQ552" s="146"/>
    </row>
    <row r="553" spans="2:43">
      <c r="C553" s="159"/>
      <c r="D553" s="162"/>
      <c r="E553" s="163"/>
      <c r="F553" s="150"/>
      <c r="G553" s="148"/>
      <c r="H553" s="148"/>
      <c r="I553" s="148"/>
      <c r="J553" s="148"/>
      <c r="K553" s="148"/>
      <c r="L553" s="148"/>
      <c r="M553" s="148"/>
      <c r="N553" s="148"/>
      <c r="O553" s="148"/>
      <c r="P553" s="148"/>
      <c r="Q553" s="148"/>
      <c r="R553" s="148"/>
      <c r="S553" s="148"/>
      <c r="T553" s="148"/>
      <c r="U553" s="148"/>
      <c r="V553" s="148"/>
      <c r="W553" s="148"/>
      <c r="X553" s="148"/>
      <c r="Y553" s="148"/>
      <c r="Z553" s="148"/>
      <c r="AA553" s="148"/>
      <c r="AB553" s="151"/>
      <c r="AC553" s="148"/>
      <c r="AD553" s="152"/>
      <c r="AE553" s="133"/>
      <c r="AF553" s="133"/>
      <c r="AG553" s="138"/>
      <c r="AH553" s="139"/>
      <c r="AI553" s="144"/>
      <c r="AJ553" s="144"/>
      <c r="AK553" s="144"/>
      <c r="AL553" s="144"/>
      <c r="AM553" s="144"/>
      <c r="AO553" s="115"/>
      <c r="AQ553" s="146"/>
    </row>
    <row r="554" spans="2:43">
      <c r="C554" s="159"/>
      <c r="D554" s="162"/>
      <c r="E554" s="163"/>
      <c r="F554" s="150"/>
      <c r="G554" s="148"/>
      <c r="H554" s="148"/>
      <c r="I554" s="148"/>
      <c r="J554" s="148"/>
      <c r="K554" s="148"/>
      <c r="L554" s="148"/>
      <c r="M554" s="148"/>
      <c r="N554" s="148"/>
      <c r="O554" s="148"/>
      <c r="P554" s="148"/>
      <c r="Q554" s="148"/>
      <c r="R554" s="148"/>
      <c r="S554" s="148"/>
      <c r="T554" s="148"/>
      <c r="U554" s="148"/>
      <c r="V554" s="148"/>
      <c r="W554" s="148"/>
      <c r="X554" s="148"/>
      <c r="Y554" s="148"/>
      <c r="Z554" s="148"/>
      <c r="AA554" s="148"/>
      <c r="AB554" s="151"/>
      <c r="AC554" s="148"/>
      <c r="AD554" s="152"/>
      <c r="AE554" s="133"/>
      <c r="AF554" s="133"/>
      <c r="AG554" s="138"/>
      <c r="AH554" s="139"/>
      <c r="AI554" s="144"/>
      <c r="AJ554" s="144"/>
      <c r="AK554" s="144"/>
      <c r="AL554" s="144"/>
      <c r="AM554" s="144"/>
      <c r="AO554" s="115"/>
      <c r="AQ554" s="146"/>
    </row>
    <row r="555" spans="2:43">
      <c r="C555" s="159"/>
      <c r="D555" s="162"/>
      <c r="E555" s="163"/>
      <c r="F555" s="150"/>
      <c r="G555" s="148"/>
      <c r="H555" s="148"/>
      <c r="I555" s="148"/>
      <c r="J555" s="148"/>
      <c r="K555" s="148"/>
      <c r="L555" s="148"/>
      <c r="M555" s="148"/>
      <c r="N555" s="148"/>
      <c r="O555" s="148"/>
      <c r="P555" s="148"/>
      <c r="Q555" s="148"/>
      <c r="R555" s="148"/>
      <c r="S555" s="148"/>
      <c r="T555" s="148"/>
      <c r="U555" s="148"/>
      <c r="V555" s="148"/>
      <c r="W555" s="148"/>
      <c r="X555" s="148"/>
      <c r="Y555" s="148"/>
      <c r="Z555" s="148"/>
      <c r="AA555" s="148"/>
      <c r="AB555" s="151"/>
      <c r="AC555" s="148"/>
      <c r="AD555" s="152"/>
      <c r="AE555" s="133"/>
      <c r="AF555" s="133"/>
      <c r="AG555" s="138"/>
      <c r="AH555" s="139"/>
      <c r="AI555" s="144"/>
      <c r="AJ555" s="144"/>
      <c r="AK555" s="144"/>
      <c r="AL555" s="144"/>
      <c r="AM555" s="144"/>
      <c r="AO555" s="115"/>
      <c r="AQ555" s="146"/>
    </row>
    <row r="556" spans="2:43">
      <c r="C556" s="159"/>
      <c r="D556" s="162"/>
      <c r="E556" s="163"/>
      <c r="F556" s="150"/>
      <c r="G556" s="148"/>
      <c r="H556" s="148"/>
      <c r="I556" s="148"/>
      <c r="J556" s="148"/>
      <c r="K556" s="148"/>
      <c r="L556" s="148"/>
      <c r="M556" s="148"/>
      <c r="N556" s="148"/>
      <c r="O556" s="148"/>
      <c r="P556" s="148"/>
      <c r="Q556" s="148"/>
      <c r="R556" s="148"/>
      <c r="S556" s="148"/>
      <c r="T556" s="148"/>
      <c r="U556" s="148"/>
      <c r="V556" s="148"/>
      <c r="W556" s="148"/>
      <c r="X556" s="148"/>
      <c r="Y556" s="148"/>
      <c r="Z556" s="148"/>
      <c r="AA556" s="148"/>
      <c r="AB556" s="151"/>
      <c r="AC556" s="148"/>
      <c r="AD556" s="152"/>
      <c r="AE556" s="133"/>
      <c r="AF556" s="133"/>
      <c r="AG556" s="138"/>
      <c r="AH556" s="139"/>
      <c r="AI556" s="144"/>
      <c r="AJ556" s="144"/>
      <c r="AK556" s="144"/>
      <c r="AL556" s="144"/>
      <c r="AM556" s="144"/>
      <c r="AO556" s="115"/>
      <c r="AQ556" s="146"/>
    </row>
    <row r="557" spans="2:43">
      <c r="C557" s="159"/>
      <c r="D557" s="162"/>
      <c r="E557" s="163"/>
      <c r="F557" s="150"/>
      <c r="G557" s="148"/>
      <c r="H557" s="148"/>
      <c r="I557" s="148"/>
      <c r="J557" s="148"/>
      <c r="K557" s="148"/>
      <c r="L557" s="148"/>
      <c r="M557" s="148"/>
      <c r="N557" s="148"/>
      <c r="O557" s="148"/>
      <c r="P557" s="148"/>
      <c r="Q557" s="148"/>
      <c r="R557" s="148"/>
      <c r="S557" s="148"/>
      <c r="T557" s="148"/>
      <c r="U557" s="148"/>
      <c r="V557" s="148"/>
      <c r="W557" s="148"/>
      <c r="X557" s="148"/>
      <c r="Y557" s="148"/>
      <c r="Z557" s="148"/>
      <c r="AA557" s="148"/>
      <c r="AB557" s="151"/>
      <c r="AC557" s="148"/>
      <c r="AD557" s="152"/>
      <c r="AE557" s="133"/>
      <c r="AF557" s="133"/>
      <c r="AG557" s="138"/>
      <c r="AH557" s="139"/>
      <c r="AI557" s="144"/>
      <c r="AJ557" s="144"/>
      <c r="AK557" s="144"/>
      <c r="AL557" s="144"/>
      <c r="AM557" s="144"/>
      <c r="AO557" s="115"/>
      <c r="AQ557" s="146"/>
    </row>
    <row r="558" spans="2:43">
      <c r="B558" s="158"/>
      <c r="C558" s="159"/>
      <c r="D558" s="162"/>
      <c r="E558" s="161"/>
      <c r="F558" s="150"/>
      <c r="G558" s="148"/>
      <c r="H558" s="148"/>
      <c r="I558" s="148"/>
      <c r="J558" s="148"/>
      <c r="K558" s="148"/>
      <c r="L558" s="148"/>
      <c r="M558" s="148"/>
      <c r="N558" s="148"/>
      <c r="O558" s="148"/>
      <c r="P558" s="148"/>
      <c r="Q558" s="148"/>
      <c r="R558" s="148"/>
      <c r="S558" s="148"/>
      <c r="T558" s="148"/>
      <c r="U558" s="148"/>
      <c r="V558" s="148"/>
      <c r="W558" s="148"/>
      <c r="X558" s="148"/>
      <c r="Y558" s="148"/>
      <c r="Z558" s="148"/>
      <c r="AA558" s="148"/>
      <c r="AB558" s="151"/>
      <c r="AC558" s="148"/>
      <c r="AD558" s="152"/>
      <c r="AE558" s="133"/>
      <c r="AF558" s="133"/>
      <c r="AG558" s="138"/>
      <c r="AH558" s="139"/>
      <c r="AI558" s="144"/>
      <c r="AJ558" s="144"/>
      <c r="AK558" s="144"/>
      <c r="AL558" s="144"/>
      <c r="AM558" s="144"/>
      <c r="AO558" s="115"/>
      <c r="AQ558" s="4"/>
    </row>
    <row r="559" spans="2:43">
      <c r="C559" s="159"/>
      <c r="D559" s="162"/>
      <c r="E559" s="163"/>
      <c r="F559" s="150"/>
      <c r="G559" s="148"/>
      <c r="H559" s="148"/>
      <c r="I559" s="148"/>
      <c r="J559" s="148"/>
      <c r="K559" s="148"/>
      <c r="L559" s="148"/>
      <c r="M559" s="148"/>
      <c r="N559" s="148"/>
      <c r="O559" s="148"/>
      <c r="P559" s="148"/>
      <c r="Q559" s="148"/>
      <c r="R559" s="148"/>
      <c r="S559" s="148"/>
      <c r="T559" s="148"/>
      <c r="U559" s="148"/>
      <c r="V559" s="148"/>
      <c r="W559" s="148"/>
      <c r="X559" s="148"/>
      <c r="Y559" s="148"/>
      <c r="Z559" s="148"/>
      <c r="AA559" s="148"/>
      <c r="AB559" s="151"/>
      <c r="AC559" s="148"/>
      <c r="AD559" s="152"/>
      <c r="AE559" s="133"/>
      <c r="AF559" s="133"/>
      <c r="AG559" s="138"/>
      <c r="AH559" s="139"/>
      <c r="AI559" s="144"/>
      <c r="AJ559" s="144"/>
      <c r="AK559" s="144"/>
      <c r="AL559" s="144"/>
      <c r="AM559" s="144"/>
      <c r="AO559" s="115"/>
      <c r="AQ559" s="146"/>
    </row>
    <row r="560" spans="2:43">
      <c r="C560" s="159"/>
      <c r="D560" s="162"/>
      <c r="E560" s="163"/>
      <c r="F560" s="150"/>
      <c r="G560" s="148"/>
      <c r="H560" s="148"/>
      <c r="I560" s="148"/>
      <c r="J560" s="148"/>
      <c r="K560" s="148"/>
      <c r="L560" s="148"/>
      <c r="M560" s="148"/>
      <c r="N560" s="148"/>
      <c r="O560" s="148"/>
      <c r="P560" s="148"/>
      <c r="Q560" s="148"/>
      <c r="R560" s="148"/>
      <c r="S560" s="148"/>
      <c r="T560" s="148"/>
      <c r="U560" s="148"/>
      <c r="V560" s="148"/>
      <c r="W560" s="148"/>
      <c r="X560" s="148"/>
      <c r="Y560" s="148"/>
      <c r="Z560" s="148"/>
      <c r="AA560" s="148"/>
      <c r="AB560" s="151"/>
      <c r="AC560" s="148"/>
      <c r="AD560" s="152"/>
      <c r="AE560" s="133"/>
      <c r="AF560" s="133"/>
      <c r="AG560" s="138"/>
      <c r="AH560" s="139"/>
      <c r="AI560" s="144"/>
      <c r="AJ560" s="144"/>
      <c r="AK560" s="144"/>
      <c r="AL560" s="144"/>
      <c r="AM560" s="144"/>
      <c r="AO560" s="115"/>
      <c r="AQ560" s="146"/>
    </row>
    <row r="561" spans="3:43">
      <c r="C561" s="159"/>
      <c r="D561" s="162"/>
      <c r="E561" s="163"/>
      <c r="F561" s="150"/>
      <c r="G561" s="148"/>
      <c r="H561" s="148"/>
      <c r="I561" s="148"/>
      <c r="J561" s="148"/>
      <c r="K561" s="148"/>
      <c r="L561" s="148"/>
      <c r="M561" s="148"/>
      <c r="N561" s="148"/>
      <c r="O561" s="148"/>
      <c r="P561" s="148"/>
      <c r="Q561" s="148"/>
      <c r="R561" s="148"/>
      <c r="S561" s="148"/>
      <c r="T561" s="148"/>
      <c r="U561" s="148"/>
      <c r="V561" s="148"/>
      <c r="W561" s="148"/>
      <c r="X561" s="148"/>
      <c r="Y561" s="148"/>
      <c r="Z561" s="148"/>
      <c r="AA561" s="148"/>
      <c r="AB561" s="151"/>
      <c r="AC561" s="148"/>
      <c r="AD561" s="152"/>
      <c r="AE561" s="133"/>
      <c r="AF561" s="133"/>
      <c r="AG561" s="138"/>
      <c r="AH561" s="139"/>
      <c r="AI561" s="144"/>
      <c r="AJ561" s="144"/>
      <c r="AK561" s="144"/>
      <c r="AL561" s="144"/>
      <c r="AM561" s="144"/>
      <c r="AO561" s="115"/>
      <c r="AQ561" s="146"/>
    </row>
    <row r="562" spans="3:43">
      <c r="C562" s="159"/>
      <c r="D562" s="162"/>
      <c r="E562" s="163"/>
      <c r="F562" s="150"/>
      <c r="G562" s="148"/>
      <c r="H562" s="148"/>
      <c r="I562" s="148"/>
      <c r="J562" s="148"/>
      <c r="K562" s="148"/>
      <c r="L562" s="148"/>
      <c r="M562" s="148"/>
      <c r="N562" s="148"/>
      <c r="O562" s="148"/>
      <c r="P562" s="148"/>
      <c r="Q562" s="148"/>
      <c r="R562" s="148"/>
      <c r="S562" s="148"/>
      <c r="T562" s="148"/>
      <c r="U562" s="148"/>
      <c r="V562" s="148"/>
      <c r="W562" s="148"/>
      <c r="X562" s="148"/>
      <c r="Y562" s="148"/>
      <c r="Z562" s="148"/>
      <c r="AA562" s="148"/>
      <c r="AB562" s="151"/>
      <c r="AC562" s="148"/>
      <c r="AD562" s="152"/>
      <c r="AE562" s="133"/>
      <c r="AF562" s="133"/>
      <c r="AG562" s="138"/>
      <c r="AH562" s="139"/>
      <c r="AI562" s="144"/>
      <c r="AJ562" s="144"/>
      <c r="AK562" s="144"/>
      <c r="AL562" s="144"/>
      <c r="AM562" s="144"/>
      <c r="AO562" s="115"/>
      <c r="AQ562" s="146"/>
    </row>
    <row r="563" spans="3:43">
      <c r="C563" s="159"/>
      <c r="D563" s="162"/>
      <c r="E563" s="163"/>
      <c r="F563" s="150"/>
      <c r="G563" s="148"/>
      <c r="H563" s="148"/>
      <c r="I563" s="148"/>
      <c r="J563" s="148"/>
      <c r="K563" s="148"/>
      <c r="L563" s="148"/>
      <c r="M563" s="148"/>
      <c r="N563" s="148"/>
      <c r="O563" s="148"/>
      <c r="P563" s="148"/>
      <c r="Q563" s="148"/>
      <c r="R563" s="148"/>
      <c r="S563" s="148"/>
      <c r="T563" s="148"/>
      <c r="U563" s="148"/>
      <c r="V563" s="148"/>
      <c r="W563" s="148"/>
      <c r="X563" s="148"/>
      <c r="Y563" s="148"/>
      <c r="Z563" s="148"/>
      <c r="AA563" s="148"/>
      <c r="AB563" s="151"/>
      <c r="AC563" s="148"/>
      <c r="AD563" s="152"/>
      <c r="AE563" s="133"/>
      <c r="AF563" s="133"/>
      <c r="AG563" s="138"/>
      <c r="AH563" s="139"/>
      <c r="AI563" s="144"/>
      <c r="AJ563" s="144"/>
      <c r="AK563" s="144"/>
      <c r="AL563" s="144"/>
      <c r="AM563" s="144"/>
      <c r="AO563" s="115"/>
      <c r="AQ563" s="146"/>
    </row>
    <row r="564" spans="3:43">
      <c r="C564" s="159"/>
      <c r="D564" s="162"/>
      <c r="E564" s="163"/>
      <c r="F564" s="150"/>
      <c r="G564" s="148"/>
      <c r="H564" s="148"/>
      <c r="I564" s="148"/>
      <c r="J564" s="148"/>
      <c r="K564" s="148"/>
      <c r="L564" s="148"/>
      <c r="M564" s="148"/>
      <c r="N564" s="148"/>
      <c r="O564" s="148"/>
      <c r="P564" s="148"/>
      <c r="Q564" s="148"/>
      <c r="R564" s="148"/>
      <c r="S564" s="148"/>
      <c r="T564" s="148"/>
      <c r="U564" s="148"/>
      <c r="V564" s="148"/>
      <c r="W564" s="148"/>
      <c r="X564" s="148"/>
      <c r="Y564" s="148"/>
      <c r="Z564" s="148"/>
      <c r="AA564" s="148"/>
      <c r="AB564" s="151"/>
      <c r="AC564" s="148"/>
      <c r="AD564" s="152"/>
      <c r="AE564" s="133"/>
      <c r="AF564" s="133"/>
      <c r="AG564" s="138"/>
      <c r="AH564" s="139"/>
      <c r="AI564" s="144"/>
      <c r="AJ564" s="144"/>
      <c r="AK564" s="144"/>
      <c r="AL564" s="144"/>
      <c r="AM564" s="144"/>
      <c r="AO564" s="115"/>
      <c r="AQ564" s="146"/>
    </row>
    <row r="565" spans="3:43">
      <c r="C565" s="159"/>
      <c r="D565" s="162"/>
      <c r="E565" s="163"/>
      <c r="F565" s="150"/>
      <c r="G565" s="148"/>
      <c r="H565" s="148"/>
      <c r="I565" s="148"/>
      <c r="J565" s="148"/>
      <c r="K565" s="148"/>
      <c r="L565" s="148"/>
      <c r="M565" s="148"/>
      <c r="N565" s="148"/>
      <c r="O565" s="148"/>
      <c r="P565" s="148"/>
      <c r="Q565" s="148"/>
      <c r="R565" s="148"/>
      <c r="S565" s="148"/>
      <c r="T565" s="148"/>
      <c r="U565" s="148"/>
      <c r="V565" s="148"/>
      <c r="W565" s="148"/>
      <c r="X565" s="148"/>
      <c r="Y565" s="148"/>
      <c r="Z565" s="148"/>
      <c r="AA565" s="148"/>
      <c r="AB565" s="151"/>
      <c r="AC565" s="148"/>
      <c r="AD565" s="152"/>
      <c r="AE565" s="133"/>
      <c r="AF565" s="133"/>
      <c r="AG565" s="138"/>
      <c r="AH565" s="139"/>
      <c r="AI565" s="144"/>
      <c r="AJ565" s="144"/>
      <c r="AK565" s="144"/>
      <c r="AL565" s="144"/>
      <c r="AM565" s="144"/>
      <c r="AO565" s="115"/>
      <c r="AQ565" s="146"/>
    </row>
    <row r="566" spans="3:43">
      <c r="C566" s="159"/>
      <c r="D566" s="162"/>
      <c r="E566" s="163"/>
      <c r="F566" s="150"/>
      <c r="G566" s="148"/>
      <c r="H566" s="148"/>
      <c r="I566" s="148"/>
      <c r="J566" s="148"/>
      <c r="K566" s="148"/>
      <c r="L566" s="148"/>
      <c r="M566" s="148"/>
      <c r="N566" s="148"/>
      <c r="O566" s="148"/>
      <c r="P566" s="148"/>
      <c r="Q566" s="148"/>
      <c r="R566" s="148"/>
      <c r="S566" s="148"/>
      <c r="T566" s="148"/>
      <c r="U566" s="148"/>
      <c r="V566" s="148"/>
      <c r="W566" s="148"/>
      <c r="X566" s="148"/>
      <c r="Y566" s="148"/>
      <c r="Z566" s="148"/>
      <c r="AA566" s="148"/>
      <c r="AB566" s="151"/>
      <c r="AC566" s="148"/>
      <c r="AD566" s="152"/>
      <c r="AE566" s="133"/>
      <c r="AF566" s="133"/>
      <c r="AG566" s="138"/>
      <c r="AH566" s="139"/>
      <c r="AI566" s="144"/>
      <c r="AJ566" s="144"/>
      <c r="AK566" s="144"/>
      <c r="AL566" s="144"/>
      <c r="AM566" s="144"/>
      <c r="AO566" s="115"/>
      <c r="AQ566" s="146"/>
    </row>
    <row r="567" spans="3:43">
      <c r="C567" s="159"/>
      <c r="D567" s="162"/>
      <c r="E567" s="163"/>
      <c r="F567" s="150"/>
      <c r="G567" s="148"/>
      <c r="H567" s="148"/>
      <c r="I567" s="148"/>
      <c r="J567" s="148"/>
      <c r="K567" s="148"/>
      <c r="L567" s="148"/>
      <c r="M567" s="148"/>
      <c r="N567" s="148"/>
      <c r="O567" s="148"/>
      <c r="P567" s="148"/>
      <c r="Q567" s="148"/>
      <c r="R567" s="148"/>
      <c r="S567" s="148"/>
      <c r="T567" s="148"/>
      <c r="U567" s="148"/>
      <c r="V567" s="148"/>
      <c r="W567" s="148"/>
      <c r="X567" s="148"/>
      <c r="Y567" s="148"/>
      <c r="Z567" s="148"/>
      <c r="AA567" s="148"/>
      <c r="AB567" s="151"/>
      <c r="AC567" s="148"/>
      <c r="AD567" s="152"/>
      <c r="AE567" s="133"/>
      <c r="AF567" s="133"/>
      <c r="AG567" s="138"/>
      <c r="AH567" s="139"/>
      <c r="AI567" s="144"/>
      <c r="AJ567" s="144"/>
      <c r="AK567" s="144"/>
      <c r="AL567" s="144"/>
      <c r="AM567" s="144"/>
      <c r="AO567" s="115"/>
      <c r="AQ567" s="146"/>
    </row>
    <row r="568" spans="3:43">
      <c r="C568" s="159"/>
      <c r="D568" s="162"/>
      <c r="E568" s="163"/>
      <c r="F568" s="150"/>
      <c r="G568" s="148"/>
      <c r="H568" s="148"/>
      <c r="I568" s="148"/>
      <c r="J568" s="148"/>
      <c r="K568" s="148"/>
      <c r="L568" s="148"/>
      <c r="M568" s="148"/>
      <c r="N568" s="148"/>
      <c r="O568" s="148"/>
      <c r="P568" s="148"/>
      <c r="Q568" s="148"/>
      <c r="R568" s="148"/>
      <c r="S568" s="148"/>
      <c r="T568" s="148"/>
      <c r="U568" s="148"/>
      <c r="V568" s="148"/>
      <c r="W568" s="148"/>
      <c r="X568" s="148"/>
      <c r="Y568" s="148"/>
      <c r="Z568" s="148"/>
      <c r="AA568" s="148"/>
      <c r="AB568" s="151"/>
      <c r="AC568" s="148"/>
      <c r="AD568" s="152"/>
      <c r="AE568" s="133"/>
      <c r="AF568" s="133"/>
      <c r="AG568" s="138"/>
      <c r="AH568" s="139"/>
      <c r="AI568" s="144"/>
      <c r="AJ568" s="144"/>
      <c r="AK568" s="144"/>
      <c r="AL568" s="144"/>
      <c r="AM568" s="144"/>
      <c r="AO568" s="115"/>
      <c r="AQ568" s="146"/>
    </row>
    <row r="569" spans="3:43">
      <c r="C569" s="159"/>
      <c r="D569" s="162"/>
      <c r="E569" s="163"/>
      <c r="F569" s="150"/>
      <c r="G569" s="148"/>
      <c r="H569" s="148"/>
      <c r="I569" s="148"/>
      <c r="J569" s="148"/>
      <c r="K569" s="148"/>
      <c r="L569" s="148"/>
      <c r="M569" s="148"/>
      <c r="N569" s="148"/>
      <c r="O569" s="148"/>
      <c r="P569" s="148"/>
      <c r="Q569" s="148"/>
      <c r="R569" s="148"/>
      <c r="S569" s="148"/>
      <c r="T569" s="148"/>
      <c r="U569" s="148"/>
      <c r="V569" s="148"/>
      <c r="W569" s="148"/>
      <c r="X569" s="148"/>
      <c r="Y569" s="148"/>
      <c r="Z569" s="148"/>
      <c r="AA569" s="148"/>
      <c r="AB569" s="151"/>
      <c r="AC569" s="148"/>
      <c r="AD569" s="152"/>
      <c r="AE569" s="133"/>
      <c r="AF569" s="133"/>
      <c r="AG569" s="138"/>
      <c r="AH569" s="139"/>
      <c r="AI569" s="144"/>
      <c r="AJ569" s="144"/>
      <c r="AK569" s="144"/>
      <c r="AL569" s="144"/>
      <c r="AM569" s="144"/>
      <c r="AO569" s="115"/>
      <c r="AQ569" s="146"/>
    </row>
    <row r="570" spans="3:43">
      <c r="C570" s="159"/>
      <c r="D570" s="162"/>
      <c r="E570" s="163"/>
      <c r="F570" s="150"/>
      <c r="G570" s="148"/>
      <c r="H570" s="148"/>
      <c r="I570" s="148"/>
      <c r="J570" s="148"/>
      <c r="K570" s="148"/>
      <c r="L570" s="148"/>
      <c r="M570" s="148"/>
      <c r="N570" s="148"/>
      <c r="O570" s="148"/>
      <c r="P570" s="148"/>
      <c r="Q570" s="148"/>
      <c r="R570" s="148"/>
      <c r="S570" s="148"/>
      <c r="T570" s="148"/>
      <c r="U570" s="148"/>
      <c r="V570" s="148"/>
      <c r="W570" s="148"/>
      <c r="X570" s="148"/>
      <c r="Y570" s="148"/>
      <c r="Z570" s="148"/>
      <c r="AA570" s="148"/>
      <c r="AB570" s="151"/>
      <c r="AC570" s="148"/>
      <c r="AD570" s="152"/>
      <c r="AE570" s="133"/>
      <c r="AF570" s="133"/>
      <c r="AG570" s="138"/>
      <c r="AH570" s="139"/>
      <c r="AI570" s="144"/>
      <c r="AJ570" s="144"/>
      <c r="AK570" s="144"/>
      <c r="AL570" s="144"/>
      <c r="AM570" s="144"/>
      <c r="AO570" s="115"/>
      <c r="AQ570" s="146"/>
    </row>
    <row r="571" spans="3:43">
      <c r="C571" s="159"/>
      <c r="D571" s="162"/>
      <c r="E571" s="163"/>
      <c r="F571" s="150"/>
      <c r="G571" s="148"/>
      <c r="H571" s="148"/>
      <c r="I571" s="148"/>
      <c r="J571" s="148"/>
      <c r="K571" s="148"/>
      <c r="L571" s="148"/>
      <c r="M571" s="148"/>
      <c r="N571" s="148"/>
      <c r="O571" s="148"/>
      <c r="P571" s="148"/>
      <c r="Q571" s="148"/>
      <c r="R571" s="148"/>
      <c r="S571" s="148"/>
      <c r="T571" s="148"/>
      <c r="U571" s="148"/>
      <c r="V571" s="148"/>
      <c r="W571" s="148"/>
      <c r="X571" s="148"/>
      <c r="Y571" s="148"/>
      <c r="Z571" s="148"/>
      <c r="AA571" s="148"/>
      <c r="AB571" s="151"/>
      <c r="AC571" s="148"/>
      <c r="AD571" s="152"/>
      <c r="AE571" s="133"/>
      <c r="AF571" s="133"/>
      <c r="AG571" s="138"/>
      <c r="AH571" s="139"/>
      <c r="AI571" s="144"/>
      <c r="AJ571" s="144"/>
      <c r="AK571" s="144"/>
      <c r="AL571" s="144"/>
      <c r="AM571" s="144"/>
      <c r="AO571" s="115"/>
      <c r="AQ571" s="146"/>
    </row>
    <row r="572" spans="3:43">
      <c r="C572" s="159"/>
      <c r="D572" s="162"/>
      <c r="E572" s="163"/>
      <c r="F572" s="150"/>
      <c r="G572" s="148"/>
      <c r="H572" s="148"/>
      <c r="I572" s="148"/>
      <c r="J572" s="148"/>
      <c r="K572" s="148"/>
      <c r="L572" s="148"/>
      <c r="M572" s="148"/>
      <c r="N572" s="148"/>
      <c r="O572" s="148"/>
      <c r="P572" s="148"/>
      <c r="Q572" s="148"/>
      <c r="R572" s="148"/>
      <c r="S572" s="148"/>
      <c r="T572" s="148"/>
      <c r="U572" s="148"/>
      <c r="V572" s="148"/>
      <c r="W572" s="148"/>
      <c r="X572" s="148"/>
      <c r="Y572" s="148"/>
      <c r="Z572" s="148"/>
      <c r="AA572" s="148"/>
      <c r="AB572" s="151"/>
      <c r="AC572" s="148"/>
      <c r="AD572" s="152"/>
      <c r="AE572" s="133"/>
      <c r="AF572" s="133"/>
      <c r="AG572" s="138"/>
      <c r="AH572" s="139"/>
      <c r="AI572" s="144"/>
      <c r="AJ572" s="144"/>
      <c r="AK572" s="144"/>
      <c r="AL572" s="144"/>
      <c r="AM572" s="144"/>
      <c r="AO572" s="115"/>
      <c r="AQ572" s="146"/>
    </row>
    <row r="573" spans="3:43">
      <c r="C573" s="159"/>
      <c r="D573" s="162"/>
      <c r="E573" s="163"/>
      <c r="F573" s="150"/>
      <c r="G573" s="148"/>
      <c r="H573" s="148"/>
      <c r="I573" s="148"/>
      <c r="J573" s="148"/>
      <c r="K573" s="148"/>
      <c r="L573" s="148"/>
      <c r="M573" s="148"/>
      <c r="N573" s="148"/>
      <c r="O573" s="148"/>
      <c r="P573" s="148"/>
      <c r="Q573" s="148"/>
      <c r="R573" s="148"/>
      <c r="S573" s="148"/>
      <c r="T573" s="148"/>
      <c r="U573" s="148"/>
      <c r="V573" s="148"/>
      <c r="W573" s="148"/>
      <c r="X573" s="148"/>
      <c r="Y573" s="148"/>
      <c r="Z573" s="148"/>
      <c r="AA573" s="148"/>
      <c r="AB573" s="151"/>
      <c r="AC573" s="148"/>
      <c r="AD573" s="152"/>
      <c r="AE573" s="133"/>
      <c r="AF573" s="133"/>
      <c r="AG573" s="138"/>
      <c r="AH573" s="139"/>
      <c r="AI573" s="144"/>
      <c r="AJ573" s="144"/>
      <c r="AK573" s="144"/>
      <c r="AL573" s="144"/>
      <c r="AM573" s="144"/>
      <c r="AO573" s="115"/>
      <c r="AQ573" s="146"/>
    </row>
    <row r="574" spans="3:43">
      <c r="C574" s="159"/>
      <c r="D574" s="162"/>
      <c r="E574" s="163"/>
      <c r="F574" s="150"/>
      <c r="G574" s="148"/>
      <c r="H574" s="148"/>
      <c r="I574" s="148"/>
      <c r="J574" s="148"/>
      <c r="K574" s="148"/>
      <c r="L574" s="148"/>
      <c r="M574" s="148"/>
      <c r="N574" s="148"/>
      <c r="O574" s="148"/>
      <c r="P574" s="148"/>
      <c r="Q574" s="148"/>
      <c r="R574" s="148"/>
      <c r="S574" s="148"/>
      <c r="T574" s="148"/>
      <c r="U574" s="148"/>
      <c r="V574" s="148"/>
      <c r="W574" s="148"/>
      <c r="X574" s="148"/>
      <c r="Y574" s="148"/>
      <c r="Z574" s="148"/>
      <c r="AA574" s="148"/>
      <c r="AB574" s="151"/>
      <c r="AC574" s="148"/>
      <c r="AD574" s="152"/>
      <c r="AE574" s="133"/>
      <c r="AF574" s="133"/>
      <c r="AG574" s="138"/>
      <c r="AH574" s="139"/>
      <c r="AI574" s="144"/>
      <c r="AJ574" s="144"/>
      <c r="AK574" s="144"/>
      <c r="AL574" s="144"/>
      <c r="AM574" s="144"/>
      <c r="AO574" s="115"/>
      <c r="AQ574" s="146"/>
    </row>
    <row r="575" spans="3:43">
      <c r="C575" s="159"/>
      <c r="D575" s="162"/>
      <c r="E575" s="163"/>
      <c r="F575" s="150"/>
      <c r="G575" s="148"/>
      <c r="H575" s="148"/>
      <c r="I575" s="148"/>
      <c r="J575" s="148"/>
      <c r="K575" s="148"/>
      <c r="L575" s="148"/>
      <c r="M575" s="148"/>
      <c r="N575" s="148"/>
      <c r="O575" s="148"/>
      <c r="P575" s="148"/>
      <c r="Q575" s="148"/>
      <c r="R575" s="148"/>
      <c r="S575" s="148"/>
      <c r="T575" s="148"/>
      <c r="U575" s="148"/>
      <c r="V575" s="148"/>
      <c r="W575" s="148"/>
      <c r="X575" s="148"/>
      <c r="Y575" s="148"/>
      <c r="Z575" s="148"/>
      <c r="AA575" s="148"/>
      <c r="AB575" s="151"/>
      <c r="AC575" s="148"/>
      <c r="AD575" s="152"/>
      <c r="AE575" s="133"/>
      <c r="AF575" s="133"/>
      <c r="AG575" s="138"/>
      <c r="AH575" s="139"/>
      <c r="AI575" s="144"/>
      <c r="AJ575" s="144"/>
      <c r="AK575" s="144"/>
      <c r="AL575" s="144"/>
      <c r="AM575" s="144"/>
      <c r="AO575" s="115"/>
      <c r="AQ575" s="146"/>
    </row>
    <row r="576" spans="3:43">
      <c r="C576" s="159"/>
      <c r="D576" s="162"/>
      <c r="E576" s="163"/>
      <c r="F576" s="150"/>
      <c r="G576" s="148"/>
      <c r="H576" s="148"/>
      <c r="I576" s="148"/>
      <c r="J576" s="148"/>
      <c r="K576" s="148"/>
      <c r="L576" s="148"/>
      <c r="M576" s="148"/>
      <c r="N576" s="148"/>
      <c r="O576" s="148"/>
      <c r="P576" s="148"/>
      <c r="Q576" s="148"/>
      <c r="R576" s="148"/>
      <c r="S576" s="148"/>
      <c r="T576" s="148"/>
      <c r="U576" s="148"/>
      <c r="V576" s="148"/>
      <c r="W576" s="148"/>
      <c r="X576" s="148"/>
      <c r="Y576" s="148"/>
      <c r="Z576" s="148"/>
      <c r="AA576" s="148"/>
      <c r="AB576" s="151"/>
      <c r="AC576" s="148"/>
      <c r="AD576" s="152"/>
      <c r="AE576" s="133"/>
      <c r="AF576" s="133"/>
      <c r="AG576" s="138"/>
      <c r="AH576" s="139"/>
      <c r="AI576" s="144"/>
      <c r="AJ576" s="144"/>
      <c r="AK576" s="144"/>
      <c r="AL576" s="144"/>
      <c r="AM576" s="144"/>
      <c r="AO576" s="115"/>
      <c r="AQ576" s="146"/>
    </row>
    <row r="577" spans="2:43">
      <c r="C577" s="159"/>
      <c r="D577" s="162"/>
      <c r="E577" s="163"/>
      <c r="F577" s="150"/>
      <c r="G577" s="148"/>
      <c r="H577" s="148"/>
      <c r="I577" s="148"/>
      <c r="J577" s="148"/>
      <c r="K577" s="148"/>
      <c r="L577" s="148"/>
      <c r="M577" s="148"/>
      <c r="N577" s="148"/>
      <c r="O577" s="148"/>
      <c r="P577" s="148"/>
      <c r="Q577" s="148"/>
      <c r="R577" s="148"/>
      <c r="S577" s="148"/>
      <c r="T577" s="148"/>
      <c r="U577" s="148"/>
      <c r="V577" s="148"/>
      <c r="W577" s="148"/>
      <c r="X577" s="148"/>
      <c r="Y577" s="148"/>
      <c r="Z577" s="148"/>
      <c r="AA577" s="148"/>
      <c r="AB577" s="151"/>
      <c r="AC577" s="148"/>
      <c r="AD577" s="152"/>
      <c r="AE577" s="133"/>
      <c r="AF577" s="133"/>
      <c r="AG577" s="138"/>
      <c r="AH577" s="139"/>
      <c r="AI577" s="144"/>
      <c r="AJ577" s="144"/>
      <c r="AK577" s="144"/>
      <c r="AL577" s="144"/>
      <c r="AM577" s="144"/>
      <c r="AO577" s="115"/>
      <c r="AQ577" s="146"/>
    </row>
    <row r="578" spans="2:43">
      <c r="C578" s="159"/>
      <c r="D578" s="162"/>
      <c r="E578" s="163"/>
      <c r="F578" s="150"/>
      <c r="G578" s="148"/>
      <c r="H578" s="148"/>
      <c r="I578" s="148"/>
      <c r="J578" s="148"/>
      <c r="K578" s="148"/>
      <c r="L578" s="148"/>
      <c r="M578" s="148"/>
      <c r="N578" s="148"/>
      <c r="O578" s="148"/>
      <c r="P578" s="148"/>
      <c r="Q578" s="148"/>
      <c r="R578" s="148"/>
      <c r="S578" s="148"/>
      <c r="T578" s="148"/>
      <c r="U578" s="148"/>
      <c r="V578" s="148"/>
      <c r="W578" s="148"/>
      <c r="X578" s="148"/>
      <c r="Y578" s="148"/>
      <c r="Z578" s="148"/>
      <c r="AA578" s="148"/>
      <c r="AB578" s="151"/>
      <c r="AC578" s="148"/>
      <c r="AD578" s="152"/>
      <c r="AE578" s="133"/>
      <c r="AF578" s="133"/>
      <c r="AG578" s="138"/>
      <c r="AH578" s="139"/>
      <c r="AI578" s="144"/>
      <c r="AJ578" s="144"/>
      <c r="AK578" s="144"/>
      <c r="AL578" s="144"/>
      <c r="AM578" s="144"/>
      <c r="AO578" s="115"/>
      <c r="AQ578" s="146"/>
    </row>
    <row r="579" spans="2:43">
      <c r="C579" s="159"/>
      <c r="D579" s="162"/>
      <c r="E579" s="163"/>
      <c r="F579" s="150"/>
      <c r="G579" s="148"/>
      <c r="H579" s="148"/>
      <c r="I579" s="148"/>
      <c r="J579" s="148"/>
      <c r="K579" s="148"/>
      <c r="L579" s="148"/>
      <c r="M579" s="148"/>
      <c r="N579" s="148"/>
      <c r="O579" s="148"/>
      <c r="P579" s="148"/>
      <c r="Q579" s="148"/>
      <c r="R579" s="148"/>
      <c r="S579" s="148"/>
      <c r="T579" s="148"/>
      <c r="U579" s="148"/>
      <c r="V579" s="148"/>
      <c r="W579" s="148"/>
      <c r="X579" s="148"/>
      <c r="Y579" s="148"/>
      <c r="Z579" s="148"/>
      <c r="AA579" s="148"/>
      <c r="AB579" s="151"/>
      <c r="AC579" s="148"/>
      <c r="AD579" s="152"/>
      <c r="AE579" s="133"/>
      <c r="AF579" s="133"/>
      <c r="AG579" s="138"/>
      <c r="AH579" s="139"/>
      <c r="AI579" s="144"/>
      <c r="AJ579" s="144"/>
      <c r="AK579" s="144"/>
      <c r="AL579" s="144"/>
      <c r="AM579" s="144"/>
      <c r="AO579" s="115"/>
      <c r="AQ579" s="146"/>
    </row>
    <row r="580" spans="2:43">
      <c r="C580" s="159"/>
      <c r="D580" s="162"/>
      <c r="E580" s="163"/>
      <c r="F580" s="150"/>
      <c r="G580" s="148"/>
      <c r="H580" s="148"/>
      <c r="I580" s="148"/>
      <c r="J580" s="148"/>
      <c r="K580" s="148"/>
      <c r="L580" s="148"/>
      <c r="M580" s="148"/>
      <c r="N580" s="148"/>
      <c r="O580" s="148"/>
      <c r="P580" s="148"/>
      <c r="Q580" s="148"/>
      <c r="R580" s="148"/>
      <c r="S580" s="148"/>
      <c r="T580" s="148"/>
      <c r="U580" s="148"/>
      <c r="V580" s="148"/>
      <c r="W580" s="148"/>
      <c r="X580" s="148"/>
      <c r="Y580" s="148"/>
      <c r="Z580" s="148"/>
      <c r="AA580" s="148"/>
      <c r="AB580" s="151"/>
      <c r="AC580" s="148"/>
      <c r="AD580" s="152"/>
      <c r="AE580" s="133"/>
      <c r="AF580" s="133"/>
      <c r="AG580" s="138"/>
      <c r="AH580" s="139"/>
      <c r="AI580" s="144"/>
      <c r="AJ580" s="144"/>
      <c r="AK580" s="144"/>
      <c r="AL580" s="144"/>
      <c r="AM580" s="144"/>
      <c r="AO580" s="115"/>
      <c r="AQ580" s="146"/>
    </row>
    <row r="581" spans="2:43">
      <c r="C581" s="159"/>
      <c r="D581" s="162"/>
      <c r="E581" s="163"/>
      <c r="F581" s="150"/>
      <c r="G581" s="148"/>
      <c r="H581" s="148"/>
      <c r="I581" s="148"/>
      <c r="J581" s="148"/>
      <c r="K581" s="148"/>
      <c r="L581" s="148"/>
      <c r="M581" s="148"/>
      <c r="N581" s="148"/>
      <c r="O581" s="148"/>
      <c r="P581" s="148"/>
      <c r="Q581" s="148"/>
      <c r="R581" s="148"/>
      <c r="S581" s="148"/>
      <c r="T581" s="148"/>
      <c r="U581" s="148"/>
      <c r="V581" s="148"/>
      <c r="W581" s="148"/>
      <c r="X581" s="148"/>
      <c r="Y581" s="148"/>
      <c r="Z581" s="148"/>
      <c r="AA581" s="148"/>
      <c r="AB581" s="151"/>
      <c r="AC581" s="148"/>
      <c r="AD581" s="152"/>
      <c r="AE581" s="133"/>
      <c r="AF581" s="133"/>
      <c r="AG581" s="138"/>
      <c r="AH581" s="139"/>
      <c r="AI581" s="144"/>
      <c r="AJ581" s="144"/>
      <c r="AK581" s="144"/>
      <c r="AL581" s="144"/>
      <c r="AM581" s="144"/>
      <c r="AO581" s="115"/>
      <c r="AQ581" s="146"/>
    </row>
    <row r="582" spans="2:43">
      <c r="C582" s="159"/>
      <c r="D582" s="162"/>
      <c r="E582" s="163"/>
      <c r="F582" s="150"/>
      <c r="G582" s="148"/>
      <c r="H582" s="148"/>
      <c r="I582" s="148"/>
      <c r="J582" s="148"/>
      <c r="K582" s="148"/>
      <c r="L582" s="148"/>
      <c r="M582" s="148"/>
      <c r="N582" s="148"/>
      <c r="O582" s="148"/>
      <c r="P582" s="148"/>
      <c r="Q582" s="148"/>
      <c r="R582" s="148"/>
      <c r="S582" s="148"/>
      <c r="T582" s="148"/>
      <c r="U582" s="148"/>
      <c r="V582" s="148"/>
      <c r="W582" s="148"/>
      <c r="X582" s="148"/>
      <c r="Y582" s="148"/>
      <c r="Z582" s="148"/>
      <c r="AA582" s="148"/>
      <c r="AB582" s="151"/>
      <c r="AC582" s="148"/>
      <c r="AD582" s="152"/>
      <c r="AE582" s="133"/>
      <c r="AF582" s="133"/>
      <c r="AG582" s="138"/>
      <c r="AH582" s="139"/>
      <c r="AI582" s="144"/>
      <c r="AJ582" s="144"/>
      <c r="AK582" s="144"/>
      <c r="AL582" s="144"/>
      <c r="AM582" s="144"/>
      <c r="AO582" s="115"/>
      <c r="AQ582" s="146"/>
    </row>
    <row r="583" spans="2:43">
      <c r="C583" s="159"/>
      <c r="D583" s="162"/>
      <c r="E583" s="163"/>
      <c r="F583" s="150"/>
      <c r="G583" s="148"/>
      <c r="H583" s="148"/>
      <c r="I583" s="148"/>
      <c r="J583" s="148"/>
      <c r="K583" s="148"/>
      <c r="L583" s="148"/>
      <c r="M583" s="148"/>
      <c r="N583" s="148"/>
      <c r="O583" s="148"/>
      <c r="P583" s="148"/>
      <c r="Q583" s="148"/>
      <c r="R583" s="148"/>
      <c r="S583" s="148"/>
      <c r="T583" s="148"/>
      <c r="U583" s="148"/>
      <c r="V583" s="148"/>
      <c r="W583" s="148"/>
      <c r="X583" s="148"/>
      <c r="Y583" s="148"/>
      <c r="Z583" s="148"/>
      <c r="AA583" s="148"/>
      <c r="AB583" s="151"/>
      <c r="AC583" s="148"/>
      <c r="AD583" s="152"/>
      <c r="AE583" s="133"/>
      <c r="AF583" s="133"/>
      <c r="AG583" s="138"/>
      <c r="AH583" s="139"/>
      <c r="AI583" s="144"/>
      <c r="AJ583" s="144"/>
      <c r="AK583" s="144"/>
      <c r="AL583" s="144"/>
      <c r="AM583" s="144"/>
      <c r="AO583" s="115"/>
      <c r="AQ583" s="146"/>
    </row>
    <row r="584" spans="2:43">
      <c r="C584" s="159"/>
      <c r="D584" s="162"/>
      <c r="E584" s="163"/>
      <c r="F584" s="150"/>
      <c r="G584" s="148"/>
      <c r="H584" s="148"/>
      <c r="I584" s="148"/>
      <c r="J584" s="148"/>
      <c r="K584" s="148"/>
      <c r="L584" s="148"/>
      <c r="M584" s="148"/>
      <c r="N584" s="148"/>
      <c r="O584" s="148"/>
      <c r="P584" s="148"/>
      <c r="Q584" s="148"/>
      <c r="R584" s="148"/>
      <c r="S584" s="148"/>
      <c r="T584" s="148"/>
      <c r="U584" s="148"/>
      <c r="V584" s="148"/>
      <c r="W584" s="148"/>
      <c r="X584" s="148"/>
      <c r="Y584" s="148"/>
      <c r="Z584" s="148"/>
      <c r="AA584" s="148"/>
      <c r="AB584" s="151"/>
      <c r="AC584" s="148"/>
      <c r="AD584" s="152"/>
      <c r="AE584" s="133"/>
      <c r="AF584" s="133"/>
      <c r="AG584" s="138"/>
      <c r="AH584" s="139"/>
      <c r="AI584" s="144"/>
      <c r="AJ584" s="144"/>
      <c r="AK584" s="144"/>
      <c r="AL584" s="144"/>
      <c r="AM584" s="144"/>
      <c r="AO584" s="115"/>
      <c r="AQ584" s="146"/>
    </row>
    <row r="585" spans="2:43">
      <c r="C585" s="159"/>
      <c r="D585" s="162"/>
      <c r="E585" s="163"/>
      <c r="F585" s="150"/>
      <c r="G585" s="148"/>
      <c r="H585" s="148"/>
      <c r="I585" s="148"/>
      <c r="J585" s="148"/>
      <c r="K585" s="148"/>
      <c r="L585" s="148"/>
      <c r="M585" s="148"/>
      <c r="N585" s="148"/>
      <c r="O585" s="148"/>
      <c r="P585" s="148"/>
      <c r="Q585" s="148"/>
      <c r="R585" s="148"/>
      <c r="S585" s="148"/>
      <c r="T585" s="148"/>
      <c r="U585" s="148"/>
      <c r="V585" s="148"/>
      <c r="W585" s="148"/>
      <c r="X585" s="148"/>
      <c r="Y585" s="148"/>
      <c r="Z585" s="148"/>
      <c r="AA585" s="148"/>
      <c r="AB585" s="151"/>
      <c r="AC585" s="148"/>
      <c r="AD585" s="152"/>
      <c r="AE585" s="133"/>
      <c r="AF585" s="133"/>
      <c r="AG585" s="138"/>
      <c r="AH585" s="139"/>
      <c r="AI585" s="144"/>
      <c r="AJ585" s="144"/>
      <c r="AK585" s="144"/>
      <c r="AL585" s="144"/>
      <c r="AM585" s="144"/>
      <c r="AO585" s="115"/>
      <c r="AQ585" s="146"/>
    </row>
    <row r="586" spans="2:43">
      <c r="C586" s="159"/>
      <c r="D586" s="162"/>
      <c r="E586" s="163"/>
      <c r="F586" s="150"/>
      <c r="G586" s="148"/>
      <c r="H586" s="148"/>
      <c r="I586" s="148"/>
      <c r="J586" s="148"/>
      <c r="K586" s="148"/>
      <c r="L586" s="148"/>
      <c r="M586" s="148"/>
      <c r="N586" s="148"/>
      <c r="O586" s="148"/>
      <c r="P586" s="148"/>
      <c r="Q586" s="148"/>
      <c r="R586" s="148"/>
      <c r="S586" s="148"/>
      <c r="T586" s="148"/>
      <c r="U586" s="148"/>
      <c r="V586" s="148"/>
      <c r="W586" s="148"/>
      <c r="X586" s="148"/>
      <c r="Y586" s="148"/>
      <c r="Z586" s="148"/>
      <c r="AA586" s="148"/>
      <c r="AB586" s="151"/>
      <c r="AC586" s="148"/>
      <c r="AD586" s="152"/>
      <c r="AE586" s="133"/>
      <c r="AF586" s="133"/>
      <c r="AG586" s="138"/>
      <c r="AH586" s="139"/>
      <c r="AI586" s="144"/>
      <c r="AJ586" s="144"/>
      <c r="AK586" s="144"/>
      <c r="AL586" s="144"/>
      <c r="AM586" s="144"/>
      <c r="AO586" s="115"/>
      <c r="AQ586" s="146"/>
    </row>
    <row r="587" spans="2:43">
      <c r="C587" s="159"/>
      <c r="D587" s="162"/>
      <c r="E587" s="163"/>
      <c r="F587" s="150"/>
      <c r="G587" s="148"/>
      <c r="H587" s="148"/>
      <c r="I587" s="148"/>
      <c r="J587" s="148"/>
      <c r="K587" s="148"/>
      <c r="L587" s="148"/>
      <c r="M587" s="148"/>
      <c r="N587" s="148"/>
      <c r="O587" s="148"/>
      <c r="P587" s="148"/>
      <c r="Q587" s="148"/>
      <c r="R587" s="148"/>
      <c r="S587" s="148"/>
      <c r="T587" s="148"/>
      <c r="U587" s="148"/>
      <c r="V587" s="148"/>
      <c r="W587" s="148"/>
      <c r="X587" s="148"/>
      <c r="Y587" s="148"/>
      <c r="Z587" s="148"/>
      <c r="AA587" s="148"/>
      <c r="AB587" s="151"/>
      <c r="AC587" s="148"/>
      <c r="AD587" s="152"/>
      <c r="AE587" s="133"/>
      <c r="AF587" s="133"/>
      <c r="AG587" s="138"/>
      <c r="AH587" s="139"/>
      <c r="AI587" s="144"/>
      <c r="AJ587" s="144"/>
      <c r="AK587" s="144"/>
      <c r="AL587" s="144"/>
      <c r="AM587" s="144"/>
      <c r="AO587" s="115"/>
      <c r="AQ587" s="146"/>
    </row>
    <row r="588" spans="2:43">
      <c r="C588" s="159"/>
      <c r="D588" s="162"/>
      <c r="E588" s="163"/>
      <c r="F588" s="150"/>
      <c r="G588" s="148"/>
      <c r="H588" s="148"/>
      <c r="I588" s="148"/>
      <c r="J588" s="148"/>
      <c r="K588" s="148"/>
      <c r="L588" s="148"/>
      <c r="M588" s="148"/>
      <c r="N588" s="148"/>
      <c r="O588" s="148"/>
      <c r="P588" s="148"/>
      <c r="Q588" s="148"/>
      <c r="R588" s="148"/>
      <c r="S588" s="148"/>
      <c r="T588" s="148"/>
      <c r="U588" s="148"/>
      <c r="V588" s="148"/>
      <c r="W588" s="148"/>
      <c r="X588" s="148"/>
      <c r="Y588" s="148"/>
      <c r="Z588" s="148"/>
      <c r="AA588" s="148"/>
      <c r="AB588" s="151"/>
      <c r="AC588" s="148"/>
      <c r="AD588" s="152"/>
      <c r="AE588" s="133"/>
      <c r="AF588" s="133"/>
      <c r="AG588" s="138"/>
      <c r="AH588" s="139"/>
      <c r="AI588" s="144"/>
      <c r="AJ588" s="144"/>
      <c r="AK588" s="144"/>
      <c r="AL588" s="144"/>
      <c r="AM588" s="144"/>
      <c r="AO588" s="115"/>
      <c r="AQ588" s="146"/>
    </row>
    <row r="589" spans="2:43">
      <c r="C589" s="159"/>
      <c r="D589" s="162"/>
      <c r="E589" s="163"/>
      <c r="F589" s="150"/>
      <c r="G589" s="148"/>
      <c r="H589" s="148"/>
      <c r="I589" s="148"/>
      <c r="J589" s="148"/>
      <c r="K589" s="148"/>
      <c r="L589" s="148"/>
      <c r="M589" s="148"/>
      <c r="N589" s="148"/>
      <c r="O589" s="148"/>
      <c r="P589" s="148"/>
      <c r="Q589" s="148"/>
      <c r="R589" s="148"/>
      <c r="S589" s="148"/>
      <c r="T589" s="148"/>
      <c r="U589" s="148"/>
      <c r="V589" s="148"/>
      <c r="W589" s="148"/>
      <c r="X589" s="148"/>
      <c r="Y589" s="148"/>
      <c r="Z589" s="148"/>
      <c r="AA589" s="148"/>
      <c r="AB589" s="151"/>
      <c r="AC589" s="148"/>
      <c r="AD589" s="152"/>
      <c r="AE589" s="133"/>
      <c r="AF589" s="133"/>
      <c r="AG589" s="138"/>
      <c r="AH589" s="139"/>
      <c r="AI589" s="144"/>
      <c r="AJ589" s="144"/>
      <c r="AK589" s="144"/>
      <c r="AL589" s="144"/>
      <c r="AM589" s="144"/>
      <c r="AO589" s="115"/>
      <c r="AQ589" s="146"/>
    </row>
    <row r="590" spans="2:43">
      <c r="C590" s="159"/>
      <c r="D590" s="162"/>
      <c r="E590" s="163"/>
      <c r="F590" s="150"/>
      <c r="G590" s="148"/>
      <c r="H590" s="148"/>
      <c r="I590" s="148"/>
      <c r="J590" s="148"/>
      <c r="K590" s="148"/>
      <c r="L590" s="148"/>
      <c r="M590" s="148"/>
      <c r="N590" s="148"/>
      <c r="O590" s="148"/>
      <c r="P590" s="148"/>
      <c r="Q590" s="148"/>
      <c r="R590" s="148"/>
      <c r="S590" s="148"/>
      <c r="T590" s="148"/>
      <c r="U590" s="148"/>
      <c r="V590" s="148"/>
      <c r="W590" s="148"/>
      <c r="X590" s="148"/>
      <c r="Y590" s="148"/>
      <c r="Z590" s="148"/>
      <c r="AA590" s="148"/>
      <c r="AB590" s="151"/>
      <c r="AC590" s="148"/>
      <c r="AD590" s="152"/>
      <c r="AE590" s="133"/>
      <c r="AF590" s="133"/>
      <c r="AG590" s="138"/>
      <c r="AH590" s="139"/>
      <c r="AI590" s="144"/>
      <c r="AJ590" s="144"/>
      <c r="AK590" s="144"/>
      <c r="AL590" s="144"/>
      <c r="AM590" s="144"/>
      <c r="AO590" s="115"/>
      <c r="AQ590" s="146"/>
    </row>
    <row r="591" spans="2:43">
      <c r="C591" s="159"/>
      <c r="D591" s="162"/>
      <c r="E591" s="163"/>
      <c r="F591" s="150"/>
      <c r="G591" s="148"/>
      <c r="H591" s="148"/>
      <c r="I591" s="148"/>
      <c r="J591" s="148"/>
      <c r="K591" s="148"/>
      <c r="L591" s="148"/>
      <c r="M591" s="148"/>
      <c r="N591" s="148"/>
      <c r="O591" s="148"/>
      <c r="P591" s="148"/>
      <c r="Q591" s="148"/>
      <c r="R591" s="148"/>
      <c r="S591" s="148"/>
      <c r="T591" s="148"/>
      <c r="U591" s="148"/>
      <c r="V591" s="148"/>
      <c r="W591" s="148"/>
      <c r="X591" s="148"/>
      <c r="Y591" s="148"/>
      <c r="Z591" s="148"/>
      <c r="AA591" s="148"/>
      <c r="AB591" s="151"/>
      <c r="AC591" s="148"/>
      <c r="AD591" s="152"/>
      <c r="AE591" s="133"/>
      <c r="AF591" s="133"/>
      <c r="AG591" s="138"/>
      <c r="AH591" s="139"/>
      <c r="AI591" s="144"/>
      <c r="AJ591" s="144"/>
      <c r="AK591" s="144"/>
      <c r="AL591" s="144"/>
      <c r="AM591" s="144"/>
      <c r="AO591" s="115"/>
      <c r="AQ591" s="146"/>
    </row>
    <row r="592" spans="2:43">
      <c r="B592" s="158"/>
      <c r="C592" s="159"/>
      <c r="D592" s="162"/>
      <c r="E592" s="161"/>
      <c r="F592" s="150"/>
      <c r="G592" s="148"/>
      <c r="H592" s="148"/>
      <c r="I592" s="148"/>
      <c r="J592" s="148"/>
      <c r="K592" s="148"/>
      <c r="L592" s="148"/>
      <c r="M592" s="148"/>
      <c r="N592" s="148"/>
      <c r="O592" s="148"/>
      <c r="P592" s="148"/>
      <c r="Q592" s="148"/>
      <c r="R592" s="148"/>
      <c r="S592" s="148"/>
      <c r="T592" s="148"/>
      <c r="U592" s="148"/>
      <c r="V592" s="148"/>
      <c r="W592" s="148"/>
      <c r="X592" s="148"/>
      <c r="Y592" s="148"/>
      <c r="Z592" s="148"/>
      <c r="AA592" s="148"/>
      <c r="AB592" s="151"/>
      <c r="AC592" s="148"/>
      <c r="AD592" s="152"/>
      <c r="AE592" s="133"/>
      <c r="AF592" s="133"/>
      <c r="AG592" s="138"/>
      <c r="AH592" s="139"/>
      <c r="AI592" s="144"/>
      <c r="AJ592" s="144"/>
      <c r="AK592" s="144"/>
      <c r="AL592" s="144"/>
      <c r="AM592" s="144"/>
      <c r="AO592" s="115"/>
      <c r="AQ592" s="4"/>
    </row>
    <row r="593" spans="4:43">
      <c r="D593" s="162"/>
      <c r="E593" s="163"/>
      <c r="F593" s="150"/>
      <c r="G593" s="148"/>
      <c r="H593" s="148"/>
      <c r="I593" s="148"/>
      <c r="J593" s="148"/>
      <c r="K593" s="148"/>
      <c r="L593" s="148"/>
      <c r="M593" s="148"/>
      <c r="N593" s="148"/>
      <c r="O593" s="148"/>
      <c r="P593" s="148"/>
      <c r="Q593" s="148"/>
      <c r="R593" s="148"/>
      <c r="S593" s="148"/>
      <c r="T593" s="148"/>
      <c r="U593" s="148"/>
      <c r="V593" s="148"/>
      <c r="W593" s="148"/>
      <c r="X593" s="148"/>
      <c r="Y593" s="148"/>
      <c r="Z593" s="148"/>
      <c r="AA593" s="148"/>
      <c r="AB593" s="151"/>
      <c r="AC593" s="148"/>
      <c r="AD593" s="152"/>
      <c r="AE593" s="133"/>
      <c r="AF593" s="133"/>
      <c r="AG593" s="138"/>
      <c r="AH593" s="139"/>
      <c r="AI593" s="144"/>
      <c r="AJ593" s="144"/>
      <c r="AK593" s="144"/>
      <c r="AL593" s="144"/>
      <c r="AM593" s="144"/>
      <c r="AO593" s="115"/>
      <c r="AQ593" s="146"/>
    </row>
    <row r="594" spans="4:43">
      <c r="D594" s="162"/>
      <c r="E594" s="163"/>
      <c r="F594" s="150"/>
      <c r="G594" s="148"/>
      <c r="H594" s="148"/>
      <c r="I594" s="148"/>
      <c r="J594" s="148"/>
      <c r="K594" s="148"/>
      <c r="L594" s="148"/>
      <c r="M594" s="148"/>
      <c r="N594" s="148"/>
      <c r="O594" s="148"/>
      <c r="P594" s="148"/>
      <c r="Q594" s="148"/>
      <c r="R594" s="148"/>
      <c r="S594" s="148"/>
      <c r="T594" s="148"/>
      <c r="U594" s="148"/>
      <c r="V594" s="148"/>
      <c r="W594" s="148"/>
      <c r="X594" s="148"/>
      <c r="Y594" s="148"/>
      <c r="Z594" s="148"/>
      <c r="AA594" s="148"/>
      <c r="AB594" s="151"/>
      <c r="AC594" s="148"/>
      <c r="AD594" s="152"/>
      <c r="AE594" s="133"/>
      <c r="AF594" s="133"/>
      <c r="AG594" s="138"/>
      <c r="AH594" s="139"/>
      <c r="AI594" s="144"/>
      <c r="AJ594" s="144"/>
      <c r="AK594" s="144"/>
      <c r="AL594" s="144"/>
      <c r="AM594" s="144"/>
      <c r="AO594" s="115"/>
      <c r="AQ594" s="146"/>
    </row>
    <row r="595" spans="4:43">
      <c r="D595" s="162"/>
      <c r="E595" s="163"/>
      <c r="F595" s="150"/>
      <c r="G595" s="148"/>
      <c r="H595" s="148"/>
      <c r="I595" s="148"/>
      <c r="J595" s="148"/>
      <c r="K595" s="148"/>
      <c r="L595" s="148"/>
      <c r="M595" s="148"/>
      <c r="N595" s="148"/>
      <c r="O595" s="148"/>
      <c r="P595" s="148"/>
      <c r="Q595" s="148"/>
      <c r="R595" s="148"/>
      <c r="S595" s="148"/>
      <c r="T595" s="148"/>
      <c r="U595" s="148"/>
      <c r="V595" s="148"/>
      <c r="W595" s="148"/>
      <c r="X595" s="148"/>
      <c r="Y595" s="148"/>
      <c r="Z595" s="148"/>
      <c r="AA595" s="148"/>
      <c r="AB595" s="151"/>
      <c r="AC595" s="148"/>
      <c r="AD595" s="152"/>
      <c r="AE595" s="133"/>
      <c r="AF595" s="133"/>
      <c r="AG595" s="138"/>
      <c r="AH595" s="139"/>
      <c r="AI595" s="144"/>
      <c r="AJ595" s="144"/>
      <c r="AK595" s="144"/>
      <c r="AL595" s="144"/>
      <c r="AM595" s="144"/>
      <c r="AO595" s="115"/>
      <c r="AQ595" s="146"/>
    </row>
    <row r="596" spans="4:43">
      <c r="D596" s="162"/>
      <c r="E596" s="163"/>
      <c r="F596" s="150"/>
      <c r="G596" s="148"/>
      <c r="H596" s="148"/>
      <c r="I596" s="148"/>
      <c r="J596" s="148"/>
      <c r="K596" s="148"/>
      <c r="L596" s="148"/>
      <c r="M596" s="148"/>
      <c r="N596" s="148"/>
      <c r="O596" s="148"/>
      <c r="P596" s="148"/>
      <c r="Q596" s="148"/>
      <c r="R596" s="148"/>
      <c r="S596" s="148"/>
      <c r="T596" s="148"/>
      <c r="U596" s="148"/>
      <c r="V596" s="148"/>
      <c r="W596" s="148"/>
      <c r="X596" s="148"/>
      <c r="Y596" s="148"/>
      <c r="Z596" s="148"/>
      <c r="AA596" s="148"/>
      <c r="AB596" s="151"/>
      <c r="AC596" s="148"/>
      <c r="AD596" s="152"/>
      <c r="AE596" s="133"/>
      <c r="AF596" s="133"/>
      <c r="AG596" s="138"/>
      <c r="AH596" s="139"/>
      <c r="AI596" s="144"/>
      <c r="AJ596" s="144"/>
      <c r="AK596" s="144"/>
      <c r="AL596" s="144"/>
      <c r="AM596" s="144"/>
      <c r="AO596" s="115"/>
      <c r="AQ596" s="146"/>
    </row>
    <row r="597" spans="4:43">
      <c r="D597" s="162"/>
      <c r="E597" s="163"/>
      <c r="F597" s="150"/>
      <c r="G597" s="148"/>
      <c r="H597" s="148"/>
      <c r="I597" s="148"/>
      <c r="J597" s="148"/>
      <c r="K597" s="148"/>
      <c r="L597" s="148"/>
      <c r="M597" s="148"/>
      <c r="N597" s="148"/>
      <c r="O597" s="148"/>
      <c r="P597" s="148"/>
      <c r="Q597" s="148"/>
      <c r="R597" s="148"/>
      <c r="S597" s="148"/>
      <c r="T597" s="148"/>
      <c r="U597" s="148"/>
      <c r="V597" s="148"/>
      <c r="W597" s="148"/>
      <c r="X597" s="148"/>
      <c r="Y597" s="148"/>
      <c r="Z597" s="148"/>
      <c r="AA597" s="148"/>
      <c r="AB597" s="151"/>
      <c r="AC597" s="148"/>
      <c r="AD597" s="152"/>
      <c r="AE597" s="133"/>
      <c r="AF597" s="133"/>
      <c r="AG597" s="138"/>
      <c r="AH597" s="139"/>
      <c r="AI597" s="144"/>
      <c r="AJ597" s="144"/>
      <c r="AK597" s="144"/>
      <c r="AL597" s="144"/>
      <c r="AM597" s="144"/>
      <c r="AO597" s="115"/>
      <c r="AQ597" s="146"/>
    </row>
    <row r="598" spans="4:43">
      <c r="D598" s="162"/>
      <c r="E598" s="163"/>
      <c r="F598" s="150"/>
      <c r="G598" s="148"/>
      <c r="H598" s="148"/>
      <c r="I598" s="148"/>
      <c r="J598" s="148"/>
      <c r="K598" s="148"/>
      <c r="L598" s="148"/>
      <c r="M598" s="148"/>
      <c r="N598" s="148"/>
      <c r="O598" s="148"/>
      <c r="P598" s="148"/>
      <c r="Q598" s="148"/>
      <c r="R598" s="148"/>
      <c r="S598" s="148"/>
      <c r="T598" s="148"/>
      <c r="U598" s="148"/>
      <c r="V598" s="148"/>
      <c r="W598" s="148"/>
      <c r="X598" s="148"/>
      <c r="Y598" s="148"/>
      <c r="Z598" s="148"/>
      <c r="AA598" s="148"/>
      <c r="AB598" s="151"/>
      <c r="AC598" s="148"/>
      <c r="AD598" s="152"/>
      <c r="AE598" s="133"/>
      <c r="AF598" s="133"/>
      <c r="AG598" s="138"/>
      <c r="AH598" s="139"/>
      <c r="AI598" s="144"/>
      <c r="AJ598" s="144"/>
      <c r="AK598" s="144"/>
      <c r="AL598" s="144"/>
      <c r="AM598" s="144"/>
      <c r="AO598" s="115"/>
      <c r="AQ598" s="146"/>
    </row>
    <row r="599" spans="4:43">
      <c r="D599" s="162"/>
      <c r="E599" s="163"/>
      <c r="F599" s="150"/>
      <c r="G599" s="148"/>
      <c r="H599" s="148"/>
      <c r="I599" s="148"/>
      <c r="J599" s="148"/>
      <c r="K599" s="148"/>
      <c r="L599" s="148"/>
      <c r="M599" s="148"/>
      <c r="N599" s="148"/>
      <c r="O599" s="148"/>
      <c r="P599" s="148"/>
      <c r="Q599" s="148"/>
      <c r="R599" s="148"/>
      <c r="S599" s="148"/>
      <c r="T599" s="148"/>
      <c r="U599" s="148"/>
      <c r="V599" s="148"/>
      <c r="W599" s="148"/>
      <c r="X599" s="148"/>
      <c r="Y599" s="148"/>
      <c r="Z599" s="148"/>
      <c r="AA599" s="148"/>
      <c r="AB599" s="151"/>
      <c r="AC599" s="148"/>
      <c r="AD599" s="152"/>
      <c r="AE599" s="133"/>
      <c r="AF599" s="133"/>
      <c r="AG599" s="138"/>
      <c r="AH599" s="139"/>
      <c r="AI599" s="144"/>
      <c r="AJ599" s="144"/>
      <c r="AK599" s="144"/>
      <c r="AL599" s="144"/>
      <c r="AM599" s="144"/>
      <c r="AO599" s="115"/>
      <c r="AQ599" s="146"/>
    </row>
    <row r="600" spans="4:43">
      <c r="D600" s="162"/>
      <c r="E600" s="163"/>
      <c r="F600" s="150"/>
      <c r="G600" s="148"/>
      <c r="H600" s="148"/>
      <c r="I600" s="148"/>
      <c r="J600" s="148"/>
      <c r="K600" s="148"/>
      <c r="L600" s="148"/>
      <c r="M600" s="148"/>
      <c r="N600" s="148"/>
      <c r="O600" s="148"/>
      <c r="P600" s="148"/>
      <c r="Q600" s="148"/>
      <c r="R600" s="148"/>
      <c r="S600" s="148"/>
      <c r="T600" s="148"/>
      <c r="U600" s="148"/>
      <c r="V600" s="148"/>
      <c r="W600" s="148"/>
      <c r="X600" s="148"/>
      <c r="Y600" s="148"/>
      <c r="Z600" s="148"/>
      <c r="AA600" s="148"/>
      <c r="AB600" s="151"/>
      <c r="AC600" s="148"/>
      <c r="AD600" s="152"/>
      <c r="AE600" s="133"/>
      <c r="AF600" s="133"/>
      <c r="AG600" s="138"/>
      <c r="AH600" s="139"/>
      <c r="AI600" s="144"/>
      <c r="AJ600" s="144"/>
      <c r="AK600" s="144"/>
      <c r="AL600" s="144"/>
      <c r="AM600" s="144"/>
      <c r="AO600" s="115"/>
      <c r="AQ600" s="146"/>
    </row>
    <row r="601" spans="4:43">
      <c r="D601" s="162"/>
      <c r="E601" s="163"/>
      <c r="F601" s="150"/>
      <c r="G601" s="148"/>
      <c r="H601" s="148"/>
      <c r="I601" s="148"/>
      <c r="J601" s="148"/>
      <c r="K601" s="148"/>
      <c r="L601" s="148"/>
      <c r="M601" s="148"/>
      <c r="N601" s="148"/>
      <c r="O601" s="148"/>
      <c r="P601" s="148"/>
      <c r="Q601" s="148"/>
      <c r="R601" s="148"/>
      <c r="S601" s="148"/>
      <c r="T601" s="148"/>
      <c r="U601" s="148"/>
      <c r="V601" s="148"/>
      <c r="W601" s="148"/>
      <c r="X601" s="148"/>
      <c r="Y601" s="148"/>
      <c r="Z601" s="148"/>
      <c r="AA601" s="148"/>
      <c r="AB601" s="151"/>
      <c r="AC601" s="148"/>
      <c r="AD601" s="152"/>
      <c r="AE601" s="133"/>
      <c r="AF601" s="133"/>
      <c r="AG601" s="138"/>
      <c r="AH601" s="139"/>
      <c r="AI601" s="144"/>
      <c r="AJ601" s="144"/>
      <c r="AK601" s="144"/>
      <c r="AL601" s="144"/>
      <c r="AM601" s="144"/>
      <c r="AO601" s="115"/>
      <c r="AQ601" s="146"/>
    </row>
    <row r="602" spans="4:43">
      <c r="D602" s="162"/>
      <c r="E602" s="163"/>
      <c r="F602" s="150"/>
      <c r="G602" s="148"/>
      <c r="H602" s="148"/>
      <c r="I602" s="148"/>
      <c r="J602" s="148"/>
      <c r="K602" s="148"/>
      <c r="L602" s="148"/>
      <c r="M602" s="148"/>
      <c r="N602" s="148"/>
      <c r="O602" s="148"/>
      <c r="P602" s="148"/>
      <c r="Q602" s="148"/>
      <c r="R602" s="148"/>
      <c r="S602" s="148"/>
      <c r="T602" s="148"/>
      <c r="U602" s="148"/>
      <c r="V602" s="148"/>
      <c r="W602" s="148"/>
      <c r="X602" s="148"/>
      <c r="Y602" s="148"/>
      <c r="Z602" s="148"/>
      <c r="AA602" s="148"/>
      <c r="AB602" s="151"/>
      <c r="AC602" s="148"/>
      <c r="AD602" s="152"/>
      <c r="AE602" s="133"/>
      <c r="AF602" s="133"/>
      <c r="AG602" s="138"/>
      <c r="AH602" s="139"/>
      <c r="AI602" s="144"/>
      <c r="AJ602" s="144"/>
      <c r="AK602" s="144"/>
      <c r="AL602" s="144"/>
      <c r="AM602" s="144"/>
      <c r="AO602" s="115"/>
      <c r="AQ602" s="146"/>
    </row>
    <row r="603" spans="4:43">
      <c r="D603" s="162"/>
      <c r="E603" s="163"/>
      <c r="F603" s="150"/>
      <c r="G603" s="148"/>
      <c r="H603" s="148"/>
      <c r="I603" s="148"/>
      <c r="J603" s="148"/>
      <c r="K603" s="148"/>
      <c r="L603" s="148"/>
      <c r="M603" s="148"/>
      <c r="N603" s="148"/>
      <c r="O603" s="148"/>
      <c r="P603" s="148"/>
      <c r="Q603" s="148"/>
      <c r="R603" s="148"/>
      <c r="S603" s="148"/>
      <c r="T603" s="148"/>
      <c r="U603" s="148"/>
      <c r="V603" s="148"/>
      <c r="W603" s="148"/>
      <c r="X603" s="148"/>
      <c r="Y603" s="148"/>
      <c r="Z603" s="148"/>
      <c r="AA603" s="148"/>
      <c r="AB603" s="151"/>
      <c r="AC603" s="148"/>
      <c r="AD603" s="152"/>
      <c r="AE603" s="133"/>
      <c r="AF603" s="133"/>
      <c r="AG603" s="138"/>
      <c r="AH603" s="139"/>
      <c r="AI603" s="144"/>
      <c r="AJ603" s="144"/>
      <c r="AK603" s="144"/>
      <c r="AL603" s="144"/>
      <c r="AM603" s="144"/>
      <c r="AO603" s="115"/>
      <c r="AQ603" s="146"/>
    </row>
    <row r="604" spans="4:43">
      <c r="D604" s="162"/>
      <c r="E604" s="163"/>
      <c r="F604" s="150"/>
      <c r="G604" s="148"/>
      <c r="H604" s="148"/>
      <c r="I604" s="148"/>
      <c r="J604" s="148"/>
      <c r="K604" s="148"/>
      <c r="L604" s="148"/>
      <c r="M604" s="148"/>
      <c r="N604" s="148"/>
      <c r="O604" s="148"/>
      <c r="P604" s="148"/>
      <c r="Q604" s="148"/>
      <c r="R604" s="148"/>
      <c r="S604" s="148"/>
      <c r="T604" s="148"/>
      <c r="U604" s="148"/>
      <c r="V604" s="148"/>
      <c r="W604" s="148"/>
      <c r="X604" s="148"/>
      <c r="Y604" s="148"/>
      <c r="Z604" s="148"/>
      <c r="AA604" s="148"/>
      <c r="AB604" s="151"/>
      <c r="AC604" s="148"/>
      <c r="AD604" s="152"/>
      <c r="AE604" s="133"/>
      <c r="AF604" s="133"/>
      <c r="AG604" s="138"/>
      <c r="AH604" s="139"/>
      <c r="AI604" s="144"/>
      <c r="AJ604" s="144"/>
      <c r="AK604" s="144"/>
      <c r="AL604" s="144"/>
      <c r="AM604" s="144"/>
      <c r="AO604" s="115"/>
      <c r="AQ604" s="146"/>
    </row>
    <row r="605" spans="4:43">
      <c r="D605" s="162"/>
      <c r="E605" s="163"/>
      <c r="F605" s="150"/>
      <c r="G605" s="148"/>
      <c r="H605" s="148"/>
      <c r="I605" s="148"/>
      <c r="J605" s="148"/>
      <c r="K605" s="148"/>
      <c r="L605" s="148"/>
      <c r="M605" s="148"/>
      <c r="N605" s="148"/>
      <c r="O605" s="148"/>
      <c r="P605" s="148"/>
      <c r="Q605" s="148"/>
      <c r="R605" s="148"/>
      <c r="S605" s="148"/>
      <c r="T605" s="148"/>
      <c r="U605" s="148"/>
      <c r="V605" s="148"/>
      <c r="W605" s="148"/>
      <c r="X605" s="148"/>
      <c r="Y605" s="148"/>
      <c r="Z605" s="148"/>
      <c r="AA605" s="148"/>
      <c r="AB605" s="151"/>
      <c r="AC605" s="148"/>
      <c r="AD605" s="152"/>
      <c r="AE605" s="133"/>
      <c r="AF605" s="133"/>
      <c r="AG605" s="138"/>
      <c r="AH605" s="139"/>
      <c r="AI605" s="144"/>
      <c r="AJ605" s="144"/>
      <c r="AK605" s="144"/>
      <c r="AL605" s="144"/>
      <c r="AM605" s="144"/>
      <c r="AO605" s="115"/>
      <c r="AQ605" s="146"/>
    </row>
    <row r="606" spans="4:43">
      <c r="D606" s="162"/>
      <c r="E606" s="163"/>
      <c r="F606" s="150"/>
      <c r="G606" s="148"/>
      <c r="H606" s="148"/>
      <c r="I606" s="148"/>
      <c r="J606" s="148"/>
      <c r="K606" s="148"/>
      <c r="L606" s="148"/>
      <c r="M606" s="148"/>
      <c r="N606" s="148"/>
      <c r="O606" s="148"/>
      <c r="P606" s="148"/>
      <c r="Q606" s="148"/>
      <c r="R606" s="148"/>
      <c r="S606" s="148"/>
      <c r="T606" s="148"/>
      <c r="U606" s="148"/>
      <c r="V606" s="148"/>
      <c r="W606" s="148"/>
      <c r="X606" s="148"/>
      <c r="Y606" s="148"/>
      <c r="Z606" s="148"/>
      <c r="AA606" s="148"/>
      <c r="AB606" s="151"/>
      <c r="AC606" s="148"/>
      <c r="AD606" s="152"/>
      <c r="AE606" s="133"/>
      <c r="AF606" s="133"/>
      <c r="AG606" s="138"/>
      <c r="AH606" s="139"/>
      <c r="AI606" s="144"/>
      <c r="AJ606" s="144"/>
      <c r="AK606" s="144"/>
      <c r="AL606" s="144"/>
      <c r="AM606" s="144"/>
      <c r="AO606" s="115"/>
      <c r="AQ606" s="146"/>
    </row>
    <row r="607" spans="4:43">
      <c r="D607" s="162"/>
      <c r="E607" s="163"/>
      <c r="F607" s="150"/>
      <c r="G607" s="148"/>
      <c r="H607" s="148"/>
      <c r="I607" s="148"/>
      <c r="J607" s="148"/>
      <c r="K607" s="148"/>
      <c r="L607" s="148"/>
      <c r="M607" s="148"/>
      <c r="N607" s="148"/>
      <c r="O607" s="148"/>
      <c r="P607" s="148"/>
      <c r="Q607" s="148"/>
      <c r="R607" s="148"/>
      <c r="S607" s="148"/>
      <c r="T607" s="148"/>
      <c r="U607" s="148"/>
      <c r="V607" s="148"/>
      <c r="W607" s="148"/>
      <c r="X607" s="148"/>
      <c r="Y607" s="148"/>
      <c r="Z607" s="148"/>
      <c r="AA607" s="148"/>
      <c r="AB607" s="151"/>
      <c r="AC607" s="148"/>
      <c r="AD607" s="152"/>
      <c r="AE607" s="133"/>
      <c r="AF607" s="133"/>
      <c r="AG607" s="138"/>
      <c r="AH607" s="139"/>
      <c r="AI607" s="144"/>
      <c r="AJ607" s="144"/>
      <c r="AK607" s="144"/>
      <c r="AL607" s="144"/>
      <c r="AM607" s="144"/>
      <c r="AO607" s="115"/>
      <c r="AQ607" s="146"/>
    </row>
    <row r="608" spans="4:43">
      <c r="D608" s="162"/>
      <c r="E608" s="163"/>
      <c r="F608" s="150"/>
      <c r="G608" s="148"/>
      <c r="H608" s="148"/>
      <c r="I608" s="148"/>
      <c r="J608" s="148"/>
      <c r="K608" s="148"/>
      <c r="L608" s="148"/>
      <c r="M608" s="148"/>
      <c r="N608" s="148"/>
      <c r="O608" s="148"/>
      <c r="P608" s="148"/>
      <c r="Q608" s="148"/>
      <c r="R608" s="148"/>
      <c r="S608" s="148"/>
      <c r="T608" s="148"/>
      <c r="U608" s="148"/>
      <c r="V608" s="148"/>
      <c r="W608" s="148"/>
      <c r="X608" s="148"/>
      <c r="Y608" s="148"/>
      <c r="Z608" s="148"/>
      <c r="AA608" s="148"/>
      <c r="AB608" s="151"/>
      <c r="AC608" s="148"/>
      <c r="AD608" s="152"/>
      <c r="AE608" s="133"/>
      <c r="AF608" s="133"/>
      <c r="AG608" s="138"/>
      <c r="AH608" s="139"/>
      <c r="AI608" s="144"/>
      <c r="AJ608" s="144"/>
      <c r="AK608" s="144"/>
      <c r="AL608" s="144"/>
      <c r="AM608" s="144"/>
      <c r="AO608" s="115"/>
      <c r="AQ608" s="146"/>
    </row>
    <row r="609" spans="2:43">
      <c r="D609" s="162"/>
      <c r="E609" s="163"/>
      <c r="F609" s="150"/>
      <c r="G609" s="148"/>
      <c r="H609" s="148"/>
      <c r="I609" s="148"/>
      <c r="J609" s="148"/>
      <c r="K609" s="148"/>
      <c r="L609" s="148"/>
      <c r="M609" s="148"/>
      <c r="N609" s="148"/>
      <c r="O609" s="148"/>
      <c r="P609" s="148"/>
      <c r="Q609" s="148"/>
      <c r="R609" s="148"/>
      <c r="S609" s="148"/>
      <c r="T609" s="148"/>
      <c r="U609" s="148"/>
      <c r="V609" s="148"/>
      <c r="W609" s="148"/>
      <c r="X609" s="148"/>
      <c r="Y609" s="148"/>
      <c r="Z609" s="148"/>
      <c r="AA609" s="148"/>
      <c r="AB609" s="151"/>
      <c r="AC609" s="148"/>
      <c r="AD609" s="152"/>
      <c r="AE609" s="133"/>
      <c r="AF609" s="133"/>
      <c r="AG609" s="138"/>
      <c r="AH609" s="139"/>
      <c r="AI609" s="144"/>
      <c r="AJ609" s="144"/>
      <c r="AK609" s="144"/>
      <c r="AL609" s="144"/>
      <c r="AM609" s="144"/>
      <c r="AO609" s="115"/>
      <c r="AQ609" s="146"/>
    </row>
    <row r="610" spans="2:43">
      <c r="D610" s="162"/>
      <c r="E610" s="163"/>
      <c r="F610" s="150"/>
      <c r="G610" s="148"/>
      <c r="H610" s="148"/>
      <c r="I610" s="148"/>
      <c r="J610" s="148"/>
      <c r="K610" s="148"/>
      <c r="L610" s="148"/>
      <c r="M610" s="148"/>
      <c r="N610" s="148"/>
      <c r="O610" s="148"/>
      <c r="P610" s="148"/>
      <c r="Q610" s="148"/>
      <c r="R610" s="148"/>
      <c r="S610" s="148"/>
      <c r="T610" s="148"/>
      <c r="U610" s="148"/>
      <c r="V610" s="148"/>
      <c r="W610" s="148"/>
      <c r="X610" s="148"/>
      <c r="Y610" s="148"/>
      <c r="Z610" s="148"/>
      <c r="AA610" s="148"/>
      <c r="AB610" s="151"/>
      <c r="AC610" s="148"/>
      <c r="AD610" s="152"/>
      <c r="AE610" s="133"/>
      <c r="AF610" s="133"/>
      <c r="AG610" s="138"/>
      <c r="AH610" s="139"/>
      <c r="AI610" s="144"/>
      <c r="AJ610" s="144"/>
      <c r="AK610" s="144"/>
      <c r="AL610" s="144"/>
      <c r="AM610" s="144"/>
      <c r="AO610" s="115"/>
      <c r="AQ610" s="146"/>
    </row>
    <row r="611" spans="2:43">
      <c r="D611" s="162"/>
      <c r="E611" s="163"/>
      <c r="F611" s="150"/>
      <c r="G611" s="148"/>
      <c r="H611" s="148"/>
      <c r="I611" s="148"/>
      <c r="J611" s="148"/>
      <c r="K611" s="148"/>
      <c r="L611" s="148"/>
      <c r="M611" s="148"/>
      <c r="N611" s="148"/>
      <c r="O611" s="148"/>
      <c r="P611" s="148"/>
      <c r="Q611" s="148"/>
      <c r="R611" s="148"/>
      <c r="S611" s="148"/>
      <c r="T611" s="148"/>
      <c r="U611" s="148"/>
      <c r="V611" s="148"/>
      <c r="W611" s="148"/>
      <c r="X611" s="148"/>
      <c r="Y611" s="148"/>
      <c r="Z611" s="148"/>
      <c r="AA611" s="148"/>
      <c r="AB611" s="151"/>
      <c r="AC611" s="148"/>
      <c r="AD611" s="152"/>
      <c r="AE611" s="133"/>
      <c r="AF611" s="133"/>
      <c r="AG611" s="138"/>
      <c r="AH611" s="139"/>
      <c r="AI611" s="144"/>
      <c r="AJ611" s="144"/>
      <c r="AK611" s="144"/>
      <c r="AL611" s="144"/>
      <c r="AM611" s="144"/>
      <c r="AO611" s="115"/>
      <c r="AQ611" s="146"/>
    </row>
    <row r="612" spans="2:43">
      <c r="D612" s="162"/>
      <c r="E612" s="163"/>
      <c r="F612" s="150"/>
      <c r="G612" s="148"/>
      <c r="H612" s="148"/>
      <c r="I612" s="148"/>
      <c r="J612" s="148"/>
      <c r="K612" s="148"/>
      <c r="L612" s="148"/>
      <c r="M612" s="148"/>
      <c r="N612" s="148"/>
      <c r="O612" s="148"/>
      <c r="P612" s="148"/>
      <c r="Q612" s="148"/>
      <c r="R612" s="148"/>
      <c r="S612" s="148"/>
      <c r="T612" s="148"/>
      <c r="U612" s="148"/>
      <c r="V612" s="148"/>
      <c r="W612" s="148"/>
      <c r="X612" s="148"/>
      <c r="Y612" s="148"/>
      <c r="Z612" s="148"/>
      <c r="AA612" s="148"/>
      <c r="AB612" s="151"/>
      <c r="AC612" s="148"/>
      <c r="AD612" s="152"/>
      <c r="AE612" s="133"/>
      <c r="AF612" s="133"/>
      <c r="AG612" s="138"/>
      <c r="AH612" s="139"/>
      <c r="AI612" s="144"/>
      <c r="AJ612" s="144"/>
      <c r="AK612" s="144"/>
      <c r="AL612" s="144"/>
      <c r="AM612" s="144"/>
      <c r="AO612" s="115"/>
      <c r="AQ612" s="146"/>
    </row>
    <row r="613" spans="2:43">
      <c r="D613" s="162"/>
      <c r="E613" s="163"/>
      <c r="F613" s="150"/>
      <c r="G613" s="148"/>
      <c r="H613" s="148"/>
      <c r="I613" s="148"/>
      <c r="J613" s="148"/>
      <c r="K613" s="148"/>
      <c r="L613" s="148"/>
      <c r="M613" s="148"/>
      <c r="N613" s="148"/>
      <c r="O613" s="148"/>
      <c r="P613" s="148"/>
      <c r="Q613" s="148"/>
      <c r="R613" s="148"/>
      <c r="S613" s="148"/>
      <c r="T613" s="148"/>
      <c r="U613" s="148"/>
      <c r="V613" s="148"/>
      <c r="W613" s="148"/>
      <c r="X613" s="148"/>
      <c r="Y613" s="148"/>
      <c r="Z613" s="148"/>
      <c r="AA613" s="148"/>
      <c r="AB613" s="151"/>
      <c r="AC613" s="148"/>
      <c r="AD613" s="152"/>
      <c r="AE613" s="133"/>
      <c r="AF613" s="133"/>
      <c r="AG613" s="138"/>
      <c r="AH613" s="139"/>
      <c r="AI613" s="144"/>
      <c r="AJ613" s="144"/>
      <c r="AK613" s="144"/>
      <c r="AL613" s="144"/>
      <c r="AM613" s="144"/>
      <c r="AO613" s="115"/>
      <c r="AQ613" s="146"/>
    </row>
    <row r="614" spans="2:43">
      <c r="B614" s="158"/>
      <c r="C614" s="159"/>
      <c r="D614" s="162"/>
      <c r="E614" s="161"/>
      <c r="F614" s="150"/>
      <c r="G614" s="148"/>
      <c r="H614" s="148"/>
      <c r="I614" s="148"/>
      <c r="J614" s="148"/>
      <c r="K614" s="148"/>
      <c r="L614" s="148"/>
      <c r="M614" s="148"/>
      <c r="N614" s="148"/>
      <c r="O614" s="148"/>
      <c r="P614" s="148"/>
      <c r="Q614" s="148"/>
      <c r="R614" s="148"/>
      <c r="S614" s="148"/>
      <c r="T614" s="148"/>
      <c r="U614" s="148"/>
      <c r="V614" s="148"/>
      <c r="W614" s="148"/>
      <c r="X614" s="148"/>
      <c r="Y614" s="148"/>
      <c r="Z614" s="148"/>
      <c r="AA614" s="148"/>
      <c r="AB614" s="151"/>
      <c r="AC614" s="148"/>
      <c r="AD614" s="152"/>
      <c r="AE614" s="133"/>
      <c r="AF614" s="133"/>
      <c r="AG614" s="138"/>
      <c r="AH614" s="139"/>
      <c r="AI614" s="144"/>
      <c r="AJ614" s="144"/>
      <c r="AK614" s="144"/>
      <c r="AL614" s="144"/>
      <c r="AM614" s="144"/>
      <c r="AO614" s="115"/>
      <c r="AQ614" s="4"/>
    </row>
    <row r="615" spans="2:43">
      <c r="C615" s="159"/>
      <c r="D615" s="162"/>
      <c r="E615" s="163"/>
      <c r="F615" s="150"/>
      <c r="G615" s="148"/>
      <c r="H615" s="148"/>
      <c r="I615" s="148"/>
      <c r="J615" s="148"/>
      <c r="K615" s="148"/>
      <c r="L615" s="148"/>
      <c r="M615" s="148"/>
      <c r="N615" s="148"/>
      <c r="O615" s="148"/>
      <c r="P615" s="148"/>
      <c r="Q615" s="148"/>
      <c r="R615" s="148"/>
      <c r="S615" s="148"/>
      <c r="T615" s="148"/>
      <c r="U615" s="148"/>
      <c r="V615" s="148"/>
      <c r="W615" s="148"/>
      <c r="X615" s="148"/>
      <c r="Y615" s="148"/>
      <c r="Z615" s="148"/>
      <c r="AA615" s="148"/>
      <c r="AB615" s="151"/>
      <c r="AC615" s="148"/>
      <c r="AD615" s="152"/>
      <c r="AE615" s="133"/>
      <c r="AF615" s="133"/>
      <c r="AG615" s="138"/>
      <c r="AH615" s="139"/>
      <c r="AI615" s="144"/>
      <c r="AJ615" s="144"/>
      <c r="AK615" s="144"/>
      <c r="AL615" s="144"/>
      <c r="AM615" s="144"/>
      <c r="AO615" s="115"/>
      <c r="AQ615" s="146"/>
    </row>
    <row r="616" spans="2:43">
      <c r="C616" s="159"/>
      <c r="D616" s="162"/>
      <c r="E616" s="163"/>
      <c r="F616" s="150"/>
      <c r="G616" s="148"/>
      <c r="H616" s="148"/>
      <c r="I616" s="148"/>
      <c r="J616" s="148"/>
      <c r="K616" s="148"/>
      <c r="L616" s="148"/>
      <c r="M616" s="148"/>
      <c r="N616" s="148"/>
      <c r="O616" s="148"/>
      <c r="P616" s="148"/>
      <c r="Q616" s="148"/>
      <c r="R616" s="148"/>
      <c r="S616" s="148"/>
      <c r="T616" s="148"/>
      <c r="U616" s="148"/>
      <c r="V616" s="148"/>
      <c r="W616" s="148"/>
      <c r="X616" s="148"/>
      <c r="Y616" s="148"/>
      <c r="Z616" s="148"/>
      <c r="AA616" s="148"/>
      <c r="AB616" s="151"/>
      <c r="AC616" s="148"/>
      <c r="AD616" s="152"/>
      <c r="AE616" s="133"/>
      <c r="AF616" s="133"/>
      <c r="AG616" s="138"/>
      <c r="AH616" s="139"/>
      <c r="AI616" s="144"/>
      <c r="AJ616" s="144"/>
      <c r="AK616" s="144"/>
      <c r="AL616" s="144"/>
      <c r="AM616" s="144"/>
      <c r="AO616" s="115"/>
      <c r="AQ616" s="146"/>
    </row>
    <row r="617" spans="2:43">
      <c r="C617" s="159"/>
      <c r="D617" s="162"/>
      <c r="E617" s="163"/>
      <c r="F617" s="150"/>
      <c r="G617" s="148"/>
      <c r="H617" s="148"/>
      <c r="I617" s="148"/>
      <c r="J617" s="148"/>
      <c r="K617" s="148"/>
      <c r="L617" s="148"/>
      <c r="M617" s="148"/>
      <c r="N617" s="148"/>
      <c r="O617" s="148"/>
      <c r="P617" s="148"/>
      <c r="Q617" s="148"/>
      <c r="R617" s="148"/>
      <c r="S617" s="148"/>
      <c r="T617" s="148"/>
      <c r="U617" s="148"/>
      <c r="V617" s="148"/>
      <c r="W617" s="148"/>
      <c r="X617" s="148"/>
      <c r="Y617" s="148"/>
      <c r="Z617" s="148"/>
      <c r="AA617" s="148"/>
      <c r="AB617" s="151"/>
      <c r="AC617" s="148"/>
      <c r="AD617" s="152"/>
      <c r="AE617" s="133"/>
      <c r="AF617" s="133"/>
      <c r="AG617" s="138"/>
      <c r="AH617" s="139"/>
      <c r="AI617" s="144"/>
      <c r="AJ617" s="144"/>
      <c r="AK617" s="144"/>
      <c r="AL617" s="144"/>
      <c r="AM617" s="144"/>
      <c r="AO617" s="115"/>
      <c r="AQ617" s="146"/>
    </row>
    <row r="618" spans="2:43">
      <c r="C618" s="159"/>
      <c r="D618" s="162"/>
      <c r="E618" s="163"/>
      <c r="F618" s="150"/>
      <c r="G618" s="148"/>
      <c r="H618" s="148"/>
      <c r="I618" s="148"/>
      <c r="J618" s="148"/>
      <c r="K618" s="148"/>
      <c r="L618" s="148"/>
      <c r="M618" s="148"/>
      <c r="N618" s="148"/>
      <c r="O618" s="148"/>
      <c r="P618" s="148"/>
      <c r="Q618" s="148"/>
      <c r="R618" s="148"/>
      <c r="S618" s="148"/>
      <c r="T618" s="148"/>
      <c r="U618" s="148"/>
      <c r="V618" s="148"/>
      <c r="W618" s="148"/>
      <c r="X618" s="148"/>
      <c r="Y618" s="148"/>
      <c r="Z618" s="148"/>
      <c r="AA618" s="148"/>
      <c r="AB618" s="151"/>
      <c r="AC618" s="148"/>
      <c r="AD618" s="152"/>
      <c r="AE618" s="133"/>
      <c r="AF618" s="133"/>
      <c r="AG618" s="138"/>
      <c r="AH618" s="139"/>
      <c r="AI618" s="144"/>
      <c r="AJ618" s="144"/>
      <c r="AK618" s="144"/>
      <c r="AL618" s="144"/>
      <c r="AM618" s="144"/>
      <c r="AO618" s="115"/>
      <c r="AQ618" s="146"/>
    </row>
    <row r="619" spans="2:43">
      <c r="C619" s="159"/>
      <c r="D619" s="162"/>
      <c r="E619" s="163"/>
      <c r="F619" s="150"/>
      <c r="G619" s="148"/>
      <c r="H619" s="148"/>
      <c r="I619" s="148"/>
      <c r="J619" s="148"/>
      <c r="K619" s="148"/>
      <c r="L619" s="148"/>
      <c r="M619" s="148"/>
      <c r="N619" s="148"/>
      <c r="O619" s="148"/>
      <c r="P619" s="148"/>
      <c r="Q619" s="148"/>
      <c r="R619" s="148"/>
      <c r="S619" s="148"/>
      <c r="T619" s="148"/>
      <c r="U619" s="148"/>
      <c r="V619" s="148"/>
      <c r="W619" s="148"/>
      <c r="X619" s="148"/>
      <c r="Y619" s="148"/>
      <c r="Z619" s="148"/>
      <c r="AA619" s="148"/>
      <c r="AB619" s="151"/>
      <c r="AC619" s="148"/>
      <c r="AD619" s="152"/>
      <c r="AE619" s="133"/>
      <c r="AF619" s="133"/>
      <c r="AG619" s="138"/>
      <c r="AH619" s="139"/>
      <c r="AI619" s="144"/>
      <c r="AJ619" s="144"/>
      <c r="AK619" s="144"/>
      <c r="AL619" s="144"/>
      <c r="AM619" s="144"/>
      <c r="AO619" s="115"/>
      <c r="AQ619" s="146"/>
    </row>
    <row r="620" spans="2:43">
      <c r="C620" s="159"/>
      <c r="D620" s="162"/>
      <c r="E620" s="163"/>
      <c r="F620" s="150"/>
      <c r="G620" s="148"/>
      <c r="H620" s="148"/>
      <c r="I620" s="148"/>
      <c r="J620" s="148"/>
      <c r="K620" s="148"/>
      <c r="L620" s="148"/>
      <c r="M620" s="148"/>
      <c r="N620" s="148"/>
      <c r="O620" s="148"/>
      <c r="P620" s="148"/>
      <c r="Q620" s="148"/>
      <c r="R620" s="148"/>
      <c r="S620" s="148"/>
      <c r="T620" s="148"/>
      <c r="U620" s="148"/>
      <c r="V620" s="148"/>
      <c r="W620" s="148"/>
      <c r="X620" s="148"/>
      <c r="Y620" s="148"/>
      <c r="Z620" s="148"/>
      <c r="AA620" s="148"/>
      <c r="AB620" s="151"/>
      <c r="AC620" s="148"/>
      <c r="AD620" s="152"/>
      <c r="AE620" s="133"/>
      <c r="AF620" s="133"/>
      <c r="AG620" s="138"/>
      <c r="AH620" s="139"/>
      <c r="AI620" s="144"/>
      <c r="AJ620" s="144"/>
      <c r="AK620" s="144"/>
      <c r="AL620" s="144"/>
      <c r="AM620" s="144"/>
      <c r="AO620" s="115"/>
      <c r="AQ620" s="146"/>
    </row>
    <row r="621" spans="2:43">
      <c r="C621" s="159"/>
      <c r="D621" s="162"/>
      <c r="E621" s="163"/>
      <c r="F621" s="150"/>
      <c r="G621" s="148"/>
      <c r="H621" s="148"/>
      <c r="I621" s="148"/>
      <c r="J621" s="148"/>
      <c r="K621" s="148"/>
      <c r="L621" s="148"/>
      <c r="M621" s="148"/>
      <c r="N621" s="148"/>
      <c r="O621" s="148"/>
      <c r="P621" s="148"/>
      <c r="Q621" s="148"/>
      <c r="R621" s="148"/>
      <c r="S621" s="148"/>
      <c r="T621" s="148"/>
      <c r="U621" s="148"/>
      <c r="V621" s="148"/>
      <c r="W621" s="148"/>
      <c r="X621" s="148"/>
      <c r="Y621" s="148"/>
      <c r="Z621" s="148"/>
      <c r="AA621" s="148"/>
      <c r="AB621" s="151"/>
      <c r="AC621" s="148"/>
      <c r="AD621" s="152"/>
      <c r="AE621" s="133"/>
      <c r="AF621" s="133"/>
      <c r="AG621" s="138"/>
      <c r="AH621" s="139"/>
      <c r="AI621" s="144"/>
      <c r="AJ621" s="144"/>
      <c r="AK621" s="144"/>
      <c r="AL621" s="144"/>
      <c r="AM621" s="144"/>
      <c r="AO621" s="115"/>
      <c r="AQ621" s="146"/>
    </row>
    <row r="622" spans="2:43">
      <c r="C622" s="159"/>
      <c r="D622" s="162"/>
      <c r="E622" s="163"/>
      <c r="F622" s="150"/>
      <c r="G622" s="148"/>
      <c r="H622" s="148"/>
      <c r="I622" s="148"/>
      <c r="J622" s="148"/>
      <c r="K622" s="148"/>
      <c r="L622" s="148"/>
      <c r="M622" s="148"/>
      <c r="N622" s="148"/>
      <c r="O622" s="148"/>
      <c r="P622" s="148"/>
      <c r="Q622" s="148"/>
      <c r="R622" s="148"/>
      <c r="S622" s="148"/>
      <c r="T622" s="148"/>
      <c r="U622" s="148"/>
      <c r="V622" s="148"/>
      <c r="W622" s="148"/>
      <c r="X622" s="148"/>
      <c r="Y622" s="148"/>
      <c r="Z622" s="148"/>
      <c r="AA622" s="148"/>
      <c r="AB622" s="151"/>
      <c r="AC622" s="148"/>
      <c r="AD622" s="152"/>
      <c r="AE622" s="133"/>
      <c r="AF622" s="133"/>
      <c r="AG622" s="138"/>
      <c r="AH622" s="139"/>
      <c r="AI622" s="144"/>
      <c r="AJ622" s="144"/>
      <c r="AK622" s="144"/>
      <c r="AL622" s="144"/>
      <c r="AM622" s="144"/>
      <c r="AO622" s="115"/>
      <c r="AQ622" s="146"/>
    </row>
    <row r="623" spans="2:43">
      <c r="C623" s="159"/>
      <c r="D623" s="162"/>
      <c r="E623" s="163"/>
      <c r="F623" s="150"/>
      <c r="G623" s="148"/>
      <c r="H623" s="148"/>
      <c r="I623" s="148"/>
      <c r="J623" s="148"/>
      <c r="K623" s="148"/>
      <c r="L623" s="148"/>
      <c r="M623" s="148"/>
      <c r="N623" s="148"/>
      <c r="O623" s="148"/>
      <c r="P623" s="148"/>
      <c r="Q623" s="148"/>
      <c r="R623" s="148"/>
      <c r="S623" s="148"/>
      <c r="T623" s="148"/>
      <c r="U623" s="148"/>
      <c r="V623" s="148"/>
      <c r="W623" s="148"/>
      <c r="X623" s="148"/>
      <c r="Y623" s="148"/>
      <c r="Z623" s="148"/>
      <c r="AA623" s="148"/>
      <c r="AB623" s="151"/>
      <c r="AC623" s="148"/>
      <c r="AD623" s="152"/>
      <c r="AE623" s="133"/>
      <c r="AF623" s="133"/>
      <c r="AG623" s="138"/>
      <c r="AH623" s="139"/>
      <c r="AI623" s="144"/>
      <c r="AJ623" s="144"/>
      <c r="AK623" s="144"/>
      <c r="AL623" s="144"/>
      <c r="AM623" s="144"/>
      <c r="AO623" s="115"/>
      <c r="AQ623" s="146"/>
    </row>
    <row r="624" spans="2:43">
      <c r="C624" s="159"/>
      <c r="D624" s="162"/>
      <c r="E624" s="161"/>
      <c r="F624" s="150"/>
      <c r="G624" s="148"/>
      <c r="H624" s="148"/>
      <c r="I624" s="148"/>
      <c r="J624" s="148"/>
      <c r="K624" s="148"/>
      <c r="L624" s="148"/>
      <c r="M624" s="148"/>
      <c r="N624" s="148"/>
      <c r="O624" s="148"/>
      <c r="P624" s="148"/>
      <c r="Q624" s="148"/>
      <c r="R624" s="148"/>
      <c r="S624" s="148"/>
      <c r="T624" s="148"/>
      <c r="U624" s="148"/>
      <c r="V624" s="148"/>
      <c r="W624" s="148"/>
      <c r="X624" s="148"/>
      <c r="Y624" s="148"/>
      <c r="Z624" s="148"/>
      <c r="AA624" s="148"/>
      <c r="AB624" s="151"/>
      <c r="AC624" s="148"/>
      <c r="AD624" s="152"/>
      <c r="AE624" s="133"/>
      <c r="AF624" s="133"/>
      <c r="AG624" s="138"/>
      <c r="AH624" s="139"/>
      <c r="AI624" s="144"/>
      <c r="AJ624" s="144"/>
      <c r="AK624" s="144"/>
      <c r="AL624" s="144"/>
      <c r="AM624" s="144"/>
      <c r="AO624" s="115"/>
      <c r="AQ624" s="4"/>
    </row>
    <row r="625" spans="2:43">
      <c r="B625" s="158"/>
      <c r="C625" s="159"/>
      <c r="D625" s="162"/>
      <c r="E625" s="161"/>
      <c r="F625" s="150"/>
      <c r="G625" s="148"/>
      <c r="H625" s="148"/>
      <c r="I625" s="148"/>
      <c r="J625" s="148"/>
      <c r="K625" s="148"/>
      <c r="L625" s="148"/>
      <c r="M625" s="148"/>
      <c r="N625" s="148"/>
      <c r="O625" s="148"/>
      <c r="P625" s="148"/>
      <c r="Q625" s="148"/>
      <c r="R625" s="148"/>
      <c r="S625" s="148"/>
      <c r="T625" s="148"/>
      <c r="U625" s="148"/>
      <c r="V625" s="148"/>
      <c r="W625" s="148"/>
      <c r="X625" s="148"/>
      <c r="Y625" s="148"/>
      <c r="Z625" s="148"/>
      <c r="AA625" s="148"/>
      <c r="AB625" s="151"/>
      <c r="AC625" s="148"/>
      <c r="AD625" s="152"/>
      <c r="AE625" s="133"/>
      <c r="AF625" s="133"/>
      <c r="AG625" s="138"/>
      <c r="AH625" s="139"/>
      <c r="AI625" s="144"/>
      <c r="AJ625" s="144"/>
      <c r="AK625" s="144"/>
      <c r="AL625" s="144"/>
      <c r="AM625" s="144"/>
      <c r="AO625" s="115"/>
      <c r="AQ625" s="4"/>
    </row>
    <row r="626" spans="2:43">
      <c r="B626" s="158"/>
      <c r="C626" s="159"/>
      <c r="D626" s="162"/>
      <c r="E626" s="161"/>
      <c r="F626" s="150"/>
      <c r="G626" s="148"/>
      <c r="H626" s="148"/>
      <c r="I626" s="148"/>
      <c r="J626" s="148"/>
      <c r="K626" s="148"/>
      <c r="L626" s="148"/>
      <c r="M626" s="148"/>
      <c r="N626" s="148"/>
      <c r="O626" s="148"/>
      <c r="P626" s="148"/>
      <c r="Q626" s="148"/>
      <c r="R626" s="148"/>
      <c r="S626" s="148"/>
      <c r="T626" s="148"/>
      <c r="U626" s="148"/>
      <c r="V626" s="148"/>
      <c r="W626" s="148"/>
      <c r="X626" s="148"/>
      <c r="Y626" s="148"/>
      <c r="Z626" s="148"/>
      <c r="AA626" s="148"/>
      <c r="AB626" s="151"/>
      <c r="AC626" s="148"/>
      <c r="AD626" s="152"/>
      <c r="AE626" s="133"/>
      <c r="AF626" s="133"/>
      <c r="AG626" s="138"/>
      <c r="AH626" s="139"/>
      <c r="AI626" s="144"/>
      <c r="AJ626" s="144"/>
      <c r="AK626" s="144"/>
      <c r="AL626" s="144"/>
      <c r="AM626" s="144"/>
      <c r="AO626" s="115"/>
      <c r="AQ626" s="4"/>
    </row>
    <row r="627" spans="2:43">
      <c r="D627" s="162"/>
      <c r="E627" s="163"/>
      <c r="F627" s="150"/>
      <c r="G627" s="148"/>
      <c r="H627" s="148"/>
      <c r="I627" s="148"/>
      <c r="J627" s="148"/>
      <c r="K627" s="148"/>
      <c r="L627" s="148"/>
      <c r="M627" s="148"/>
      <c r="N627" s="148"/>
      <c r="O627" s="148"/>
      <c r="P627" s="148"/>
      <c r="Q627" s="148"/>
      <c r="R627" s="148"/>
      <c r="S627" s="148"/>
      <c r="T627" s="148"/>
      <c r="U627" s="148"/>
      <c r="V627" s="148"/>
      <c r="W627" s="148"/>
      <c r="X627" s="148"/>
      <c r="Y627" s="148"/>
      <c r="Z627" s="148"/>
      <c r="AA627" s="148"/>
      <c r="AB627" s="151"/>
      <c r="AC627" s="148"/>
      <c r="AD627" s="152"/>
      <c r="AE627" s="133"/>
      <c r="AF627" s="133"/>
      <c r="AG627" s="138"/>
      <c r="AH627" s="139"/>
      <c r="AI627" s="144"/>
      <c r="AJ627" s="144"/>
      <c r="AK627" s="144"/>
      <c r="AL627" s="144"/>
      <c r="AM627" s="144"/>
      <c r="AO627" s="115"/>
      <c r="AQ627" s="146"/>
    </row>
    <row r="628" spans="2:43">
      <c r="D628" s="162"/>
      <c r="E628" s="163"/>
      <c r="F628" s="150"/>
      <c r="G628" s="148"/>
      <c r="H628" s="148"/>
      <c r="I628" s="148"/>
      <c r="J628" s="148"/>
      <c r="K628" s="148"/>
      <c r="L628" s="148"/>
      <c r="M628" s="148"/>
      <c r="N628" s="148"/>
      <c r="O628" s="148"/>
      <c r="P628" s="148"/>
      <c r="Q628" s="148"/>
      <c r="R628" s="148"/>
      <c r="S628" s="148"/>
      <c r="T628" s="148"/>
      <c r="U628" s="148"/>
      <c r="V628" s="148"/>
      <c r="W628" s="148"/>
      <c r="X628" s="148"/>
      <c r="Y628" s="148"/>
      <c r="Z628" s="148"/>
      <c r="AA628" s="148"/>
      <c r="AB628" s="151"/>
      <c r="AC628" s="148"/>
      <c r="AD628" s="152"/>
      <c r="AE628" s="133"/>
      <c r="AF628" s="133"/>
      <c r="AG628" s="138"/>
      <c r="AH628" s="139"/>
      <c r="AI628" s="144"/>
      <c r="AJ628" s="144"/>
      <c r="AK628" s="144"/>
      <c r="AL628" s="144"/>
      <c r="AM628" s="144"/>
      <c r="AO628" s="115"/>
      <c r="AQ628" s="146"/>
    </row>
    <row r="629" spans="2:43">
      <c r="D629" s="162"/>
      <c r="E629" s="163"/>
      <c r="F629" s="150"/>
      <c r="G629" s="148"/>
      <c r="H629" s="148"/>
      <c r="I629" s="148"/>
      <c r="J629" s="148"/>
      <c r="K629" s="148"/>
      <c r="L629" s="148"/>
      <c r="M629" s="148"/>
      <c r="N629" s="148"/>
      <c r="O629" s="148"/>
      <c r="P629" s="148"/>
      <c r="Q629" s="148"/>
      <c r="R629" s="148"/>
      <c r="S629" s="148"/>
      <c r="T629" s="148"/>
      <c r="U629" s="148"/>
      <c r="V629" s="148"/>
      <c r="W629" s="148"/>
      <c r="X629" s="148"/>
      <c r="Y629" s="148"/>
      <c r="Z629" s="148"/>
      <c r="AA629" s="148"/>
      <c r="AB629" s="151"/>
      <c r="AC629" s="148"/>
      <c r="AD629" s="152"/>
      <c r="AE629" s="133"/>
      <c r="AF629" s="133"/>
      <c r="AG629" s="138"/>
      <c r="AH629" s="139"/>
      <c r="AI629" s="144"/>
      <c r="AJ629" s="144"/>
      <c r="AK629" s="144"/>
      <c r="AL629" s="144"/>
      <c r="AM629" s="144"/>
      <c r="AO629" s="115"/>
      <c r="AQ629" s="146"/>
    </row>
    <row r="630" spans="2:43">
      <c r="D630" s="162"/>
      <c r="E630" s="163"/>
      <c r="F630" s="150"/>
      <c r="G630" s="148"/>
      <c r="H630" s="148"/>
      <c r="I630" s="148"/>
      <c r="J630" s="148"/>
      <c r="K630" s="148"/>
      <c r="L630" s="148"/>
      <c r="M630" s="148"/>
      <c r="N630" s="148"/>
      <c r="O630" s="148"/>
      <c r="P630" s="148"/>
      <c r="Q630" s="148"/>
      <c r="R630" s="148"/>
      <c r="S630" s="148"/>
      <c r="T630" s="148"/>
      <c r="U630" s="148"/>
      <c r="V630" s="148"/>
      <c r="W630" s="148"/>
      <c r="X630" s="148"/>
      <c r="Y630" s="148"/>
      <c r="Z630" s="148"/>
      <c r="AA630" s="148"/>
      <c r="AB630" s="151"/>
      <c r="AC630" s="148"/>
      <c r="AD630" s="152"/>
      <c r="AE630" s="133"/>
      <c r="AF630" s="133"/>
      <c r="AG630" s="138"/>
      <c r="AH630" s="139"/>
      <c r="AI630" s="144"/>
      <c r="AJ630" s="144"/>
      <c r="AK630" s="144"/>
      <c r="AL630" s="144"/>
      <c r="AM630" s="144"/>
      <c r="AO630" s="115"/>
      <c r="AQ630" s="146"/>
    </row>
    <row r="631" spans="2:43">
      <c r="D631" s="162"/>
      <c r="E631" s="163"/>
      <c r="F631" s="150"/>
      <c r="G631" s="148"/>
      <c r="H631" s="148"/>
      <c r="I631" s="148"/>
      <c r="J631" s="148"/>
      <c r="K631" s="148"/>
      <c r="L631" s="148"/>
      <c r="M631" s="148"/>
      <c r="N631" s="148"/>
      <c r="O631" s="148"/>
      <c r="P631" s="148"/>
      <c r="Q631" s="148"/>
      <c r="R631" s="148"/>
      <c r="S631" s="148"/>
      <c r="T631" s="148"/>
      <c r="U631" s="148"/>
      <c r="V631" s="148"/>
      <c r="W631" s="148"/>
      <c r="X631" s="148"/>
      <c r="Y631" s="148"/>
      <c r="Z631" s="148"/>
      <c r="AA631" s="148"/>
      <c r="AB631" s="151"/>
      <c r="AC631" s="148"/>
      <c r="AD631" s="152"/>
      <c r="AE631" s="133"/>
      <c r="AF631" s="133"/>
      <c r="AG631" s="138"/>
      <c r="AH631" s="139"/>
      <c r="AI631" s="144"/>
      <c r="AJ631" s="144"/>
      <c r="AK631" s="144"/>
      <c r="AL631" s="144"/>
      <c r="AM631" s="144"/>
      <c r="AO631" s="115"/>
      <c r="AQ631" s="146"/>
    </row>
    <row r="632" spans="2:43">
      <c r="D632" s="162"/>
      <c r="E632" s="163"/>
      <c r="F632" s="150"/>
      <c r="G632" s="148"/>
      <c r="H632" s="148"/>
      <c r="I632" s="148"/>
      <c r="J632" s="148"/>
      <c r="K632" s="148"/>
      <c r="L632" s="148"/>
      <c r="M632" s="148"/>
      <c r="N632" s="148"/>
      <c r="O632" s="148"/>
      <c r="P632" s="148"/>
      <c r="Q632" s="148"/>
      <c r="R632" s="148"/>
      <c r="S632" s="148"/>
      <c r="T632" s="148"/>
      <c r="U632" s="148"/>
      <c r="V632" s="148"/>
      <c r="W632" s="148"/>
      <c r="X632" s="148"/>
      <c r="Y632" s="148"/>
      <c r="Z632" s="148"/>
      <c r="AA632" s="148"/>
      <c r="AB632" s="151"/>
      <c r="AC632" s="148"/>
      <c r="AD632" s="152"/>
      <c r="AE632" s="133"/>
      <c r="AF632" s="133"/>
      <c r="AG632" s="138"/>
      <c r="AH632" s="139"/>
      <c r="AI632" s="144"/>
      <c r="AJ632" s="144"/>
      <c r="AK632" s="144"/>
      <c r="AL632" s="144"/>
      <c r="AM632" s="144"/>
      <c r="AO632" s="115"/>
      <c r="AQ632" s="146"/>
    </row>
    <row r="633" spans="2:43">
      <c r="D633" s="162"/>
      <c r="E633" s="163"/>
      <c r="F633" s="150"/>
      <c r="G633" s="148"/>
      <c r="H633" s="148"/>
      <c r="I633" s="148"/>
      <c r="J633" s="148"/>
      <c r="K633" s="148"/>
      <c r="L633" s="148"/>
      <c r="M633" s="148"/>
      <c r="N633" s="148"/>
      <c r="O633" s="148"/>
      <c r="P633" s="148"/>
      <c r="Q633" s="148"/>
      <c r="R633" s="148"/>
      <c r="S633" s="148"/>
      <c r="T633" s="148"/>
      <c r="U633" s="148"/>
      <c r="V633" s="148"/>
      <c r="W633" s="148"/>
      <c r="X633" s="148"/>
      <c r="Y633" s="148"/>
      <c r="Z633" s="148"/>
      <c r="AA633" s="148"/>
      <c r="AB633" s="151"/>
      <c r="AC633" s="148"/>
      <c r="AD633" s="152"/>
      <c r="AE633" s="133"/>
      <c r="AF633" s="133"/>
      <c r="AG633" s="138"/>
      <c r="AH633" s="139"/>
      <c r="AI633" s="144"/>
      <c r="AJ633" s="144"/>
      <c r="AK633" s="144"/>
      <c r="AL633" s="144"/>
      <c r="AM633" s="144"/>
      <c r="AO633" s="115"/>
      <c r="AQ633" s="146"/>
    </row>
    <row r="634" spans="2:43">
      <c r="D634" s="162"/>
      <c r="E634" s="163"/>
      <c r="F634" s="150"/>
      <c r="G634" s="148"/>
      <c r="H634" s="148"/>
      <c r="I634" s="148"/>
      <c r="J634" s="148"/>
      <c r="K634" s="148"/>
      <c r="L634" s="148"/>
      <c r="M634" s="148"/>
      <c r="N634" s="148"/>
      <c r="O634" s="148"/>
      <c r="P634" s="148"/>
      <c r="Q634" s="148"/>
      <c r="R634" s="148"/>
      <c r="S634" s="148"/>
      <c r="T634" s="148"/>
      <c r="U634" s="148"/>
      <c r="V634" s="148"/>
      <c r="W634" s="148"/>
      <c r="X634" s="148"/>
      <c r="Y634" s="148"/>
      <c r="Z634" s="148"/>
      <c r="AA634" s="148"/>
      <c r="AB634" s="151"/>
      <c r="AC634" s="148"/>
      <c r="AD634" s="152"/>
      <c r="AE634" s="133"/>
      <c r="AF634" s="133"/>
      <c r="AG634" s="138"/>
      <c r="AH634" s="139"/>
      <c r="AI634" s="144"/>
      <c r="AJ634" s="144"/>
      <c r="AK634" s="144"/>
      <c r="AL634" s="144"/>
      <c r="AM634" s="144"/>
      <c r="AO634" s="115"/>
      <c r="AQ634" s="146"/>
    </row>
    <row r="635" spans="2:43">
      <c r="D635" s="162"/>
      <c r="E635" s="163"/>
      <c r="F635" s="150"/>
      <c r="G635" s="148"/>
      <c r="H635" s="148"/>
      <c r="I635" s="148"/>
      <c r="J635" s="148"/>
      <c r="K635" s="148"/>
      <c r="L635" s="148"/>
      <c r="M635" s="148"/>
      <c r="N635" s="148"/>
      <c r="O635" s="148"/>
      <c r="P635" s="148"/>
      <c r="Q635" s="148"/>
      <c r="R635" s="148"/>
      <c r="S635" s="148"/>
      <c r="T635" s="148"/>
      <c r="U635" s="148"/>
      <c r="V635" s="148"/>
      <c r="W635" s="148"/>
      <c r="X635" s="148"/>
      <c r="Y635" s="148"/>
      <c r="Z635" s="148"/>
      <c r="AA635" s="148"/>
      <c r="AB635" s="151"/>
      <c r="AC635" s="148"/>
      <c r="AD635" s="152"/>
      <c r="AE635" s="133"/>
      <c r="AF635" s="133"/>
      <c r="AG635" s="138"/>
      <c r="AH635" s="139"/>
      <c r="AI635" s="144"/>
      <c r="AJ635" s="144"/>
      <c r="AK635" s="144"/>
      <c r="AL635" s="144"/>
      <c r="AM635" s="144"/>
      <c r="AO635" s="115"/>
      <c r="AQ635" s="146"/>
    </row>
    <row r="636" spans="2:43">
      <c r="D636" s="162"/>
      <c r="E636" s="163"/>
      <c r="F636" s="150"/>
      <c r="G636" s="148"/>
      <c r="H636" s="148"/>
      <c r="I636" s="148"/>
      <c r="J636" s="148"/>
      <c r="K636" s="148"/>
      <c r="L636" s="148"/>
      <c r="M636" s="148"/>
      <c r="N636" s="148"/>
      <c r="O636" s="148"/>
      <c r="P636" s="148"/>
      <c r="Q636" s="148"/>
      <c r="R636" s="148"/>
      <c r="S636" s="148"/>
      <c r="T636" s="148"/>
      <c r="U636" s="148"/>
      <c r="V636" s="148"/>
      <c r="W636" s="148"/>
      <c r="X636" s="148"/>
      <c r="Y636" s="148"/>
      <c r="Z636" s="148"/>
      <c r="AA636" s="148"/>
      <c r="AB636" s="151"/>
      <c r="AC636" s="148"/>
      <c r="AD636" s="152"/>
      <c r="AE636" s="133"/>
      <c r="AF636" s="133"/>
      <c r="AG636" s="138"/>
      <c r="AH636" s="139"/>
      <c r="AI636" s="144"/>
      <c r="AJ636" s="144"/>
      <c r="AK636" s="144"/>
      <c r="AL636" s="144"/>
      <c r="AM636" s="144"/>
      <c r="AO636" s="115"/>
      <c r="AQ636" s="146"/>
    </row>
    <row r="637" spans="2:43">
      <c r="D637" s="162"/>
      <c r="E637" s="163"/>
      <c r="F637" s="150"/>
      <c r="G637" s="148"/>
      <c r="H637" s="148"/>
      <c r="I637" s="148"/>
      <c r="J637" s="148"/>
      <c r="K637" s="148"/>
      <c r="L637" s="148"/>
      <c r="M637" s="148"/>
      <c r="N637" s="148"/>
      <c r="O637" s="148"/>
      <c r="P637" s="148"/>
      <c r="Q637" s="148"/>
      <c r="R637" s="148"/>
      <c r="S637" s="148"/>
      <c r="T637" s="148"/>
      <c r="U637" s="148"/>
      <c r="V637" s="148"/>
      <c r="W637" s="148"/>
      <c r="X637" s="148"/>
      <c r="Y637" s="148"/>
      <c r="Z637" s="148"/>
      <c r="AA637" s="148"/>
      <c r="AB637" s="151"/>
      <c r="AC637" s="148"/>
      <c r="AD637" s="152"/>
      <c r="AE637" s="133"/>
      <c r="AF637" s="133"/>
      <c r="AG637" s="138"/>
      <c r="AH637" s="139"/>
      <c r="AI637" s="144"/>
      <c r="AJ637" s="144"/>
      <c r="AK637" s="144"/>
      <c r="AL637" s="144"/>
      <c r="AM637" s="144"/>
      <c r="AO637" s="115"/>
      <c r="AQ637" s="146"/>
    </row>
    <row r="638" spans="2:43">
      <c r="D638" s="162"/>
      <c r="E638" s="163"/>
      <c r="F638" s="150"/>
      <c r="G638" s="148"/>
      <c r="H638" s="148"/>
      <c r="I638" s="148"/>
      <c r="J638" s="148"/>
      <c r="K638" s="148"/>
      <c r="L638" s="148"/>
      <c r="M638" s="148"/>
      <c r="N638" s="148"/>
      <c r="O638" s="148"/>
      <c r="P638" s="148"/>
      <c r="Q638" s="148"/>
      <c r="R638" s="148"/>
      <c r="S638" s="148"/>
      <c r="T638" s="148"/>
      <c r="U638" s="148"/>
      <c r="V638" s="148"/>
      <c r="W638" s="148"/>
      <c r="X638" s="148"/>
      <c r="Y638" s="148"/>
      <c r="Z638" s="148"/>
      <c r="AA638" s="148"/>
      <c r="AB638" s="151"/>
      <c r="AC638" s="148"/>
      <c r="AD638" s="152"/>
      <c r="AE638" s="133"/>
      <c r="AF638" s="133"/>
      <c r="AG638" s="138"/>
      <c r="AH638" s="139"/>
      <c r="AI638" s="144"/>
      <c r="AJ638" s="144"/>
      <c r="AK638" s="144"/>
      <c r="AL638" s="144"/>
      <c r="AM638" s="144"/>
      <c r="AO638" s="115"/>
      <c r="AQ638" s="146"/>
    </row>
    <row r="639" spans="2:43">
      <c r="D639" s="162"/>
      <c r="E639" s="163"/>
      <c r="F639" s="150"/>
      <c r="G639" s="148"/>
      <c r="H639" s="148"/>
      <c r="I639" s="148"/>
      <c r="J639" s="148"/>
      <c r="K639" s="148"/>
      <c r="L639" s="148"/>
      <c r="M639" s="148"/>
      <c r="N639" s="148"/>
      <c r="O639" s="148"/>
      <c r="P639" s="148"/>
      <c r="Q639" s="148"/>
      <c r="R639" s="148"/>
      <c r="S639" s="148"/>
      <c r="T639" s="148"/>
      <c r="U639" s="148"/>
      <c r="V639" s="148"/>
      <c r="W639" s="148"/>
      <c r="X639" s="148"/>
      <c r="Y639" s="148"/>
      <c r="Z639" s="148"/>
      <c r="AA639" s="148"/>
      <c r="AB639" s="151"/>
      <c r="AC639" s="148"/>
      <c r="AD639" s="152"/>
      <c r="AE639" s="133"/>
      <c r="AF639" s="133"/>
      <c r="AG639" s="138"/>
      <c r="AH639" s="139"/>
      <c r="AI639" s="144"/>
      <c r="AJ639" s="144"/>
      <c r="AK639" s="144"/>
      <c r="AL639" s="144"/>
      <c r="AM639" s="144"/>
      <c r="AO639" s="115"/>
      <c r="AQ639" s="146"/>
    </row>
    <row r="640" spans="2:43">
      <c r="D640" s="162"/>
      <c r="E640" s="163"/>
      <c r="F640" s="150"/>
      <c r="G640" s="148"/>
      <c r="H640" s="148"/>
      <c r="I640" s="148"/>
      <c r="J640" s="148"/>
      <c r="K640" s="148"/>
      <c r="L640" s="148"/>
      <c r="M640" s="148"/>
      <c r="N640" s="148"/>
      <c r="O640" s="148"/>
      <c r="P640" s="148"/>
      <c r="Q640" s="148"/>
      <c r="R640" s="148"/>
      <c r="S640" s="148"/>
      <c r="T640" s="148"/>
      <c r="U640" s="148"/>
      <c r="V640" s="148"/>
      <c r="W640" s="148"/>
      <c r="X640" s="148"/>
      <c r="Y640" s="148"/>
      <c r="Z640" s="148"/>
      <c r="AA640" s="148"/>
      <c r="AB640" s="151"/>
      <c r="AC640" s="148"/>
      <c r="AD640" s="152"/>
      <c r="AE640" s="133"/>
      <c r="AF640" s="133"/>
      <c r="AG640" s="138"/>
      <c r="AH640" s="139"/>
      <c r="AI640" s="144"/>
      <c r="AJ640" s="144"/>
      <c r="AK640" s="144"/>
      <c r="AL640" s="144"/>
      <c r="AM640" s="144"/>
      <c r="AO640" s="115"/>
      <c r="AQ640" s="146"/>
    </row>
    <row r="641" spans="2:43">
      <c r="D641" s="162"/>
      <c r="E641" s="163"/>
      <c r="F641" s="150"/>
      <c r="G641" s="148"/>
      <c r="H641" s="148"/>
      <c r="I641" s="148"/>
      <c r="J641" s="148"/>
      <c r="K641" s="148"/>
      <c r="L641" s="148"/>
      <c r="M641" s="148"/>
      <c r="N641" s="148"/>
      <c r="O641" s="148"/>
      <c r="P641" s="148"/>
      <c r="Q641" s="148"/>
      <c r="R641" s="148"/>
      <c r="S641" s="148"/>
      <c r="T641" s="148"/>
      <c r="U641" s="148"/>
      <c r="V641" s="148"/>
      <c r="W641" s="148"/>
      <c r="X641" s="148"/>
      <c r="Y641" s="148"/>
      <c r="Z641" s="148"/>
      <c r="AA641" s="148"/>
      <c r="AB641" s="151"/>
      <c r="AC641" s="148"/>
      <c r="AD641" s="152"/>
      <c r="AE641" s="133"/>
      <c r="AF641" s="133"/>
      <c r="AG641" s="138"/>
      <c r="AH641" s="139"/>
      <c r="AI641" s="144"/>
      <c r="AJ641" s="144"/>
      <c r="AK641" s="144"/>
      <c r="AL641" s="144"/>
      <c r="AM641" s="144"/>
      <c r="AO641" s="115"/>
      <c r="AQ641" s="146"/>
    </row>
    <row r="642" spans="2:43">
      <c r="D642" s="162"/>
      <c r="E642" s="163"/>
      <c r="F642" s="150"/>
      <c r="G642" s="148"/>
      <c r="H642" s="148"/>
      <c r="I642" s="148"/>
      <c r="J642" s="148"/>
      <c r="K642" s="148"/>
      <c r="L642" s="148"/>
      <c r="M642" s="148"/>
      <c r="N642" s="148"/>
      <c r="O642" s="148"/>
      <c r="P642" s="148"/>
      <c r="Q642" s="148"/>
      <c r="R642" s="148"/>
      <c r="S642" s="148"/>
      <c r="T642" s="148"/>
      <c r="U642" s="148"/>
      <c r="V642" s="148"/>
      <c r="W642" s="148"/>
      <c r="X642" s="148"/>
      <c r="Y642" s="148"/>
      <c r="Z642" s="148"/>
      <c r="AA642" s="148"/>
      <c r="AB642" s="151"/>
      <c r="AC642" s="148"/>
      <c r="AD642" s="152"/>
      <c r="AE642" s="133"/>
      <c r="AF642" s="133"/>
      <c r="AG642" s="138"/>
      <c r="AH642" s="139"/>
      <c r="AI642" s="144"/>
      <c r="AJ642" s="144"/>
      <c r="AK642" s="144"/>
      <c r="AL642" s="144"/>
      <c r="AM642" s="144"/>
      <c r="AO642" s="115"/>
      <c r="AQ642" s="146"/>
    </row>
    <row r="643" spans="2:43">
      <c r="D643" s="162"/>
      <c r="E643" s="163"/>
      <c r="F643" s="150"/>
      <c r="G643" s="148"/>
      <c r="H643" s="148"/>
      <c r="I643" s="148"/>
      <c r="J643" s="148"/>
      <c r="K643" s="148"/>
      <c r="L643" s="148"/>
      <c r="M643" s="148"/>
      <c r="N643" s="148"/>
      <c r="O643" s="148"/>
      <c r="P643" s="148"/>
      <c r="Q643" s="148"/>
      <c r="R643" s="148"/>
      <c r="S643" s="148"/>
      <c r="T643" s="148"/>
      <c r="U643" s="148"/>
      <c r="V643" s="148"/>
      <c r="W643" s="148"/>
      <c r="X643" s="148"/>
      <c r="Y643" s="148"/>
      <c r="Z643" s="148"/>
      <c r="AA643" s="148"/>
      <c r="AB643" s="151"/>
      <c r="AC643" s="148"/>
      <c r="AD643" s="152"/>
      <c r="AE643" s="133"/>
      <c r="AF643" s="133"/>
      <c r="AG643" s="138"/>
      <c r="AH643" s="139"/>
      <c r="AI643" s="144"/>
      <c r="AJ643" s="144"/>
      <c r="AK643" s="144"/>
      <c r="AL643" s="144"/>
      <c r="AM643" s="144"/>
      <c r="AO643" s="115"/>
      <c r="AQ643" s="146"/>
    </row>
    <row r="644" spans="2:43">
      <c r="C644" s="159"/>
      <c r="D644" s="162"/>
      <c r="E644" s="161"/>
      <c r="F644" s="150"/>
      <c r="G644" s="148"/>
      <c r="H644" s="148"/>
      <c r="I644" s="148"/>
      <c r="J644" s="148"/>
      <c r="K644" s="148"/>
      <c r="L644" s="148"/>
      <c r="M644" s="148"/>
      <c r="N644" s="148"/>
      <c r="O644" s="148"/>
      <c r="P644" s="148"/>
      <c r="Q644" s="148"/>
      <c r="R644" s="148"/>
      <c r="S644" s="148"/>
      <c r="T644" s="148"/>
      <c r="U644" s="148"/>
      <c r="V644" s="148"/>
      <c r="W644" s="148"/>
      <c r="X644" s="148"/>
      <c r="Y644" s="148"/>
      <c r="Z644" s="148"/>
      <c r="AA644" s="148"/>
      <c r="AB644" s="151"/>
      <c r="AC644" s="148"/>
      <c r="AD644" s="152"/>
      <c r="AE644" s="133"/>
      <c r="AF644" s="133"/>
      <c r="AG644" s="138"/>
      <c r="AH644" s="139"/>
      <c r="AI644" s="144"/>
      <c r="AJ644" s="144"/>
      <c r="AK644" s="144"/>
      <c r="AL644" s="144"/>
      <c r="AM644" s="144"/>
      <c r="AO644" s="115"/>
      <c r="AQ644" s="4"/>
    </row>
    <row r="645" spans="2:43">
      <c r="B645" s="158"/>
      <c r="D645" s="156"/>
      <c r="F645" s="150"/>
      <c r="G645" s="148"/>
      <c r="H645" s="148"/>
      <c r="I645" s="148"/>
      <c r="J645" s="148"/>
      <c r="K645" s="148"/>
      <c r="L645" s="148"/>
      <c r="M645" s="148"/>
      <c r="N645" s="148"/>
      <c r="O645" s="148"/>
      <c r="P645" s="148"/>
      <c r="Q645" s="148"/>
      <c r="R645" s="148"/>
      <c r="S645" s="148"/>
      <c r="T645" s="148"/>
      <c r="U645" s="148"/>
      <c r="V645" s="148"/>
      <c r="W645" s="148"/>
      <c r="X645" s="148"/>
      <c r="Y645" s="148"/>
      <c r="Z645" s="148"/>
      <c r="AA645" s="148"/>
      <c r="AB645" s="151"/>
      <c r="AC645" s="148"/>
      <c r="AD645" s="152"/>
      <c r="AE645" s="133"/>
      <c r="AF645" s="133"/>
      <c r="AG645" s="138"/>
      <c r="AH645" s="139"/>
      <c r="AI645" s="144"/>
      <c r="AJ645" s="144"/>
      <c r="AK645" s="144"/>
      <c r="AL645" s="144"/>
      <c r="AM645" s="144"/>
      <c r="AO645" s="115"/>
      <c r="AQ645" s="4"/>
    </row>
    <row r="646" spans="2:43">
      <c r="D646" s="156"/>
      <c r="E646" s="157"/>
      <c r="F646" s="150"/>
      <c r="G646" s="148"/>
      <c r="H646" s="148"/>
      <c r="I646" s="148"/>
      <c r="J646" s="148"/>
      <c r="K646" s="148"/>
      <c r="L646" s="148"/>
      <c r="M646" s="148"/>
      <c r="N646" s="148"/>
      <c r="O646" s="148"/>
      <c r="P646" s="148"/>
      <c r="Q646" s="148"/>
      <c r="R646" s="148"/>
      <c r="S646" s="148"/>
      <c r="T646" s="148"/>
      <c r="U646" s="148"/>
      <c r="V646" s="148"/>
      <c r="W646" s="148"/>
      <c r="X646" s="148"/>
      <c r="Y646" s="148"/>
      <c r="Z646" s="148"/>
      <c r="AA646" s="148"/>
      <c r="AB646" s="151"/>
      <c r="AC646" s="148"/>
      <c r="AD646" s="152"/>
      <c r="AE646" s="133"/>
      <c r="AF646" s="133"/>
      <c r="AG646" s="138"/>
      <c r="AH646" s="139"/>
      <c r="AI646" s="144"/>
      <c r="AJ646" s="144"/>
      <c r="AK646" s="144"/>
      <c r="AL646" s="144"/>
      <c r="AM646" s="144"/>
      <c r="AO646" s="115"/>
      <c r="AQ646" s="4"/>
    </row>
    <row r="647" spans="2:43">
      <c r="C647" s="159"/>
      <c r="D647" s="162"/>
      <c r="E647" s="161"/>
      <c r="F647" s="150"/>
      <c r="G647" s="148"/>
      <c r="H647" s="148"/>
      <c r="I647" s="148"/>
      <c r="J647" s="148"/>
      <c r="K647" s="148"/>
      <c r="L647" s="148"/>
      <c r="M647" s="148"/>
      <c r="N647" s="148"/>
      <c r="O647" s="148"/>
      <c r="P647" s="148"/>
      <c r="Q647" s="148"/>
      <c r="R647" s="148"/>
      <c r="S647" s="148"/>
      <c r="T647" s="148"/>
      <c r="U647" s="148"/>
      <c r="V647" s="148"/>
      <c r="W647" s="148"/>
      <c r="X647" s="148"/>
      <c r="Y647" s="148"/>
      <c r="Z647" s="148"/>
      <c r="AA647" s="148"/>
      <c r="AB647" s="151"/>
      <c r="AC647" s="148"/>
      <c r="AD647" s="152"/>
      <c r="AE647" s="165"/>
      <c r="AF647" s="148"/>
      <c r="AG647" s="144"/>
      <c r="AH647" s="139"/>
      <c r="AI647" s="144"/>
      <c r="AJ647" s="144"/>
      <c r="AK647" s="144"/>
      <c r="AL647" s="144"/>
      <c r="AM647" s="144"/>
      <c r="AO647" s="115"/>
      <c r="AQ647" s="4"/>
    </row>
    <row r="648" spans="2:43">
      <c r="C648" s="159"/>
      <c r="D648" s="162"/>
      <c r="E648" s="161"/>
      <c r="F648" s="150"/>
      <c r="G648" s="148"/>
      <c r="H648" s="148"/>
      <c r="I648" s="148"/>
      <c r="J648" s="148"/>
      <c r="K648" s="148"/>
      <c r="L648" s="148"/>
      <c r="M648" s="148"/>
      <c r="N648" s="148"/>
      <c r="O648" s="148"/>
      <c r="P648" s="148"/>
      <c r="Q648" s="148"/>
      <c r="R648" s="148"/>
      <c r="S648" s="148"/>
      <c r="T648" s="148"/>
      <c r="U648" s="148"/>
      <c r="V648" s="148"/>
      <c r="W648" s="148"/>
      <c r="X648" s="148"/>
      <c r="Y648" s="148"/>
      <c r="Z648" s="148"/>
      <c r="AA648" s="148"/>
      <c r="AB648" s="151"/>
      <c r="AC648" s="148"/>
      <c r="AD648" s="152"/>
      <c r="AE648" s="165"/>
      <c r="AF648" s="148"/>
      <c r="AG648" s="144"/>
      <c r="AH648" s="139"/>
      <c r="AI648" s="144"/>
      <c r="AJ648" s="144"/>
      <c r="AK648" s="144"/>
      <c r="AL648" s="144"/>
      <c r="AM648" s="144"/>
      <c r="AO648" s="115"/>
      <c r="AQ648" s="4"/>
    </row>
    <row r="649" spans="2:43">
      <c r="C649" s="159"/>
      <c r="D649" s="162"/>
      <c r="E649" s="161"/>
      <c r="F649" s="150"/>
      <c r="G649" s="148"/>
      <c r="H649" s="148"/>
      <c r="I649" s="148"/>
      <c r="J649" s="148"/>
      <c r="K649" s="148"/>
      <c r="L649" s="148"/>
      <c r="M649" s="148"/>
      <c r="N649" s="148"/>
      <c r="O649" s="148"/>
      <c r="P649" s="148"/>
      <c r="Q649" s="148"/>
      <c r="R649" s="148"/>
      <c r="S649" s="148"/>
      <c r="T649" s="148"/>
      <c r="U649" s="148"/>
      <c r="V649" s="148"/>
      <c r="W649" s="148"/>
      <c r="X649" s="148"/>
      <c r="Y649" s="148"/>
      <c r="Z649" s="148"/>
      <c r="AA649" s="148"/>
      <c r="AB649" s="151"/>
      <c r="AC649" s="148"/>
      <c r="AD649" s="152"/>
      <c r="AE649" s="165"/>
      <c r="AF649" s="148"/>
      <c r="AG649" s="144"/>
      <c r="AH649" s="139"/>
      <c r="AI649" s="144"/>
      <c r="AJ649" s="144"/>
      <c r="AK649" s="144"/>
      <c r="AL649" s="144"/>
      <c r="AM649" s="144"/>
      <c r="AO649" s="115"/>
      <c r="AQ649" s="4"/>
    </row>
    <row r="650" spans="2:43">
      <c r="C650" s="159"/>
      <c r="D650" s="162"/>
      <c r="E650" s="161"/>
      <c r="F650" s="150"/>
      <c r="G650" s="148"/>
      <c r="H650" s="148"/>
      <c r="I650" s="148"/>
      <c r="J650" s="148"/>
      <c r="K650" s="148"/>
      <c r="L650" s="148"/>
      <c r="M650" s="148"/>
      <c r="N650" s="148"/>
      <c r="O650" s="148"/>
      <c r="P650" s="148"/>
      <c r="Q650" s="148"/>
      <c r="R650" s="148"/>
      <c r="S650" s="148"/>
      <c r="T650" s="148"/>
      <c r="U650" s="148"/>
      <c r="V650" s="148"/>
      <c r="W650" s="148"/>
      <c r="X650" s="148"/>
      <c r="Y650" s="148"/>
      <c r="Z650" s="148"/>
      <c r="AA650" s="148"/>
      <c r="AB650" s="151"/>
      <c r="AC650" s="148"/>
      <c r="AD650" s="152"/>
      <c r="AE650" s="165"/>
      <c r="AF650" s="148"/>
      <c r="AG650" s="144"/>
      <c r="AH650" s="139"/>
      <c r="AI650" s="144"/>
      <c r="AJ650" s="144"/>
      <c r="AK650" s="144"/>
      <c r="AL650" s="144"/>
      <c r="AM650" s="144"/>
      <c r="AO650" s="115"/>
      <c r="AQ650" s="4"/>
    </row>
    <row r="651" spans="2:43">
      <c r="C651" s="159"/>
      <c r="D651" s="162"/>
      <c r="E651" s="161"/>
      <c r="F651" s="150"/>
      <c r="G651" s="148"/>
      <c r="H651" s="148"/>
      <c r="I651" s="148"/>
      <c r="J651" s="148"/>
      <c r="K651" s="148"/>
      <c r="L651" s="148"/>
      <c r="M651" s="148"/>
      <c r="N651" s="148"/>
      <c r="O651" s="148"/>
      <c r="P651" s="148"/>
      <c r="Q651" s="148"/>
      <c r="R651" s="148"/>
      <c r="S651" s="148"/>
      <c r="T651" s="148"/>
      <c r="U651" s="148"/>
      <c r="V651" s="148"/>
      <c r="W651" s="148"/>
      <c r="X651" s="148"/>
      <c r="Y651" s="148"/>
      <c r="Z651" s="148"/>
      <c r="AA651" s="148"/>
      <c r="AB651" s="151"/>
      <c r="AC651" s="148"/>
      <c r="AD651" s="152"/>
      <c r="AE651" s="165"/>
      <c r="AF651" s="148"/>
      <c r="AG651" s="144"/>
      <c r="AH651" s="139"/>
      <c r="AI651" s="144"/>
      <c r="AJ651" s="144"/>
      <c r="AK651" s="144"/>
      <c r="AL651" s="144"/>
      <c r="AM651" s="144"/>
      <c r="AO651" s="115"/>
      <c r="AQ651" s="4"/>
    </row>
    <row r="652" spans="2:43">
      <c r="C652" s="159"/>
      <c r="D652" s="162"/>
      <c r="E652" s="161"/>
      <c r="F652" s="150"/>
      <c r="G652" s="148"/>
      <c r="H652" s="148"/>
      <c r="I652" s="148"/>
      <c r="J652" s="148"/>
      <c r="K652" s="148"/>
      <c r="L652" s="148"/>
      <c r="M652" s="148"/>
      <c r="N652" s="148"/>
      <c r="O652" s="148"/>
      <c r="P652" s="148"/>
      <c r="Q652" s="148"/>
      <c r="R652" s="148"/>
      <c r="S652" s="148"/>
      <c r="T652" s="148"/>
      <c r="U652" s="148"/>
      <c r="V652" s="148"/>
      <c r="W652" s="148"/>
      <c r="X652" s="148"/>
      <c r="Y652" s="148"/>
      <c r="Z652" s="148"/>
      <c r="AA652" s="148"/>
      <c r="AB652" s="151"/>
      <c r="AC652" s="148"/>
      <c r="AD652" s="152"/>
      <c r="AE652" s="165"/>
      <c r="AF652" s="148"/>
      <c r="AG652" s="144"/>
      <c r="AH652" s="139"/>
      <c r="AI652" s="144"/>
      <c r="AJ652" s="144"/>
      <c r="AK652" s="144"/>
      <c r="AL652" s="144"/>
      <c r="AM652" s="144"/>
      <c r="AO652" s="115"/>
      <c r="AQ652" s="4"/>
    </row>
    <row r="653" spans="2:43">
      <c r="C653" s="159"/>
      <c r="D653" s="162"/>
      <c r="E653" s="161"/>
      <c r="F653" s="150"/>
      <c r="G653" s="148"/>
      <c r="H653" s="148"/>
      <c r="I653" s="148"/>
      <c r="J653" s="148"/>
      <c r="K653" s="148"/>
      <c r="L653" s="148"/>
      <c r="M653" s="148"/>
      <c r="N653" s="148"/>
      <c r="O653" s="148"/>
      <c r="P653" s="148"/>
      <c r="Q653" s="148"/>
      <c r="R653" s="148"/>
      <c r="S653" s="148"/>
      <c r="T653" s="148"/>
      <c r="U653" s="148"/>
      <c r="V653" s="148"/>
      <c r="W653" s="148"/>
      <c r="X653" s="148"/>
      <c r="Y653" s="148"/>
      <c r="Z653" s="148"/>
      <c r="AA653" s="148"/>
      <c r="AB653" s="151"/>
      <c r="AC653" s="148"/>
      <c r="AD653" s="152"/>
      <c r="AE653" s="165"/>
      <c r="AF653" s="148"/>
      <c r="AG653" s="144"/>
      <c r="AH653" s="139"/>
      <c r="AI653" s="144"/>
      <c r="AJ653" s="144"/>
      <c r="AK653" s="144"/>
      <c r="AL653" s="144"/>
      <c r="AM653" s="144"/>
      <c r="AO653" s="115"/>
      <c r="AQ653" s="4"/>
    </row>
    <row r="654" spans="2:43">
      <c r="C654" s="159"/>
      <c r="D654" s="162"/>
      <c r="E654" s="161"/>
      <c r="F654" s="150"/>
      <c r="G654" s="148"/>
      <c r="H654" s="148"/>
      <c r="I654" s="148"/>
      <c r="J654" s="148"/>
      <c r="K654" s="148"/>
      <c r="L654" s="148"/>
      <c r="M654" s="148"/>
      <c r="N654" s="148"/>
      <c r="O654" s="148"/>
      <c r="P654" s="148"/>
      <c r="Q654" s="148"/>
      <c r="R654" s="148"/>
      <c r="S654" s="148"/>
      <c r="T654" s="148"/>
      <c r="U654" s="148"/>
      <c r="V654" s="148"/>
      <c r="W654" s="148"/>
      <c r="X654" s="148"/>
      <c r="Y654" s="148"/>
      <c r="Z654" s="148"/>
      <c r="AA654" s="148"/>
      <c r="AB654" s="151"/>
      <c r="AC654" s="148"/>
      <c r="AD654" s="152"/>
      <c r="AE654" s="165"/>
      <c r="AF654" s="148"/>
      <c r="AG654" s="144"/>
      <c r="AH654" s="139"/>
      <c r="AI654" s="144"/>
      <c r="AJ654" s="144"/>
      <c r="AK654" s="144"/>
      <c r="AL654" s="144"/>
      <c r="AM654" s="144"/>
      <c r="AO654" s="115"/>
      <c r="AQ654" s="4"/>
    </row>
    <row r="655" spans="2:43">
      <c r="C655" s="159"/>
      <c r="D655" s="162"/>
      <c r="E655" s="161"/>
      <c r="F655" s="150"/>
      <c r="G655" s="148"/>
      <c r="H655" s="148"/>
      <c r="I655" s="148"/>
      <c r="J655" s="148"/>
      <c r="K655" s="148"/>
      <c r="L655" s="148"/>
      <c r="M655" s="148"/>
      <c r="N655" s="148"/>
      <c r="O655" s="148"/>
      <c r="P655" s="148"/>
      <c r="Q655" s="148"/>
      <c r="R655" s="148"/>
      <c r="S655" s="148"/>
      <c r="T655" s="148"/>
      <c r="U655" s="148"/>
      <c r="V655" s="148"/>
      <c r="W655" s="148"/>
      <c r="X655" s="148"/>
      <c r="Y655" s="148"/>
      <c r="Z655" s="148"/>
      <c r="AA655" s="148"/>
      <c r="AB655" s="151"/>
      <c r="AC655" s="148"/>
      <c r="AD655" s="152"/>
      <c r="AE655" s="165"/>
      <c r="AF655" s="148"/>
      <c r="AG655" s="144"/>
      <c r="AH655" s="139"/>
      <c r="AI655" s="144"/>
      <c r="AJ655" s="144"/>
      <c r="AK655" s="144"/>
      <c r="AL655" s="144"/>
      <c r="AM655" s="144"/>
      <c r="AO655" s="115"/>
      <c r="AQ655" s="4"/>
    </row>
    <row r="656" spans="2:43">
      <c r="C656" s="159"/>
      <c r="D656" s="162"/>
      <c r="E656" s="161"/>
      <c r="F656" s="150"/>
      <c r="G656" s="148"/>
      <c r="H656" s="148"/>
      <c r="I656" s="148"/>
      <c r="J656" s="148"/>
      <c r="K656" s="148"/>
      <c r="L656" s="148"/>
      <c r="M656" s="148"/>
      <c r="N656" s="148"/>
      <c r="O656" s="148"/>
      <c r="P656" s="148"/>
      <c r="Q656" s="148"/>
      <c r="R656" s="148"/>
      <c r="S656" s="148"/>
      <c r="T656" s="148"/>
      <c r="U656" s="148"/>
      <c r="V656" s="148"/>
      <c r="W656" s="148"/>
      <c r="X656" s="148"/>
      <c r="Y656" s="148"/>
      <c r="Z656" s="148"/>
      <c r="AA656" s="148"/>
      <c r="AB656" s="151"/>
      <c r="AC656" s="148"/>
      <c r="AD656" s="152"/>
      <c r="AE656" s="165"/>
      <c r="AF656" s="148"/>
      <c r="AG656" s="144"/>
      <c r="AH656" s="139"/>
      <c r="AI656" s="144"/>
      <c r="AJ656" s="144"/>
      <c r="AK656" s="144"/>
      <c r="AL656" s="144"/>
      <c r="AM656" s="144"/>
      <c r="AO656" s="115"/>
      <c r="AQ656" s="4"/>
    </row>
    <row r="657" spans="3:43">
      <c r="C657" s="159"/>
      <c r="D657" s="162"/>
      <c r="E657" s="161"/>
      <c r="F657" s="150"/>
      <c r="G657" s="148"/>
      <c r="H657" s="148"/>
      <c r="I657" s="148"/>
      <c r="J657" s="148"/>
      <c r="K657" s="148"/>
      <c r="L657" s="148"/>
      <c r="M657" s="148"/>
      <c r="N657" s="148"/>
      <c r="O657" s="148"/>
      <c r="P657" s="148"/>
      <c r="Q657" s="148"/>
      <c r="R657" s="148"/>
      <c r="S657" s="148"/>
      <c r="T657" s="148"/>
      <c r="U657" s="148"/>
      <c r="V657" s="148"/>
      <c r="W657" s="148"/>
      <c r="X657" s="148"/>
      <c r="Y657" s="148"/>
      <c r="Z657" s="148"/>
      <c r="AA657" s="148"/>
      <c r="AB657" s="151"/>
      <c r="AC657" s="148"/>
      <c r="AD657" s="152"/>
      <c r="AE657" s="165"/>
      <c r="AF657" s="148"/>
      <c r="AG657" s="144"/>
      <c r="AH657" s="139"/>
      <c r="AI657" s="144"/>
      <c r="AJ657" s="144"/>
      <c r="AK657" s="144"/>
      <c r="AL657" s="144"/>
      <c r="AM657" s="144"/>
      <c r="AO657" s="115"/>
      <c r="AQ657" s="4"/>
    </row>
    <row r="658" spans="3:43">
      <c r="C658" s="159"/>
      <c r="D658" s="162"/>
      <c r="E658" s="161"/>
      <c r="F658" s="150"/>
      <c r="G658" s="148"/>
      <c r="H658" s="148"/>
      <c r="I658" s="148"/>
      <c r="J658" s="148"/>
      <c r="K658" s="148"/>
      <c r="L658" s="148"/>
      <c r="M658" s="148"/>
      <c r="N658" s="148"/>
      <c r="O658" s="148"/>
      <c r="P658" s="148"/>
      <c r="Q658" s="148"/>
      <c r="R658" s="148"/>
      <c r="S658" s="148"/>
      <c r="T658" s="148"/>
      <c r="U658" s="148"/>
      <c r="V658" s="148"/>
      <c r="W658" s="148"/>
      <c r="X658" s="148"/>
      <c r="Y658" s="148"/>
      <c r="Z658" s="148"/>
      <c r="AA658" s="148"/>
      <c r="AB658" s="151"/>
      <c r="AC658" s="148"/>
      <c r="AD658" s="152"/>
      <c r="AE658" s="165"/>
      <c r="AF658" s="148"/>
      <c r="AG658" s="144"/>
      <c r="AH658" s="139"/>
      <c r="AI658" s="144"/>
      <c r="AJ658" s="144"/>
      <c r="AK658" s="144"/>
      <c r="AL658" s="144"/>
      <c r="AM658" s="144"/>
      <c r="AO658" s="115"/>
      <c r="AQ658" s="4"/>
    </row>
    <row r="659" spans="3:43">
      <c r="C659" s="159"/>
      <c r="D659" s="162"/>
      <c r="E659" s="161"/>
      <c r="F659" s="150"/>
      <c r="G659" s="148"/>
      <c r="H659" s="148"/>
      <c r="I659" s="148"/>
      <c r="J659" s="148"/>
      <c r="K659" s="148"/>
      <c r="L659" s="148"/>
      <c r="M659" s="148"/>
      <c r="N659" s="148"/>
      <c r="O659" s="148"/>
      <c r="P659" s="148"/>
      <c r="Q659" s="148"/>
      <c r="R659" s="148"/>
      <c r="S659" s="148"/>
      <c r="T659" s="148"/>
      <c r="U659" s="148"/>
      <c r="V659" s="148"/>
      <c r="W659" s="148"/>
      <c r="X659" s="148"/>
      <c r="Y659" s="148"/>
      <c r="Z659" s="148"/>
      <c r="AA659" s="148"/>
      <c r="AB659" s="151"/>
      <c r="AC659" s="148"/>
      <c r="AD659" s="152"/>
      <c r="AE659" s="165"/>
      <c r="AF659" s="148"/>
      <c r="AG659" s="144"/>
      <c r="AH659" s="139"/>
      <c r="AI659" s="144"/>
      <c r="AJ659" s="144"/>
      <c r="AK659" s="144"/>
      <c r="AL659" s="144"/>
      <c r="AM659" s="144"/>
      <c r="AO659" s="115"/>
      <c r="AQ659" s="4"/>
    </row>
    <row r="660" spans="3:43">
      <c r="C660" s="159"/>
      <c r="D660" s="162"/>
      <c r="E660" s="161"/>
      <c r="F660" s="150"/>
      <c r="G660" s="148"/>
      <c r="H660" s="148"/>
      <c r="I660" s="148"/>
      <c r="J660" s="148"/>
      <c r="K660" s="148"/>
      <c r="L660" s="148"/>
      <c r="M660" s="148"/>
      <c r="N660" s="148"/>
      <c r="O660" s="148"/>
      <c r="P660" s="148"/>
      <c r="Q660" s="148"/>
      <c r="R660" s="148"/>
      <c r="S660" s="148"/>
      <c r="T660" s="148"/>
      <c r="U660" s="148"/>
      <c r="V660" s="148"/>
      <c r="W660" s="148"/>
      <c r="X660" s="148"/>
      <c r="Y660" s="148"/>
      <c r="Z660" s="148"/>
      <c r="AA660" s="148"/>
      <c r="AB660" s="151"/>
      <c r="AC660" s="148"/>
      <c r="AD660" s="152"/>
      <c r="AE660" s="165"/>
      <c r="AF660" s="148"/>
      <c r="AG660" s="144"/>
      <c r="AH660" s="139"/>
      <c r="AI660" s="144"/>
      <c r="AJ660" s="144"/>
      <c r="AK660" s="144"/>
      <c r="AL660" s="144"/>
      <c r="AM660" s="144"/>
      <c r="AO660" s="115"/>
      <c r="AQ660" s="4"/>
    </row>
    <row r="661" spans="3:43">
      <c r="C661" s="159"/>
      <c r="D661" s="162"/>
      <c r="E661" s="161"/>
      <c r="F661" s="150"/>
      <c r="G661" s="148"/>
      <c r="H661" s="148"/>
      <c r="I661" s="148"/>
      <c r="J661" s="148"/>
      <c r="K661" s="148"/>
      <c r="L661" s="148"/>
      <c r="M661" s="148"/>
      <c r="N661" s="148"/>
      <c r="O661" s="148"/>
      <c r="P661" s="148"/>
      <c r="Q661" s="148"/>
      <c r="R661" s="148"/>
      <c r="S661" s="148"/>
      <c r="T661" s="148"/>
      <c r="U661" s="148"/>
      <c r="V661" s="148"/>
      <c r="W661" s="148"/>
      <c r="X661" s="148"/>
      <c r="Y661" s="148"/>
      <c r="Z661" s="148"/>
      <c r="AA661" s="148"/>
      <c r="AB661" s="151"/>
      <c r="AC661" s="148"/>
      <c r="AD661" s="152"/>
      <c r="AE661" s="165"/>
      <c r="AF661" s="148"/>
      <c r="AG661" s="144"/>
      <c r="AH661" s="139"/>
      <c r="AI661" s="144"/>
      <c r="AJ661" s="144"/>
      <c r="AK661" s="144"/>
      <c r="AL661" s="144"/>
      <c r="AM661" s="144"/>
      <c r="AO661" s="115"/>
      <c r="AQ661" s="4"/>
    </row>
    <row r="662" spans="3:43">
      <c r="C662" s="159"/>
      <c r="D662" s="162"/>
      <c r="E662" s="161"/>
      <c r="F662" s="150"/>
      <c r="G662" s="148"/>
      <c r="H662" s="148"/>
      <c r="I662" s="148"/>
      <c r="J662" s="148"/>
      <c r="K662" s="148"/>
      <c r="L662" s="148"/>
      <c r="M662" s="148"/>
      <c r="N662" s="148"/>
      <c r="O662" s="148"/>
      <c r="P662" s="148"/>
      <c r="Q662" s="148"/>
      <c r="R662" s="148"/>
      <c r="S662" s="148"/>
      <c r="T662" s="148"/>
      <c r="U662" s="148"/>
      <c r="V662" s="148"/>
      <c r="W662" s="148"/>
      <c r="X662" s="148"/>
      <c r="Y662" s="148"/>
      <c r="Z662" s="148"/>
      <c r="AA662" s="148"/>
      <c r="AB662" s="151"/>
      <c r="AC662" s="148"/>
      <c r="AD662" s="152"/>
      <c r="AE662" s="165"/>
      <c r="AF662" s="148"/>
      <c r="AG662" s="144"/>
      <c r="AH662" s="139"/>
      <c r="AI662" s="144"/>
      <c r="AJ662" s="144"/>
      <c r="AK662" s="144"/>
      <c r="AL662" s="144"/>
      <c r="AM662" s="144"/>
      <c r="AO662" s="115"/>
      <c r="AQ662" s="4"/>
    </row>
    <row r="663" spans="3:43">
      <c r="C663" s="159"/>
      <c r="D663" s="162"/>
      <c r="E663" s="161"/>
      <c r="F663" s="150"/>
      <c r="G663" s="148"/>
      <c r="H663" s="148"/>
      <c r="I663" s="148"/>
      <c r="J663" s="148"/>
      <c r="K663" s="148"/>
      <c r="L663" s="148"/>
      <c r="M663" s="148"/>
      <c r="N663" s="148"/>
      <c r="O663" s="148"/>
      <c r="P663" s="148"/>
      <c r="Q663" s="148"/>
      <c r="R663" s="148"/>
      <c r="S663" s="148"/>
      <c r="T663" s="148"/>
      <c r="U663" s="148"/>
      <c r="V663" s="148"/>
      <c r="W663" s="148"/>
      <c r="X663" s="148"/>
      <c r="Y663" s="148"/>
      <c r="Z663" s="148"/>
      <c r="AA663" s="148"/>
      <c r="AB663" s="151"/>
      <c r="AC663" s="148"/>
      <c r="AD663" s="152"/>
      <c r="AE663" s="165"/>
      <c r="AF663" s="148"/>
      <c r="AG663" s="144"/>
      <c r="AH663" s="139"/>
      <c r="AI663" s="144"/>
      <c r="AJ663" s="144"/>
      <c r="AK663" s="144"/>
      <c r="AL663" s="144"/>
      <c r="AM663" s="144"/>
      <c r="AO663" s="115"/>
      <c r="AQ663" s="4"/>
    </row>
    <row r="664" spans="3:43">
      <c r="C664" s="159"/>
      <c r="D664" s="162"/>
      <c r="E664" s="161"/>
      <c r="F664" s="150"/>
      <c r="G664" s="148"/>
      <c r="H664" s="148"/>
      <c r="I664" s="148"/>
      <c r="J664" s="148"/>
      <c r="K664" s="148"/>
      <c r="L664" s="148"/>
      <c r="M664" s="148"/>
      <c r="N664" s="148"/>
      <c r="O664" s="148"/>
      <c r="P664" s="148"/>
      <c r="Q664" s="148"/>
      <c r="R664" s="148"/>
      <c r="S664" s="148"/>
      <c r="T664" s="148"/>
      <c r="U664" s="148"/>
      <c r="V664" s="148"/>
      <c r="W664" s="148"/>
      <c r="X664" s="148"/>
      <c r="Y664" s="148"/>
      <c r="Z664" s="148"/>
      <c r="AA664" s="148"/>
      <c r="AB664" s="151"/>
      <c r="AC664" s="148"/>
      <c r="AD664" s="152"/>
      <c r="AE664" s="165"/>
      <c r="AF664" s="148"/>
      <c r="AG664" s="144"/>
      <c r="AH664" s="139"/>
      <c r="AI664" s="144"/>
      <c r="AJ664" s="144"/>
      <c r="AK664" s="144"/>
      <c r="AL664" s="144"/>
      <c r="AM664" s="144"/>
      <c r="AO664" s="115"/>
      <c r="AQ664" s="4"/>
    </row>
    <row r="665" spans="3:43">
      <c r="C665" s="159"/>
      <c r="D665" s="162"/>
      <c r="E665" s="161"/>
      <c r="F665" s="150"/>
      <c r="G665" s="148"/>
      <c r="H665" s="148"/>
      <c r="I665" s="148"/>
      <c r="J665" s="148"/>
      <c r="K665" s="148"/>
      <c r="L665" s="148"/>
      <c r="M665" s="148"/>
      <c r="N665" s="148"/>
      <c r="O665" s="148"/>
      <c r="P665" s="148"/>
      <c r="Q665" s="148"/>
      <c r="R665" s="148"/>
      <c r="S665" s="148"/>
      <c r="T665" s="148"/>
      <c r="U665" s="148"/>
      <c r="V665" s="148"/>
      <c r="W665" s="148"/>
      <c r="X665" s="148"/>
      <c r="Y665" s="148"/>
      <c r="Z665" s="148"/>
      <c r="AA665" s="148"/>
      <c r="AB665" s="151"/>
      <c r="AC665" s="148"/>
      <c r="AD665" s="152"/>
      <c r="AE665" s="165"/>
      <c r="AF665" s="148"/>
      <c r="AG665" s="144"/>
      <c r="AH665" s="139"/>
      <c r="AI665" s="144"/>
      <c r="AJ665" s="144"/>
      <c r="AK665" s="144"/>
      <c r="AL665" s="144"/>
      <c r="AM665" s="144"/>
      <c r="AO665" s="115"/>
      <c r="AQ665" s="4"/>
    </row>
    <row r="666" spans="3:43">
      <c r="C666" s="159"/>
      <c r="D666" s="162"/>
      <c r="E666" s="161"/>
      <c r="F666" s="150"/>
      <c r="G666" s="148"/>
      <c r="H666" s="148"/>
      <c r="I666" s="148"/>
      <c r="J666" s="148"/>
      <c r="K666" s="148"/>
      <c r="L666" s="148"/>
      <c r="M666" s="148"/>
      <c r="N666" s="148"/>
      <c r="O666" s="148"/>
      <c r="P666" s="148"/>
      <c r="Q666" s="148"/>
      <c r="R666" s="148"/>
      <c r="S666" s="148"/>
      <c r="T666" s="148"/>
      <c r="U666" s="148"/>
      <c r="V666" s="148"/>
      <c r="W666" s="148"/>
      <c r="X666" s="148"/>
      <c r="Y666" s="148"/>
      <c r="Z666" s="148"/>
      <c r="AA666" s="148"/>
      <c r="AB666" s="151"/>
      <c r="AC666" s="148"/>
      <c r="AD666" s="152"/>
      <c r="AE666" s="165"/>
      <c r="AF666" s="148"/>
      <c r="AG666" s="144"/>
      <c r="AH666" s="139"/>
      <c r="AI666" s="144"/>
      <c r="AJ666" s="144"/>
      <c r="AK666" s="144"/>
      <c r="AL666" s="144"/>
      <c r="AM666" s="144"/>
      <c r="AO666" s="115"/>
      <c r="AQ666" s="4"/>
    </row>
    <row r="667" spans="3:43">
      <c r="C667" s="159"/>
      <c r="D667" s="162"/>
      <c r="E667" s="161"/>
      <c r="F667" s="150"/>
      <c r="G667" s="148"/>
      <c r="H667" s="148"/>
      <c r="I667" s="148"/>
      <c r="J667" s="148"/>
      <c r="K667" s="148"/>
      <c r="L667" s="148"/>
      <c r="M667" s="148"/>
      <c r="N667" s="148"/>
      <c r="O667" s="148"/>
      <c r="P667" s="148"/>
      <c r="Q667" s="148"/>
      <c r="R667" s="148"/>
      <c r="S667" s="148"/>
      <c r="T667" s="148"/>
      <c r="U667" s="148"/>
      <c r="V667" s="148"/>
      <c r="W667" s="148"/>
      <c r="X667" s="148"/>
      <c r="Y667" s="148"/>
      <c r="Z667" s="148"/>
      <c r="AA667" s="148"/>
      <c r="AB667" s="151"/>
      <c r="AC667" s="148"/>
      <c r="AD667" s="152"/>
      <c r="AE667" s="165"/>
      <c r="AF667" s="148"/>
      <c r="AG667" s="144"/>
      <c r="AH667" s="139"/>
      <c r="AI667" s="144"/>
      <c r="AJ667" s="144"/>
      <c r="AK667" s="144"/>
      <c r="AL667" s="144"/>
      <c r="AM667" s="144"/>
      <c r="AO667" s="115"/>
      <c r="AQ667" s="4"/>
    </row>
    <row r="668" spans="3:43">
      <c r="C668" s="159"/>
      <c r="D668" s="162"/>
      <c r="E668" s="161"/>
      <c r="F668" s="150"/>
      <c r="G668" s="148"/>
      <c r="H668" s="148"/>
      <c r="I668" s="148"/>
      <c r="J668" s="148"/>
      <c r="K668" s="148"/>
      <c r="L668" s="148"/>
      <c r="M668" s="148"/>
      <c r="N668" s="148"/>
      <c r="O668" s="148"/>
      <c r="P668" s="148"/>
      <c r="Q668" s="148"/>
      <c r="R668" s="148"/>
      <c r="S668" s="148"/>
      <c r="T668" s="148"/>
      <c r="U668" s="148"/>
      <c r="V668" s="148"/>
      <c r="W668" s="148"/>
      <c r="X668" s="148"/>
      <c r="Y668" s="148"/>
      <c r="Z668" s="148"/>
      <c r="AA668" s="148"/>
      <c r="AB668" s="151"/>
      <c r="AC668" s="148"/>
      <c r="AD668" s="152"/>
      <c r="AE668" s="165"/>
      <c r="AF668" s="148"/>
      <c r="AG668" s="144"/>
      <c r="AH668" s="139"/>
      <c r="AI668" s="144"/>
      <c r="AJ668" s="144"/>
      <c r="AK668" s="144"/>
      <c r="AL668" s="144"/>
      <c r="AM668" s="144"/>
      <c r="AO668" s="115"/>
      <c r="AQ668" s="4"/>
    </row>
    <row r="669" spans="3:43">
      <c r="C669" s="159"/>
      <c r="D669" s="162"/>
      <c r="E669" s="161"/>
      <c r="F669" s="150"/>
      <c r="G669" s="148"/>
      <c r="H669" s="148"/>
      <c r="I669" s="148"/>
      <c r="J669" s="148"/>
      <c r="K669" s="148"/>
      <c r="L669" s="148"/>
      <c r="M669" s="148"/>
      <c r="N669" s="148"/>
      <c r="O669" s="148"/>
      <c r="P669" s="148"/>
      <c r="Q669" s="148"/>
      <c r="R669" s="148"/>
      <c r="S669" s="148"/>
      <c r="T669" s="148"/>
      <c r="U669" s="148"/>
      <c r="V669" s="148"/>
      <c r="W669" s="148"/>
      <c r="X669" s="148"/>
      <c r="Y669" s="148"/>
      <c r="Z669" s="148"/>
      <c r="AA669" s="148"/>
      <c r="AB669" s="151"/>
      <c r="AC669" s="148"/>
      <c r="AD669" s="152"/>
      <c r="AE669" s="165"/>
      <c r="AF669" s="148"/>
      <c r="AG669" s="144"/>
      <c r="AH669" s="139"/>
      <c r="AI669" s="144"/>
      <c r="AJ669" s="144"/>
      <c r="AK669" s="144"/>
      <c r="AL669" s="144"/>
      <c r="AM669" s="144"/>
      <c r="AO669" s="115"/>
      <c r="AQ669" s="4"/>
    </row>
    <row r="670" spans="3:43">
      <c r="C670" s="159"/>
      <c r="D670" s="162"/>
      <c r="E670" s="161"/>
      <c r="F670" s="150"/>
      <c r="G670" s="148"/>
      <c r="H670" s="148"/>
      <c r="I670" s="148"/>
      <c r="J670" s="148"/>
      <c r="K670" s="148"/>
      <c r="L670" s="148"/>
      <c r="M670" s="148"/>
      <c r="N670" s="148"/>
      <c r="O670" s="148"/>
      <c r="P670" s="148"/>
      <c r="Q670" s="148"/>
      <c r="R670" s="148"/>
      <c r="S670" s="148"/>
      <c r="T670" s="148"/>
      <c r="U670" s="148"/>
      <c r="V670" s="148"/>
      <c r="W670" s="148"/>
      <c r="X670" s="148"/>
      <c r="Y670" s="148"/>
      <c r="Z670" s="148"/>
      <c r="AA670" s="148"/>
      <c r="AB670" s="151"/>
      <c r="AC670" s="148"/>
      <c r="AD670" s="152"/>
      <c r="AE670" s="165"/>
      <c r="AF670" s="148"/>
      <c r="AG670" s="144"/>
      <c r="AH670" s="139"/>
      <c r="AI670" s="144"/>
      <c r="AJ670" s="144"/>
      <c r="AK670" s="144"/>
      <c r="AL670" s="144"/>
      <c r="AM670" s="144"/>
      <c r="AO670" s="115"/>
      <c r="AQ670" s="4"/>
    </row>
    <row r="671" spans="3:43">
      <c r="C671" s="159"/>
      <c r="D671" s="162"/>
      <c r="E671" s="161"/>
      <c r="F671" s="150"/>
      <c r="G671" s="148"/>
      <c r="H671" s="148"/>
      <c r="I671" s="148"/>
      <c r="J671" s="148"/>
      <c r="K671" s="148"/>
      <c r="L671" s="148"/>
      <c r="M671" s="148"/>
      <c r="N671" s="148"/>
      <c r="O671" s="148"/>
      <c r="P671" s="148"/>
      <c r="Q671" s="148"/>
      <c r="R671" s="148"/>
      <c r="S671" s="148"/>
      <c r="T671" s="148"/>
      <c r="U671" s="148"/>
      <c r="V671" s="148"/>
      <c r="W671" s="148"/>
      <c r="X671" s="148"/>
      <c r="Y671" s="148"/>
      <c r="Z671" s="148"/>
      <c r="AA671" s="148"/>
      <c r="AB671" s="151"/>
      <c r="AC671" s="148"/>
      <c r="AD671" s="152"/>
      <c r="AE671" s="165"/>
      <c r="AF671" s="148"/>
      <c r="AG671" s="144"/>
      <c r="AH671" s="139"/>
      <c r="AI671" s="144"/>
      <c r="AJ671" s="144"/>
      <c r="AK671" s="144"/>
      <c r="AL671" s="144"/>
      <c r="AM671" s="144"/>
      <c r="AO671" s="115"/>
      <c r="AQ671" s="4"/>
    </row>
    <row r="672" spans="3:43">
      <c r="C672" s="159"/>
      <c r="D672" s="162"/>
      <c r="E672" s="161"/>
      <c r="F672" s="150"/>
      <c r="G672" s="148"/>
      <c r="H672" s="148"/>
      <c r="I672" s="148"/>
      <c r="J672" s="148"/>
      <c r="K672" s="148"/>
      <c r="L672" s="148"/>
      <c r="M672" s="148"/>
      <c r="N672" s="148"/>
      <c r="O672" s="148"/>
      <c r="P672" s="148"/>
      <c r="Q672" s="148"/>
      <c r="R672" s="148"/>
      <c r="S672" s="148"/>
      <c r="T672" s="148"/>
      <c r="U672" s="148"/>
      <c r="V672" s="148"/>
      <c r="W672" s="148"/>
      <c r="X672" s="148"/>
      <c r="Y672" s="148"/>
      <c r="Z672" s="148"/>
      <c r="AA672" s="148"/>
      <c r="AB672" s="151"/>
      <c r="AC672" s="148"/>
      <c r="AD672" s="152"/>
      <c r="AE672" s="165"/>
      <c r="AF672" s="148"/>
      <c r="AG672" s="144"/>
      <c r="AH672" s="139"/>
      <c r="AI672" s="144"/>
      <c r="AJ672" s="144"/>
      <c r="AK672" s="144"/>
      <c r="AL672" s="144"/>
      <c r="AM672" s="144"/>
      <c r="AO672" s="115"/>
      <c r="AQ672" s="4"/>
    </row>
    <row r="673" spans="3:43">
      <c r="C673" s="159"/>
      <c r="D673" s="162"/>
      <c r="E673" s="161"/>
      <c r="F673" s="150"/>
      <c r="G673" s="148"/>
      <c r="H673" s="148"/>
      <c r="I673" s="148"/>
      <c r="J673" s="148"/>
      <c r="K673" s="148"/>
      <c r="L673" s="148"/>
      <c r="M673" s="148"/>
      <c r="N673" s="148"/>
      <c r="O673" s="148"/>
      <c r="P673" s="148"/>
      <c r="Q673" s="148"/>
      <c r="R673" s="148"/>
      <c r="S673" s="148"/>
      <c r="T673" s="148"/>
      <c r="U673" s="148"/>
      <c r="V673" s="148"/>
      <c r="W673" s="148"/>
      <c r="X673" s="148"/>
      <c r="Y673" s="148"/>
      <c r="Z673" s="148"/>
      <c r="AA673" s="148"/>
      <c r="AB673" s="151"/>
      <c r="AC673" s="148"/>
      <c r="AD673" s="152"/>
      <c r="AE673" s="165"/>
      <c r="AF673" s="148"/>
      <c r="AG673" s="144"/>
      <c r="AH673" s="139"/>
      <c r="AI673" s="144"/>
      <c r="AJ673" s="144"/>
      <c r="AK673" s="144"/>
      <c r="AL673" s="144"/>
      <c r="AM673" s="144"/>
      <c r="AO673" s="115"/>
      <c r="AQ673" s="4"/>
    </row>
    <row r="674" spans="3:43">
      <c r="C674" s="159"/>
      <c r="D674" s="162"/>
      <c r="E674" s="161"/>
      <c r="F674" s="150"/>
      <c r="G674" s="148"/>
      <c r="H674" s="148"/>
      <c r="I674" s="148"/>
      <c r="J674" s="148"/>
      <c r="K674" s="148"/>
      <c r="L674" s="148"/>
      <c r="M674" s="148"/>
      <c r="N674" s="148"/>
      <c r="O674" s="148"/>
      <c r="P674" s="148"/>
      <c r="Q674" s="148"/>
      <c r="R674" s="148"/>
      <c r="S674" s="148"/>
      <c r="T674" s="148"/>
      <c r="U674" s="148"/>
      <c r="V674" s="148"/>
      <c r="W674" s="148"/>
      <c r="X674" s="148"/>
      <c r="Y674" s="148"/>
      <c r="Z674" s="148"/>
      <c r="AA674" s="148"/>
      <c r="AB674" s="151"/>
      <c r="AC674" s="148"/>
      <c r="AD674" s="152"/>
      <c r="AE674" s="165"/>
      <c r="AF674" s="148"/>
      <c r="AG674" s="144"/>
      <c r="AH674" s="139"/>
      <c r="AI674" s="144"/>
      <c r="AJ674" s="144"/>
      <c r="AK674" s="144"/>
      <c r="AL674" s="144"/>
      <c r="AM674" s="144"/>
      <c r="AO674" s="115"/>
      <c r="AQ674" s="4"/>
    </row>
    <row r="675" spans="3:43">
      <c r="C675" s="159"/>
      <c r="D675" s="162"/>
      <c r="E675" s="161"/>
      <c r="F675" s="150"/>
      <c r="G675" s="148"/>
      <c r="H675" s="148"/>
      <c r="I675" s="148"/>
      <c r="J675" s="148"/>
      <c r="K675" s="148"/>
      <c r="L675" s="148"/>
      <c r="M675" s="148"/>
      <c r="N675" s="148"/>
      <c r="O675" s="148"/>
      <c r="P675" s="148"/>
      <c r="Q675" s="148"/>
      <c r="R675" s="148"/>
      <c r="S675" s="148"/>
      <c r="T675" s="148"/>
      <c r="U675" s="148"/>
      <c r="V675" s="148"/>
      <c r="W675" s="148"/>
      <c r="X675" s="148"/>
      <c r="Y675" s="148"/>
      <c r="Z675" s="148"/>
      <c r="AA675" s="148"/>
      <c r="AB675" s="151"/>
      <c r="AC675" s="148"/>
      <c r="AD675" s="152"/>
      <c r="AE675" s="165"/>
      <c r="AF675" s="148"/>
      <c r="AG675" s="144"/>
      <c r="AH675" s="139"/>
      <c r="AI675" s="144"/>
      <c r="AJ675" s="144"/>
      <c r="AK675" s="144"/>
      <c r="AL675" s="144"/>
      <c r="AM675" s="144"/>
      <c r="AO675" s="115"/>
      <c r="AQ675" s="4"/>
    </row>
    <row r="676" spans="3:43">
      <c r="C676" s="159"/>
      <c r="D676" s="162"/>
      <c r="E676" s="161"/>
      <c r="F676" s="150"/>
      <c r="G676" s="148"/>
      <c r="H676" s="148"/>
      <c r="I676" s="148"/>
      <c r="J676" s="148"/>
      <c r="K676" s="148"/>
      <c r="L676" s="148"/>
      <c r="M676" s="148"/>
      <c r="N676" s="148"/>
      <c r="O676" s="148"/>
      <c r="P676" s="148"/>
      <c r="Q676" s="148"/>
      <c r="R676" s="148"/>
      <c r="S676" s="148"/>
      <c r="T676" s="148"/>
      <c r="U676" s="148"/>
      <c r="V676" s="148"/>
      <c r="W676" s="148"/>
      <c r="X676" s="148"/>
      <c r="Y676" s="148"/>
      <c r="Z676" s="148"/>
      <c r="AA676" s="148"/>
      <c r="AB676" s="151"/>
      <c r="AC676" s="148"/>
      <c r="AD676" s="152"/>
      <c r="AE676" s="165"/>
      <c r="AF676" s="148"/>
      <c r="AG676" s="144"/>
      <c r="AH676" s="139"/>
      <c r="AI676" s="144"/>
      <c r="AJ676" s="144"/>
      <c r="AK676" s="144"/>
      <c r="AL676" s="144"/>
      <c r="AM676" s="144"/>
      <c r="AO676" s="115"/>
      <c r="AQ676" s="4"/>
    </row>
    <row r="677" spans="3:43">
      <c r="C677" s="159"/>
      <c r="D677" s="162"/>
      <c r="E677" s="161"/>
      <c r="F677" s="150"/>
      <c r="G677" s="148"/>
      <c r="H677" s="148"/>
      <c r="I677" s="148"/>
      <c r="J677" s="148"/>
      <c r="K677" s="148"/>
      <c r="L677" s="148"/>
      <c r="M677" s="148"/>
      <c r="N677" s="148"/>
      <c r="O677" s="148"/>
      <c r="P677" s="148"/>
      <c r="Q677" s="148"/>
      <c r="R677" s="148"/>
      <c r="S677" s="148"/>
      <c r="T677" s="148"/>
      <c r="U677" s="148"/>
      <c r="V677" s="148"/>
      <c r="W677" s="148"/>
      <c r="X677" s="148"/>
      <c r="Y677" s="148"/>
      <c r="Z677" s="148"/>
      <c r="AA677" s="148"/>
      <c r="AB677" s="151"/>
      <c r="AC677" s="148"/>
      <c r="AD677" s="152"/>
      <c r="AE677" s="165"/>
      <c r="AF677" s="148"/>
      <c r="AG677" s="144"/>
      <c r="AH677" s="139"/>
      <c r="AI677" s="144"/>
      <c r="AJ677" s="144"/>
      <c r="AK677" s="144"/>
      <c r="AL677" s="144"/>
      <c r="AM677" s="144"/>
      <c r="AO677" s="115"/>
      <c r="AQ677" s="4"/>
    </row>
    <row r="678" spans="3:43">
      <c r="C678" s="159"/>
      <c r="D678" s="162"/>
      <c r="E678" s="161"/>
      <c r="F678" s="150"/>
      <c r="G678" s="148"/>
      <c r="H678" s="148"/>
      <c r="I678" s="148"/>
      <c r="J678" s="148"/>
      <c r="K678" s="148"/>
      <c r="L678" s="148"/>
      <c r="M678" s="148"/>
      <c r="N678" s="148"/>
      <c r="O678" s="148"/>
      <c r="P678" s="148"/>
      <c r="Q678" s="148"/>
      <c r="R678" s="148"/>
      <c r="S678" s="148"/>
      <c r="T678" s="148"/>
      <c r="U678" s="148"/>
      <c r="V678" s="148"/>
      <c r="W678" s="148"/>
      <c r="X678" s="148"/>
      <c r="Y678" s="148"/>
      <c r="Z678" s="148"/>
      <c r="AA678" s="148"/>
      <c r="AB678" s="151"/>
      <c r="AC678" s="148"/>
      <c r="AD678" s="152"/>
      <c r="AE678" s="165"/>
      <c r="AF678" s="148"/>
      <c r="AG678" s="144"/>
      <c r="AH678" s="139"/>
      <c r="AI678" s="144"/>
      <c r="AJ678" s="144"/>
      <c r="AK678" s="144"/>
      <c r="AL678" s="144"/>
      <c r="AM678" s="144"/>
      <c r="AO678" s="115"/>
      <c r="AQ678" s="4"/>
    </row>
    <row r="679" spans="3:43">
      <c r="C679" s="159"/>
      <c r="D679" s="162"/>
      <c r="E679" s="161"/>
      <c r="F679" s="150"/>
      <c r="G679" s="148"/>
      <c r="H679" s="148"/>
      <c r="I679" s="148"/>
      <c r="J679" s="148"/>
      <c r="K679" s="148"/>
      <c r="L679" s="148"/>
      <c r="M679" s="148"/>
      <c r="N679" s="148"/>
      <c r="O679" s="148"/>
      <c r="P679" s="148"/>
      <c r="Q679" s="148"/>
      <c r="R679" s="148"/>
      <c r="S679" s="148"/>
      <c r="T679" s="148"/>
      <c r="U679" s="148"/>
      <c r="V679" s="148"/>
      <c r="W679" s="148"/>
      <c r="X679" s="148"/>
      <c r="Y679" s="148"/>
      <c r="Z679" s="148"/>
      <c r="AA679" s="148"/>
      <c r="AB679" s="151"/>
      <c r="AC679" s="148"/>
      <c r="AD679" s="152"/>
      <c r="AE679" s="165"/>
      <c r="AF679" s="148"/>
      <c r="AG679" s="144"/>
      <c r="AH679" s="139"/>
      <c r="AI679" s="144"/>
      <c r="AJ679" s="144"/>
      <c r="AK679" s="144"/>
      <c r="AL679" s="144"/>
      <c r="AM679" s="144"/>
      <c r="AO679" s="115"/>
      <c r="AQ679" s="4"/>
    </row>
    <row r="680" spans="3:43">
      <c r="C680" s="159"/>
      <c r="D680" s="162"/>
      <c r="E680" s="161"/>
      <c r="F680" s="150"/>
      <c r="G680" s="148"/>
      <c r="H680" s="148"/>
      <c r="I680" s="148"/>
      <c r="J680" s="148"/>
      <c r="K680" s="148"/>
      <c r="L680" s="148"/>
      <c r="M680" s="148"/>
      <c r="N680" s="148"/>
      <c r="O680" s="148"/>
      <c r="P680" s="148"/>
      <c r="Q680" s="148"/>
      <c r="R680" s="148"/>
      <c r="S680" s="148"/>
      <c r="T680" s="148"/>
      <c r="U680" s="148"/>
      <c r="V680" s="148"/>
      <c r="W680" s="148"/>
      <c r="X680" s="148"/>
      <c r="Y680" s="148"/>
      <c r="Z680" s="148"/>
      <c r="AA680" s="148"/>
      <c r="AB680" s="151"/>
      <c r="AC680" s="148"/>
      <c r="AD680" s="152"/>
      <c r="AE680" s="165"/>
      <c r="AF680" s="148"/>
      <c r="AG680" s="144"/>
      <c r="AH680" s="139"/>
      <c r="AI680" s="144"/>
      <c r="AJ680" s="144"/>
      <c r="AK680" s="144"/>
      <c r="AL680" s="144"/>
      <c r="AM680" s="144"/>
      <c r="AO680" s="115"/>
      <c r="AQ680" s="4"/>
    </row>
    <row r="681" spans="3:43">
      <c r="C681" s="159"/>
      <c r="D681" s="162"/>
      <c r="E681" s="161"/>
      <c r="F681" s="150"/>
      <c r="G681" s="148"/>
      <c r="H681" s="148"/>
      <c r="I681" s="148"/>
      <c r="J681" s="148"/>
      <c r="K681" s="148"/>
      <c r="L681" s="148"/>
      <c r="M681" s="148"/>
      <c r="N681" s="148"/>
      <c r="O681" s="148"/>
      <c r="P681" s="148"/>
      <c r="Q681" s="148"/>
      <c r="R681" s="148"/>
      <c r="S681" s="148"/>
      <c r="T681" s="148"/>
      <c r="U681" s="148"/>
      <c r="V681" s="148"/>
      <c r="W681" s="148"/>
      <c r="X681" s="148"/>
      <c r="Y681" s="148"/>
      <c r="Z681" s="148"/>
      <c r="AA681" s="148"/>
      <c r="AB681" s="151"/>
      <c r="AC681" s="148"/>
      <c r="AD681" s="152"/>
      <c r="AE681" s="165"/>
      <c r="AF681" s="148"/>
      <c r="AG681" s="144"/>
      <c r="AH681" s="139"/>
      <c r="AI681" s="144"/>
      <c r="AJ681" s="144"/>
      <c r="AK681" s="144"/>
      <c r="AL681" s="144"/>
      <c r="AM681" s="144"/>
      <c r="AO681" s="115"/>
      <c r="AQ681" s="4"/>
    </row>
    <row r="682" spans="3:43">
      <c r="C682" s="159"/>
      <c r="D682" s="162"/>
      <c r="E682" s="161"/>
      <c r="F682" s="150"/>
      <c r="G682" s="148"/>
      <c r="H682" s="148"/>
      <c r="I682" s="148"/>
      <c r="J682" s="148"/>
      <c r="K682" s="148"/>
      <c r="L682" s="148"/>
      <c r="M682" s="148"/>
      <c r="N682" s="148"/>
      <c r="O682" s="148"/>
      <c r="P682" s="148"/>
      <c r="Q682" s="148"/>
      <c r="R682" s="148"/>
      <c r="S682" s="148"/>
      <c r="T682" s="148"/>
      <c r="U682" s="148"/>
      <c r="V682" s="148"/>
      <c r="W682" s="148"/>
      <c r="X682" s="148"/>
      <c r="Y682" s="148"/>
      <c r="Z682" s="148"/>
      <c r="AA682" s="148"/>
      <c r="AB682" s="151"/>
      <c r="AC682" s="148"/>
      <c r="AD682" s="152"/>
      <c r="AE682" s="165"/>
      <c r="AF682" s="148"/>
      <c r="AG682" s="144"/>
      <c r="AH682" s="139"/>
      <c r="AI682" s="144"/>
      <c r="AJ682" s="144"/>
      <c r="AK682" s="144"/>
      <c r="AL682" s="144"/>
      <c r="AM682" s="144"/>
      <c r="AO682" s="115"/>
      <c r="AQ682" s="4"/>
    </row>
    <row r="683" spans="3:43">
      <c r="C683" s="159"/>
      <c r="D683" s="162"/>
      <c r="E683" s="161"/>
      <c r="F683" s="150"/>
      <c r="G683" s="148"/>
      <c r="H683" s="148"/>
      <c r="I683" s="148"/>
      <c r="J683" s="148"/>
      <c r="K683" s="148"/>
      <c r="L683" s="148"/>
      <c r="M683" s="148"/>
      <c r="N683" s="148"/>
      <c r="O683" s="148"/>
      <c r="P683" s="148"/>
      <c r="Q683" s="148"/>
      <c r="R683" s="148"/>
      <c r="S683" s="148"/>
      <c r="T683" s="148"/>
      <c r="U683" s="148"/>
      <c r="V683" s="148"/>
      <c r="W683" s="148"/>
      <c r="X683" s="148"/>
      <c r="Y683" s="148"/>
      <c r="Z683" s="148"/>
      <c r="AA683" s="148"/>
      <c r="AB683" s="151"/>
      <c r="AC683" s="148"/>
      <c r="AD683" s="152"/>
      <c r="AE683" s="165"/>
      <c r="AF683" s="148"/>
      <c r="AG683" s="144"/>
      <c r="AH683" s="139"/>
      <c r="AI683" s="144"/>
      <c r="AJ683" s="144"/>
      <c r="AK683" s="144"/>
      <c r="AL683" s="144"/>
      <c r="AM683" s="144"/>
      <c r="AO683" s="115"/>
      <c r="AQ683" s="4"/>
    </row>
    <row r="684" spans="3:43">
      <c r="C684" s="159"/>
      <c r="D684" s="162"/>
      <c r="E684" s="161"/>
      <c r="F684" s="150"/>
      <c r="G684" s="148"/>
      <c r="H684" s="148"/>
      <c r="I684" s="148"/>
      <c r="J684" s="148"/>
      <c r="K684" s="148"/>
      <c r="L684" s="148"/>
      <c r="M684" s="148"/>
      <c r="N684" s="148"/>
      <c r="O684" s="148"/>
      <c r="P684" s="148"/>
      <c r="Q684" s="148"/>
      <c r="R684" s="148"/>
      <c r="S684" s="148"/>
      <c r="T684" s="148"/>
      <c r="U684" s="148"/>
      <c r="V684" s="148"/>
      <c r="W684" s="148"/>
      <c r="X684" s="148"/>
      <c r="Y684" s="148"/>
      <c r="Z684" s="148"/>
      <c r="AA684" s="148"/>
      <c r="AB684" s="151"/>
      <c r="AC684" s="148"/>
      <c r="AD684" s="152"/>
      <c r="AE684" s="165"/>
      <c r="AF684" s="148"/>
      <c r="AG684" s="144"/>
      <c r="AH684" s="139"/>
      <c r="AI684" s="144"/>
      <c r="AJ684" s="144"/>
      <c r="AK684" s="144"/>
      <c r="AL684" s="144"/>
      <c r="AM684" s="144"/>
      <c r="AO684" s="115"/>
      <c r="AQ684" s="4"/>
    </row>
    <row r="685" spans="3:43">
      <c r="C685" s="159"/>
      <c r="D685" s="162"/>
      <c r="E685" s="161"/>
      <c r="F685" s="150"/>
      <c r="G685" s="148"/>
      <c r="H685" s="148"/>
      <c r="I685" s="148"/>
      <c r="J685" s="148"/>
      <c r="K685" s="148"/>
      <c r="L685" s="148"/>
      <c r="M685" s="148"/>
      <c r="N685" s="148"/>
      <c r="O685" s="148"/>
      <c r="P685" s="148"/>
      <c r="Q685" s="148"/>
      <c r="R685" s="148"/>
      <c r="S685" s="148"/>
      <c r="T685" s="148"/>
      <c r="U685" s="148"/>
      <c r="V685" s="148"/>
      <c r="W685" s="148"/>
      <c r="X685" s="148"/>
      <c r="Y685" s="148"/>
      <c r="Z685" s="148"/>
      <c r="AA685" s="148"/>
      <c r="AB685" s="151"/>
      <c r="AC685" s="148"/>
      <c r="AD685" s="152"/>
      <c r="AE685" s="165"/>
      <c r="AF685" s="148"/>
      <c r="AG685" s="144"/>
      <c r="AH685" s="139"/>
      <c r="AI685" s="144"/>
      <c r="AJ685" s="144"/>
      <c r="AK685" s="144"/>
      <c r="AL685" s="144"/>
      <c r="AM685" s="144"/>
      <c r="AO685" s="115"/>
      <c r="AQ685" s="4"/>
    </row>
    <row r="686" spans="3:43">
      <c r="C686" s="159"/>
      <c r="D686" s="162"/>
      <c r="E686" s="161"/>
      <c r="F686" s="150"/>
      <c r="G686" s="148"/>
      <c r="H686" s="148"/>
      <c r="I686" s="148"/>
      <c r="J686" s="148"/>
      <c r="K686" s="148"/>
      <c r="L686" s="148"/>
      <c r="M686" s="148"/>
      <c r="N686" s="148"/>
      <c r="O686" s="148"/>
      <c r="P686" s="148"/>
      <c r="Q686" s="148"/>
      <c r="R686" s="148"/>
      <c r="S686" s="148"/>
      <c r="T686" s="148"/>
      <c r="U686" s="148"/>
      <c r="V686" s="148"/>
      <c r="W686" s="148"/>
      <c r="X686" s="148"/>
      <c r="Y686" s="148"/>
      <c r="Z686" s="148"/>
      <c r="AA686" s="148"/>
      <c r="AB686" s="151"/>
      <c r="AC686" s="148"/>
      <c r="AD686" s="152"/>
      <c r="AE686" s="165"/>
      <c r="AF686" s="148"/>
      <c r="AG686" s="144"/>
      <c r="AH686" s="139"/>
      <c r="AI686" s="144"/>
      <c r="AJ686" s="144"/>
      <c r="AK686" s="144"/>
      <c r="AL686" s="144"/>
      <c r="AM686" s="144"/>
      <c r="AO686" s="115"/>
      <c r="AQ686" s="4"/>
    </row>
    <row r="687" spans="3:43">
      <c r="C687" s="159"/>
      <c r="D687" s="162"/>
      <c r="E687" s="161"/>
      <c r="F687" s="150"/>
      <c r="G687" s="148"/>
      <c r="H687" s="148"/>
      <c r="I687" s="148"/>
      <c r="J687" s="148"/>
      <c r="K687" s="148"/>
      <c r="L687" s="148"/>
      <c r="M687" s="148"/>
      <c r="N687" s="148"/>
      <c r="O687" s="148"/>
      <c r="P687" s="148"/>
      <c r="Q687" s="148"/>
      <c r="R687" s="148"/>
      <c r="S687" s="148"/>
      <c r="T687" s="148"/>
      <c r="U687" s="148"/>
      <c r="V687" s="148"/>
      <c r="W687" s="148"/>
      <c r="X687" s="148"/>
      <c r="Y687" s="148"/>
      <c r="Z687" s="148"/>
      <c r="AA687" s="148"/>
      <c r="AB687" s="151"/>
      <c r="AC687" s="148"/>
      <c r="AD687" s="152"/>
      <c r="AE687" s="165"/>
      <c r="AF687" s="148"/>
      <c r="AG687" s="144"/>
      <c r="AH687" s="139"/>
      <c r="AI687" s="144"/>
      <c r="AJ687" s="144"/>
      <c r="AK687" s="144"/>
      <c r="AL687" s="144"/>
      <c r="AM687" s="144"/>
      <c r="AO687" s="115"/>
      <c r="AQ687" s="4"/>
    </row>
    <row r="688" spans="3:43">
      <c r="C688" s="159"/>
      <c r="D688" s="162"/>
      <c r="E688" s="161"/>
      <c r="F688" s="150"/>
      <c r="G688" s="148"/>
      <c r="H688" s="148"/>
      <c r="I688" s="148"/>
      <c r="J688" s="148"/>
      <c r="K688" s="148"/>
      <c r="L688" s="148"/>
      <c r="M688" s="148"/>
      <c r="N688" s="148"/>
      <c r="O688" s="148"/>
      <c r="P688" s="148"/>
      <c r="Q688" s="148"/>
      <c r="R688" s="148"/>
      <c r="S688" s="148"/>
      <c r="T688" s="148"/>
      <c r="U688" s="148"/>
      <c r="V688" s="148"/>
      <c r="W688" s="148"/>
      <c r="X688" s="148"/>
      <c r="Y688" s="148"/>
      <c r="Z688" s="148"/>
      <c r="AA688" s="148"/>
      <c r="AB688" s="151"/>
      <c r="AC688" s="148"/>
      <c r="AD688" s="152"/>
      <c r="AE688" s="165"/>
      <c r="AF688" s="148"/>
      <c r="AG688" s="144"/>
      <c r="AH688" s="139"/>
      <c r="AI688" s="144"/>
      <c r="AJ688" s="144"/>
      <c r="AK688" s="144"/>
      <c r="AL688" s="144"/>
      <c r="AM688" s="144"/>
      <c r="AO688" s="115"/>
      <c r="AQ688" s="4"/>
    </row>
    <row r="689" spans="3:43">
      <c r="C689" s="159"/>
      <c r="D689" s="162"/>
      <c r="E689" s="161"/>
      <c r="F689" s="150"/>
      <c r="G689" s="148"/>
      <c r="H689" s="148"/>
      <c r="I689" s="148"/>
      <c r="J689" s="148"/>
      <c r="K689" s="148"/>
      <c r="L689" s="148"/>
      <c r="M689" s="148"/>
      <c r="N689" s="148"/>
      <c r="O689" s="148"/>
      <c r="P689" s="148"/>
      <c r="Q689" s="148"/>
      <c r="R689" s="148"/>
      <c r="S689" s="148"/>
      <c r="T689" s="148"/>
      <c r="U689" s="148"/>
      <c r="V689" s="148"/>
      <c r="W689" s="148"/>
      <c r="X689" s="148"/>
      <c r="Y689" s="148"/>
      <c r="Z689" s="148"/>
      <c r="AA689" s="148"/>
      <c r="AB689" s="151"/>
      <c r="AC689" s="148"/>
      <c r="AD689" s="152"/>
      <c r="AE689" s="165"/>
      <c r="AF689" s="148"/>
      <c r="AG689" s="144"/>
      <c r="AH689" s="139"/>
      <c r="AI689" s="144"/>
      <c r="AJ689" s="144"/>
      <c r="AK689" s="144"/>
      <c r="AL689" s="144"/>
      <c r="AM689" s="144"/>
      <c r="AO689" s="115"/>
      <c r="AQ689" s="4"/>
    </row>
    <row r="690" spans="3:43">
      <c r="C690" s="159"/>
      <c r="D690" s="162"/>
      <c r="E690" s="161"/>
      <c r="F690" s="150"/>
      <c r="G690" s="148"/>
      <c r="H690" s="148"/>
      <c r="I690" s="148"/>
      <c r="J690" s="148"/>
      <c r="K690" s="148"/>
      <c r="L690" s="148"/>
      <c r="M690" s="148"/>
      <c r="N690" s="148"/>
      <c r="O690" s="148"/>
      <c r="P690" s="148"/>
      <c r="Q690" s="148"/>
      <c r="R690" s="148"/>
      <c r="S690" s="148"/>
      <c r="T690" s="148"/>
      <c r="U690" s="148"/>
      <c r="V690" s="148"/>
      <c r="W690" s="148"/>
      <c r="X690" s="148"/>
      <c r="Y690" s="148"/>
      <c r="Z690" s="148"/>
      <c r="AA690" s="148"/>
      <c r="AB690" s="151"/>
      <c r="AC690" s="148"/>
      <c r="AD690" s="152"/>
      <c r="AE690" s="165"/>
      <c r="AF690" s="148"/>
      <c r="AG690" s="144"/>
      <c r="AH690" s="139"/>
      <c r="AI690" s="144"/>
      <c r="AJ690" s="144"/>
      <c r="AK690" s="144"/>
      <c r="AL690" s="144"/>
      <c r="AM690" s="144"/>
      <c r="AO690" s="115"/>
      <c r="AQ690" s="4"/>
    </row>
    <row r="691" spans="3:43">
      <c r="C691" s="159"/>
      <c r="D691" s="162"/>
      <c r="E691" s="161"/>
      <c r="F691" s="150"/>
      <c r="G691" s="148"/>
      <c r="H691" s="148"/>
      <c r="I691" s="148"/>
      <c r="J691" s="148"/>
      <c r="K691" s="148"/>
      <c r="L691" s="148"/>
      <c r="M691" s="148"/>
      <c r="N691" s="148"/>
      <c r="O691" s="148"/>
      <c r="P691" s="148"/>
      <c r="Q691" s="148"/>
      <c r="R691" s="148"/>
      <c r="S691" s="148"/>
      <c r="T691" s="148"/>
      <c r="U691" s="148"/>
      <c r="V691" s="148"/>
      <c r="W691" s="148"/>
      <c r="X691" s="148"/>
      <c r="Y691" s="148"/>
      <c r="Z691" s="148"/>
      <c r="AA691" s="148"/>
      <c r="AB691" s="151"/>
      <c r="AC691" s="148"/>
      <c r="AD691" s="152"/>
      <c r="AE691" s="165"/>
      <c r="AF691" s="148"/>
      <c r="AG691" s="144"/>
      <c r="AH691" s="139"/>
      <c r="AI691" s="144"/>
      <c r="AJ691" s="144"/>
      <c r="AK691" s="144"/>
      <c r="AL691" s="144"/>
      <c r="AM691" s="144"/>
      <c r="AO691" s="115"/>
      <c r="AQ691" s="4"/>
    </row>
    <row r="692" spans="3:43">
      <c r="C692" s="159"/>
      <c r="D692" s="162"/>
      <c r="E692" s="161"/>
      <c r="F692" s="150"/>
      <c r="G692" s="148"/>
      <c r="H692" s="148"/>
      <c r="I692" s="148"/>
      <c r="J692" s="148"/>
      <c r="K692" s="148"/>
      <c r="L692" s="148"/>
      <c r="M692" s="148"/>
      <c r="N692" s="148"/>
      <c r="O692" s="148"/>
      <c r="P692" s="148"/>
      <c r="Q692" s="148"/>
      <c r="R692" s="148"/>
      <c r="S692" s="148"/>
      <c r="T692" s="148"/>
      <c r="U692" s="148"/>
      <c r="V692" s="148"/>
      <c r="W692" s="148"/>
      <c r="X692" s="148"/>
      <c r="Y692" s="148"/>
      <c r="Z692" s="148"/>
      <c r="AA692" s="148"/>
      <c r="AB692" s="151"/>
      <c r="AC692" s="148"/>
      <c r="AD692" s="152"/>
      <c r="AE692" s="165"/>
      <c r="AF692" s="148"/>
      <c r="AG692" s="144"/>
      <c r="AH692" s="139"/>
      <c r="AI692" s="144"/>
      <c r="AJ692" s="144"/>
      <c r="AK692" s="144"/>
      <c r="AL692" s="144"/>
      <c r="AM692" s="144"/>
      <c r="AO692" s="115"/>
      <c r="AQ692" s="4"/>
    </row>
    <row r="693" spans="3:43">
      <c r="C693" s="159"/>
      <c r="D693" s="162"/>
      <c r="E693" s="161"/>
      <c r="F693" s="150"/>
      <c r="G693" s="148"/>
      <c r="H693" s="148"/>
      <c r="I693" s="148"/>
      <c r="J693" s="148"/>
      <c r="K693" s="148"/>
      <c r="L693" s="148"/>
      <c r="M693" s="148"/>
      <c r="N693" s="148"/>
      <c r="O693" s="148"/>
      <c r="P693" s="148"/>
      <c r="Q693" s="148"/>
      <c r="R693" s="148"/>
      <c r="S693" s="148"/>
      <c r="T693" s="148"/>
      <c r="U693" s="148"/>
      <c r="V693" s="148"/>
      <c r="W693" s="148"/>
      <c r="X693" s="148"/>
      <c r="Y693" s="148"/>
      <c r="Z693" s="148"/>
      <c r="AA693" s="148"/>
      <c r="AB693" s="151"/>
      <c r="AC693" s="148"/>
      <c r="AD693" s="152"/>
      <c r="AE693" s="165"/>
      <c r="AF693" s="148"/>
      <c r="AG693" s="144"/>
      <c r="AH693" s="139"/>
      <c r="AI693" s="144"/>
      <c r="AJ693" s="144"/>
      <c r="AK693" s="144"/>
      <c r="AL693" s="144"/>
      <c r="AM693" s="144"/>
      <c r="AO693" s="115"/>
      <c r="AQ693" s="4"/>
    </row>
    <row r="694" spans="3:43">
      <c r="C694" s="159"/>
      <c r="D694" s="162"/>
      <c r="E694" s="161"/>
      <c r="F694" s="150"/>
      <c r="G694" s="148"/>
      <c r="H694" s="148"/>
      <c r="I694" s="148"/>
      <c r="J694" s="148"/>
      <c r="K694" s="148"/>
      <c r="L694" s="148"/>
      <c r="M694" s="148"/>
      <c r="N694" s="148"/>
      <c r="O694" s="148"/>
      <c r="P694" s="148"/>
      <c r="Q694" s="148"/>
      <c r="R694" s="148"/>
      <c r="S694" s="148"/>
      <c r="T694" s="148"/>
      <c r="U694" s="148"/>
      <c r="V694" s="148"/>
      <c r="W694" s="148"/>
      <c r="X694" s="148"/>
      <c r="Y694" s="148"/>
      <c r="Z694" s="148"/>
      <c r="AA694" s="148"/>
      <c r="AB694" s="151"/>
      <c r="AC694" s="148"/>
      <c r="AD694" s="152"/>
      <c r="AE694" s="165"/>
      <c r="AF694" s="148"/>
      <c r="AG694" s="144"/>
      <c r="AH694" s="139"/>
      <c r="AI694" s="144"/>
      <c r="AJ694" s="144"/>
      <c r="AK694" s="144"/>
      <c r="AL694" s="144"/>
      <c r="AM694" s="144"/>
      <c r="AO694" s="115"/>
      <c r="AQ694" s="4"/>
    </row>
    <row r="695" spans="3:43">
      <c r="C695" s="159"/>
      <c r="D695" s="162"/>
      <c r="E695" s="161"/>
      <c r="F695" s="150"/>
      <c r="G695" s="148"/>
      <c r="H695" s="148"/>
      <c r="I695" s="148"/>
      <c r="J695" s="148"/>
      <c r="K695" s="148"/>
      <c r="L695" s="148"/>
      <c r="M695" s="148"/>
      <c r="N695" s="148"/>
      <c r="O695" s="148"/>
      <c r="P695" s="148"/>
      <c r="Q695" s="148"/>
      <c r="R695" s="148"/>
      <c r="S695" s="148"/>
      <c r="T695" s="148"/>
      <c r="U695" s="148"/>
      <c r="V695" s="148"/>
      <c r="W695" s="148"/>
      <c r="X695" s="148"/>
      <c r="Y695" s="148"/>
      <c r="Z695" s="148"/>
      <c r="AA695" s="148"/>
      <c r="AB695" s="151"/>
      <c r="AC695" s="148"/>
      <c r="AD695" s="152"/>
      <c r="AE695" s="165"/>
      <c r="AF695" s="148"/>
      <c r="AG695" s="144"/>
      <c r="AH695" s="139"/>
      <c r="AI695" s="144"/>
      <c r="AJ695" s="144"/>
      <c r="AK695" s="144"/>
      <c r="AL695" s="144"/>
      <c r="AM695" s="144"/>
      <c r="AO695" s="115"/>
      <c r="AQ695" s="4"/>
    </row>
    <row r="696" spans="3:43">
      <c r="C696" s="159"/>
      <c r="D696" s="162"/>
      <c r="E696" s="161"/>
      <c r="F696" s="150"/>
      <c r="G696" s="148"/>
      <c r="H696" s="148"/>
      <c r="I696" s="148"/>
      <c r="J696" s="148"/>
      <c r="K696" s="148"/>
      <c r="L696" s="148"/>
      <c r="M696" s="148"/>
      <c r="N696" s="148"/>
      <c r="O696" s="148"/>
      <c r="P696" s="148"/>
      <c r="Q696" s="148"/>
      <c r="R696" s="148"/>
      <c r="S696" s="148"/>
      <c r="T696" s="148"/>
      <c r="U696" s="148"/>
      <c r="V696" s="148"/>
      <c r="W696" s="148"/>
      <c r="X696" s="148"/>
      <c r="Y696" s="148"/>
      <c r="Z696" s="148"/>
      <c r="AA696" s="148"/>
      <c r="AB696" s="151"/>
      <c r="AC696" s="148"/>
      <c r="AD696" s="152"/>
      <c r="AE696" s="165"/>
      <c r="AF696" s="148"/>
      <c r="AG696" s="144"/>
      <c r="AH696" s="139"/>
      <c r="AI696" s="144"/>
      <c r="AJ696" s="144"/>
      <c r="AK696" s="144"/>
      <c r="AL696" s="144"/>
      <c r="AM696" s="144"/>
      <c r="AO696" s="115"/>
      <c r="AQ696" s="4"/>
    </row>
    <row r="697" spans="3:43">
      <c r="C697" s="159"/>
      <c r="D697" s="162"/>
      <c r="E697" s="161"/>
      <c r="F697" s="150"/>
      <c r="G697" s="148"/>
      <c r="H697" s="148"/>
      <c r="I697" s="148"/>
      <c r="J697" s="148"/>
      <c r="K697" s="148"/>
      <c r="L697" s="148"/>
      <c r="M697" s="148"/>
      <c r="N697" s="148"/>
      <c r="O697" s="148"/>
      <c r="P697" s="148"/>
      <c r="Q697" s="148"/>
      <c r="R697" s="148"/>
      <c r="S697" s="148"/>
      <c r="T697" s="148"/>
      <c r="U697" s="148"/>
      <c r="V697" s="148"/>
      <c r="W697" s="148"/>
      <c r="X697" s="148"/>
      <c r="Y697" s="148"/>
      <c r="Z697" s="148"/>
      <c r="AA697" s="148"/>
      <c r="AB697" s="151"/>
      <c r="AC697" s="148"/>
      <c r="AD697" s="152"/>
      <c r="AE697" s="165"/>
      <c r="AF697" s="148"/>
      <c r="AG697" s="144"/>
      <c r="AH697" s="139"/>
      <c r="AI697" s="144"/>
      <c r="AJ697" s="144"/>
      <c r="AK697" s="144"/>
      <c r="AL697" s="144"/>
      <c r="AM697" s="144"/>
      <c r="AO697" s="115"/>
      <c r="AQ697" s="4"/>
    </row>
    <row r="698" spans="3:43">
      <c r="C698" s="159"/>
      <c r="D698" s="162"/>
      <c r="E698" s="161"/>
      <c r="F698" s="150"/>
      <c r="G698" s="148"/>
      <c r="H698" s="148"/>
      <c r="I698" s="148"/>
      <c r="J698" s="148"/>
      <c r="K698" s="148"/>
      <c r="L698" s="148"/>
      <c r="M698" s="148"/>
      <c r="N698" s="148"/>
      <c r="O698" s="148"/>
      <c r="P698" s="148"/>
      <c r="Q698" s="148"/>
      <c r="R698" s="148"/>
      <c r="S698" s="148"/>
      <c r="T698" s="148"/>
      <c r="U698" s="148"/>
      <c r="V698" s="148"/>
      <c r="W698" s="148"/>
      <c r="X698" s="148"/>
      <c r="Y698" s="148"/>
      <c r="Z698" s="148"/>
      <c r="AA698" s="148"/>
      <c r="AB698" s="151"/>
      <c r="AC698" s="148"/>
      <c r="AD698" s="152"/>
      <c r="AE698" s="165"/>
      <c r="AF698" s="148"/>
      <c r="AG698" s="144"/>
      <c r="AH698" s="139"/>
      <c r="AI698" s="144"/>
      <c r="AJ698" s="144"/>
      <c r="AK698" s="144"/>
      <c r="AL698" s="144"/>
      <c r="AM698" s="144"/>
      <c r="AO698" s="115"/>
      <c r="AQ698" s="4"/>
    </row>
    <row r="699" spans="3:43">
      <c r="C699" s="159"/>
      <c r="D699" s="162"/>
      <c r="E699" s="161"/>
      <c r="F699" s="150"/>
      <c r="G699" s="148"/>
      <c r="H699" s="148"/>
      <c r="I699" s="148"/>
      <c r="J699" s="148"/>
      <c r="K699" s="148"/>
      <c r="L699" s="148"/>
      <c r="M699" s="148"/>
      <c r="N699" s="148"/>
      <c r="O699" s="148"/>
      <c r="P699" s="148"/>
      <c r="Q699" s="148"/>
      <c r="R699" s="148"/>
      <c r="S699" s="148"/>
      <c r="T699" s="148"/>
      <c r="U699" s="148"/>
      <c r="V699" s="148"/>
      <c r="W699" s="148"/>
      <c r="X699" s="148"/>
      <c r="Y699" s="148"/>
      <c r="Z699" s="148"/>
      <c r="AA699" s="148"/>
      <c r="AB699" s="151"/>
      <c r="AC699" s="148"/>
      <c r="AD699" s="152"/>
      <c r="AE699" s="165"/>
      <c r="AF699" s="148"/>
      <c r="AG699" s="144"/>
      <c r="AH699" s="139"/>
      <c r="AI699" s="144"/>
      <c r="AJ699" s="144"/>
      <c r="AK699" s="144"/>
      <c r="AL699" s="144"/>
      <c r="AM699" s="144"/>
      <c r="AO699" s="115"/>
      <c r="AQ699" s="4"/>
    </row>
    <row r="700" spans="3:43">
      <c r="C700" s="159"/>
      <c r="D700" s="162"/>
      <c r="E700" s="161"/>
      <c r="F700" s="150"/>
      <c r="G700" s="148"/>
      <c r="H700" s="148"/>
      <c r="I700" s="148"/>
      <c r="J700" s="148"/>
      <c r="K700" s="148"/>
      <c r="L700" s="148"/>
      <c r="M700" s="148"/>
      <c r="N700" s="148"/>
      <c r="O700" s="148"/>
      <c r="P700" s="148"/>
      <c r="Q700" s="148"/>
      <c r="R700" s="148"/>
      <c r="S700" s="148"/>
      <c r="T700" s="148"/>
      <c r="U700" s="148"/>
      <c r="V700" s="148"/>
      <c r="W700" s="148"/>
      <c r="X700" s="148"/>
      <c r="Y700" s="148"/>
      <c r="Z700" s="148"/>
      <c r="AA700" s="148"/>
      <c r="AB700" s="151"/>
      <c r="AC700" s="148"/>
      <c r="AD700" s="152"/>
      <c r="AE700" s="165"/>
      <c r="AF700" s="148"/>
      <c r="AG700" s="144"/>
      <c r="AH700" s="139"/>
      <c r="AI700" s="144"/>
      <c r="AJ700" s="144"/>
      <c r="AK700" s="144"/>
      <c r="AL700" s="144"/>
      <c r="AM700" s="144"/>
      <c r="AO700" s="115"/>
      <c r="AQ700" s="4"/>
    </row>
    <row r="701" spans="3:43">
      <c r="C701" s="159"/>
      <c r="D701" s="162"/>
      <c r="E701" s="161"/>
      <c r="F701" s="150"/>
      <c r="G701" s="148"/>
      <c r="H701" s="148"/>
      <c r="I701" s="148"/>
      <c r="J701" s="148"/>
      <c r="K701" s="148"/>
      <c r="L701" s="148"/>
      <c r="M701" s="148"/>
      <c r="N701" s="148"/>
      <c r="O701" s="148"/>
      <c r="P701" s="148"/>
      <c r="Q701" s="148"/>
      <c r="R701" s="148"/>
      <c r="S701" s="148"/>
      <c r="T701" s="148"/>
      <c r="U701" s="148"/>
      <c r="V701" s="148"/>
      <c r="W701" s="148"/>
      <c r="X701" s="148"/>
      <c r="Y701" s="148"/>
      <c r="Z701" s="148"/>
      <c r="AA701" s="148"/>
      <c r="AB701" s="151"/>
      <c r="AC701" s="148"/>
      <c r="AD701" s="152"/>
      <c r="AE701" s="165"/>
      <c r="AF701" s="148"/>
      <c r="AG701" s="144"/>
      <c r="AH701" s="139"/>
      <c r="AI701" s="144"/>
      <c r="AJ701" s="144"/>
      <c r="AK701" s="144"/>
      <c r="AL701" s="144"/>
      <c r="AM701" s="144"/>
      <c r="AO701" s="115"/>
      <c r="AQ701" s="4"/>
    </row>
    <row r="702" spans="3:43">
      <c r="C702" s="159"/>
      <c r="D702" s="162"/>
      <c r="E702" s="161"/>
      <c r="F702" s="150"/>
      <c r="G702" s="148"/>
      <c r="H702" s="148"/>
      <c r="I702" s="148"/>
      <c r="J702" s="148"/>
      <c r="K702" s="148"/>
      <c r="L702" s="148"/>
      <c r="M702" s="148"/>
      <c r="N702" s="148"/>
      <c r="O702" s="148"/>
      <c r="P702" s="148"/>
      <c r="Q702" s="148"/>
      <c r="R702" s="148"/>
      <c r="S702" s="148"/>
      <c r="T702" s="148"/>
      <c r="U702" s="148"/>
      <c r="V702" s="148"/>
      <c r="W702" s="148"/>
      <c r="X702" s="148"/>
      <c r="Y702" s="148"/>
      <c r="Z702" s="148"/>
      <c r="AA702" s="148"/>
      <c r="AB702" s="151"/>
      <c r="AC702" s="148"/>
      <c r="AD702" s="152"/>
      <c r="AE702" s="165"/>
      <c r="AF702" s="148"/>
      <c r="AG702" s="144"/>
      <c r="AH702" s="139"/>
      <c r="AI702" s="144"/>
      <c r="AJ702" s="144"/>
      <c r="AK702" s="144"/>
      <c r="AL702" s="144"/>
      <c r="AM702" s="144"/>
      <c r="AO702" s="115"/>
      <c r="AQ702" s="4"/>
    </row>
    <row r="703" spans="3:43">
      <c r="C703" s="159"/>
      <c r="D703" s="162"/>
      <c r="E703" s="161"/>
      <c r="F703" s="150"/>
      <c r="G703" s="148"/>
      <c r="H703" s="148"/>
      <c r="I703" s="148"/>
      <c r="J703" s="148"/>
      <c r="K703" s="148"/>
      <c r="L703" s="148"/>
      <c r="M703" s="148"/>
      <c r="N703" s="148"/>
      <c r="O703" s="148"/>
      <c r="P703" s="148"/>
      <c r="Q703" s="148"/>
      <c r="R703" s="148"/>
      <c r="S703" s="148"/>
      <c r="T703" s="148"/>
      <c r="U703" s="148"/>
      <c r="V703" s="148"/>
      <c r="W703" s="148"/>
      <c r="X703" s="148"/>
      <c r="Y703" s="148"/>
      <c r="Z703" s="148"/>
      <c r="AA703" s="148"/>
      <c r="AB703" s="151"/>
      <c r="AC703" s="148"/>
      <c r="AD703" s="152"/>
      <c r="AE703" s="165"/>
      <c r="AF703" s="148"/>
      <c r="AG703" s="144"/>
      <c r="AH703" s="139"/>
      <c r="AI703" s="144"/>
      <c r="AJ703" s="144"/>
      <c r="AK703" s="144"/>
      <c r="AL703" s="144"/>
      <c r="AM703" s="144"/>
      <c r="AO703" s="115"/>
      <c r="AQ703" s="4"/>
    </row>
    <row r="704" spans="3:43">
      <c r="C704" s="159"/>
      <c r="D704" s="162"/>
      <c r="E704" s="161"/>
      <c r="F704" s="150"/>
      <c r="G704" s="148"/>
      <c r="H704" s="148"/>
      <c r="I704" s="148"/>
      <c r="J704" s="148"/>
      <c r="K704" s="148"/>
      <c r="L704" s="148"/>
      <c r="M704" s="148"/>
      <c r="N704" s="148"/>
      <c r="O704" s="148"/>
      <c r="P704" s="148"/>
      <c r="Q704" s="148"/>
      <c r="R704" s="148"/>
      <c r="S704" s="148"/>
      <c r="T704" s="148"/>
      <c r="U704" s="148"/>
      <c r="V704" s="148"/>
      <c r="W704" s="148"/>
      <c r="X704" s="148"/>
      <c r="Y704" s="148"/>
      <c r="Z704" s="148"/>
      <c r="AA704" s="148"/>
      <c r="AB704" s="151"/>
      <c r="AC704" s="148"/>
      <c r="AD704" s="152"/>
      <c r="AE704" s="165"/>
      <c r="AF704" s="148"/>
      <c r="AG704" s="144"/>
      <c r="AH704" s="139"/>
      <c r="AI704" s="144"/>
      <c r="AJ704" s="144"/>
      <c r="AK704" s="144"/>
      <c r="AL704" s="144"/>
      <c r="AM704" s="144"/>
      <c r="AO704" s="115"/>
      <c r="AQ704" s="4"/>
    </row>
    <row r="705" spans="3:43">
      <c r="C705" s="159"/>
      <c r="D705" s="162"/>
      <c r="E705" s="161"/>
      <c r="F705" s="166"/>
      <c r="G705" s="160"/>
      <c r="H705" s="160"/>
      <c r="I705" s="160"/>
      <c r="J705" s="160"/>
      <c r="K705" s="160"/>
      <c r="L705" s="160"/>
      <c r="M705" s="160"/>
      <c r="N705" s="160"/>
      <c r="O705" s="160"/>
      <c r="P705" s="160"/>
      <c r="Q705" s="160"/>
      <c r="R705" s="160"/>
      <c r="S705" s="160"/>
      <c r="T705" s="160"/>
      <c r="U705" s="160"/>
      <c r="V705" s="160"/>
      <c r="W705" s="160"/>
      <c r="X705" s="160"/>
      <c r="Y705" s="160"/>
      <c r="Z705" s="160"/>
      <c r="AA705" s="160"/>
      <c r="AB705" s="167"/>
      <c r="AC705" s="160"/>
      <c r="AD705" s="168"/>
      <c r="AE705" s="160"/>
      <c r="AF705" s="160"/>
      <c r="AG705" s="161"/>
      <c r="AH705" s="115"/>
      <c r="AI705" s="115"/>
      <c r="AJ705" s="159"/>
      <c r="AK705" s="115"/>
      <c r="AL705" s="115"/>
      <c r="AM705" s="115"/>
      <c r="AO705" s="115"/>
      <c r="AQ705" s="4"/>
    </row>
    <row r="706" spans="3:43">
      <c r="C706" s="159"/>
      <c r="D706" s="162"/>
      <c r="E706" s="161"/>
      <c r="F706" s="166"/>
      <c r="G706" s="160"/>
      <c r="H706" s="160"/>
      <c r="I706" s="160"/>
      <c r="J706" s="160"/>
      <c r="K706" s="160"/>
      <c r="L706" s="160"/>
      <c r="M706" s="160"/>
      <c r="N706" s="160"/>
      <c r="O706" s="160"/>
      <c r="P706" s="160"/>
      <c r="Q706" s="160"/>
      <c r="R706" s="160"/>
      <c r="S706" s="160"/>
      <c r="T706" s="160"/>
      <c r="U706" s="160"/>
      <c r="V706" s="160"/>
      <c r="W706" s="160"/>
      <c r="X706" s="160"/>
      <c r="Y706" s="160"/>
      <c r="Z706" s="160"/>
      <c r="AA706" s="160"/>
      <c r="AB706" s="167"/>
      <c r="AC706" s="160"/>
      <c r="AD706" s="168"/>
      <c r="AE706" s="160"/>
      <c r="AF706" s="160"/>
      <c r="AG706" s="161"/>
      <c r="AH706" s="115"/>
      <c r="AI706" s="115"/>
      <c r="AJ706" s="159"/>
      <c r="AK706" s="115"/>
      <c r="AL706" s="115"/>
      <c r="AM706" s="115"/>
      <c r="AO706" s="115"/>
      <c r="AQ706" s="4"/>
    </row>
    <row r="707" spans="3:43">
      <c r="C707" s="159"/>
      <c r="D707" s="162"/>
      <c r="E707" s="161"/>
      <c r="F707" s="166"/>
      <c r="G707" s="160"/>
      <c r="H707" s="160"/>
      <c r="I707" s="160"/>
      <c r="J707" s="160"/>
      <c r="K707" s="160"/>
      <c r="L707" s="160"/>
      <c r="M707" s="160"/>
      <c r="N707" s="160"/>
      <c r="O707" s="160"/>
      <c r="P707" s="160"/>
      <c r="Q707" s="160"/>
      <c r="R707" s="160"/>
      <c r="S707" s="160"/>
      <c r="T707" s="160"/>
      <c r="U707" s="160"/>
      <c r="V707" s="160"/>
      <c r="W707" s="160"/>
      <c r="X707" s="160"/>
      <c r="Y707" s="160"/>
      <c r="Z707" s="160"/>
      <c r="AA707" s="160"/>
      <c r="AB707" s="167"/>
      <c r="AC707" s="160"/>
      <c r="AD707" s="168"/>
      <c r="AE707" s="160"/>
      <c r="AF707" s="160"/>
      <c r="AG707" s="161"/>
      <c r="AH707" s="115"/>
      <c r="AI707" s="115"/>
      <c r="AJ707" s="159"/>
      <c r="AK707" s="115"/>
      <c r="AL707" s="115"/>
      <c r="AM707" s="115"/>
      <c r="AO707" s="115"/>
      <c r="AQ707" s="4"/>
    </row>
    <row r="708" spans="3:43">
      <c r="C708" s="159"/>
      <c r="D708" s="162"/>
      <c r="E708" s="161"/>
      <c r="F708" s="166"/>
      <c r="G708" s="160"/>
      <c r="H708" s="160"/>
      <c r="I708" s="160"/>
      <c r="J708" s="160"/>
      <c r="K708" s="160"/>
      <c r="L708" s="160"/>
      <c r="M708" s="160"/>
      <c r="N708" s="160"/>
      <c r="O708" s="160"/>
      <c r="P708" s="160"/>
      <c r="Q708" s="160"/>
      <c r="R708" s="160"/>
      <c r="S708" s="160"/>
      <c r="T708" s="160"/>
      <c r="U708" s="160"/>
      <c r="V708" s="160"/>
      <c r="W708" s="160"/>
      <c r="X708" s="160"/>
      <c r="Y708" s="160"/>
      <c r="Z708" s="160"/>
      <c r="AA708" s="160"/>
      <c r="AB708" s="167"/>
      <c r="AC708" s="160"/>
      <c r="AD708" s="168"/>
      <c r="AE708" s="160"/>
      <c r="AF708" s="160"/>
      <c r="AG708" s="161"/>
      <c r="AH708" s="115"/>
      <c r="AI708" s="115"/>
      <c r="AJ708" s="159"/>
      <c r="AK708" s="115"/>
      <c r="AL708" s="115"/>
      <c r="AM708" s="115"/>
      <c r="AO708" s="115"/>
      <c r="AQ708" s="4"/>
    </row>
    <row r="709" spans="3:43">
      <c r="C709" s="159"/>
      <c r="D709" s="162"/>
      <c r="E709" s="161"/>
      <c r="F709" s="166"/>
      <c r="G709" s="160"/>
      <c r="H709" s="160"/>
      <c r="I709" s="160"/>
      <c r="J709" s="160"/>
      <c r="K709" s="160"/>
      <c r="L709" s="160"/>
      <c r="M709" s="160"/>
      <c r="N709" s="160"/>
      <c r="O709" s="160"/>
      <c r="P709" s="160"/>
      <c r="Q709" s="160"/>
      <c r="R709" s="160"/>
      <c r="S709" s="160"/>
      <c r="T709" s="160"/>
      <c r="U709" s="160"/>
      <c r="V709" s="160"/>
      <c r="W709" s="160"/>
      <c r="X709" s="160"/>
      <c r="Y709" s="160"/>
      <c r="Z709" s="160"/>
      <c r="AA709" s="160"/>
      <c r="AB709" s="167"/>
      <c r="AC709" s="160"/>
      <c r="AD709" s="168"/>
      <c r="AE709" s="160"/>
      <c r="AF709" s="160"/>
      <c r="AG709" s="161"/>
      <c r="AH709" s="115"/>
      <c r="AI709" s="115"/>
      <c r="AJ709" s="159"/>
      <c r="AK709" s="115"/>
      <c r="AL709" s="115"/>
      <c r="AM709" s="115"/>
      <c r="AO709" s="115"/>
      <c r="AQ709" s="4"/>
    </row>
    <row r="710" spans="3:43">
      <c r="C710" s="159"/>
      <c r="D710" s="162"/>
      <c r="E710" s="161"/>
      <c r="F710" s="166"/>
      <c r="G710" s="160"/>
      <c r="H710" s="160"/>
      <c r="I710" s="160"/>
      <c r="J710" s="160"/>
      <c r="K710" s="160"/>
      <c r="L710" s="160"/>
      <c r="M710" s="160"/>
      <c r="N710" s="160"/>
      <c r="O710" s="160"/>
      <c r="P710" s="160"/>
      <c r="Q710" s="160"/>
      <c r="R710" s="160"/>
      <c r="S710" s="160"/>
      <c r="T710" s="160"/>
      <c r="U710" s="160"/>
      <c r="V710" s="160"/>
      <c r="W710" s="160"/>
      <c r="X710" s="160"/>
      <c r="Y710" s="160"/>
      <c r="Z710" s="160"/>
      <c r="AA710" s="160"/>
      <c r="AB710" s="167"/>
      <c r="AC710" s="160"/>
      <c r="AD710" s="168"/>
      <c r="AE710" s="160"/>
      <c r="AF710" s="160"/>
      <c r="AG710" s="161"/>
      <c r="AH710" s="115"/>
      <c r="AI710" s="115"/>
      <c r="AJ710" s="159"/>
      <c r="AK710" s="115"/>
      <c r="AL710" s="115"/>
      <c r="AM710" s="115"/>
      <c r="AO710" s="115"/>
      <c r="AQ710" s="4"/>
    </row>
    <row r="711" spans="3:43">
      <c r="C711" s="159"/>
      <c r="D711" s="162"/>
      <c r="E711" s="161"/>
      <c r="F711" s="166"/>
      <c r="G711" s="160"/>
      <c r="H711" s="160"/>
      <c r="I711" s="160"/>
      <c r="J711" s="160"/>
      <c r="K711" s="160"/>
      <c r="L711" s="160"/>
      <c r="M711" s="160"/>
      <c r="N711" s="160"/>
      <c r="O711" s="160"/>
      <c r="P711" s="160"/>
      <c r="Q711" s="160"/>
      <c r="R711" s="160"/>
      <c r="S711" s="160"/>
      <c r="T711" s="160"/>
      <c r="U711" s="160"/>
      <c r="V711" s="160"/>
      <c r="W711" s="160"/>
      <c r="X711" s="160"/>
      <c r="Y711" s="160"/>
      <c r="Z711" s="160"/>
      <c r="AA711" s="160"/>
      <c r="AB711" s="167"/>
      <c r="AC711" s="160"/>
      <c r="AD711" s="168"/>
      <c r="AE711" s="160"/>
      <c r="AF711" s="160"/>
      <c r="AG711" s="161"/>
      <c r="AH711" s="115"/>
      <c r="AI711" s="115"/>
      <c r="AJ711" s="159"/>
      <c r="AK711" s="115"/>
      <c r="AL711" s="115"/>
      <c r="AM711" s="115"/>
      <c r="AO711" s="115"/>
      <c r="AQ711" s="4"/>
    </row>
    <row r="712" spans="3:43">
      <c r="C712" s="159"/>
      <c r="D712" s="162"/>
      <c r="E712" s="161"/>
      <c r="F712" s="166"/>
      <c r="G712" s="160"/>
      <c r="H712" s="160"/>
      <c r="I712" s="160"/>
      <c r="J712" s="160"/>
      <c r="K712" s="160"/>
      <c r="L712" s="160"/>
      <c r="M712" s="160"/>
      <c r="N712" s="160"/>
      <c r="O712" s="160"/>
      <c r="P712" s="160"/>
      <c r="Q712" s="160"/>
      <c r="R712" s="160"/>
      <c r="S712" s="160"/>
      <c r="T712" s="160"/>
      <c r="U712" s="160"/>
      <c r="V712" s="160"/>
      <c r="W712" s="160"/>
      <c r="X712" s="160"/>
      <c r="Y712" s="160"/>
      <c r="Z712" s="160"/>
      <c r="AA712" s="160"/>
      <c r="AB712" s="167"/>
      <c r="AC712" s="160"/>
      <c r="AD712" s="168"/>
      <c r="AE712" s="160"/>
      <c r="AF712" s="160"/>
      <c r="AG712" s="161"/>
      <c r="AH712" s="115"/>
      <c r="AI712" s="115"/>
      <c r="AJ712" s="159"/>
      <c r="AK712" s="115"/>
      <c r="AL712" s="115"/>
      <c r="AM712" s="115"/>
      <c r="AO712" s="115"/>
      <c r="AQ712" s="4"/>
    </row>
    <row r="713" spans="3:43">
      <c r="C713" s="159"/>
      <c r="D713" s="162"/>
      <c r="E713" s="161"/>
      <c r="F713" s="166"/>
      <c r="G713" s="160"/>
      <c r="H713" s="160"/>
      <c r="I713" s="160"/>
      <c r="J713" s="160"/>
      <c r="K713" s="160"/>
      <c r="L713" s="160"/>
      <c r="M713" s="160"/>
      <c r="N713" s="160"/>
      <c r="O713" s="160"/>
      <c r="P713" s="160"/>
      <c r="Q713" s="160"/>
      <c r="R713" s="160"/>
      <c r="S713" s="160"/>
      <c r="T713" s="160"/>
      <c r="U713" s="160"/>
      <c r="V713" s="160"/>
      <c r="W713" s="160"/>
      <c r="X713" s="160"/>
      <c r="Y713" s="160"/>
      <c r="Z713" s="160"/>
      <c r="AA713" s="160"/>
      <c r="AB713" s="167"/>
      <c r="AC713" s="160"/>
      <c r="AD713" s="168"/>
      <c r="AE713" s="160"/>
      <c r="AF713" s="160"/>
      <c r="AG713" s="161"/>
      <c r="AH713" s="115"/>
      <c r="AI713" s="115"/>
      <c r="AJ713" s="159"/>
      <c r="AK713" s="115"/>
      <c r="AL713" s="115"/>
      <c r="AM713" s="115"/>
      <c r="AO713" s="115"/>
      <c r="AQ713" s="4"/>
    </row>
    <row r="714" spans="3:43">
      <c r="C714" s="159"/>
      <c r="D714" s="162"/>
      <c r="E714" s="161"/>
      <c r="F714" s="166"/>
      <c r="G714" s="160"/>
      <c r="H714" s="160"/>
      <c r="I714" s="160"/>
      <c r="J714" s="160"/>
      <c r="K714" s="160"/>
      <c r="L714" s="160"/>
      <c r="M714" s="160"/>
      <c r="N714" s="160"/>
      <c r="O714" s="160"/>
      <c r="P714" s="160"/>
      <c r="Q714" s="160"/>
      <c r="R714" s="160"/>
      <c r="S714" s="160"/>
      <c r="T714" s="160"/>
      <c r="U714" s="160"/>
      <c r="V714" s="160"/>
      <c r="W714" s="160"/>
      <c r="X714" s="160"/>
      <c r="Y714" s="160"/>
      <c r="Z714" s="160"/>
      <c r="AA714" s="160"/>
      <c r="AB714" s="167"/>
      <c r="AC714" s="160"/>
      <c r="AD714" s="168"/>
      <c r="AE714" s="160"/>
      <c r="AF714" s="160"/>
      <c r="AG714" s="161"/>
      <c r="AH714" s="115"/>
      <c r="AI714" s="115"/>
      <c r="AJ714" s="159"/>
      <c r="AK714" s="115"/>
      <c r="AL714" s="115"/>
      <c r="AM714" s="115"/>
      <c r="AO714" s="115"/>
      <c r="AQ714" s="4"/>
    </row>
    <row r="715" spans="3:43">
      <c r="C715" s="159"/>
      <c r="D715" s="162"/>
      <c r="E715" s="161"/>
      <c r="F715" s="166"/>
      <c r="G715" s="160"/>
      <c r="H715" s="160"/>
      <c r="I715" s="160"/>
      <c r="J715" s="160"/>
      <c r="K715" s="160"/>
      <c r="L715" s="160"/>
      <c r="M715" s="160"/>
      <c r="N715" s="160"/>
      <c r="O715" s="160"/>
      <c r="P715" s="160"/>
      <c r="Q715" s="160"/>
      <c r="R715" s="160"/>
      <c r="S715" s="160"/>
      <c r="T715" s="160"/>
      <c r="U715" s="160"/>
      <c r="V715" s="160"/>
      <c r="W715" s="160"/>
      <c r="X715" s="160"/>
      <c r="Y715" s="160"/>
      <c r="Z715" s="160"/>
      <c r="AA715" s="160"/>
      <c r="AB715" s="167"/>
      <c r="AC715" s="160"/>
      <c r="AD715" s="168"/>
      <c r="AE715" s="160"/>
      <c r="AF715" s="160"/>
      <c r="AG715" s="161"/>
      <c r="AH715" s="115"/>
      <c r="AI715" s="115"/>
      <c r="AJ715" s="159"/>
      <c r="AK715" s="115"/>
      <c r="AL715" s="115"/>
      <c r="AM715" s="115"/>
      <c r="AO715" s="115"/>
      <c r="AQ715" s="4"/>
    </row>
    <row r="716" spans="3:43">
      <c r="C716" s="159"/>
      <c r="D716" s="162"/>
      <c r="E716" s="161"/>
      <c r="F716" s="166"/>
      <c r="G716" s="160"/>
      <c r="H716" s="160"/>
      <c r="I716" s="160"/>
      <c r="J716" s="160"/>
      <c r="K716" s="160"/>
      <c r="L716" s="160"/>
      <c r="M716" s="160"/>
      <c r="N716" s="160"/>
      <c r="O716" s="160"/>
      <c r="P716" s="160"/>
      <c r="Q716" s="160"/>
      <c r="R716" s="160"/>
      <c r="S716" s="160"/>
      <c r="T716" s="160"/>
      <c r="U716" s="160"/>
      <c r="V716" s="160"/>
      <c r="W716" s="160"/>
      <c r="X716" s="160"/>
      <c r="Y716" s="160"/>
      <c r="Z716" s="160"/>
      <c r="AA716" s="160"/>
      <c r="AB716" s="167"/>
      <c r="AC716" s="160"/>
      <c r="AD716" s="168"/>
      <c r="AE716" s="160"/>
      <c r="AF716" s="160"/>
      <c r="AG716" s="161"/>
      <c r="AH716" s="115"/>
      <c r="AI716" s="115"/>
      <c r="AJ716" s="159"/>
      <c r="AK716" s="115"/>
      <c r="AL716" s="115"/>
      <c r="AM716" s="115"/>
      <c r="AO716" s="115"/>
      <c r="AQ716" s="4"/>
    </row>
    <row r="717" spans="3:43">
      <c r="C717" s="159"/>
      <c r="D717" s="162"/>
      <c r="E717" s="161"/>
      <c r="F717" s="166"/>
      <c r="G717" s="160"/>
      <c r="H717" s="160"/>
      <c r="I717" s="160"/>
      <c r="J717" s="160"/>
      <c r="K717" s="160"/>
      <c r="L717" s="160"/>
      <c r="M717" s="160"/>
      <c r="N717" s="160"/>
      <c r="O717" s="160"/>
      <c r="P717" s="160"/>
      <c r="Q717" s="160"/>
      <c r="R717" s="160"/>
      <c r="S717" s="160"/>
      <c r="T717" s="160"/>
      <c r="U717" s="160"/>
      <c r="V717" s="160"/>
      <c r="W717" s="160"/>
      <c r="X717" s="160"/>
      <c r="Y717" s="160"/>
      <c r="Z717" s="160"/>
      <c r="AA717" s="160"/>
      <c r="AB717" s="167"/>
      <c r="AC717" s="160"/>
      <c r="AD717" s="168"/>
      <c r="AE717" s="160"/>
      <c r="AF717" s="160"/>
      <c r="AG717" s="161"/>
      <c r="AH717" s="115"/>
      <c r="AI717" s="115"/>
      <c r="AJ717" s="159"/>
      <c r="AK717" s="115"/>
      <c r="AL717" s="115"/>
      <c r="AM717" s="115"/>
      <c r="AO717" s="115"/>
      <c r="AQ717" s="4"/>
    </row>
    <row r="718" spans="3:43">
      <c r="C718" s="159"/>
      <c r="D718" s="162"/>
      <c r="E718" s="161"/>
      <c r="F718" s="166"/>
      <c r="G718" s="160"/>
      <c r="H718" s="160"/>
      <c r="I718" s="160"/>
      <c r="J718" s="160"/>
      <c r="K718" s="160"/>
      <c r="L718" s="160"/>
      <c r="M718" s="160"/>
      <c r="N718" s="160"/>
      <c r="O718" s="160"/>
      <c r="P718" s="160"/>
      <c r="Q718" s="160"/>
      <c r="R718" s="160"/>
      <c r="S718" s="160"/>
      <c r="T718" s="160"/>
      <c r="U718" s="160"/>
      <c r="V718" s="160"/>
      <c r="W718" s="160"/>
      <c r="X718" s="160"/>
      <c r="Y718" s="160"/>
      <c r="Z718" s="160"/>
      <c r="AA718" s="160"/>
      <c r="AB718" s="167"/>
      <c r="AC718" s="160"/>
      <c r="AD718" s="168"/>
      <c r="AE718" s="160"/>
      <c r="AF718" s="160"/>
      <c r="AG718" s="161"/>
      <c r="AH718" s="115"/>
      <c r="AI718" s="115"/>
      <c r="AJ718" s="159"/>
      <c r="AK718" s="115"/>
      <c r="AL718" s="115"/>
      <c r="AM718" s="115"/>
      <c r="AO718" s="115"/>
      <c r="AQ718" s="4"/>
    </row>
    <row r="719" spans="3:43">
      <c r="C719" s="159"/>
      <c r="D719" s="162"/>
      <c r="E719" s="161"/>
      <c r="F719" s="166"/>
      <c r="G719" s="160"/>
      <c r="H719" s="160"/>
      <c r="I719" s="160"/>
      <c r="J719" s="160"/>
      <c r="K719" s="160"/>
      <c r="L719" s="160"/>
      <c r="M719" s="160"/>
      <c r="N719" s="160"/>
      <c r="O719" s="160"/>
      <c r="P719" s="160"/>
      <c r="Q719" s="160"/>
      <c r="R719" s="160"/>
      <c r="S719" s="160"/>
      <c r="T719" s="160"/>
      <c r="U719" s="160"/>
      <c r="V719" s="160"/>
      <c r="W719" s="160"/>
      <c r="X719" s="160"/>
      <c r="Y719" s="160"/>
      <c r="Z719" s="160"/>
      <c r="AA719" s="160"/>
      <c r="AB719" s="167"/>
      <c r="AC719" s="160"/>
      <c r="AD719" s="168"/>
      <c r="AE719" s="160"/>
      <c r="AF719" s="160"/>
      <c r="AG719" s="161"/>
      <c r="AH719" s="115"/>
      <c r="AI719" s="115"/>
      <c r="AJ719" s="159"/>
      <c r="AK719" s="115"/>
      <c r="AL719" s="115"/>
      <c r="AM719" s="115"/>
      <c r="AO719" s="115"/>
      <c r="AQ719" s="4"/>
    </row>
    <row r="720" spans="3:43">
      <c r="C720" s="159"/>
      <c r="D720" s="162"/>
      <c r="E720" s="161"/>
      <c r="F720" s="166"/>
      <c r="G720" s="160"/>
      <c r="H720" s="160"/>
      <c r="I720" s="160"/>
      <c r="J720" s="160"/>
      <c r="K720" s="160"/>
      <c r="L720" s="160"/>
      <c r="M720" s="160"/>
      <c r="N720" s="160"/>
      <c r="O720" s="160"/>
      <c r="P720" s="160"/>
      <c r="Q720" s="160"/>
      <c r="R720" s="160"/>
      <c r="S720" s="160"/>
      <c r="T720" s="160"/>
      <c r="U720" s="160"/>
      <c r="V720" s="160"/>
      <c r="W720" s="160"/>
      <c r="X720" s="160"/>
      <c r="Y720" s="160"/>
      <c r="Z720" s="160"/>
      <c r="AA720" s="160"/>
      <c r="AB720" s="167"/>
      <c r="AC720" s="160"/>
      <c r="AD720" s="168"/>
      <c r="AE720" s="160"/>
      <c r="AF720" s="160"/>
      <c r="AG720" s="161"/>
      <c r="AH720" s="115"/>
      <c r="AI720" s="115"/>
      <c r="AJ720" s="159"/>
      <c r="AK720" s="115"/>
      <c r="AL720" s="115"/>
      <c r="AM720" s="115"/>
      <c r="AO720" s="115"/>
      <c r="AQ720" s="4"/>
    </row>
    <row r="721" spans="3:43">
      <c r="C721" s="159"/>
      <c r="D721" s="162"/>
      <c r="E721" s="161"/>
      <c r="F721" s="166"/>
      <c r="G721" s="160"/>
      <c r="H721" s="160"/>
      <c r="I721" s="160"/>
      <c r="J721" s="160"/>
      <c r="K721" s="160"/>
      <c r="L721" s="160"/>
      <c r="M721" s="160"/>
      <c r="N721" s="160"/>
      <c r="O721" s="160"/>
      <c r="P721" s="160"/>
      <c r="Q721" s="160"/>
      <c r="R721" s="160"/>
      <c r="S721" s="160"/>
      <c r="T721" s="160"/>
      <c r="U721" s="160"/>
      <c r="V721" s="160"/>
      <c r="W721" s="160"/>
      <c r="X721" s="160"/>
      <c r="Y721" s="160"/>
      <c r="Z721" s="160"/>
      <c r="AA721" s="160"/>
      <c r="AB721" s="167"/>
      <c r="AC721" s="160"/>
      <c r="AD721" s="168"/>
      <c r="AE721" s="160"/>
      <c r="AF721" s="160"/>
      <c r="AG721" s="161"/>
      <c r="AH721" s="115"/>
      <c r="AI721" s="115"/>
      <c r="AJ721" s="159"/>
      <c r="AK721" s="115"/>
      <c r="AL721" s="115"/>
      <c r="AM721" s="115"/>
      <c r="AO721" s="115"/>
      <c r="AQ721" s="4"/>
    </row>
    <row r="722" spans="3:43">
      <c r="C722" s="159"/>
      <c r="D722" s="162"/>
      <c r="E722" s="161"/>
      <c r="F722" s="166"/>
      <c r="G722" s="160"/>
      <c r="H722" s="160"/>
      <c r="I722" s="160"/>
      <c r="J722" s="160"/>
      <c r="K722" s="160"/>
      <c r="L722" s="160"/>
      <c r="M722" s="160"/>
      <c r="N722" s="160"/>
      <c r="O722" s="160"/>
      <c r="P722" s="160"/>
      <c r="Q722" s="160"/>
      <c r="R722" s="160"/>
      <c r="S722" s="160"/>
      <c r="T722" s="160"/>
      <c r="U722" s="160"/>
      <c r="V722" s="160"/>
      <c r="W722" s="160"/>
      <c r="X722" s="160"/>
      <c r="Y722" s="160"/>
      <c r="Z722" s="160"/>
      <c r="AA722" s="160"/>
      <c r="AB722" s="167"/>
      <c r="AC722" s="160"/>
      <c r="AD722" s="168"/>
      <c r="AE722" s="160"/>
      <c r="AF722" s="160"/>
      <c r="AG722" s="161"/>
      <c r="AH722" s="115"/>
      <c r="AI722" s="115"/>
      <c r="AJ722" s="159"/>
      <c r="AK722" s="115"/>
      <c r="AL722" s="115"/>
      <c r="AM722" s="115"/>
      <c r="AO722" s="115"/>
      <c r="AQ722" s="4"/>
    </row>
    <row r="723" spans="3:43">
      <c r="C723" s="159"/>
      <c r="D723" s="162"/>
      <c r="E723" s="161"/>
      <c r="F723" s="166"/>
      <c r="G723" s="160"/>
      <c r="H723" s="160"/>
      <c r="I723" s="160"/>
      <c r="J723" s="160"/>
      <c r="K723" s="160"/>
      <c r="L723" s="160"/>
      <c r="M723" s="160"/>
      <c r="N723" s="160"/>
      <c r="O723" s="160"/>
      <c r="P723" s="160"/>
      <c r="Q723" s="160"/>
      <c r="R723" s="160"/>
      <c r="S723" s="160"/>
      <c r="T723" s="160"/>
      <c r="U723" s="160"/>
      <c r="V723" s="160"/>
      <c r="W723" s="160"/>
      <c r="X723" s="160"/>
      <c r="Y723" s="160"/>
      <c r="Z723" s="160"/>
      <c r="AA723" s="160"/>
      <c r="AB723" s="167"/>
      <c r="AC723" s="160"/>
      <c r="AD723" s="168"/>
      <c r="AE723" s="160"/>
      <c r="AF723" s="160"/>
      <c r="AG723" s="161"/>
      <c r="AH723" s="115"/>
      <c r="AI723" s="115"/>
      <c r="AJ723" s="159"/>
      <c r="AK723" s="115"/>
      <c r="AL723" s="115"/>
      <c r="AM723" s="115"/>
      <c r="AO723" s="115"/>
      <c r="AQ723" s="4"/>
    </row>
    <row r="724" spans="3:43">
      <c r="C724" s="159"/>
      <c r="D724" s="162"/>
      <c r="E724" s="161"/>
      <c r="F724" s="166"/>
      <c r="G724" s="160"/>
      <c r="H724" s="160"/>
      <c r="I724" s="160"/>
      <c r="J724" s="160"/>
      <c r="K724" s="160"/>
      <c r="L724" s="160"/>
      <c r="M724" s="160"/>
      <c r="N724" s="160"/>
      <c r="O724" s="160"/>
      <c r="P724" s="160"/>
      <c r="Q724" s="160"/>
      <c r="R724" s="160"/>
      <c r="S724" s="160"/>
      <c r="T724" s="160"/>
      <c r="U724" s="160"/>
      <c r="V724" s="160"/>
      <c r="W724" s="160"/>
      <c r="X724" s="160"/>
      <c r="Y724" s="160"/>
      <c r="Z724" s="160"/>
      <c r="AA724" s="160"/>
      <c r="AB724" s="167"/>
      <c r="AC724" s="160"/>
      <c r="AD724" s="168"/>
      <c r="AE724" s="160"/>
      <c r="AF724" s="160"/>
      <c r="AG724" s="161"/>
      <c r="AH724" s="115"/>
      <c r="AI724" s="115"/>
      <c r="AJ724" s="159"/>
      <c r="AK724" s="115"/>
      <c r="AL724" s="115"/>
      <c r="AM724" s="115"/>
      <c r="AO724" s="115"/>
      <c r="AQ724" s="4"/>
    </row>
    <row r="725" spans="3:43">
      <c r="C725" s="159"/>
      <c r="D725" s="162"/>
      <c r="E725" s="161"/>
      <c r="F725" s="166"/>
      <c r="G725" s="160"/>
      <c r="H725" s="160"/>
      <c r="I725" s="160"/>
      <c r="J725" s="160"/>
      <c r="K725" s="160"/>
      <c r="L725" s="160"/>
      <c r="M725" s="160"/>
      <c r="N725" s="160"/>
      <c r="O725" s="160"/>
      <c r="P725" s="160"/>
      <c r="Q725" s="160"/>
      <c r="R725" s="160"/>
      <c r="S725" s="160"/>
      <c r="T725" s="160"/>
      <c r="U725" s="160"/>
      <c r="V725" s="160"/>
      <c r="W725" s="160"/>
      <c r="X725" s="160"/>
      <c r="Y725" s="160"/>
      <c r="Z725" s="160"/>
      <c r="AA725" s="160"/>
      <c r="AB725" s="167"/>
      <c r="AC725" s="160"/>
      <c r="AD725" s="168"/>
      <c r="AE725" s="160"/>
      <c r="AF725" s="160"/>
      <c r="AG725" s="161"/>
      <c r="AH725" s="115"/>
      <c r="AI725" s="115"/>
      <c r="AJ725" s="159"/>
      <c r="AK725" s="115"/>
      <c r="AL725" s="115"/>
      <c r="AM725" s="115"/>
      <c r="AO725" s="115"/>
      <c r="AQ725" s="4"/>
    </row>
    <row r="726" spans="3:43">
      <c r="C726" s="159"/>
      <c r="D726" s="162"/>
      <c r="E726" s="161"/>
      <c r="F726" s="166"/>
      <c r="G726" s="160"/>
      <c r="H726" s="160"/>
      <c r="I726" s="160"/>
      <c r="J726" s="160"/>
      <c r="K726" s="160"/>
      <c r="L726" s="160"/>
      <c r="M726" s="160"/>
      <c r="N726" s="160"/>
      <c r="O726" s="160"/>
      <c r="P726" s="160"/>
      <c r="Q726" s="160"/>
      <c r="R726" s="160"/>
      <c r="S726" s="160"/>
      <c r="T726" s="160"/>
      <c r="U726" s="160"/>
      <c r="V726" s="160"/>
      <c r="W726" s="160"/>
      <c r="X726" s="160"/>
      <c r="Y726" s="160"/>
      <c r="Z726" s="160"/>
      <c r="AA726" s="160"/>
      <c r="AB726" s="167"/>
      <c r="AC726" s="160"/>
      <c r="AD726" s="168"/>
      <c r="AE726" s="160"/>
      <c r="AF726" s="160"/>
      <c r="AG726" s="161"/>
      <c r="AH726" s="115"/>
      <c r="AI726" s="115"/>
      <c r="AJ726" s="159"/>
      <c r="AK726" s="115"/>
      <c r="AL726" s="115"/>
      <c r="AM726" s="115"/>
      <c r="AO726" s="115"/>
      <c r="AQ726" s="4"/>
    </row>
    <row r="727" spans="3:43">
      <c r="C727" s="159"/>
      <c r="D727" s="162"/>
      <c r="E727" s="161"/>
      <c r="F727" s="166"/>
      <c r="G727" s="160"/>
      <c r="H727" s="160"/>
      <c r="I727" s="160"/>
      <c r="J727" s="160"/>
      <c r="K727" s="160"/>
      <c r="L727" s="160"/>
      <c r="M727" s="160"/>
      <c r="N727" s="160"/>
      <c r="O727" s="160"/>
      <c r="P727" s="160"/>
      <c r="Q727" s="160"/>
      <c r="R727" s="160"/>
      <c r="S727" s="160"/>
      <c r="T727" s="160"/>
      <c r="U727" s="160"/>
      <c r="V727" s="160"/>
      <c r="W727" s="160"/>
      <c r="X727" s="160"/>
      <c r="Y727" s="160"/>
      <c r="Z727" s="160"/>
      <c r="AA727" s="160"/>
      <c r="AB727" s="167"/>
      <c r="AC727" s="160"/>
      <c r="AD727" s="168"/>
      <c r="AE727" s="160"/>
      <c r="AF727" s="160"/>
      <c r="AG727" s="161"/>
      <c r="AH727" s="115"/>
      <c r="AI727" s="115"/>
      <c r="AJ727" s="159"/>
      <c r="AK727" s="115"/>
      <c r="AL727" s="115"/>
      <c r="AM727" s="115"/>
      <c r="AO727" s="115"/>
      <c r="AQ727" s="4"/>
    </row>
    <row r="728" spans="3:43">
      <c r="C728" s="159"/>
      <c r="D728" s="162"/>
      <c r="E728" s="161"/>
      <c r="F728" s="166"/>
      <c r="G728" s="160"/>
      <c r="H728" s="160"/>
      <c r="I728" s="160"/>
      <c r="J728" s="160"/>
      <c r="K728" s="160"/>
      <c r="L728" s="160"/>
      <c r="M728" s="160"/>
      <c r="N728" s="160"/>
      <c r="O728" s="160"/>
      <c r="P728" s="160"/>
      <c r="Q728" s="160"/>
      <c r="R728" s="160"/>
      <c r="S728" s="160"/>
      <c r="T728" s="160"/>
      <c r="U728" s="160"/>
      <c r="V728" s="160"/>
      <c r="W728" s="160"/>
      <c r="X728" s="160"/>
      <c r="Y728" s="160"/>
      <c r="Z728" s="160"/>
      <c r="AA728" s="160"/>
      <c r="AB728" s="167"/>
      <c r="AC728" s="160"/>
      <c r="AD728" s="168"/>
      <c r="AE728" s="160"/>
      <c r="AF728" s="160"/>
      <c r="AG728" s="161"/>
      <c r="AH728" s="115"/>
      <c r="AI728" s="115"/>
      <c r="AJ728" s="159"/>
      <c r="AK728" s="115"/>
      <c r="AL728" s="115"/>
      <c r="AM728" s="115"/>
      <c r="AO728" s="115"/>
      <c r="AQ728" s="4"/>
    </row>
    <row r="729" spans="3:43">
      <c r="C729" s="159"/>
      <c r="D729" s="162"/>
      <c r="E729" s="161"/>
      <c r="F729" s="166"/>
      <c r="G729" s="160"/>
      <c r="H729" s="160"/>
      <c r="I729" s="160"/>
      <c r="J729" s="160"/>
      <c r="K729" s="160"/>
      <c r="L729" s="160"/>
      <c r="M729" s="160"/>
      <c r="N729" s="160"/>
      <c r="O729" s="160"/>
      <c r="P729" s="160"/>
      <c r="Q729" s="160"/>
      <c r="R729" s="160"/>
      <c r="S729" s="160"/>
      <c r="T729" s="160"/>
      <c r="U729" s="160"/>
      <c r="V729" s="160"/>
      <c r="W729" s="160"/>
      <c r="X729" s="160"/>
      <c r="Y729" s="160"/>
      <c r="Z729" s="160"/>
      <c r="AA729" s="160"/>
      <c r="AB729" s="167"/>
      <c r="AC729" s="160"/>
      <c r="AD729" s="168"/>
      <c r="AE729" s="160"/>
      <c r="AF729" s="160"/>
      <c r="AG729" s="161"/>
      <c r="AH729" s="115"/>
      <c r="AI729" s="115"/>
      <c r="AJ729" s="159"/>
      <c r="AK729" s="115"/>
      <c r="AL729" s="115"/>
      <c r="AM729" s="115"/>
      <c r="AO729" s="115"/>
      <c r="AQ729" s="4"/>
    </row>
    <row r="730" spans="3:43">
      <c r="C730" s="159"/>
      <c r="D730" s="162"/>
      <c r="E730" s="161"/>
      <c r="F730" s="166"/>
      <c r="G730" s="160"/>
      <c r="H730" s="160"/>
      <c r="I730" s="160"/>
      <c r="J730" s="160"/>
      <c r="K730" s="160"/>
      <c r="L730" s="160"/>
      <c r="M730" s="160"/>
      <c r="N730" s="160"/>
      <c r="O730" s="160"/>
      <c r="P730" s="160"/>
      <c r="Q730" s="160"/>
      <c r="R730" s="160"/>
      <c r="S730" s="160"/>
      <c r="T730" s="160"/>
      <c r="U730" s="160"/>
      <c r="V730" s="160"/>
      <c r="W730" s="160"/>
      <c r="X730" s="160"/>
      <c r="Y730" s="160"/>
      <c r="Z730" s="160"/>
      <c r="AA730" s="160"/>
      <c r="AB730" s="167"/>
      <c r="AC730" s="160"/>
      <c r="AD730" s="168"/>
      <c r="AE730" s="160"/>
      <c r="AF730" s="160"/>
      <c r="AG730" s="161"/>
      <c r="AH730" s="115"/>
      <c r="AI730" s="115"/>
      <c r="AJ730" s="159"/>
      <c r="AK730" s="115"/>
      <c r="AL730" s="115"/>
      <c r="AM730" s="115"/>
      <c r="AO730" s="115"/>
      <c r="AQ730" s="4"/>
    </row>
    <row r="731" spans="3:43">
      <c r="C731" s="159"/>
      <c r="D731" s="162"/>
      <c r="E731" s="161"/>
      <c r="F731" s="166"/>
      <c r="G731" s="160"/>
      <c r="H731" s="160"/>
      <c r="I731" s="160"/>
      <c r="J731" s="160"/>
      <c r="K731" s="160"/>
      <c r="L731" s="160"/>
      <c r="M731" s="160"/>
      <c r="N731" s="160"/>
      <c r="O731" s="160"/>
      <c r="P731" s="160"/>
      <c r="Q731" s="160"/>
      <c r="R731" s="160"/>
      <c r="S731" s="160"/>
      <c r="T731" s="160"/>
      <c r="U731" s="160"/>
      <c r="V731" s="160"/>
      <c r="W731" s="160"/>
      <c r="X731" s="160"/>
      <c r="Y731" s="160"/>
      <c r="Z731" s="160"/>
      <c r="AA731" s="160"/>
      <c r="AB731" s="167"/>
      <c r="AC731" s="160"/>
      <c r="AD731" s="168"/>
      <c r="AE731" s="160"/>
      <c r="AF731" s="160"/>
      <c r="AG731" s="161"/>
      <c r="AH731" s="115"/>
      <c r="AI731" s="115"/>
      <c r="AJ731" s="159"/>
      <c r="AK731" s="115"/>
      <c r="AL731" s="115"/>
      <c r="AM731" s="115"/>
      <c r="AO731" s="115"/>
      <c r="AQ731" s="4"/>
    </row>
    <row r="732" spans="3:43">
      <c r="C732" s="159"/>
      <c r="D732" s="162"/>
      <c r="E732" s="161"/>
      <c r="F732" s="166"/>
      <c r="G732" s="160"/>
      <c r="H732" s="160"/>
      <c r="I732" s="160"/>
      <c r="J732" s="160"/>
      <c r="K732" s="160"/>
      <c r="L732" s="160"/>
      <c r="M732" s="160"/>
      <c r="N732" s="160"/>
      <c r="O732" s="160"/>
      <c r="P732" s="160"/>
      <c r="Q732" s="160"/>
      <c r="R732" s="160"/>
      <c r="S732" s="160"/>
      <c r="T732" s="160"/>
      <c r="U732" s="160"/>
      <c r="V732" s="160"/>
      <c r="W732" s="160"/>
      <c r="X732" s="160"/>
      <c r="Y732" s="160"/>
      <c r="Z732" s="160"/>
      <c r="AA732" s="160"/>
      <c r="AB732" s="167"/>
      <c r="AC732" s="160"/>
      <c r="AD732" s="168"/>
      <c r="AE732" s="160"/>
      <c r="AF732" s="160"/>
      <c r="AG732" s="161"/>
      <c r="AH732" s="115"/>
      <c r="AI732" s="115"/>
      <c r="AJ732" s="159"/>
      <c r="AK732" s="115"/>
      <c r="AL732" s="115"/>
      <c r="AM732" s="115"/>
      <c r="AO732" s="115"/>
      <c r="AQ732" s="4"/>
    </row>
    <row r="733" spans="3:43">
      <c r="C733" s="159"/>
      <c r="D733" s="162"/>
      <c r="E733" s="161"/>
      <c r="F733" s="166"/>
      <c r="G733" s="160"/>
      <c r="H733" s="160"/>
      <c r="I733" s="160"/>
      <c r="J733" s="160"/>
      <c r="K733" s="160"/>
      <c r="L733" s="160"/>
      <c r="M733" s="160"/>
      <c r="N733" s="160"/>
      <c r="O733" s="160"/>
      <c r="P733" s="160"/>
      <c r="Q733" s="160"/>
      <c r="R733" s="160"/>
      <c r="S733" s="160"/>
      <c r="T733" s="160"/>
      <c r="U733" s="160"/>
      <c r="V733" s="160"/>
      <c r="W733" s="160"/>
      <c r="X733" s="160"/>
      <c r="Y733" s="160"/>
      <c r="Z733" s="160"/>
      <c r="AA733" s="160"/>
      <c r="AB733" s="167"/>
      <c r="AC733" s="160"/>
      <c r="AD733" s="168"/>
      <c r="AE733" s="160"/>
      <c r="AF733" s="160"/>
      <c r="AG733" s="161"/>
      <c r="AH733" s="115"/>
      <c r="AI733" s="115"/>
      <c r="AJ733" s="159"/>
      <c r="AK733" s="115"/>
      <c r="AL733" s="115"/>
      <c r="AM733" s="115"/>
      <c r="AO733" s="115"/>
      <c r="AQ733" s="4"/>
    </row>
    <row r="734" spans="3:43">
      <c r="C734" s="159"/>
      <c r="D734" s="162"/>
      <c r="E734" s="161"/>
      <c r="F734" s="166"/>
      <c r="G734" s="160"/>
      <c r="H734" s="160"/>
      <c r="I734" s="160"/>
      <c r="J734" s="160"/>
      <c r="K734" s="160"/>
      <c r="L734" s="160"/>
      <c r="M734" s="160"/>
      <c r="N734" s="160"/>
      <c r="O734" s="160"/>
      <c r="P734" s="160"/>
      <c r="Q734" s="160"/>
      <c r="R734" s="160"/>
      <c r="S734" s="160"/>
      <c r="T734" s="160"/>
      <c r="U734" s="160"/>
      <c r="V734" s="160"/>
      <c r="W734" s="160"/>
      <c r="X734" s="160"/>
      <c r="Y734" s="160"/>
      <c r="Z734" s="160"/>
      <c r="AA734" s="160"/>
      <c r="AB734" s="167"/>
      <c r="AC734" s="160"/>
      <c r="AD734" s="168"/>
      <c r="AE734" s="160"/>
      <c r="AF734" s="160"/>
      <c r="AG734" s="161"/>
      <c r="AH734" s="115"/>
      <c r="AI734" s="115"/>
      <c r="AJ734" s="159"/>
      <c r="AK734" s="115"/>
      <c r="AL734" s="115"/>
      <c r="AM734" s="115"/>
      <c r="AO734" s="115"/>
      <c r="AQ734" s="4"/>
    </row>
    <row r="735" spans="3:43">
      <c r="C735" s="159"/>
      <c r="D735" s="162"/>
      <c r="E735" s="161"/>
      <c r="F735" s="166"/>
      <c r="G735" s="160"/>
      <c r="H735" s="160"/>
      <c r="I735" s="160"/>
      <c r="J735" s="160"/>
      <c r="K735" s="160"/>
      <c r="L735" s="160"/>
      <c r="M735" s="160"/>
      <c r="N735" s="160"/>
      <c r="O735" s="160"/>
      <c r="P735" s="160"/>
      <c r="Q735" s="160"/>
      <c r="R735" s="160"/>
      <c r="S735" s="160"/>
      <c r="T735" s="160"/>
      <c r="U735" s="160"/>
      <c r="V735" s="160"/>
      <c r="W735" s="160"/>
      <c r="X735" s="160"/>
      <c r="Y735" s="160"/>
      <c r="Z735" s="160"/>
      <c r="AA735" s="160"/>
      <c r="AB735" s="167"/>
      <c r="AC735" s="160"/>
      <c r="AD735" s="168"/>
      <c r="AE735" s="160"/>
      <c r="AF735" s="160"/>
      <c r="AG735" s="161"/>
      <c r="AH735" s="115"/>
      <c r="AI735" s="115"/>
      <c r="AJ735" s="159"/>
      <c r="AK735" s="115"/>
      <c r="AL735" s="115"/>
      <c r="AM735" s="115"/>
      <c r="AO735" s="115"/>
      <c r="AQ735" s="4"/>
    </row>
    <row r="736" spans="3:43">
      <c r="C736" s="159"/>
      <c r="D736" s="162"/>
      <c r="E736" s="161"/>
      <c r="F736" s="166"/>
      <c r="G736" s="160"/>
      <c r="H736" s="160"/>
      <c r="I736" s="160"/>
      <c r="J736" s="160"/>
      <c r="K736" s="160"/>
      <c r="L736" s="160"/>
      <c r="M736" s="160"/>
      <c r="N736" s="160"/>
      <c r="O736" s="160"/>
      <c r="P736" s="160"/>
      <c r="Q736" s="160"/>
      <c r="R736" s="160"/>
      <c r="S736" s="160"/>
      <c r="T736" s="160"/>
      <c r="U736" s="160"/>
      <c r="V736" s="160"/>
      <c r="W736" s="160"/>
      <c r="X736" s="160"/>
      <c r="Y736" s="160"/>
      <c r="Z736" s="160"/>
      <c r="AA736" s="160"/>
      <c r="AB736" s="167"/>
      <c r="AC736" s="160"/>
      <c r="AD736" s="168"/>
      <c r="AE736" s="160"/>
      <c r="AF736" s="160"/>
      <c r="AG736" s="161"/>
      <c r="AH736" s="115"/>
      <c r="AI736" s="115"/>
      <c r="AJ736" s="159"/>
      <c r="AK736" s="115"/>
      <c r="AL736" s="115"/>
      <c r="AM736" s="115"/>
      <c r="AO736" s="115"/>
      <c r="AQ736" s="4"/>
    </row>
    <row r="737" spans="3:43">
      <c r="C737" s="159"/>
      <c r="D737" s="162"/>
      <c r="E737" s="161"/>
      <c r="F737" s="166"/>
      <c r="G737" s="160"/>
      <c r="H737" s="160"/>
      <c r="I737" s="160"/>
      <c r="J737" s="160"/>
      <c r="K737" s="160"/>
      <c r="L737" s="160"/>
      <c r="M737" s="160"/>
      <c r="N737" s="160"/>
      <c r="O737" s="160"/>
      <c r="P737" s="160"/>
      <c r="Q737" s="160"/>
      <c r="R737" s="160"/>
      <c r="S737" s="160"/>
      <c r="T737" s="160"/>
      <c r="U737" s="160"/>
      <c r="V737" s="160"/>
      <c r="W737" s="160"/>
      <c r="X737" s="160"/>
      <c r="Y737" s="160"/>
      <c r="Z737" s="160"/>
      <c r="AA737" s="160"/>
      <c r="AB737" s="167"/>
      <c r="AC737" s="160"/>
      <c r="AD737" s="168"/>
      <c r="AE737" s="160"/>
      <c r="AF737" s="160"/>
      <c r="AG737" s="161"/>
      <c r="AH737" s="115"/>
      <c r="AI737" s="115"/>
      <c r="AJ737" s="159"/>
      <c r="AK737" s="115"/>
      <c r="AL737" s="115"/>
      <c r="AM737" s="115"/>
      <c r="AO737" s="115"/>
      <c r="AQ737" s="4"/>
    </row>
    <row r="738" spans="3:43">
      <c r="C738" s="159"/>
      <c r="D738" s="162"/>
      <c r="E738" s="161"/>
      <c r="F738" s="166"/>
      <c r="G738" s="160"/>
      <c r="H738" s="160"/>
      <c r="I738" s="160"/>
      <c r="J738" s="160"/>
      <c r="K738" s="160"/>
      <c r="L738" s="160"/>
      <c r="M738" s="160"/>
      <c r="N738" s="160"/>
      <c r="O738" s="160"/>
      <c r="P738" s="160"/>
      <c r="Q738" s="160"/>
      <c r="R738" s="160"/>
      <c r="S738" s="160"/>
      <c r="T738" s="160"/>
      <c r="U738" s="160"/>
      <c r="V738" s="160"/>
      <c r="W738" s="160"/>
      <c r="X738" s="160"/>
      <c r="Y738" s="160"/>
      <c r="Z738" s="160"/>
      <c r="AA738" s="160"/>
      <c r="AB738" s="167"/>
      <c r="AC738" s="160"/>
      <c r="AD738" s="168"/>
      <c r="AE738" s="160"/>
      <c r="AF738" s="160"/>
      <c r="AG738" s="161"/>
      <c r="AH738" s="115"/>
      <c r="AI738" s="115"/>
      <c r="AJ738" s="159"/>
      <c r="AK738" s="115"/>
      <c r="AL738" s="115"/>
      <c r="AM738" s="115"/>
      <c r="AO738" s="115"/>
      <c r="AQ738" s="4"/>
    </row>
    <row r="739" spans="3:43">
      <c r="C739" s="159"/>
      <c r="D739" s="162"/>
      <c r="E739" s="161"/>
      <c r="F739" s="166"/>
      <c r="G739" s="160"/>
      <c r="H739" s="160"/>
      <c r="I739" s="160"/>
      <c r="J739" s="160"/>
      <c r="K739" s="160"/>
      <c r="L739" s="160"/>
      <c r="M739" s="160"/>
      <c r="N739" s="160"/>
      <c r="O739" s="160"/>
      <c r="P739" s="160"/>
      <c r="Q739" s="160"/>
      <c r="R739" s="160"/>
      <c r="S739" s="160"/>
      <c r="T739" s="160"/>
      <c r="U739" s="160"/>
      <c r="V739" s="160"/>
      <c r="W739" s="160"/>
      <c r="X739" s="160"/>
      <c r="Y739" s="160"/>
      <c r="Z739" s="160"/>
      <c r="AA739" s="160"/>
      <c r="AB739" s="167"/>
      <c r="AC739" s="160"/>
      <c r="AD739" s="168"/>
      <c r="AE739" s="160"/>
      <c r="AF739" s="160"/>
      <c r="AG739" s="161"/>
      <c r="AH739" s="115"/>
      <c r="AI739" s="115"/>
      <c r="AJ739" s="159"/>
      <c r="AK739" s="115"/>
      <c r="AL739" s="115"/>
      <c r="AM739" s="115"/>
      <c r="AO739" s="115"/>
      <c r="AQ739" s="4"/>
    </row>
    <row r="740" spans="3:43">
      <c r="C740" s="159"/>
      <c r="D740" s="162"/>
      <c r="E740" s="161"/>
      <c r="F740" s="166"/>
      <c r="G740" s="160"/>
      <c r="H740" s="160"/>
      <c r="I740" s="160"/>
      <c r="J740" s="160"/>
      <c r="K740" s="160"/>
      <c r="L740" s="160"/>
      <c r="M740" s="160"/>
      <c r="N740" s="160"/>
      <c r="O740" s="160"/>
      <c r="P740" s="160"/>
      <c r="Q740" s="160"/>
      <c r="R740" s="160"/>
      <c r="S740" s="160"/>
      <c r="T740" s="160"/>
      <c r="U740" s="160"/>
      <c r="V740" s="160"/>
      <c r="W740" s="160"/>
      <c r="X740" s="160"/>
      <c r="Y740" s="160"/>
      <c r="Z740" s="160"/>
      <c r="AA740" s="160"/>
      <c r="AB740" s="167"/>
      <c r="AC740" s="160"/>
      <c r="AD740" s="168"/>
      <c r="AE740" s="160"/>
      <c r="AF740" s="160"/>
      <c r="AG740" s="161"/>
      <c r="AH740" s="115"/>
      <c r="AI740" s="115"/>
      <c r="AJ740" s="159"/>
      <c r="AK740" s="115"/>
      <c r="AL740" s="115"/>
      <c r="AM740" s="115"/>
      <c r="AO740" s="115"/>
      <c r="AQ740" s="4"/>
    </row>
    <row r="741" spans="3:43">
      <c r="C741" s="159"/>
      <c r="D741" s="162"/>
      <c r="E741" s="161"/>
      <c r="F741" s="166"/>
      <c r="G741" s="160"/>
      <c r="H741" s="160"/>
      <c r="I741" s="160"/>
      <c r="J741" s="160"/>
      <c r="K741" s="160"/>
      <c r="L741" s="160"/>
      <c r="M741" s="160"/>
      <c r="N741" s="160"/>
      <c r="O741" s="160"/>
      <c r="P741" s="160"/>
      <c r="Q741" s="160"/>
      <c r="R741" s="160"/>
      <c r="S741" s="160"/>
      <c r="T741" s="160"/>
      <c r="U741" s="160"/>
      <c r="V741" s="160"/>
      <c r="W741" s="160"/>
      <c r="X741" s="160"/>
      <c r="Y741" s="160"/>
      <c r="Z741" s="160"/>
      <c r="AA741" s="160"/>
      <c r="AB741" s="167"/>
      <c r="AC741" s="160"/>
      <c r="AD741" s="168"/>
      <c r="AE741" s="160"/>
      <c r="AF741" s="160"/>
      <c r="AG741" s="161"/>
      <c r="AH741" s="115"/>
      <c r="AI741" s="115"/>
      <c r="AJ741" s="159"/>
      <c r="AK741" s="115"/>
      <c r="AL741" s="115"/>
      <c r="AM741" s="115"/>
      <c r="AO741" s="115"/>
      <c r="AQ741" s="4"/>
    </row>
    <row r="742" spans="3:43">
      <c r="C742" s="159"/>
      <c r="D742" s="162"/>
      <c r="E742" s="161"/>
      <c r="F742" s="166"/>
      <c r="G742" s="160"/>
      <c r="H742" s="160"/>
      <c r="I742" s="160"/>
      <c r="J742" s="160"/>
      <c r="K742" s="160"/>
      <c r="L742" s="160"/>
      <c r="M742" s="160"/>
      <c r="N742" s="160"/>
      <c r="O742" s="160"/>
      <c r="P742" s="160"/>
      <c r="Q742" s="160"/>
      <c r="R742" s="160"/>
      <c r="S742" s="160"/>
      <c r="T742" s="160"/>
      <c r="U742" s="160"/>
      <c r="V742" s="160"/>
      <c r="W742" s="160"/>
      <c r="X742" s="160"/>
      <c r="Y742" s="160"/>
      <c r="Z742" s="160"/>
      <c r="AA742" s="160"/>
      <c r="AB742" s="167"/>
      <c r="AC742" s="160"/>
      <c r="AD742" s="168"/>
      <c r="AE742" s="160"/>
      <c r="AF742" s="160"/>
      <c r="AG742" s="161"/>
      <c r="AH742" s="115"/>
      <c r="AI742" s="115"/>
      <c r="AJ742" s="159"/>
      <c r="AK742" s="115"/>
      <c r="AL742" s="115"/>
      <c r="AM742" s="115"/>
      <c r="AO742" s="115"/>
      <c r="AQ742" s="4"/>
    </row>
    <row r="743" spans="3:43">
      <c r="C743" s="159"/>
      <c r="D743" s="162"/>
      <c r="E743" s="161"/>
      <c r="F743" s="166"/>
      <c r="G743" s="160"/>
      <c r="H743" s="160"/>
      <c r="I743" s="160"/>
      <c r="J743" s="160"/>
      <c r="K743" s="160"/>
      <c r="L743" s="160"/>
      <c r="M743" s="160"/>
      <c r="N743" s="160"/>
      <c r="O743" s="160"/>
      <c r="P743" s="160"/>
      <c r="Q743" s="160"/>
      <c r="R743" s="160"/>
      <c r="S743" s="160"/>
      <c r="T743" s="160"/>
      <c r="U743" s="160"/>
      <c r="V743" s="160"/>
      <c r="W743" s="160"/>
      <c r="X743" s="160"/>
      <c r="Y743" s="160"/>
      <c r="Z743" s="160"/>
      <c r="AA743" s="160"/>
      <c r="AB743" s="167"/>
      <c r="AC743" s="160"/>
      <c r="AD743" s="168"/>
      <c r="AE743" s="160"/>
      <c r="AF743" s="160"/>
      <c r="AG743" s="161"/>
      <c r="AH743" s="115"/>
      <c r="AI743" s="115"/>
      <c r="AJ743" s="159"/>
      <c r="AK743" s="115"/>
      <c r="AL743" s="115"/>
      <c r="AM743" s="115"/>
      <c r="AO743" s="115"/>
      <c r="AQ743" s="4"/>
    </row>
    <row r="744" spans="3:43">
      <c r="C744" s="159"/>
      <c r="D744" s="162"/>
      <c r="E744" s="161"/>
      <c r="F744" s="166"/>
      <c r="G744" s="160"/>
      <c r="H744" s="160"/>
      <c r="I744" s="160"/>
      <c r="J744" s="160"/>
      <c r="K744" s="160"/>
      <c r="L744" s="160"/>
      <c r="M744" s="160"/>
      <c r="N744" s="160"/>
      <c r="O744" s="160"/>
      <c r="P744" s="160"/>
      <c r="Q744" s="160"/>
      <c r="R744" s="160"/>
      <c r="S744" s="160"/>
      <c r="T744" s="160"/>
      <c r="U744" s="160"/>
      <c r="V744" s="160"/>
      <c r="W744" s="160"/>
      <c r="X744" s="160"/>
      <c r="Y744" s="160"/>
      <c r="Z744" s="160"/>
      <c r="AA744" s="160"/>
      <c r="AB744" s="167"/>
      <c r="AC744" s="160"/>
      <c r="AD744" s="168"/>
      <c r="AE744" s="160"/>
      <c r="AF744" s="160"/>
      <c r="AG744" s="161"/>
      <c r="AH744" s="115"/>
      <c r="AI744" s="115"/>
      <c r="AJ744" s="159"/>
      <c r="AK744" s="115"/>
      <c r="AL744" s="115"/>
      <c r="AM744" s="115"/>
      <c r="AO744" s="115"/>
      <c r="AQ744" s="4"/>
    </row>
    <row r="745" spans="3:43">
      <c r="C745" s="159"/>
      <c r="D745" s="162"/>
      <c r="E745" s="161"/>
      <c r="F745" s="166"/>
      <c r="G745" s="160"/>
      <c r="H745" s="160"/>
      <c r="I745" s="160"/>
      <c r="J745" s="160"/>
      <c r="K745" s="160"/>
      <c r="L745" s="160"/>
      <c r="M745" s="160"/>
      <c r="N745" s="160"/>
      <c r="O745" s="160"/>
      <c r="P745" s="160"/>
      <c r="Q745" s="160"/>
      <c r="R745" s="160"/>
      <c r="S745" s="160"/>
      <c r="T745" s="160"/>
      <c r="U745" s="160"/>
      <c r="V745" s="160"/>
      <c r="W745" s="160"/>
      <c r="X745" s="160"/>
      <c r="Y745" s="160"/>
      <c r="Z745" s="160"/>
      <c r="AA745" s="160"/>
      <c r="AB745" s="167"/>
      <c r="AC745" s="160"/>
      <c r="AD745" s="168"/>
      <c r="AE745" s="160"/>
      <c r="AF745" s="160"/>
      <c r="AG745" s="161"/>
      <c r="AH745" s="115"/>
      <c r="AI745" s="115"/>
      <c r="AJ745" s="159"/>
      <c r="AK745" s="115"/>
      <c r="AL745" s="115"/>
      <c r="AM745" s="115"/>
      <c r="AO745" s="115"/>
      <c r="AQ745" s="4"/>
    </row>
    <row r="746" spans="3:43">
      <c r="C746" s="159"/>
      <c r="D746" s="162"/>
      <c r="E746" s="161"/>
      <c r="F746" s="166"/>
      <c r="G746" s="160"/>
      <c r="H746" s="160"/>
      <c r="I746" s="160"/>
      <c r="J746" s="160"/>
      <c r="K746" s="160"/>
      <c r="L746" s="160"/>
      <c r="M746" s="160"/>
      <c r="N746" s="160"/>
      <c r="O746" s="160"/>
      <c r="P746" s="160"/>
      <c r="Q746" s="160"/>
      <c r="R746" s="160"/>
      <c r="S746" s="160"/>
      <c r="T746" s="160"/>
      <c r="U746" s="160"/>
      <c r="V746" s="160"/>
      <c r="W746" s="160"/>
      <c r="X746" s="160"/>
      <c r="Y746" s="160"/>
      <c r="Z746" s="160"/>
      <c r="AA746" s="160"/>
      <c r="AB746" s="167"/>
      <c r="AC746" s="160"/>
      <c r="AD746" s="168"/>
      <c r="AE746" s="160"/>
      <c r="AF746" s="160"/>
      <c r="AG746" s="161"/>
      <c r="AH746" s="115"/>
      <c r="AI746" s="115"/>
      <c r="AJ746" s="159"/>
      <c r="AK746" s="115"/>
      <c r="AL746" s="115"/>
      <c r="AM746" s="115"/>
      <c r="AO746" s="115"/>
      <c r="AQ746" s="4"/>
    </row>
    <row r="747" spans="3:43">
      <c r="C747" s="159"/>
      <c r="D747" s="162"/>
      <c r="E747" s="161"/>
      <c r="F747" s="166"/>
      <c r="G747" s="160"/>
      <c r="H747" s="160"/>
      <c r="I747" s="160"/>
      <c r="J747" s="160"/>
      <c r="K747" s="160"/>
      <c r="L747" s="160"/>
      <c r="M747" s="160"/>
      <c r="N747" s="160"/>
      <c r="O747" s="160"/>
      <c r="P747" s="160"/>
      <c r="Q747" s="160"/>
      <c r="R747" s="160"/>
      <c r="S747" s="160"/>
      <c r="T747" s="160"/>
      <c r="U747" s="160"/>
      <c r="V747" s="160"/>
      <c r="W747" s="160"/>
      <c r="X747" s="160"/>
      <c r="Y747" s="160"/>
      <c r="Z747" s="160"/>
      <c r="AA747" s="160"/>
      <c r="AB747" s="167"/>
      <c r="AC747" s="160"/>
      <c r="AD747" s="168"/>
      <c r="AE747" s="160"/>
      <c r="AF747" s="160"/>
      <c r="AG747" s="161"/>
      <c r="AH747" s="115"/>
      <c r="AI747" s="115"/>
      <c r="AJ747" s="159"/>
      <c r="AK747" s="115"/>
      <c r="AL747" s="115"/>
      <c r="AM747" s="115"/>
      <c r="AO747" s="115"/>
      <c r="AQ747" s="4"/>
    </row>
    <row r="748" spans="3:43">
      <c r="C748" s="159"/>
      <c r="D748" s="162"/>
      <c r="E748" s="161"/>
      <c r="F748" s="166"/>
      <c r="G748" s="160"/>
      <c r="H748" s="160"/>
      <c r="I748" s="160"/>
      <c r="J748" s="160"/>
      <c r="K748" s="160"/>
      <c r="L748" s="160"/>
      <c r="M748" s="160"/>
      <c r="N748" s="160"/>
      <c r="O748" s="160"/>
      <c r="P748" s="160"/>
      <c r="Q748" s="160"/>
      <c r="R748" s="160"/>
      <c r="S748" s="160"/>
      <c r="T748" s="160"/>
      <c r="U748" s="160"/>
      <c r="V748" s="160"/>
      <c r="W748" s="160"/>
      <c r="X748" s="160"/>
      <c r="Y748" s="160"/>
      <c r="Z748" s="160"/>
      <c r="AA748" s="160"/>
      <c r="AB748" s="167"/>
      <c r="AC748" s="160"/>
      <c r="AD748" s="168"/>
      <c r="AE748" s="160"/>
      <c r="AF748" s="160"/>
      <c r="AG748" s="161"/>
      <c r="AH748" s="115"/>
      <c r="AI748" s="115"/>
      <c r="AJ748" s="159"/>
      <c r="AK748" s="115"/>
      <c r="AL748" s="115"/>
      <c r="AM748" s="115"/>
      <c r="AO748" s="115"/>
      <c r="AQ748" s="4"/>
    </row>
    <row r="749" spans="3:43">
      <c r="C749" s="159"/>
      <c r="D749" s="162"/>
      <c r="E749" s="161"/>
      <c r="F749" s="166"/>
      <c r="G749" s="160"/>
      <c r="H749" s="160"/>
      <c r="I749" s="160"/>
      <c r="J749" s="160"/>
      <c r="K749" s="160"/>
      <c r="L749" s="160"/>
      <c r="M749" s="160"/>
      <c r="N749" s="160"/>
      <c r="O749" s="160"/>
      <c r="P749" s="160"/>
      <c r="Q749" s="160"/>
      <c r="R749" s="160"/>
      <c r="S749" s="160"/>
      <c r="T749" s="160"/>
      <c r="U749" s="160"/>
      <c r="V749" s="160"/>
      <c r="W749" s="160"/>
      <c r="X749" s="160"/>
      <c r="Y749" s="160"/>
      <c r="Z749" s="160"/>
      <c r="AA749" s="160"/>
      <c r="AB749" s="167"/>
      <c r="AC749" s="160"/>
      <c r="AD749" s="168"/>
      <c r="AE749" s="160"/>
      <c r="AF749" s="160"/>
      <c r="AG749" s="161"/>
      <c r="AH749" s="115"/>
      <c r="AI749" s="115"/>
      <c r="AJ749" s="159"/>
      <c r="AK749" s="115"/>
      <c r="AL749" s="115"/>
      <c r="AM749" s="115"/>
      <c r="AO749" s="115"/>
      <c r="AQ749" s="4"/>
    </row>
    <row r="750" spans="3:43">
      <c r="C750" s="159"/>
      <c r="D750" s="162"/>
      <c r="E750" s="161"/>
      <c r="F750" s="166"/>
      <c r="G750" s="160"/>
      <c r="H750" s="160"/>
      <c r="I750" s="160"/>
      <c r="J750" s="160"/>
      <c r="K750" s="160"/>
      <c r="L750" s="160"/>
      <c r="M750" s="160"/>
      <c r="N750" s="160"/>
      <c r="O750" s="160"/>
      <c r="P750" s="160"/>
      <c r="Q750" s="160"/>
      <c r="R750" s="160"/>
      <c r="S750" s="160"/>
      <c r="T750" s="160"/>
      <c r="U750" s="160"/>
      <c r="V750" s="160"/>
      <c r="W750" s="160"/>
      <c r="X750" s="160"/>
      <c r="Y750" s="160"/>
      <c r="Z750" s="160"/>
      <c r="AA750" s="160"/>
      <c r="AB750" s="167"/>
      <c r="AC750" s="160"/>
      <c r="AD750" s="168"/>
      <c r="AE750" s="160"/>
      <c r="AF750" s="160"/>
      <c r="AG750" s="161"/>
      <c r="AH750" s="115"/>
      <c r="AI750" s="115"/>
      <c r="AJ750" s="159"/>
      <c r="AK750" s="115"/>
      <c r="AL750" s="115"/>
      <c r="AM750" s="115"/>
      <c r="AO750" s="115"/>
      <c r="AQ750" s="4"/>
    </row>
    <row r="751" spans="3:43">
      <c r="C751" s="159"/>
      <c r="D751" s="162"/>
      <c r="E751" s="161"/>
      <c r="F751" s="166"/>
      <c r="G751" s="160"/>
      <c r="H751" s="160"/>
      <c r="I751" s="160"/>
      <c r="J751" s="160"/>
      <c r="K751" s="160"/>
      <c r="L751" s="160"/>
      <c r="M751" s="160"/>
      <c r="N751" s="160"/>
      <c r="O751" s="160"/>
      <c r="P751" s="160"/>
      <c r="Q751" s="160"/>
      <c r="R751" s="160"/>
      <c r="S751" s="160"/>
      <c r="T751" s="160"/>
      <c r="U751" s="160"/>
      <c r="V751" s="160"/>
      <c r="W751" s="160"/>
      <c r="X751" s="160"/>
      <c r="Y751" s="160"/>
      <c r="Z751" s="160"/>
      <c r="AA751" s="160"/>
      <c r="AB751" s="167"/>
      <c r="AC751" s="160"/>
      <c r="AD751" s="168"/>
      <c r="AE751" s="160"/>
      <c r="AF751" s="160"/>
      <c r="AG751" s="161"/>
      <c r="AH751" s="115"/>
      <c r="AI751" s="115"/>
      <c r="AJ751" s="159"/>
      <c r="AK751" s="115"/>
      <c r="AL751" s="115"/>
      <c r="AM751" s="115"/>
      <c r="AO751" s="115"/>
      <c r="AQ751" s="4"/>
    </row>
    <row r="752" spans="3:43">
      <c r="C752" s="159"/>
      <c r="D752" s="162"/>
      <c r="E752" s="161"/>
      <c r="F752" s="166"/>
      <c r="G752" s="160"/>
      <c r="H752" s="160"/>
      <c r="I752" s="160"/>
      <c r="J752" s="160"/>
      <c r="K752" s="160"/>
      <c r="L752" s="160"/>
      <c r="M752" s="160"/>
      <c r="N752" s="160"/>
      <c r="O752" s="160"/>
      <c r="P752" s="160"/>
      <c r="Q752" s="160"/>
      <c r="R752" s="160"/>
      <c r="S752" s="160"/>
      <c r="T752" s="160"/>
      <c r="U752" s="160"/>
      <c r="V752" s="160"/>
      <c r="W752" s="160"/>
      <c r="X752" s="160"/>
      <c r="Y752" s="160"/>
      <c r="Z752" s="160"/>
      <c r="AA752" s="160"/>
      <c r="AB752" s="167"/>
      <c r="AC752" s="160"/>
      <c r="AD752" s="168"/>
      <c r="AE752" s="160"/>
      <c r="AF752" s="160"/>
      <c r="AG752" s="161"/>
      <c r="AH752" s="115"/>
      <c r="AI752" s="115"/>
      <c r="AJ752" s="159"/>
      <c r="AK752" s="115"/>
      <c r="AL752" s="115"/>
      <c r="AM752" s="115"/>
      <c r="AO752" s="115"/>
      <c r="AQ752" s="4"/>
    </row>
    <row r="753" spans="3:43">
      <c r="C753" s="159"/>
      <c r="D753" s="162"/>
      <c r="E753" s="161"/>
      <c r="F753" s="166"/>
      <c r="G753" s="160"/>
      <c r="H753" s="160"/>
      <c r="I753" s="160"/>
      <c r="J753" s="160"/>
      <c r="K753" s="160"/>
      <c r="L753" s="160"/>
      <c r="M753" s="160"/>
      <c r="N753" s="160"/>
      <c r="O753" s="160"/>
      <c r="P753" s="160"/>
      <c r="Q753" s="160"/>
      <c r="R753" s="160"/>
      <c r="S753" s="160"/>
      <c r="T753" s="160"/>
      <c r="U753" s="160"/>
      <c r="V753" s="160"/>
      <c r="W753" s="160"/>
      <c r="X753" s="160"/>
      <c r="Y753" s="160"/>
      <c r="Z753" s="160"/>
      <c r="AA753" s="160"/>
      <c r="AB753" s="167"/>
      <c r="AC753" s="160"/>
      <c r="AD753" s="168"/>
      <c r="AE753" s="160"/>
      <c r="AF753" s="160"/>
      <c r="AG753" s="161"/>
      <c r="AH753" s="115"/>
      <c r="AI753" s="115"/>
      <c r="AJ753" s="159"/>
      <c r="AK753" s="115"/>
      <c r="AL753" s="115"/>
      <c r="AM753" s="115"/>
      <c r="AO753" s="115"/>
      <c r="AQ753" s="4"/>
    </row>
    <row r="754" spans="3:43">
      <c r="C754" s="159"/>
      <c r="D754" s="162"/>
      <c r="E754" s="161"/>
      <c r="F754" s="166"/>
      <c r="G754" s="160"/>
      <c r="H754" s="160"/>
      <c r="I754" s="160"/>
      <c r="J754" s="160"/>
      <c r="K754" s="160"/>
      <c r="L754" s="160"/>
      <c r="M754" s="160"/>
      <c r="N754" s="160"/>
      <c r="O754" s="160"/>
      <c r="P754" s="160"/>
      <c r="Q754" s="160"/>
      <c r="R754" s="160"/>
      <c r="S754" s="160"/>
      <c r="T754" s="160"/>
      <c r="U754" s="160"/>
      <c r="V754" s="160"/>
      <c r="W754" s="160"/>
      <c r="X754" s="160"/>
      <c r="Y754" s="160"/>
      <c r="Z754" s="160"/>
      <c r="AA754" s="160"/>
      <c r="AB754" s="167"/>
      <c r="AC754" s="160"/>
      <c r="AD754" s="168"/>
      <c r="AE754" s="160"/>
      <c r="AF754" s="160"/>
      <c r="AG754" s="161"/>
      <c r="AH754" s="115"/>
      <c r="AI754" s="115"/>
      <c r="AJ754" s="159"/>
      <c r="AK754" s="115"/>
      <c r="AL754" s="115"/>
      <c r="AM754" s="115"/>
      <c r="AO754" s="115"/>
      <c r="AQ754" s="4"/>
    </row>
    <row r="755" spans="3:43">
      <c r="C755" s="159"/>
      <c r="D755" s="162"/>
      <c r="E755" s="161"/>
      <c r="F755" s="166"/>
      <c r="G755" s="160"/>
      <c r="H755" s="160"/>
      <c r="I755" s="160"/>
      <c r="J755" s="160"/>
      <c r="K755" s="160"/>
      <c r="L755" s="160"/>
      <c r="M755" s="160"/>
      <c r="N755" s="160"/>
      <c r="O755" s="160"/>
      <c r="P755" s="160"/>
      <c r="Q755" s="160"/>
      <c r="R755" s="160"/>
      <c r="S755" s="160"/>
      <c r="T755" s="160"/>
      <c r="U755" s="160"/>
      <c r="V755" s="160"/>
      <c r="W755" s="160"/>
      <c r="X755" s="160"/>
      <c r="Y755" s="160"/>
      <c r="Z755" s="160"/>
      <c r="AA755" s="160"/>
      <c r="AB755" s="167"/>
      <c r="AC755" s="160"/>
      <c r="AD755" s="168"/>
      <c r="AE755" s="160"/>
      <c r="AF755" s="160"/>
      <c r="AG755" s="161"/>
      <c r="AH755" s="115"/>
      <c r="AI755" s="115"/>
      <c r="AJ755" s="159"/>
      <c r="AK755" s="115"/>
      <c r="AL755" s="115"/>
      <c r="AM755" s="115"/>
      <c r="AO755" s="115"/>
      <c r="AQ755" s="4"/>
    </row>
    <row r="756" spans="3:43">
      <c r="C756" s="159"/>
      <c r="D756" s="162"/>
      <c r="E756" s="161"/>
      <c r="F756" s="166"/>
      <c r="G756" s="160"/>
      <c r="H756" s="160"/>
      <c r="I756" s="160"/>
      <c r="J756" s="160"/>
      <c r="K756" s="160"/>
      <c r="L756" s="160"/>
      <c r="M756" s="160"/>
      <c r="N756" s="160"/>
      <c r="O756" s="160"/>
      <c r="P756" s="160"/>
      <c r="Q756" s="160"/>
      <c r="R756" s="160"/>
      <c r="S756" s="160"/>
      <c r="T756" s="160"/>
      <c r="U756" s="160"/>
      <c r="V756" s="160"/>
      <c r="W756" s="160"/>
      <c r="X756" s="160"/>
      <c r="Y756" s="160"/>
      <c r="Z756" s="160"/>
      <c r="AA756" s="160"/>
      <c r="AB756" s="167"/>
      <c r="AC756" s="160"/>
      <c r="AD756" s="168"/>
      <c r="AE756" s="160"/>
      <c r="AF756" s="160"/>
      <c r="AG756" s="161"/>
      <c r="AH756" s="115"/>
      <c r="AI756" s="115"/>
      <c r="AJ756" s="159"/>
      <c r="AK756" s="115"/>
      <c r="AL756" s="115"/>
      <c r="AM756" s="115"/>
      <c r="AO756" s="115"/>
      <c r="AQ756" s="4"/>
    </row>
    <row r="757" spans="3:43">
      <c r="C757" s="159"/>
      <c r="D757" s="162"/>
      <c r="E757" s="161"/>
      <c r="F757" s="166"/>
      <c r="G757" s="160"/>
      <c r="H757" s="160"/>
      <c r="I757" s="160"/>
      <c r="J757" s="160"/>
      <c r="K757" s="160"/>
      <c r="L757" s="160"/>
      <c r="M757" s="160"/>
      <c r="N757" s="160"/>
      <c r="O757" s="160"/>
      <c r="P757" s="160"/>
      <c r="Q757" s="160"/>
      <c r="R757" s="160"/>
      <c r="S757" s="160"/>
      <c r="T757" s="160"/>
      <c r="U757" s="160"/>
      <c r="V757" s="160"/>
      <c r="W757" s="160"/>
      <c r="X757" s="160"/>
      <c r="Y757" s="160"/>
      <c r="Z757" s="160"/>
      <c r="AA757" s="160"/>
      <c r="AB757" s="167"/>
      <c r="AC757" s="160"/>
      <c r="AD757" s="168"/>
      <c r="AE757" s="160"/>
      <c r="AF757" s="160"/>
      <c r="AG757" s="161"/>
      <c r="AH757" s="115"/>
      <c r="AI757" s="115"/>
      <c r="AJ757" s="159"/>
      <c r="AK757" s="115"/>
      <c r="AL757" s="115"/>
      <c r="AM757" s="115"/>
      <c r="AO757" s="115"/>
      <c r="AQ757" s="4"/>
    </row>
    <row r="758" spans="3:43">
      <c r="C758" s="159"/>
      <c r="D758" s="162"/>
      <c r="E758" s="161"/>
      <c r="F758" s="166"/>
      <c r="G758" s="160"/>
      <c r="H758" s="160"/>
      <c r="I758" s="160"/>
      <c r="J758" s="160"/>
      <c r="K758" s="160"/>
      <c r="L758" s="160"/>
      <c r="M758" s="160"/>
      <c r="N758" s="160"/>
      <c r="O758" s="160"/>
      <c r="P758" s="160"/>
      <c r="Q758" s="160"/>
      <c r="R758" s="160"/>
      <c r="S758" s="160"/>
      <c r="T758" s="160"/>
      <c r="U758" s="160"/>
      <c r="V758" s="160"/>
      <c r="W758" s="160"/>
      <c r="X758" s="160"/>
      <c r="Y758" s="160"/>
      <c r="Z758" s="160"/>
      <c r="AA758" s="160"/>
      <c r="AB758" s="167"/>
      <c r="AC758" s="160"/>
      <c r="AD758" s="168"/>
      <c r="AE758" s="160"/>
      <c r="AF758" s="160"/>
      <c r="AG758" s="161"/>
      <c r="AH758" s="115"/>
      <c r="AI758" s="115"/>
      <c r="AJ758" s="159"/>
      <c r="AK758" s="115"/>
      <c r="AL758" s="115"/>
      <c r="AM758" s="115"/>
      <c r="AO758" s="115"/>
      <c r="AQ758" s="4"/>
    </row>
    <row r="759" spans="3:43">
      <c r="C759" s="159"/>
      <c r="D759" s="162"/>
      <c r="E759" s="161"/>
      <c r="F759" s="166"/>
      <c r="G759" s="160"/>
      <c r="H759" s="160"/>
      <c r="I759" s="160"/>
      <c r="J759" s="160"/>
      <c r="K759" s="160"/>
      <c r="L759" s="160"/>
      <c r="M759" s="160"/>
      <c r="N759" s="160"/>
      <c r="O759" s="160"/>
      <c r="P759" s="160"/>
      <c r="Q759" s="160"/>
      <c r="R759" s="160"/>
      <c r="S759" s="160"/>
      <c r="T759" s="160"/>
      <c r="U759" s="160"/>
      <c r="V759" s="160"/>
      <c r="W759" s="160"/>
      <c r="X759" s="160"/>
      <c r="Y759" s="160"/>
      <c r="Z759" s="160"/>
      <c r="AA759" s="160"/>
      <c r="AB759" s="167"/>
      <c r="AC759" s="160"/>
      <c r="AD759" s="168"/>
      <c r="AE759" s="160"/>
      <c r="AF759" s="160"/>
      <c r="AG759" s="161"/>
      <c r="AH759" s="115"/>
      <c r="AI759" s="115"/>
      <c r="AJ759" s="159"/>
      <c r="AK759" s="115"/>
      <c r="AL759" s="115"/>
      <c r="AM759" s="115"/>
      <c r="AO759" s="115"/>
      <c r="AQ759" s="4"/>
    </row>
    <row r="760" spans="3:43">
      <c r="C760" s="159"/>
      <c r="D760" s="162"/>
      <c r="E760" s="161"/>
      <c r="F760" s="166"/>
      <c r="G760" s="160"/>
      <c r="H760" s="160"/>
      <c r="I760" s="160"/>
      <c r="J760" s="160"/>
      <c r="K760" s="160"/>
      <c r="L760" s="160"/>
      <c r="M760" s="160"/>
      <c r="N760" s="160"/>
      <c r="O760" s="160"/>
      <c r="P760" s="160"/>
      <c r="Q760" s="160"/>
      <c r="R760" s="160"/>
      <c r="S760" s="160"/>
      <c r="T760" s="160"/>
      <c r="U760" s="160"/>
      <c r="V760" s="160"/>
      <c r="W760" s="160"/>
      <c r="X760" s="160"/>
      <c r="Y760" s="160"/>
      <c r="Z760" s="160"/>
      <c r="AA760" s="160"/>
      <c r="AB760" s="167"/>
      <c r="AC760" s="160"/>
      <c r="AD760" s="168"/>
      <c r="AE760" s="160"/>
      <c r="AF760" s="160"/>
      <c r="AG760" s="161"/>
      <c r="AH760" s="115"/>
      <c r="AI760" s="115"/>
      <c r="AJ760" s="159"/>
      <c r="AK760" s="115"/>
      <c r="AL760" s="115"/>
      <c r="AM760" s="115"/>
      <c r="AO760" s="115"/>
      <c r="AQ760" s="4"/>
    </row>
    <row r="761" spans="3:43">
      <c r="C761" s="159"/>
      <c r="D761" s="162"/>
      <c r="E761" s="161"/>
      <c r="F761" s="166"/>
      <c r="G761" s="160"/>
      <c r="H761" s="160"/>
      <c r="I761" s="160"/>
      <c r="J761" s="160"/>
      <c r="K761" s="160"/>
      <c r="L761" s="160"/>
      <c r="M761" s="160"/>
      <c r="N761" s="160"/>
      <c r="O761" s="160"/>
      <c r="P761" s="160"/>
      <c r="Q761" s="160"/>
      <c r="R761" s="160"/>
      <c r="S761" s="160"/>
      <c r="T761" s="160"/>
      <c r="U761" s="160"/>
      <c r="V761" s="160"/>
      <c r="W761" s="160"/>
      <c r="X761" s="160"/>
      <c r="Y761" s="160"/>
      <c r="Z761" s="160"/>
      <c r="AA761" s="160"/>
      <c r="AB761" s="167"/>
      <c r="AC761" s="160"/>
      <c r="AD761" s="168"/>
      <c r="AE761" s="160"/>
      <c r="AF761" s="160"/>
      <c r="AG761" s="161"/>
      <c r="AH761" s="115"/>
      <c r="AI761" s="115"/>
      <c r="AJ761" s="159"/>
      <c r="AK761" s="115"/>
      <c r="AL761" s="115"/>
      <c r="AM761" s="115"/>
      <c r="AO761" s="115"/>
      <c r="AQ761" s="4"/>
    </row>
    <row r="762" spans="3:43">
      <c r="C762" s="159"/>
      <c r="D762" s="162"/>
      <c r="E762" s="161"/>
      <c r="F762" s="166"/>
      <c r="G762" s="160"/>
      <c r="H762" s="160"/>
      <c r="I762" s="160"/>
      <c r="J762" s="160"/>
      <c r="K762" s="160"/>
      <c r="L762" s="160"/>
      <c r="M762" s="160"/>
      <c r="N762" s="160"/>
      <c r="O762" s="160"/>
      <c r="P762" s="160"/>
      <c r="Q762" s="160"/>
      <c r="R762" s="160"/>
      <c r="S762" s="160"/>
      <c r="T762" s="160"/>
      <c r="U762" s="160"/>
      <c r="V762" s="160"/>
      <c r="W762" s="160"/>
      <c r="X762" s="160"/>
      <c r="Y762" s="160"/>
      <c r="Z762" s="160"/>
      <c r="AA762" s="160"/>
      <c r="AB762" s="167"/>
      <c r="AC762" s="160"/>
      <c r="AD762" s="168"/>
      <c r="AE762" s="160"/>
      <c r="AF762" s="160"/>
      <c r="AG762" s="161"/>
      <c r="AH762" s="115"/>
      <c r="AI762" s="115"/>
      <c r="AJ762" s="159"/>
      <c r="AK762" s="115"/>
      <c r="AL762" s="115"/>
      <c r="AM762" s="115"/>
      <c r="AO762" s="115"/>
      <c r="AQ762" s="4"/>
    </row>
    <row r="763" spans="3:43">
      <c r="C763" s="159"/>
      <c r="D763" s="162"/>
      <c r="E763" s="161"/>
      <c r="F763" s="166"/>
      <c r="G763" s="160"/>
      <c r="H763" s="160"/>
      <c r="I763" s="160"/>
      <c r="J763" s="160"/>
      <c r="K763" s="160"/>
      <c r="L763" s="160"/>
      <c r="M763" s="160"/>
      <c r="N763" s="160"/>
      <c r="O763" s="160"/>
      <c r="P763" s="160"/>
      <c r="Q763" s="160"/>
      <c r="R763" s="160"/>
      <c r="S763" s="160"/>
      <c r="T763" s="160"/>
      <c r="U763" s="160"/>
      <c r="V763" s="160"/>
      <c r="W763" s="160"/>
      <c r="X763" s="160"/>
      <c r="Y763" s="160"/>
      <c r="Z763" s="160"/>
      <c r="AA763" s="160"/>
      <c r="AB763" s="167"/>
      <c r="AC763" s="160"/>
      <c r="AD763" s="168"/>
      <c r="AE763" s="160"/>
      <c r="AF763" s="160"/>
      <c r="AG763" s="161"/>
      <c r="AH763" s="115"/>
      <c r="AI763" s="115"/>
      <c r="AJ763" s="159"/>
      <c r="AK763" s="115"/>
      <c r="AL763" s="115"/>
      <c r="AM763" s="115"/>
      <c r="AO763" s="115"/>
      <c r="AQ763" s="4"/>
    </row>
    <row r="764" spans="3:43">
      <c r="C764" s="159"/>
      <c r="D764" s="162"/>
      <c r="E764" s="161"/>
      <c r="F764" s="166"/>
      <c r="G764" s="160"/>
      <c r="H764" s="160"/>
      <c r="I764" s="160"/>
      <c r="J764" s="160"/>
      <c r="K764" s="160"/>
      <c r="L764" s="160"/>
      <c r="M764" s="160"/>
      <c r="N764" s="160"/>
      <c r="O764" s="160"/>
      <c r="P764" s="160"/>
      <c r="Q764" s="160"/>
      <c r="R764" s="160"/>
      <c r="S764" s="160"/>
      <c r="T764" s="160"/>
      <c r="U764" s="160"/>
      <c r="V764" s="160"/>
      <c r="W764" s="160"/>
      <c r="X764" s="160"/>
      <c r="Y764" s="160"/>
      <c r="Z764" s="160"/>
      <c r="AA764" s="160"/>
      <c r="AB764" s="167"/>
      <c r="AC764" s="160"/>
      <c r="AD764" s="168"/>
      <c r="AE764" s="160"/>
      <c r="AF764" s="160"/>
      <c r="AG764" s="161"/>
      <c r="AH764" s="115"/>
      <c r="AI764" s="115"/>
      <c r="AJ764" s="159"/>
      <c r="AK764" s="115"/>
      <c r="AL764" s="115"/>
      <c r="AM764" s="115"/>
      <c r="AO764" s="115"/>
      <c r="AQ764" s="4"/>
    </row>
    <row r="765" spans="3:43">
      <c r="C765" s="159"/>
      <c r="D765" s="162"/>
      <c r="E765" s="161"/>
      <c r="F765" s="166"/>
      <c r="G765" s="160"/>
      <c r="H765" s="160"/>
      <c r="I765" s="160"/>
      <c r="J765" s="160"/>
      <c r="K765" s="160"/>
      <c r="L765" s="160"/>
      <c r="M765" s="160"/>
      <c r="N765" s="160"/>
      <c r="O765" s="160"/>
      <c r="P765" s="160"/>
      <c r="Q765" s="160"/>
      <c r="R765" s="160"/>
      <c r="S765" s="160"/>
      <c r="T765" s="160"/>
      <c r="U765" s="160"/>
      <c r="V765" s="160"/>
      <c r="W765" s="160"/>
      <c r="X765" s="160"/>
      <c r="Y765" s="160"/>
      <c r="Z765" s="160"/>
      <c r="AA765" s="160"/>
      <c r="AB765" s="167"/>
      <c r="AC765" s="160"/>
      <c r="AD765" s="168"/>
      <c r="AE765" s="160"/>
      <c r="AF765" s="160"/>
      <c r="AG765" s="161"/>
      <c r="AH765" s="115"/>
      <c r="AI765" s="115"/>
      <c r="AJ765" s="159"/>
      <c r="AK765" s="115"/>
      <c r="AL765" s="115"/>
      <c r="AM765" s="115"/>
      <c r="AO765" s="115"/>
      <c r="AQ765" s="4"/>
    </row>
    <row r="766" spans="3:43">
      <c r="C766" s="159"/>
      <c r="D766" s="162"/>
      <c r="E766" s="161"/>
      <c r="F766" s="166"/>
      <c r="G766" s="160"/>
      <c r="H766" s="160"/>
      <c r="I766" s="160"/>
      <c r="J766" s="160"/>
      <c r="K766" s="160"/>
      <c r="L766" s="160"/>
      <c r="M766" s="160"/>
      <c r="N766" s="160"/>
      <c r="O766" s="160"/>
      <c r="P766" s="160"/>
      <c r="Q766" s="160"/>
      <c r="R766" s="160"/>
      <c r="S766" s="160"/>
      <c r="T766" s="160"/>
      <c r="U766" s="160"/>
      <c r="V766" s="160"/>
      <c r="W766" s="160"/>
      <c r="X766" s="160"/>
      <c r="Y766" s="160"/>
      <c r="Z766" s="160"/>
      <c r="AA766" s="160"/>
      <c r="AB766" s="167"/>
      <c r="AC766" s="160"/>
      <c r="AD766" s="168"/>
      <c r="AE766" s="160"/>
      <c r="AF766" s="160"/>
      <c r="AG766" s="161"/>
      <c r="AH766" s="115"/>
      <c r="AI766" s="115"/>
      <c r="AJ766" s="159"/>
      <c r="AK766" s="115"/>
      <c r="AL766" s="115"/>
      <c r="AM766" s="115"/>
      <c r="AO766" s="115"/>
      <c r="AQ766" s="4"/>
    </row>
    <row r="767" spans="3:43">
      <c r="C767" s="159"/>
      <c r="D767" s="162"/>
      <c r="E767" s="161"/>
      <c r="F767" s="166"/>
      <c r="G767" s="160"/>
      <c r="H767" s="160"/>
      <c r="I767" s="160"/>
      <c r="J767" s="160"/>
      <c r="K767" s="160"/>
      <c r="L767" s="160"/>
      <c r="M767" s="160"/>
      <c r="N767" s="160"/>
      <c r="O767" s="160"/>
      <c r="P767" s="160"/>
      <c r="Q767" s="160"/>
      <c r="R767" s="160"/>
      <c r="S767" s="160"/>
      <c r="T767" s="160"/>
      <c r="U767" s="160"/>
      <c r="V767" s="160"/>
      <c r="W767" s="160"/>
      <c r="X767" s="160"/>
      <c r="Y767" s="160"/>
      <c r="Z767" s="160"/>
      <c r="AA767" s="160"/>
      <c r="AB767" s="167"/>
      <c r="AC767" s="160"/>
      <c r="AD767" s="168"/>
      <c r="AE767" s="160"/>
      <c r="AF767" s="160"/>
      <c r="AG767" s="161"/>
      <c r="AH767" s="115"/>
      <c r="AI767" s="115"/>
      <c r="AJ767" s="159"/>
      <c r="AK767" s="115"/>
      <c r="AL767" s="115"/>
      <c r="AM767" s="115"/>
      <c r="AO767" s="115"/>
      <c r="AQ767" s="4"/>
    </row>
    <row r="768" spans="3:43">
      <c r="C768" s="159"/>
      <c r="D768" s="162"/>
      <c r="E768" s="161"/>
      <c r="F768" s="166"/>
      <c r="G768" s="160"/>
      <c r="H768" s="160"/>
      <c r="I768" s="160"/>
      <c r="J768" s="160"/>
      <c r="K768" s="160"/>
      <c r="L768" s="160"/>
      <c r="M768" s="160"/>
      <c r="N768" s="160"/>
      <c r="O768" s="160"/>
      <c r="P768" s="160"/>
      <c r="Q768" s="160"/>
      <c r="R768" s="160"/>
      <c r="S768" s="160"/>
      <c r="T768" s="160"/>
      <c r="U768" s="160"/>
      <c r="V768" s="160"/>
      <c r="W768" s="160"/>
      <c r="X768" s="160"/>
      <c r="Y768" s="160"/>
      <c r="Z768" s="160"/>
      <c r="AA768" s="160"/>
      <c r="AB768" s="167"/>
      <c r="AC768" s="160"/>
      <c r="AD768" s="168"/>
      <c r="AE768" s="160"/>
      <c r="AF768" s="160"/>
      <c r="AG768" s="161"/>
      <c r="AH768" s="115"/>
      <c r="AI768" s="115"/>
      <c r="AJ768" s="159"/>
      <c r="AK768" s="115"/>
      <c r="AL768" s="115"/>
      <c r="AM768" s="115"/>
      <c r="AO768" s="115"/>
      <c r="AQ768" s="4"/>
    </row>
    <row r="769" spans="3:43">
      <c r="C769" s="159"/>
      <c r="D769" s="162"/>
      <c r="E769" s="161"/>
      <c r="F769" s="166"/>
      <c r="G769" s="160"/>
      <c r="H769" s="160"/>
      <c r="I769" s="160"/>
      <c r="J769" s="160"/>
      <c r="K769" s="160"/>
      <c r="L769" s="160"/>
      <c r="M769" s="160"/>
      <c r="N769" s="160"/>
      <c r="O769" s="160"/>
      <c r="P769" s="160"/>
      <c r="Q769" s="160"/>
      <c r="R769" s="160"/>
      <c r="S769" s="160"/>
      <c r="T769" s="160"/>
      <c r="U769" s="160"/>
      <c r="V769" s="160"/>
      <c r="W769" s="160"/>
      <c r="X769" s="160"/>
      <c r="Y769" s="160"/>
      <c r="Z769" s="160"/>
      <c r="AA769" s="160"/>
      <c r="AB769" s="167"/>
      <c r="AC769" s="160"/>
      <c r="AD769" s="168"/>
      <c r="AE769" s="160"/>
      <c r="AF769" s="160"/>
      <c r="AG769" s="161"/>
      <c r="AH769" s="115"/>
      <c r="AI769" s="115"/>
      <c r="AJ769" s="159"/>
      <c r="AK769" s="115"/>
      <c r="AL769" s="115"/>
      <c r="AM769" s="115"/>
      <c r="AO769" s="115"/>
      <c r="AQ769" s="4"/>
    </row>
    <row r="770" spans="3:43">
      <c r="C770" s="159"/>
      <c r="D770" s="162"/>
      <c r="E770" s="161"/>
      <c r="F770" s="166"/>
      <c r="G770" s="160"/>
      <c r="H770" s="160"/>
      <c r="I770" s="160"/>
      <c r="J770" s="160"/>
      <c r="K770" s="160"/>
      <c r="L770" s="160"/>
      <c r="M770" s="160"/>
      <c r="N770" s="160"/>
      <c r="O770" s="160"/>
      <c r="P770" s="160"/>
      <c r="Q770" s="160"/>
      <c r="R770" s="160"/>
      <c r="S770" s="160"/>
      <c r="T770" s="160"/>
      <c r="U770" s="160"/>
      <c r="V770" s="160"/>
      <c r="W770" s="160"/>
      <c r="X770" s="160"/>
      <c r="Y770" s="160"/>
      <c r="Z770" s="160"/>
      <c r="AA770" s="160"/>
      <c r="AB770" s="167"/>
      <c r="AC770" s="160"/>
      <c r="AD770" s="168"/>
      <c r="AE770" s="160"/>
      <c r="AF770" s="160"/>
      <c r="AG770" s="161"/>
      <c r="AH770" s="115"/>
      <c r="AI770" s="115"/>
      <c r="AJ770" s="159"/>
      <c r="AK770" s="115"/>
      <c r="AL770" s="115"/>
      <c r="AM770" s="115"/>
      <c r="AO770" s="115"/>
      <c r="AQ770" s="4"/>
    </row>
    <row r="771" spans="3:43">
      <c r="C771" s="159"/>
      <c r="D771" s="162"/>
      <c r="E771" s="161"/>
      <c r="F771" s="166"/>
      <c r="G771" s="160"/>
      <c r="H771" s="160"/>
      <c r="I771" s="160"/>
      <c r="J771" s="160"/>
      <c r="K771" s="160"/>
      <c r="L771" s="160"/>
      <c r="M771" s="160"/>
      <c r="N771" s="160"/>
      <c r="O771" s="160"/>
      <c r="P771" s="160"/>
      <c r="Q771" s="160"/>
      <c r="R771" s="160"/>
      <c r="S771" s="160"/>
      <c r="T771" s="160"/>
      <c r="U771" s="160"/>
      <c r="V771" s="160"/>
      <c r="W771" s="160"/>
      <c r="X771" s="160"/>
      <c r="Y771" s="160"/>
      <c r="Z771" s="160"/>
      <c r="AA771" s="160"/>
      <c r="AB771" s="167"/>
      <c r="AC771" s="160"/>
      <c r="AD771" s="168"/>
      <c r="AE771" s="160"/>
      <c r="AF771" s="160"/>
      <c r="AG771" s="161"/>
      <c r="AH771" s="115"/>
      <c r="AI771" s="115"/>
      <c r="AJ771" s="159"/>
      <c r="AK771" s="115"/>
      <c r="AL771" s="115"/>
      <c r="AM771" s="115"/>
      <c r="AO771" s="115"/>
      <c r="AQ771" s="4"/>
    </row>
    <row r="772" spans="3:43">
      <c r="C772" s="159"/>
      <c r="D772" s="162"/>
      <c r="E772" s="161"/>
      <c r="F772" s="166"/>
      <c r="G772" s="160"/>
      <c r="H772" s="160"/>
      <c r="I772" s="160"/>
      <c r="J772" s="160"/>
      <c r="K772" s="160"/>
      <c r="L772" s="160"/>
      <c r="M772" s="160"/>
      <c r="N772" s="160"/>
      <c r="O772" s="160"/>
      <c r="P772" s="160"/>
      <c r="Q772" s="160"/>
      <c r="R772" s="160"/>
      <c r="S772" s="160"/>
      <c r="T772" s="160"/>
      <c r="U772" s="160"/>
      <c r="V772" s="160"/>
      <c r="W772" s="160"/>
      <c r="X772" s="160"/>
      <c r="Y772" s="160"/>
      <c r="Z772" s="160"/>
      <c r="AA772" s="160"/>
      <c r="AB772" s="167"/>
      <c r="AC772" s="160"/>
      <c r="AD772" s="168"/>
      <c r="AE772" s="160"/>
      <c r="AF772" s="160"/>
      <c r="AG772" s="161"/>
      <c r="AH772" s="115"/>
      <c r="AI772" s="115"/>
      <c r="AJ772" s="159"/>
      <c r="AK772" s="115"/>
      <c r="AL772" s="115"/>
      <c r="AM772" s="115"/>
      <c r="AO772" s="115"/>
      <c r="AQ772" s="4"/>
    </row>
    <row r="773" spans="3:43">
      <c r="C773" s="159"/>
      <c r="D773" s="162"/>
      <c r="E773" s="161"/>
      <c r="F773" s="166"/>
      <c r="G773" s="160"/>
      <c r="H773" s="160"/>
      <c r="I773" s="160"/>
      <c r="J773" s="160"/>
      <c r="K773" s="160"/>
      <c r="L773" s="160"/>
      <c r="M773" s="160"/>
      <c r="N773" s="160"/>
      <c r="O773" s="160"/>
      <c r="P773" s="160"/>
      <c r="Q773" s="160"/>
      <c r="R773" s="160"/>
      <c r="S773" s="160"/>
      <c r="T773" s="160"/>
      <c r="U773" s="160"/>
      <c r="V773" s="160"/>
      <c r="W773" s="160"/>
      <c r="X773" s="160"/>
      <c r="Y773" s="160"/>
      <c r="Z773" s="160"/>
      <c r="AA773" s="160"/>
      <c r="AB773" s="167"/>
      <c r="AC773" s="160"/>
      <c r="AD773" s="168"/>
      <c r="AE773" s="160"/>
      <c r="AF773" s="160"/>
      <c r="AG773" s="161"/>
      <c r="AH773" s="115"/>
      <c r="AI773" s="115"/>
      <c r="AJ773" s="159"/>
      <c r="AK773" s="115"/>
      <c r="AL773" s="115"/>
      <c r="AM773" s="115"/>
      <c r="AO773" s="115"/>
      <c r="AQ773" s="4"/>
    </row>
    <row r="774" spans="3:43">
      <c r="C774" s="159"/>
      <c r="D774" s="162"/>
      <c r="E774" s="161"/>
      <c r="F774" s="166"/>
      <c r="G774" s="160"/>
      <c r="H774" s="160"/>
      <c r="I774" s="160"/>
      <c r="J774" s="160"/>
      <c r="K774" s="160"/>
      <c r="L774" s="160"/>
      <c r="M774" s="160"/>
      <c r="N774" s="160"/>
      <c r="O774" s="160"/>
      <c r="P774" s="160"/>
      <c r="Q774" s="160"/>
      <c r="R774" s="160"/>
      <c r="S774" s="160"/>
      <c r="T774" s="160"/>
      <c r="U774" s="160"/>
      <c r="V774" s="160"/>
      <c r="W774" s="160"/>
      <c r="X774" s="160"/>
      <c r="Y774" s="160"/>
      <c r="Z774" s="160"/>
      <c r="AA774" s="160"/>
      <c r="AB774" s="167"/>
      <c r="AC774" s="160"/>
      <c r="AD774" s="168"/>
      <c r="AE774" s="160"/>
      <c r="AF774" s="160"/>
      <c r="AG774" s="161"/>
      <c r="AH774" s="115"/>
      <c r="AI774" s="115"/>
      <c r="AJ774" s="159"/>
      <c r="AK774" s="115"/>
      <c r="AL774" s="115"/>
      <c r="AM774" s="115"/>
      <c r="AO774" s="115"/>
      <c r="AQ774" s="4"/>
    </row>
    <row r="775" spans="3:43">
      <c r="C775" s="159"/>
      <c r="D775" s="162"/>
      <c r="E775" s="161"/>
      <c r="F775" s="166"/>
      <c r="G775" s="160"/>
      <c r="H775" s="160"/>
      <c r="I775" s="160"/>
      <c r="J775" s="160"/>
      <c r="K775" s="160"/>
      <c r="L775" s="160"/>
      <c r="M775" s="160"/>
      <c r="N775" s="160"/>
      <c r="O775" s="160"/>
      <c r="P775" s="160"/>
      <c r="Q775" s="160"/>
      <c r="R775" s="160"/>
      <c r="S775" s="160"/>
      <c r="T775" s="160"/>
      <c r="U775" s="160"/>
      <c r="V775" s="160"/>
      <c r="W775" s="160"/>
      <c r="X775" s="160"/>
      <c r="Y775" s="160"/>
      <c r="Z775" s="160"/>
      <c r="AA775" s="160"/>
      <c r="AB775" s="167"/>
      <c r="AC775" s="160"/>
      <c r="AD775" s="168"/>
      <c r="AE775" s="160"/>
      <c r="AF775" s="160"/>
      <c r="AG775" s="161"/>
      <c r="AH775" s="115"/>
      <c r="AI775" s="115"/>
      <c r="AJ775" s="159"/>
      <c r="AK775" s="115"/>
      <c r="AL775" s="115"/>
      <c r="AM775" s="115"/>
      <c r="AO775" s="115"/>
      <c r="AQ775" s="4"/>
    </row>
    <row r="776" spans="3:43">
      <c r="C776" s="159"/>
      <c r="D776" s="162"/>
      <c r="E776" s="161"/>
      <c r="F776" s="166"/>
      <c r="G776" s="160"/>
      <c r="H776" s="160"/>
      <c r="I776" s="160"/>
      <c r="J776" s="160"/>
      <c r="K776" s="160"/>
      <c r="L776" s="160"/>
      <c r="M776" s="160"/>
      <c r="N776" s="160"/>
      <c r="O776" s="160"/>
      <c r="P776" s="160"/>
      <c r="Q776" s="160"/>
      <c r="R776" s="160"/>
      <c r="S776" s="160"/>
      <c r="T776" s="160"/>
      <c r="U776" s="160"/>
      <c r="V776" s="160"/>
      <c r="W776" s="160"/>
      <c r="X776" s="160"/>
      <c r="Y776" s="160"/>
      <c r="Z776" s="160"/>
      <c r="AA776" s="160"/>
      <c r="AB776" s="167"/>
      <c r="AC776" s="160"/>
      <c r="AD776" s="168"/>
      <c r="AE776" s="160"/>
      <c r="AF776" s="160"/>
      <c r="AG776" s="161"/>
      <c r="AH776" s="115"/>
      <c r="AI776" s="115"/>
      <c r="AJ776" s="159"/>
      <c r="AK776" s="115"/>
      <c r="AL776" s="115"/>
      <c r="AM776" s="115"/>
      <c r="AO776" s="115"/>
      <c r="AQ776" s="4"/>
    </row>
    <row r="777" spans="3:43">
      <c r="C777" s="159"/>
      <c r="D777" s="162"/>
      <c r="E777" s="161"/>
      <c r="F777" s="166"/>
      <c r="G777" s="160"/>
      <c r="H777" s="160"/>
      <c r="I777" s="160"/>
      <c r="J777" s="160"/>
      <c r="K777" s="160"/>
      <c r="L777" s="160"/>
      <c r="M777" s="160"/>
      <c r="N777" s="160"/>
      <c r="O777" s="160"/>
      <c r="P777" s="160"/>
      <c r="Q777" s="160"/>
      <c r="R777" s="160"/>
      <c r="S777" s="160"/>
      <c r="T777" s="160"/>
      <c r="U777" s="160"/>
      <c r="V777" s="160"/>
      <c r="W777" s="160"/>
      <c r="X777" s="160"/>
      <c r="Y777" s="160"/>
      <c r="Z777" s="160"/>
      <c r="AA777" s="160"/>
      <c r="AB777" s="167"/>
      <c r="AC777" s="160"/>
      <c r="AD777" s="168"/>
      <c r="AE777" s="160"/>
      <c r="AF777" s="160"/>
      <c r="AG777" s="161"/>
      <c r="AH777" s="115"/>
      <c r="AI777" s="115"/>
      <c r="AJ777" s="159"/>
      <c r="AK777" s="115"/>
      <c r="AL777" s="115"/>
      <c r="AM777" s="115"/>
      <c r="AO777" s="115"/>
      <c r="AQ777" s="4"/>
    </row>
    <row r="778" spans="3:43">
      <c r="C778" s="159"/>
      <c r="D778" s="162"/>
      <c r="E778" s="161"/>
      <c r="F778" s="166"/>
      <c r="G778" s="160"/>
      <c r="H778" s="160"/>
      <c r="I778" s="160"/>
      <c r="J778" s="160"/>
      <c r="K778" s="160"/>
      <c r="L778" s="160"/>
      <c r="M778" s="160"/>
      <c r="N778" s="160"/>
      <c r="O778" s="160"/>
      <c r="P778" s="160"/>
      <c r="Q778" s="160"/>
      <c r="R778" s="160"/>
      <c r="S778" s="160"/>
      <c r="T778" s="160"/>
      <c r="U778" s="160"/>
      <c r="V778" s="160"/>
      <c r="W778" s="160"/>
      <c r="X778" s="160"/>
      <c r="Y778" s="160"/>
      <c r="Z778" s="160"/>
      <c r="AA778" s="160"/>
      <c r="AB778" s="167"/>
      <c r="AC778" s="160"/>
      <c r="AD778" s="168"/>
      <c r="AE778" s="160"/>
      <c r="AF778" s="160"/>
      <c r="AG778" s="161"/>
      <c r="AH778" s="115"/>
      <c r="AI778" s="115"/>
      <c r="AJ778" s="159"/>
      <c r="AK778" s="115"/>
      <c r="AL778" s="115"/>
      <c r="AM778" s="115"/>
      <c r="AO778" s="115"/>
      <c r="AQ778" s="4"/>
    </row>
    <row r="779" spans="3:43">
      <c r="C779" s="159"/>
      <c r="D779" s="162"/>
      <c r="E779" s="161"/>
      <c r="F779" s="166"/>
      <c r="G779" s="160"/>
      <c r="H779" s="160"/>
      <c r="I779" s="160"/>
      <c r="J779" s="160"/>
      <c r="K779" s="160"/>
      <c r="L779" s="160"/>
      <c r="M779" s="160"/>
      <c r="N779" s="160"/>
      <c r="O779" s="160"/>
      <c r="P779" s="160"/>
      <c r="Q779" s="160"/>
      <c r="R779" s="160"/>
      <c r="S779" s="160"/>
      <c r="T779" s="160"/>
      <c r="U779" s="160"/>
      <c r="V779" s="160"/>
      <c r="W779" s="160"/>
      <c r="X779" s="160"/>
      <c r="Y779" s="160"/>
      <c r="Z779" s="160"/>
      <c r="AA779" s="160"/>
      <c r="AB779" s="167"/>
      <c r="AC779" s="160"/>
      <c r="AD779" s="168"/>
      <c r="AE779" s="160"/>
      <c r="AF779" s="160"/>
      <c r="AG779" s="161"/>
      <c r="AH779" s="115"/>
      <c r="AI779" s="115"/>
      <c r="AJ779" s="159"/>
      <c r="AK779" s="115"/>
      <c r="AL779" s="115"/>
      <c r="AM779" s="115"/>
      <c r="AO779" s="115"/>
      <c r="AQ779" s="4"/>
    </row>
    <row r="780" spans="3:43">
      <c r="C780" s="159"/>
      <c r="D780" s="162"/>
      <c r="E780" s="161"/>
      <c r="F780" s="166"/>
      <c r="G780" s="160"/>
      <c r="H780" s="160"/>
      <c r="I780" s="160"/>
      <c r="J780" s="160"/>
      <c r="K780" s="160"/>
      <c r="L780" s="160"/>
      <c r="M780" s="160"/>
      <c r="N780" s="160"/>
      <c r="O780" s="160"/>
      <c r="P780" s="160"/>
      <c r="Q780" s="160"/>
      <c r="R780" s="160"/>
      <c r="S780" s="160"/>
      <c r="T780" s="160"/>
      <c r="U780" s="160"/>
      <c r="V780" s="160"/>
      <c r="W780" s="160"/>
      <c r="X780" s="160"/>
      <c r="Y780" s="160"/>
      <c r="Z780" s="160"/>
      <c r="AA780" s="160"/>
      <c r="AB780" s="167"/>
      <c r="AC780" s="160"/>
      <c r="AD780" s="168"/>
      <c r="AE780" s="160"/>
      <c r="AF780" s="160"/>
      <c r="AG780" s="161"/>
      <c r="AH780" s="115"/>
      <c r="AI780" s="115"/>
      <c r="AJ780" s="159"/>
      <c r="AK780" s="115"/>
      <c r="AL780" s="115"/>
      <c r="AM780" s="115"/>
      <c r="AO780" s="115"/>
      <c r="AQ780" s="4"/>
    </row>
    <row r="781" spans="3:43">
      <c r="C781" s="159"/>
      <c r="D781" s="162"/>
      <c r="E781" s="161"/>
      <c r="F781" s="166"/>
      <c r="G781" s="160"/>
      <c r="H781" s="160"/>
      <c r="I781" s="160"/>
      <c r="J781" s="160"/>
      <c r="K781" s="160"/>
      <c r="L781" s="160"/>
      <c r="M781" s="160"/>
      <c r="N781" s="160"/>
      <c r="O781" s="160"/>
      <c r="P781" s="160"/>
      <c r="Q781" s="160"/>
      <c r="R781" s="160"/>
      <c r="S781" s="160"/>
      <c r="T781" s="160"/>
      <c r="U781" s="160"/>
      <c r="V781" s="160"/>
      <c r="W781" s="160"/>
      <c r="X781" s="160"/>
      <c r="Y781" s="160"/>
      <c r="Z781" s="160"/>
      <c r="AA781" s="160"/>
      <c r="AB781" s="167"/>
      <c r="AC781" s="160"/>
      <c r="AD781" s="168"/>
      <c r="AE781" s="160"/>
      <c r="AF781" s="160"/>
      <c r="AG781" s="161"/>
      <c r="AH781" s="115"/>
      <c r="AI781" s="115"/>
      <c r="AJ781" s="159"/>
      <c r="AK781" s="115"/>
      <c r="AL781" s="115"/>
      <c r="AM781" s="115"/>
      <c r="AO781" s="115"/>
      <c r="AQ781" s="4"/>
    </row>
    <row r="782" spans="3:43">
      <c r="C782" s="159"/>
      <c r="D782" s="162"/>
      <c r="E782" s="161"/>
      <c r="F782" s="166"/>
      <c r="G782" s="160"/>
      <c r="H782" s="160"/>
      <c r="I782" s="160"/>
      <c r="J782" s="160"/>
      <c r="K782" s="160"/>
      <c r="L782" s="160"/>
      <c r="M782" s="160"/>
      <c r="N782" s="160"/>
      <c r="O782" s="160"/>
      <c r="P782" s="160"/>
      <c r="Q782" s="160"/>
      <c r="R782" s="160"/>
      <c r="S782" s="160"/>
      <c r="T782" s="160"/>
      <c r="U782" s="160"/>
      <c r="V782" s="160"/>
      <c r="W782" s="160"/>
      <c r="X782" s="160"/>
      <c r="Y782" s="160"/>
      <c r="Z782" s="160"/>
      <c r="AA782" s="160"/>
      <c r="AB782" s="167"/>
      <c r="AC782" s="160"/>
      <c r="AD782" s="168"/>
      <c r="AE782" s="160"/>
      <c r="AF782" s="160"/>
      <c r="AG782" s="161"/>
      <c r="AH782" s="115"/>
      <c r="AI782" s="115"/>
      <c r="AJ782" s="159"/>
      <c r="AK782" s="115"/>
      <c r="AL782" s="115"/>
      <c r="AM782" s="115"/>
      <c r="AO782" s="115"/>
      <c r="AQ782" s="4"/>
    </row>
    <row r="783" spans="3:43">
      <c r="C783" s="159"/>
      <c r="D783" s="162"/>
      <c r="E783" s="161"/>
      <c r="F783" s="166"/>
      <c r="G783" s="160"/>
      <c r="H783" s="160"/>
      <c r="I783" s="160"/>
      <c r="J783" s="160"/>
      <c r="K783" s="160"/>
      <c r="L783" s="160"/>
      <c r="M783" s="160"/>
      <c r="N783" s="160"/>
      <c r="O783" s="160"/>
      <c r="P783" s="160"/>
      <c r="Q783" s="160"/>
      <c r="R783" s="160"/>
      <c r="S783" s="160"/>
      <c r="T783" s="160"/>
      <c r="U783" s="160"/>
      <c r="V783" s="160"/>
      <c r="W783" s="160"/>
      <c r="X783" s="160"/>
      <c r="Y783" s="160"/>
      <c r="Z783" s="160"/>
      <c r="AA783" s="160"/>
      <c r="AB783" s="167"/>
      <c r="AC783" s="160"/>
      <c r="AD783" s="168"/>
      <c r="AE783" s="160"/>
      <c r="AF783" s="160"/>
      <c r="AG783" s="161"/>
      <c r="AH783" s="115"/>
      <c r="AI783" s="115"/>
      <c r="AJ783" s="159"/>
      <c r="AK783" s="115"/>
      <c r="AL783" s="115"/>
      <c r="AM783" s="115"/>
      <c r="AO783" s="115"/>
      <c r="AQ783" s="4"/>
    </row>
    <row r="784" spans="3:43">
      <c r="C784" s="159"/>
      <c r="D784" s="162"/>
      <c r="E784" s="161"/>
      <c r="F784" s="166"/>
      <c r="G784" s="160"/>
      <c r="H784" s="160"/>
      <c r="I784" s="160"/>
      <c r="J784" s="160"/>
      <c r="K784" s="160"/>
      <c r="L784" s="160"/>
      <c r="M784" s="160"/>
      <c r="N784" s="160"/>
      <c r="O784" s="160"/>
      <c r="P784" s="160"/>
      <c r="Q784" s="160"/>
      <c r="R784" s="160"/>
      <c r="S784" s="160"/>
      <c r="T784" s="160"/>
      <c r="U784" s="160"/>
      <c r="V784" s="160"/>
      <c r="W784" s="160"/>
      <c r="X784" s="160"/>
      <c r="Y784" s="160"/>
      <c r="Z784" s="160"/>
      <c r="AA784" s="160"/>
      <c r="AB784" s="167"/>
      <c r="AC784" s="160"/>
      <c r="AD784" s="168"/>
      <c r="AE784" s="160"/>
      <c r="AF784" s="160"/>
      <c r="AG784" s="161"/>
      <c r="AH784" s="115"/>
      <c r="AI784" s="115"/>
      <c r="AJ784" s="159"/>
      <c r="AK784" s="115"/>
      <c r="AL784" s="115"/>
      <c r="AM784" s="115"/>
      <c r="AO784" s="115"/>
      <c r="AQ784" s="4"/>
    </row>
    <row r="785" spans="3:43">
      <c r="C785" s="159"/>
      <c r="D785" s="162"/>
      <c r="E785" s="161"/>
      <c r="F785" s="166"/>
      <c r="G785" s="160"/>
      <c r="H785" s="160"/>
      <c r="I785" s="160"/>
      <c r="J785" s="160"/>
      <c r="K785" s="160"/>
      <c r="L785" s="160"/>
      <c r="M785" s="160"/>
      <c r="N785" s="160"/>
      <c r="O785" s="160"/>
      <c r="P785" s="160"/>
      <c r="Q785" s="160"/>
      <c r="R785" s="160"/>
      <c r="S785" s="160"/>
      <c r="T785" s="160"/>
      <c r="U785" s="160"/>
      <c r="V785" s="160"/>
      <c r="W785" s="160"/>
      <c r="X785" s="160"/>
      <c r="Y785" s="160"/>
      <c r="Z785" s="160"/>
      <c r="AA785" s="160"/>
      <c r="AB785" s="167"/>
      <c r="AC785" s="160"/>
      <c r="AD785" s="168"/>
      <c r="AE785" s="160"/>
      <c r="AF785" s="160"/>
      <c r="AG785" s="161"/>
      <c r="AH785" s="115"/>
      <c r="AI785" s="115"/>
      <c r="AJ785" s="159"/>
      <c r="AK785" s="115"/>
      <c r="AL785" s="115"/>
      <c r="AM785" s="115"/>
      <c r="AO785" s="115"/>
      <c r="AQ785" s="4"/>
    </row>
    <row r="786" spans="3:43">
      <c r="C786" s="159"/>
      <c r="D786" s="162"/>
      <c r="E786" s="161"/>
      <c r="F786" s="166"/>
      <c r="G786" s="160"/>
      <c r="H786" s="160"/>
      <c r="I786" s="160"/>
      <c r="J786" s="160"/>
      <c r="K786" s="160"/>
      <c r="L786" s="160"/>
      <c r="M786" s="160"/>
      <c r="N786" s="160"/>
      <c r="O786" s="160"/>
      <c r="P786" s="160"/>
      <c r="Q786" s="160"/>
      <c r="R786" s="160"/>
      <c r="S786" s="160"/>
      <c r="T786" s="160"/>
      <c r="U786" s="160"/>
      <c r="V786" s="160"/>
      <c r="W786" s="160"/>
      <c r="X786" s="160"/>
      <c r="Y786" s="160"/>
      <c r="Z786" s="160"/>
      <c r="AA786" s="160"/>
      <c r="AB786" s="167"/>
      <c r="AC786" s="160"/>
      <c r="AD786" s="168"/>
      <c r="AE786" s="160"/>
      <c r="AF786" s="160"/>
      <c r="AG786" s="161"/>
      <c r="AH786" s="115"/>
      <c r="AI786" s="115"/>
      <c r="AJ786" s="159"/>
      <c r="AK786" s="115"/>
      <c r="AL786" s="115"/>
      <c r="AM786" s="115"/>
      <c r="AO786" s="115"/>
      <c r="AQ786" s="4"/>
    </row>
    <row r="787" spans="3:43">
      <c r="C787" s="159"/>
      <c r="D787" s="162"/>
      <c r="E787" s="161"/>
      <c r="F787" s="166"/>
      <c r="G787" s="160"/>
      <c r="H787" s="160"/>
      <c r="I787" s="160"/>
      <c r="J787" s="160"/>
      <c r="K787" s="160"/>
      <c r="L787" s="160"/>
      <c r="M787" s="160"/>
      <c r="N787" s="160"/>
      <c r="O787" s="160"/>
      <c r="P787" s="160"/>
      <c r="Q787" s="160"/>
      <c r="R787" s="160"/>
      <c r="S787" s="160"/>
      <c r="T787" s="160"/>
      <c r="U787" s="160"/>
      <c r="V787" s="160"/>
      <c r="W787" s="160"/>
      <c r="X787" s="160"/>
      <c r="Y787" s="160"/>
      <c r="Z787" s="160"/>
      <c r="AA787" s="160"/>
      <c r="AB787" s="167"/>
      <c r="AC787" s="160"/>
      <c r="AD787" s="168"/>
      <c r="AE787" s="160"/>
      <c r="AF787" s="160"/>
      <c r="AG787" s="161"/>
      <c r="AH787" s="115"/>
      <c r="AI787" s="115"/>
      <c r="AJ787" s="159"/>
      <c r="AK787" s="115"/>
      <c r="AL787" s="115"/>
      <c r="AM787" s="115"/>
      <c r="AO787" s="115"/>
      <c r="AQ787" s="4"/>
    </row>
    <row r="788" spans="3:43">
      <c r="C788" s="159"/>
      <c r="D788" s="162"/>
      <c r="E788" s="161"/>
      <c r="F788" s="166"/>
      <c r="G788" s="160"/>
      <c r="H788" s="160"/>
      <c r="I788" s="160"/>
      <c r="J788" s="160"/>
      <c r="K788" s="160"/>
      <c r="L788" s="160"/>
      <c r="M788" s="160"/>
      <c r="N788" s="160"/>
      <c r="O788" s="160"/>
      <c r="P788" s="160"/>
      <c r="Q788" s="160"/>
      <c r="R788" s="160"/>
      <c r="S788" s="160"/>
      <c r="T788" s="160"/>
      <c r="U788" s="160"/>
      <c r="V788" s="160"/>
      <c r="W788" s="160"/>
      <c r="X788" s="160"/>
      <c r="Y788" s="160"/>
      <c r="Z788" s="160"/>
      <c r="AA788" s="160"/>
      <c r="AB788" s="167"/>
      <c r="AC788" s="160"/>
      <c r="AD788" s="168"/>
      <c r="AE788" s="160"/>
      <c r="AF788" s="160"/>
      <c r="AG788" s="161"/>
      <c r="AH788" s="115"/>
      <c r="AI788" s="115"/>
      <c r="AJ788" s="159"/>
      <c r="AK788" s="115"/>
      <c r="AL788" s="115"/>
      <c r="AM788" s="115"/>
      <c r="AO788" s="115"/>
      <c r="AQ788" s="4"/>
    </row>
    <row r="789" spans="3:43">
      <c r="C789" s="159"/>
      <c r="D789" s="162"/>
      <c r="E789" s="161"/>
      <c r="F789" s="166"/>
      <c r="G789" s="160"/>
      <c r="H789" s="160"/>
      <c r="I789" s="160"/>
      <c r="J789" s="160"/>
      <c r="K789" s="160"/>
      <c r="L789" s="160"/>
      <c r="M789" s="160"/>
      <c r="N789" s="160"/>
      <c r="O789" s="160"/>
      <c r="P789" s="160"/>
      <c r="Q789" s="160"/>
      <c r="R789" s="160"/>
      <c r="S789" s="160"/>
      <c r="T789" s="160"/>
      <c r="U789" s="160"/>
      <c r="V789" s="160"/>
      <c r="W789" s="160"/>
      <c r="X789" s="160"/>
      <c r="Y789" s="160"/>
      <c r="Z789" s="160"/>
      <c r="AA789" s="160"/>
      <c r="AB789" s="167"/>
      <c r="AC789" s="160"/>
      <c r="AD789" s="168"/>
      <c r="AE789" s="160"/>
      <c r="AF789" s="160"/>
      <c r="AG789" s="161"/>
      <c r="AH789" s="115"/>
      <c r="AI789" s="115"/>
      <c r="AJ789" s="159"/>
      <c r="AK789" s="115"/>
      <c r="AL789" s="115"/>
      <c r="AM789" s="115"/>
      <c r="AO789" s="115"/>
      <c r="AQ789" s="4"/>
    </row>
    <row r="790" spans="3:43">
      <c r="C790" s="159"/>
      <c r="D790" s="162"/>
      <c r="E790" s="161"/>
      <c r="F790" s="166"/>
      <c r="G790" s="160"/>
      <c r="H790" s="160"/>
      <c r="I790" s="160"/>
      <c r="J790" s="160"/>
      <c r="K790" s="160"/>
      <c r="L790" s="160"/>
      <c r="M790" s="160"/>
      <c r="N790" s="160"/>
      <c r="O790" s="160"/>
      <c r="P790" s="160"/>
      <c r="Q790" s="160"/>
      <c r="R790" s="160"/>
      <c r="S790" s="160"/>
      <c r="T790" s="160"/>
      <c r="U790" s="160"/>
      <c r="V790" s="160"/>
      <c r="W790" s="160"/>
      <c r="X790" s="160"/>
      <c r="Y790" s="160"/>
      <c r="Z790" s="160"/>
      <c r="AA790" s="160"/>
      <c r="AB790" s="167"/>
      <c r="AC790" s="160"/>
      <c r="AD790" s="168"/>
      <c r="AE790" s="160"/>
      <c r="AF790" s="160"/>
      <c r="AG790" s="161"/>
      <c r="AH790" s="115"/>
      <c r="AI790" s="115"/>
      <c r="AJ790" s="159"/>
      <c r="AK790" s="115"/>
      <c r="AL790" s="115"/>
      <c r="AM790" s="115"/>
      <c r="AO790" s="115"/>
      <c r="AQ790" s="4"/>
    </row>
    <row r="791" spans="3:43">
      <c r="C791" s="159"/>
      <c r="D791" s="162"/>
      <c r="E791" s="161"/>
      <c r="F791" s="166"/>
      <c r="G791" s="160"/>
      <c r="H791" s="160"/>
      <c r="I791" s="160"/>
      <c r="J791" s="160"/>
      <c r="K791" s="160"/>
      <c r="L791" s="160"/>
      <c r="M791" s="160"/>
      <c r="N791" s="160"/>
      <c r="O791" s="160"/>
      <c r="P791" s="160"/>
      <c r="Q791" s="160"/>
      <c r="R791" s="160"/>
      <c r="S791" s="160"/>
      <c r="T791" s="160"/>
      <c r="U791" s="160"/>
      <c r="V791" s="160"/>
      <c r="W791" s="160"/>
      <c r="X791" s="160"/>
      <c r="Y791" s="160"/>
      <c r="Z791" s="160"/>
      <c r="AA791" s="160"/>
      <c r="AB791" s="167"/>
      <c r="AC791" s="160"/>
      <c r="AD791" s="168"/>
      <c r="AE791" s="160"/>
      <c r="AF791" s="160"/>
      <c r="AG791" s="161"/>
      <c r="AH791" s="115"/>
      <c r="AI791" s="115"/>
      <c r="AJ791" s="159"/>
      <c r="AK791" s="115"/>
      <c r="AL791" s="115"/>
      <c r="AM791" s="115"/>
      <c r="AO791" s="115"/>
      <c r="AQ791" s="4"/>
    </row>
    <row r="792" spans="3:43">
      <c r="C792" s="159"/>
      <c r="D792" s="162"/>
      <c r="E792" s="161"/>
      <c r="F792" s="166"/>
      <c r="G792" s="160"/>
      <c r="H792" s="160"/>
      <c r="I792" s="160"/>
      <c r="J792" s="160"/>
      <c r="K792" s="160"/>
      <c r="L792" s="160"/>
      <c r="M792" s="160"/>
      <c r="N792" s="160"/>
      <c r="O792" s="160"/>
      <c r="P792" s="160"/>
      <c r="Q792" s="160"/>
      <c r="R792" s="160"/>
      <c r="S792" s="160"/>
      <c r="T792" s="160"/>
      <c r="U792" s="160"/>
      <c r="V792" s="160"/>
      <c r="W792" s="160"/>
      <c r="X792" s="160"/>
      <c r="Y792" s="160"/>
      <c r="Z792" s="160"/>
      <c r="AA792" s="160"/>
      <c r="AB792" s="167"/>
      <c r="AC792" s="160"/>
      <c r="AD792" s="168"/>
      <c r="AE792" s="160"/>
      <c r="AF792" s="160"/>
      <c r="AG792" s="161"/>
      <c r="AH792" s="115"/>
      <c r="AI792" s="115"/>
      <c r="AJ792" s="159"/>
      <c r="AK792" s="115"/>
      <c r="AL792" s="115"/>
      <c r="AM792" s="115"/>
      <c r="AO792" s="115"/>
      <c r="AQ792" s="4"/>
    </row>
    <row r="793" spans="3:43">
      <c r="C793" s="159"/>
      <c r="D793" s="162"/>
      <c r="E793" s="161"/>
      <c r="F793" s="166"/>
      <c r="G793" s="160"/>
      <c r="H793" s="160"/>
      <c r="I793" s="160"/>
      <c r="J793" s="160"/>
      <c r="K793" s="160"/>
      <c r="L793" s="160"/>
      <c r="M793" s="160"/>
      <c r="N793" s="160"/>
      <c r="O793" s="160"/>
      <c r="P793" s="160"/>
      <c r="Q793" s="160"/>
      <c r="R793" s="160"/>
      <c r="S793" s="160"/>
      <c r="T793" s="160"/>
      <c r="U793" s="160"/>
      <c r="V793" s="160"/>
      <c r="W793" s="160"/>
      <c r="X793" s="160"/>
      <c r="Y793" s="160"/>
      <c r="Z793" s="160"/>
      <c r="AA793" s="160"/>
      <c r="AB793" s="167"/>
      <c r="AC793" s="160"/>
      <c r="AD793" s="168"/>
      <c r="AE793" s="160"/>
      <c r="AF793" s="160"/>
      <c r="AG793" s="161"/>
      <c r="AH793" s="115"/>
      <c r="AI793" s="115"/>
      <c r="AJ793" s="159"/>
      <c r="AK793" s="115"/>
      <c r="AL793" s="115"/>
      <c r="AM793" s="115"/>
      <c r="AO793" s="115"/>
      <c r="AQ793" s="4"/>
    </row>
    <row r="794" spans="3:43">
      <c r="C794" s="159"/>
      <c r="D794" s="162"/>
      <c r="E794" s="161"/>
      <c r="F794" s="166"/>
      <c r="G794" s="160"/>
      <c r="H794" s="160"/>
      <c r="I794" s="160"/>
      <c r="J794" s="160"/>
      <c r="K794" s="160"/>
      <c r="L794" s="160"/>
      <c r="M794" s="160"/>
      <c r="N794" s="160"/>
      <c r="O794" s="160"/>
      <c r="P794" s="160"/>
      <c r="Q794" s="160"/>
      <c r="R794" s="160"/>
      <c r="S794" s="160"/>
      <c r="T794" s="160"/>
      <c r="U794" s="160"/>
      <c r="V794" s="160"/>
      <c r="W794" s="160"/>
      <c r="X794" s="160"/>
      <c r="Y794" s="160"/>
      <c r="Z794" s="160"/>
      <c r="AA794" s="160"/>
      <c r="AB794" s="167"/>
      <c r="AC794" s="160"/>
      <c r="AD794" s="168"/>
      <c r="AE794" s="160"/>
      <c r="AF794" s="160"/>
      <c r="AG794" s="161"/>
      <c r="AH794" s="115"/>
      <c r="AI794" s="115"/>
      <c r="AJ794" s="159"/>
      <c r="AK794" s="115"/>
      <c r="AL794" s="115"/>
      <c r="AM794" s="115"/>
      <c r="AO794" s="115"/>
      <c r="AQ794" s="4"/>
    </row>
    <row r="795" spans="3:43">
      <c r="C795" s="159"/>
      <c r="D795" s="162"/>
      <c r="E795" s="161"/>
      <c r="F795" s="166"/>
      <c r="G795" s="160"/>
      <c r="H795" s="160"/>
      <c r="I795" s="160"/>
      <c r="J795" s="160"/>
      <c r="K795" s="160"/>
      <c r="L795" s="160"/>
      <c r="M795" s="160"/>
      <c r="N795" s="160"/>
      <c r="O795" s="160"/>
      <c r="P795" s="160"/>
      <c r="Q795" s="160"/>
      <c r="R795" s="160"/>
      <c r="S795" s="160"/>
      <c r="T795" s="160"/>
      <c r="U795" s="160"/>
      <c r="V795" s="160"/>
      <c r="W795" s="160"/>
      <c r="X795" s="160"/>
      <c r="Y795" s="160"/>
      <c r="Z795" s="160"/>
      <c r="AA795" s="160"/>
      <c r="AB795" s="167"/>
      <c r="AC795" s="160"/>
      <c r="AD795" s="168"/>
      <c r="AE795" s="160"/>
      <c r="AF795" s="160"/>
      <c r="AG795" s="161"/>
      <c r="AH795" s="115"/>
      <c r="AI795" s="115"/>
      <c r="AJ795" s="159"/>
      <c r="AK795" s="115"/>
      <c r="AL795" s="115"/>
      <c r="AM795" s="115"/>
      <c r="AO795" s="115"/>
      <c r="AQ795" s="4"/>
    </row>
    <row r="796" spans="3:43">
      <c r="C796" s="159"/>
      <c r="D796" s="162"/>
      <c r="E796" s="161"/>
      <c r="F796" s="166"/>
      <c r="G796" s="160"/>
      <c r="H796" s="160"/>
      <c r="I796" s="160"/>
      <c r="J796" s="160"/>
      <c r="K796" s="160"/>
      <c r="L796" s="160"/>
      <c r="M796" s="160"/>
      <c r="N796" s="160"/>
      <c r="O796" s="160"/>
      <c r="P796" s="160"/>
      <c r="Q796" s="160"/>
      <c r="R796" s="160"/>
      <c r="S796" s="160"/>
      <c r="T796" s="160"/>
      <c r="U796" s="160"/>
      <c r="V796" s="160"/>
      <c r="W796" s="160"/>
      <c r="X796" s="160"/>
      <c r="Y796" s="160"/>
      <c r="Z796" s="160"/>
      <c r="AA796" s="160"/>
      <c r="AB796" s="167"/>
      <c r="AC796" s="160"/>
      <c r="AD796" s="168"/>
      <c r="AE796" s="160"/>
      <c r="AF796" s="160"/>
      <c r="AG796" s="161"/>
      <c r="AH796" s="115"/>
      <c r="AI796" s="115"/>
      <c r="AJ796" s="159"/>
      <c r="AK796" s="115"/>
      <c r="AL796" s="115"/>
      <c r="AM796" s="115"/>
      <c r="AO796" s="115"/>
      <c r="AQ796" s="4"/>
    </row>
    <row r="797" spans="3:43">
      <c r="C797" s="159"/>
      <c r="D797" s="162"/>
      <c r="E797" s="161"/>
      <c r="F797" s="166"/>
      <c r="G797" s="160"/>
      <c r="H797" s="160"/>
      <c r="I797" s="160"/>
      <c r="J797" s="160"/>
      <c r="K797" s="160"/>
      <c r="L797" s="160"/>
      <c r="M797" s="160"/>
      <c r="N797" s="160"/>
      <c r="O797" s="160"/>
      <c r="P797" s="160"/>
      <c r="Q797" s="160"/>
      <c r="R797" s="160"/>
      <c r="S797" s="160"/>
      <c r="T797" s="160"/>
      <c r="U797" s="160"/>
      <c r="V797" s="160"/>
      <c r="W797" s="160"/>
      <c r="X797" s="160"/>
      <c r="Y797" s="160"/>
      <c r="Z797" s="160"/>
      <c r="AA797" s="160"/>
      <c r="AB797" s="167"/>
      <c r="AC797" s="160"/>
      <c r="AD797" s="168"/>
      <c r="AE797" s="160"/>
      <c r="AF797" s="160"/>
      <c r="AG797" s="161"/>
      <c r="AH797" s="115"/>
      <c r="AI797" s="115"/>
      <c r="AJ797" s="159"/>
      <c r="AK797" s="115"/>
      <c r="AL797" s="115"/>
      <c r="AM797" s="115"/>
      <c r="AO797" s="115"/>
      <c r="AQ797" s="4"/>
    </row>
    <row r="798" spans="3:43">
      <c r="C798" s="159"/>
      <c r="D798" s="162"/>
      <c r="E798" s="161"/>
      <c r="F798" s="166"/>
      <c r="G798" s="160"/>
      <c r="H798" s="160"/>
      <c r="I798" s="160"/>
      <c r="J798" s="160"/>
      <c r="K798" s="160"/>
      <c r="L798" s="160"/>
      <c r="M798" s="160"/>
      <c r="N798" s="160"/>
      <c r="O798" s="160"/>
      <c r="P798" s="160"/>
      <c r="Q798" s="160"/>
      <c r="R798" s="160"/>
      <c r="S798" s="160"/>
      <c r="T798" s="160"/>
      <c r="U798" s="160"/>
      <c r="V798" s="160"/>
      <c r="W798" s="160"/>
      <c r="X798" s="160"/>
      <c r="Y798" s="160"/>
      <c r="Z798" s="160"/>
      <c r="AA798" s="160"/>
      <c r="AB798" s="167"/>
      <c r="AC798" s="160"/>
      <c r="AD798" s="168"/>
      <c r="AE798" s="160"/>
      <c r="AF798" s="160"/>
      <c r="AG798" s="161"/>
      <c r="AH798" s="115"/>
      <c r="AI798" s="115"/>
      <c r="AJ798" s="159"/>
      <c r="AK798" s="115"/>
      <c r="AL798" s="115"/>
      <c r="AM798" s="115"/>
      <c r="AO798" s="115"/>
      <c r="AQ798" s="4"/>
    </row>
    <row r="799" spans="3:43">
      <c r="C799" s="159"/>
      <c r="D799" s="162"/>
      <c r="E799" s="161"/>
      <c r="F799" s="166"/>
      <c r="G799" s="160"/>
      <c r="H799" s="160"/>
      <c r="I799" s="160"/>
      <c r="J799" s="160"/>
      <c r="K799" s="160"/>
      <c r="L799" s="160"/>
      <c r="M799" s="160"/>
      <c r="N799" s="160"/>
      <c r="O799" s="160"/>
      <c r="P799" s="160"/>
      <c r="Q799" s="160"/>
      <c r="R799" s="160"/>
      <c r="S799" s="160"/>
      <c r="T799" s="160"/>
      <c r="U799" s="160"/>
      <c r="V799" s="160"/>
      <c r="W799" s="160"/>
      <c r="X799" s="160"/>
      <c r="Y799" s="160"/>
      <c r="Z799" s="160"/>
      <c r="AA799" s="160"/>
      <c r="AB799" s="167"/>
      <c r="AC799" s="160"/>
      <c r="AD799" s="168"/>
      <c r="AE799" s="160"/>
      <c r="AF799" s="160"/>
      <c r="AG799" s="161"/>
      <c r="AH799" s="115"/>
      <c r="AI799" s="115"/>
      <c r="AJ799" s="159"/>
      <c r="AK799" s="115"/>
      <c r="AL799" s="115"/>
      <c r="AM799" s="115"/>
      <c r="AO799" s="115"/>
      <c r="AQ799" s="4"/>
    </row>
    <row r="800" spans="3:43">
      <c r="C800" s="159"/>
      <c r="D800" s="162"/>
      <c r="E800" s="161"/>
      <c r="F800" s="166"/>
      <c r="G800" s="160"/>
      <c r="H800" s="160"/>
      <c r="I800" s="160"/>
      <c r="J800" s="160"/>
      <c r="K800" s="160"/>
      <c r="L800" s="160"/>
      <c r="M800" s="160"/>
      <c r="N800" s="160"/>
      <c r="O800" s="160"/>
      <c r="P800" s="160"/>
      <c r="Q800" s="160"/>
      <c r="R800" s="160"/>
      <c r="S800" s="160"/>
      <c r="T800" s="160"/>
      <c r="U800" s="160"/>
      <c r="V800" s="160"/>
      <c r="W800" s="160"/>
      <c r="X800" s="160"/>
      <c r="Y800" s="160"/>
      <c r="Z800" s="160"/>
      <c r="AA800" s="160"/>
      <c r="AB800" s="167"/>
      <c r="AC800" s="160"/>
      <c r="AD800" s="168"/>
      <c r="AE800" s="160"/>
      <c r="AF800" s="160"/>
      <c r="AG800" s="161"/>
      <c r="AH800" s="115"/>
      <c r="AI800" s="115"/>
      <c r="AJ800" s="159"/>
      <c r="AK800" s="115"/>
      <c r="AL800" s="115"/>
      <c r="AM800" s="115"/>
      <c r="AO800" s="115"/>
      <c r="AQ800" s="4"/>
    </row>
    <row r="801" spans="3:43">
      <c r="C801" s="159"/>
      <c r="D801" s="162"/>
      <c r="E801" s="161"/>
      <c r="F801" s="166"/>
      <c r="G801" s="160"/>
      <c r="H801" s="160"/>
      <c r="I801" s="160"/>
      <c r="J801" s="160"/>
      <c r="K801" s="160"/>
      <c r="L801" s="160"/>
      <c r="M801" s="160"/>
      <c r="N801" s="160"/>
      <c r="O801" s="160"/>
      <c r="P801" s="160"/>
      <c r="Q801" s="160"/>
      <c r="R801" s="160"/>
      <c r="S801" s="160"/>
      <c r="T801" s="160"/>
      <c r="U801" s="160"/>
      <c r="V801" s="160"/>
      <c r="W801" s="160"/>
      <c r="X801" s="160"/>
      <c r="Y801" s="160"/>
      <c r="Z801" s="160"/>
      <c r="AA801" s="160"/>
      <c r="AB801" s="167"/>
      <c r="AC801" s="160"/>
      <c r="AD801" s="168"/>
      <c r="AE801" s="160"/>
      <c r="AF801" s="160"/>
      <c r="AG801" s="161"/>
      <c r="AH801" s="115"/>
      <c r="AI801" s="115"/>
      <c r="AJ801" s="159"/>
      <c r="AK801" s="115"/>
      <c r="AL801" s="115"/>
      <c r="AM801" s="115"/>
      <c r="AO801" s="115"/>
      <c r="AQ801" s="4"/>
    </row>
    <row r="802" spans="3:43">
      <c r="C802" s="159"/>
      <c r="D802" s="162"/>
      <c r="E802" s="161"/>
      <c r="F802" s="166"/>
      <c r="G802" s="160"/>
      <c r="H802" s="160"/>
      <c r="I802" s="160"/>
      <c r="J802" s="160"/>
      <c r="K802" s="160"/>
      <c r="L802" s="160"/>
      <c r="M802" s="160"/>
      <c r="N802" s="160"/>
      <c r="O802" s="160"/>
      <c r="P802" s="160"/>
      <c r="Q802" s="160"/>
      <c r="R802" s="160"/>
      <c r="S802" s="160"/>
      <c r="T802" s="160"/>
      <c r="U802" s="160"/>
      <c r="V802" s="160"/>
      <c r="W802" s="160"/>
      <c r="X802" s="160"/>
      <c r="Y802" s="160"/>
      <c r="Z802" s="160"/>
      <c r="AA802" s="160"/>
      <c r="AB802" s="167"/>
      <c r="AC802" s="160"/>
      <c r="AD802" s="168"/>
      <c r="AE802" s="160"/>
      <c r="AF802" s="160"/>
      <c r="AG802" s="161"/>
      <c r="AH802" s="115"/>
      <c r="AI802" s="115"/>
      <c r="AJ802" s="159"/>
      <c r="AK802" s="115"/>
      <c r="AL802" s="115"/>
      <c r="AM802" s="115"/>
      <c r="AO802" s="115"/>
      <c r="AQ802" s="4"/>
    </row>
    <row r="803" spans="3:43">
      <c r="C803" s="159"/>
      <c r="D803" s="162"/>
      <c r="E803" s="161"/>
      <c r="F803" s="166"/>
      <c r="G803" s="160"/>
      <c r="H803" s="160"/>
      <c r="I803" s="160"/>
      <c r="J803" s="160"/>
      <c r="K803" s="160"/>
      <c r="L803" s="160"/>
      <c r="M803" s="160"/>
      <c r="N803" s="160"/>
      <c r="O803" s="160"/>
      <c r="P803" s="160"/>
      <c r="Q803" s="160"/>
      <c r="R803" s="160"/>
      <c r="S803" s="160"/>
      <c r="T803" s="160"/>
      <c r="U803" s="160"/>
      <c r="V803" s="160"/>
      <c r="W803" s="160"/>
      <c r="X803" s="160"/>
      <c r="Y803" s="160"/>
      <c r="Z803" s="160"/>
      <c r="AA803" s="160"/>
      <c r="AB803" s="167"/>
      <c r="AC803" s="160"/>
      <c r="AD803" s="168"/>
      <c r="AE803" s="160"/>
      <c r="AF803" s="160"/>
      <c r="AG803" s="161"/>
      <c r="AH803" s="115"/>
      <c r="AI803" s="115"/>
      <c r="AJ803" s="159"/>
      <c r="AK803" s="115"/>
      <c r="AL803" s="115"/>
      <c r="AM803" s="115"/>
      <c r="AO803" s="115"/>
      <c r="AQ803" s="4"/>
    </row>
    <row r="804" spans="3:43">
      <c r="C804" s="159"/>
      <c r="D804" s="162"/>
      <c r="E804" s="161"/>
      <c r="F804" s="166"/>
      <c r="G804" s="160"/>
      <c r="H804" s="160"/>
      <c r="I804" s="160"/>
      <c r="J804" s="160"/>
      <c r="K804" s="160"/>
      <c r="L804" s="160"/>
      <c r="M804" s="160"/>
      <c r="N804" s="160"/>
      <c r="O804" s="160"/>
      <c r="P804" s="160"/>
      <c r="Q804" s="160"/>
      <c r="R804" s="160"/>
      <c r="S804" s="160"/>
      <c r="T804" s="160"/>
      <c r="U804" s="160"/>
      <c r="V804" s="160"/>
      <c r="W804" s="160"/>
      <c r="X804" s="160"/>
      <c r="Y804" s="160"/>
      <c r="Z804" s="160"/>
      <c r="AA804" s="160"/>
      <c r="AB804" s="167"/>
      <c r="AC804" s="160"/>
      <c r="AD804" s="168"/>
      <c r="AE804" s="160"/>
      <c r="AF804" s="160"/>
      <c r="AG804" s="161"/>
      <c r="AH804" s="115"/>
      <c r="AI804" s="115"/>
      <c r="AJ804" s="159"/>
      <c r="AK804" s="115"/>
      <c r="AL804" s="115"/>
      <c r="AM804" s="115"/>
      <c r="AO804" s="115"/>
      <c r="AQ804" s="4"/>
    </row>
    <row r="805" spans="3:43">
      <c r="C805" s="159"/>
      <c r="D805" s="162"/>
      <c r="E805" s="161"/>
      <c r="F805" s="166"/>
      <c r="G805" s="160"/>
      <c r="H805" s="160"/>
      <c r="I805" s="160"/>
      <c r="J805" s="160"/>
      <c r="K805" s="160"/>
      <c r="L805" s="160"/>
      <c r="M805" s="160"/>
      <c r="N805" s="160"/>
      <c r="O805" s="160"/>
      <c r="P805" s="160"/>
      <c r="Q805" s="160"/>
      <c r="R805" s="160"/>
      <c r="S805" s="160"/>
      <c r="T805" s="160"/>
      <c r="U805" s="160"/>
      <c r="V805" s="160"/>
      <c r="W805" s="160"/>
      <c r="X805" s="160"/>
      <c r="Y805" s="160"/>
      <c r="Z805" s="160"/>
      <c r="AA805" s="160"/>
      <c r="AB805" s="167"/>
      <c r="AC805" s="160"/>
      <c r="AD805" s="168"/>
      <c r="AE805" s="160"/>
      <c r="AF805" s="160"/>
      <c r="AG805" s="161"/>
      <c r="AH805" s="115"/>
      <c r="AI805" s="115"/>
      <c r="AJ805" s="159"/>
      <c r="AK805" s="115"/>
      <c r="AL805" s="115"/>
      <c r="AM805" s="115"/>
      <c r="AO805" s="115"/>
      <c r="AQ805" s="4"/>
    </row>
    <row r="806" spans="3:43">
      <c r="C806" s="159"/>
      <c r="D806" s="162"/>
      <c r="E806" s="161"/>
      <c r="F806" s="166"/>
      <c r="G806" s="160"/>
      <c r="H806" s="160"/>
      <c r="I806" s="160"/>
      <c r="J806" s="160"/>
      <c r="K806" s="160"/>
      <c r="L806" s="160"/>
      <c r="M806" s="160"/>
      <c r="N806" s="160"/>
      <c r="O806" s="160"/>
      <c r="P806" s="160"/>
      <c r="Q806" s="160"/>
      <c r="R806" s="160"/>
      <c r="S806" s="160"/>
      <c r="T806" s="160"/>
      <c r="U806" s="160"/>
      <c r="V806" s="160"/>
      <c r="W806" s="160"/>
      <c r="X806" s="160"/>
      <c r="Y806" s="160"/>
      <c r="Z806" s="160"/>
      <c r="AA806" s="160"/>
      <c r="AB806" s="167"/>
      <c r="AC806" s="160"/>
      <c r="AD806" s="168"/>
      <c r="AE806" s="160"/>
      <c r="AF806" s="160"/>
      <c r="AG806" s="161"/>
      <c r="AH806" s="115"/>
      <c r="AI806" s="115"/>
      <c r="AJ806" s="159"/>
      <c r="AK806" s="115"/>
      <c r="AL806" s="115"/>
      <c r="AM806" s="115"/>
      <c r="AO806" s="115"/>
      <c r="AQ806" s="4"/>
    </row>
    <row r="807" spans="3:43">
      <c r="C807" s="159"/>
      <c r="D807" s="162"/>
      <c r="E807" s="161"/>
      <c r="F807" s="166"/>
      <c r="G807" s="160"/>
      <c r="H807" s="160"/>
      <c r="I807" s="160"/>
      <c r="J807" s="160"/>
      <c r="K807" s="160"/>
      <c r="L807" s="160"/>
      <c r="M807" s="160"/>
      <c r="N807" s="160"/>
      <c r="O807" s="160"/>
      <c r="P807" s="160"/>
      <c r="Q807" s="160"/>
      <c r="R807" s="160"/>
      <c r="S807" s="160"/>
      <c r="T807" s="160"/>
      <c r="U807" s="160"/>
      <c r="V807" s="160"/>
      <c r="W807" s="160"/>
      <c r="X807" s="160"/>
      <c r="Y807" s="160"/>
      <c r="Z807" s="160"/>
      <c r="AA807" s="160"/>
      <c r="AB807" s="167"/>
      <c r="AC807" s="160"/>
      <c r="AD807" s="168"/>
      <c r="AE807" s="160"/>
      <c r="AF807" s="160"/>
      <c r="AG807" s="161"/>
      <c r="AH807" s="115"/>
      <c r="AI807" s="115"/>
      <c r="AJ807" s="159"/>
      <c r="AK807" s="115"/>
      <c r="AL807" s="115"/>
      <c r="AM807" s="115"/>
      <c r="AO807" s="115"/>
      <c r="AQ807" s="4"/>
    </row>
    <row r="808" spans="3:43">
      <c r="C808" s="159"/>
      <c r="D808" s="162"/>
      <c r="E808" s="161"/>
      <c r="F808" s="166"/>
      <c r="G808" s="160"/>
      <c r="H808" s="160"/>
      <c r="I808" s="160"/>
      <c r="J808" s="160"/>
      <c r="K808" s="160"/>
      <c r="L808" s="160"/>
      <c r="M808" s="160"/>
      <c r="N808" s="160"/>
      <c r="O808" s="160"/>
      <c r="P808" s="160"/>
      <c r="Q808" s="160"/>
      <c r="R808" s="160"/>
      <c r="S808" s="160"/>
      <c r="T808" s="160"/>
      <c r="U808" s="160"/>
      <c r="V808" s="160"/>
      <c r="W808" s="160"/>
      <c r="X808" s="160"/>
      <c r="Y808" s="160"/>
      <c r="Z808" s="160"/>
      <c r="AA808" s="160"/>
      <c r="AB808" s="167"/>
      <c r="AC808" s="160"/>
      <c r="AD808" s="168"/>
      <c r="AE808" s="160"/>
      <c r="AF808" s="160"/>
      <c r="AG808" s="161"/>
      <c r="AH808" s="115"/>
      <c r="AI808" s="115"/>
      <c r="AJ808" s="159"/>
      <c r="AK808" s="115"/>
      <c r="AL808" s="115"/>
      <c r="AM808" s="115"/>
      <c r="AO808" s="115"/>
      <c r="AQ808" s="4"/>
    </row>
    <row r="809" spans="3:43">
      <c r="C809" s="159"/>
      <c r="D809" s="162"/>
      <c r="E809" s="161"/>
      <c r="F809" s="166"/>
      <c r="G809" s="160"/>
      <c r="H809" s="160"/>
      <c r="I809" s="160"/>
      <c r="J809" s="160"/>
      <c r="K809" s="160"/>
      <c r="L809" s="160"/>
      <c r="M809" s="160"/>
      <c r="N809" s="160"/>
      <c r="O809" s="160"/>
      <c r="P809" s="160"/>
      <c r="Q809" s="160"/>
      <c r="R809" s="160"/>
      <c r="S809" s="160"/>
      <c r="T809" s="160"/>
      <c r="U809" s="160"/>
      <c r="V809" s="160"/>
      <c r="W809" s="160"/>
      <c r="X809" s="160"/>
      <c r="Y809" s="160"/>
      <c r="Z809" s="160"/>
      <c r="AA809" s="160"/>
      <c r="AB809" s="167"/>
      <c r="AC809" s="160"/>
      <c r="AD809" s="168"/>
      <c r="AE809" s="160"/>
      <c r="AF809" s="160"/>
      <c r="AG809" s="161"/>
      <c r="AH809" s="115"/>
      <c r="AI809" s="115"/>
      <c r="AJ809" s="159"/>
      <c r="AK809" s="115"/>
      <c r="AL809" s="115"/>
      <c r="AM809" s="115"/>
      <c r="AO809" s="115"/>
      <c r="AQ809" s="4"/>
    </row>
    <row r="810" spans="3:43">
      <c r="C810" s="159"/>
      <c r="D810" s="162"/>
      <c r="E810" s="161"/>
      <c r="F810" s="166"/>
      <c r="G810" s="160"/>
      <c r="H810" s="160"/>
      <c r="I810" s="160"/>
      <c r="J810" s="160"/>
      <c r="K810" s="160"/>
      <c r="L810" s="160"/>
      <c r="M810" s="160"/>
      <c r="N810" s="160"/>
      <c r="O810" s="160"/>
      <c r="P810" s="160"/>
      <c r="Q810" s="160"/>
      <c r="R810" s="160"/>
      <c r="S810" s="160"/>
      <c r="T810" s="160"/>
      <c r="U810" s="160"/>
      <c r="V810" s="160"/>
      <c r="W810" s="160"/>
      <c r="X810" s="160"/>
      <c r="Y810" s="160"/>
      <c r="Z810" s="160"/>
      <c r="AA810" s="160"/>
      <c r="AB810" s="167"/>
      <c r="AC810" s="160"/>
      <c r="AD810" s="168"/>
      <c r="AE810" s="160"/>
      <c r="AF810" s="160"/>
      <c r="AG810" s="161"/>
      <c r="AH810" s="115"/>
      <c r="AI810" s="115"/>
      <c r="AJ810" s="159"/>
      <c r="AK810" s="115"/>
      <c r="AL810" s="115"/>
      <c r="AM810" s="115"/>
      <c r="AO810" s="115"/>
      <c r="AQ810" s="4"/>
    </row>
    <row r="811" spans="3:43">
      <c r="C811" s="159"/>
      <c r="D811" s="162"/>
      <c r="E811" s="161"/>
      <c r="F811" s="166"/>
      <c r="G811" s="160"/>
      <c r="H811" s="160"/>
      <c r="I811" s="160"/>
      <c r="J811" s="160"/>
      <c r="K811" s="160"/>
      <c r="L811" s="160"/>
      <c r="M811" s="160"/>
      <c r="N811" s="160"/>
      <c r="O811" s="160"/>
      <c r="P811" s="160"/>
      <c r="Q811" s="160"/>
      <c r="R811" s="160"/>
      <c r="S811" s="160"/>
      <c r="T811" s="160"/>
      <c r="U811" s="160"/>
      <c r="V811" s="160"/>
      <c r="W811" s="160"/>
      <c r="X811" s="160"/>
      <c r="Y811" s="160"/>
      <c r="Z811" s="160"/>
      <c r="AA811" s="160"/>
      <c r="AB811" s="167"/>
      <c r="AC811" s="160"/>
      <c r="AD811" s="168"/>
      <c r="AE811" s="160"/>
      <c r="AF811" s="160"/>
      <c r="AG811" s="161"/>
      <c r="AH811" s="115"/>
      <c r="AI811" s="115"/>
      <c r="AJ811" s="159"/>
      <c r="AK811" s="115"/>
      <c r="AL811" s="115"/>
      <c r="AM811" s="115"/>
      <c r="AO811" s="115"/>
      <c r="AQ811" s="4"/>
    </row>
    <row r="812" spans="3:43">
      <c r="C812" s="159"/>
      <c r="D812" s="162"/>
      <c r="E812" s="161"/>
      <c r="F812" s="166"/>
      <c r="G812" s="160"/>
      <c r="H812" s="160"/>
      <c r="I812" s="160"/>
      <c r="J812" s="160"/>
      <c r="K812" s="160"/>
      <c r="L812" s="160"/>
      <c r="M812" s="160"/>
      <c r="N812" s="160"/>
      <c r="O812" s="160"/>
      <c r="P812" s="160"/>
      <c r="Q812" s="160"/>
      <c r="R812" s="160"/>
      <c r="S812" s="160"/>
      <c r="T812" s="160"/>
      <c r="U812" s="160"/>
      <c r="V812" s="160"/>
      <c r="W812" s="160"/>
      <c r="X812" s="160"/>
      <c r="Y812" s="160"/>
      <c r="Z812" s="160"/>
      <c r="AA812" s="160"/>
      <c r="AB812" s="167"/>
      <c r="AC812" s="160"/>
      <c r="AD812" s="168"/>
      <c r="AE812" s="160"/>
      <c r="AF812" s="160"/>
      <c r="AG812" s="161"/>
      <c r="AH812" s="115"/>
      <c r="AI812" s="115"/>
      <c r="AJ812" s="159"/>
      <c r="AK812" s="115"/>
      <c r="AL812" s="115"/>
      <c r="AM812" s="115"/>
      <c r="AO812" s="115"/>
      <c r="AQ812" s="4"/>
    </row>
    <row r="813" spans="3:43">
      <c r="C813" s="159"/>
      <c r="D813" s="162"/>
      <c r="E813" s="161"/>
      <c r="F813" s="166"/>
      <c r="G813" s="160"/>
      <c r="H813" s="160"/>
      <c r="I813" s="160"/>
      <c r="J813" s="160"/>
      <c r="K813" s="160"/>
      <c r="L813" s="160"/>
      <c r="M813" s="160"/>
      <c r="N813" s="160"/>
      <c r="O813" s="160"/>
      <c r="P813" s="160"/>
      <c r="Q813" s="160"/>
      <c r="R813" s="160"/>
      <c r="S813" s="160"/>
      <c r="T813" s="160"/>
      <c r="U813" s="160"/>
      <c r="V813" s="160"/>
      <c r="W813" s="160"/>
      <c r="X813" s="160"/>
      <c r="Y813" s="160"/>
      <c r="Z813" s="160"/>
      <c r="AA813" s="160"/>
      <c r="AB813" s="167"/>
      <c r="AC813" s="160"/>
      <c r="AD813" s="168"/>
      <c r="AE813" s="160"/>
      <c r="AF813" s="160"/>
      <c r="AG813" s="161"/>
      <c r="AH813" s="115"/>
      <c r="AI813" s="115"/>
      <c r="AJ813" s="159"/>
      <c r="AK813" s="115"/>
      <c r="AL813" s="115"/>
      <c r="AM813" s="115"/>
      <c r="AO813" s="115"/>
      <c r="AQ813" s="4"/>
    </row>
    <row r="814" spans="3:43">
      <c r="C814" s="159"/>
      <c r="D814" s="162"/>
      <c r="E814" s="161"/>
      <c r="F814" s="166"/>
      <c r="G814" s="160"/>
      <c r="H814" s="160"/>
      <c r="I814" s="160"/>
      <c r="J814" s="160"/>
      <c r="K814" s="160"/>
      <c r="L814" s="160"/>
      <c r="M814" s="160"/>
      <c r="N814" s="160"/>
      <c r="O814" s="160"/>
      <c r="P814" s="160"/>
      <c r="Q814" s="160"/>
      <c r="R814" s="160"/>
      <c r="S814" s="160"/>
      <c r="T814" s="160"/>
      <c r="U814" s="160"/>
      <c r="V814" s="160"/>
      <c r="W814" s="160"/>
      <c r="X814" s="160"/>
      <c r="Y814" s="160"/>
      <c r="Z814" s="160"/>
      <c r="AA814" s="160"/>
      <c r="AB814" s="167"/>
      <c r="AC814" s="160"/>
      <c r="AD814" s="168"/>
      <c r="AE814" s="160"/>
      <c r="AF814" s="160"/>
      <c r="AG814" s="161"/>
      <c r="AH814" s="115"/>
      <c r="AI814" s="115"/>
      <c r="AJ814" s="159"/>
      <c r="AK814" s="115"/>
      <c r="AL814" s="115"/>
      <c r="AM814" s="115"/>
      <c r="AO814" s="115"/>
      <c r="AQ814" s="4"/>
    </row>
    <row r="815" spans="3:43">
      <c r="C815" s="159"/>
      <c r="D815" s="162"/>
      <c r="E815" s="161"/>
      <c r="F815" s="166"/>
      <c r="G815" s="160"/>
      <c r="H815" s="160"/>
      <c r="I815" s="160"/>
      <c r="J815" s="160"/>
      <c r="K815" s="160"/>
      <c r="L815" s="160"/>
      <c r="M815" s="160"/>
      <c r="N815" s="160"/>
      <c r="O815" s="160"/>
      <c r="P815" s="160"/>
      <c r="Q815" s="160"/>
      <c r="R815" s="160"/>
      <c r="S815" s="160"/>
      <c r="T815" s="160"/>
      <c r="U815" s="160"/>
      <c r="V815" s="160"/>
      <c r="W815" s="160"/>
      <c r="X815" s="160"/>
      <c r="Y815" s="160"/>
      <c r="Z815" s="160"/>
      <c r="AA815" s="160"/>
      <c r="AB815" s="167"/>
      <c r="AC815" s="160"/>
      <c r="AD815" s="168"/>
      <c r="AE815" s="160"/>
      <c r="AF815" s="160"/>
      <c r="AG815" s="161"/>
      <c r="AH815" s="115"/>
      <c r="AI815" s="115"/>
      <c r="AJ815" s="159"/>
      <c r="AK815" s="115"/>
      <c r="AL815" s="115"/>
      <c r="AM815" s="115"/>
      <c r="AO815" s="115"/>
      <c r="AQ815" s="4"/>
    </row>
    <row r="816" spans="3:43">
      <c r="C816" s="159"/>
      <c r="D816" s="162"/>
      <c r="E816" s="161"/>
      <c r="F816" s="166"/>
      <c r="G816" s="160"/>
      <c r="H816" s="160"/>
      <c r="I816" s="160"/>
      <c r="J816" s="160"/>
      <c r="K816" s="160"/>
      <c r="L816" s="160"/>
      <c r="M816" s="160"/>
      <c r="N816" s="160"/>
      <c r="O816" s="160"/>
      <c r="P816" s="160"/>
      <c r="Q816" s="160"/>
      <c r="R816" s="160"/>
      <c r="S816" s="160"/>
      <c r="T816" s="160"/>
      <c r="U816" s="160"/>
      <c r="V816" s="160"/>
      <c r="W816" s="160"/>
      <c r="X816" s="160"/>
      <c r="Y816" s="160"/>
      <c r="Z816" s="160"/>
      <c r="AA816" s="160"/>
      <c r="AB816" s="167"/>
      <c r="AC816" s="160"/>
      <c r="AD816" s="168"/>
      <c r="AE816" s="160"/>
      <c r="AF816" s="160"/>
      <c r="AG816" s="161"/>
      <c r="AH816" s="115"/>
      <c r="AI816" s="115"/>
      <c r="AJ816" s="159"/>
      <c r="AK816" s="115"/>
      <c r="AL816" s="115"/>
      <c r="AM816" s="115"/>
      <c r="AO816" s="115"/>
      <c r="AQ816" s="4"/>
    </row>
    <row r="817" spans="3:43">
      <c r="C817" s="159"/>
      <c r="D817" s="162"/>
      <c r="E817" s="161"/>
      <c r="F817" s="166"/>
      <c r="G817" s="160"/>
      <c r="H817" s="160"/>
      <c r="I817" s="160"/>
      <c r="J817" s="160"/>
      <c r="K817" s="160"/>
      <c r="L817" s="160"/>
      <c r="M817" s="160"/>
      <c r="N817" s="160"/>
      <c r="O817" s="160"/>
      <c r="P817" s="160"/>
      <c r="Q817" s="160"/>
      <c r="R817" s="160"/>
      <c r="S817" s="160"/>
      <c r="T817" s="160"/>
      <c r="U817" s="160"/>
      <c r="V817" s="160"/>
      <c r="W817" s="160"/>
      <c r="X817" s="160"/>
      <c r="Y817" s="160"/>
      <c r="Z817" s="160"/>
      <c r="AA817" s="160"/>
      <c r="AB817" s="167"/>
      <c r="AC817" s="160"/>
      <c r="AD817" s="168"/>
      <c r="AE817" s="160"/>
      <c r="AF817" s="160"/>
      <c r="AG817" s="161"/>
      <c r="AH817" s="115"/>
      <c r="AI817" s="115"/>
      <c r="AJ817" s="159"/>
      <c r="AK817" s="115"/>
      <c r="AL817" s="115"/>
      <c r="AM817" s="115"/>
      <c r="AO817" s="115"/>
      <c r="AQ817" s="4"/>
    </row>
    <row r="818" spans="3:43">
      <c r="C818" s="159"/>
      <c r="D818" s="162"/>
      <c r="E818" s="161"/>
      <c r="F818" s="166"/>
      <c r="G818" s="160"/>
      <c r="H818" s="160"/>
      <c r="I818" s="160"/>
      <c r="J818" s="160"/>
      <c r="K818" s="160"/>
      <c r="L818" s="160"/>
      <c r="M818" s="160"/>
      <c r="N818" s="160"/>
      <c r="O818" s="160"/>
      <c r="P818" s="160"/>
      <c r="Q818" s="160"/>
      <c r="R818" s="160"/>
      <c r="S818" s="160"/>
      <c r="T818" s="160"/>
      <c r="U818" s="160"/>
      <c r="V818" s="160"/>
      <c r="W818" s="160"/>
      <c r="X818" s="160"/>
      <c r="Y818" s="160"/>
      <c r="Z818" s="160"/>
      <c r="AA818" s="160"/>
      <c r="AB818" s="167"/>
      <c r="AC818" s="160"/>
      <c r="AD818" s="168"/>
      <c r="AE818" s="160"/>
      <c r="AF818" s="160"/>
      <c r="AG818" s="161"/>
      <c r="AH818" s="115"/>
      <c r="AI818" s="115"/>
      <c r="AJ818" s="159"/>
      <c r="AK818" s="115"/>
      <c r="AL818" s="115"/>
      <c r="AM818" s="115"/>
      <c r="AO818" s="115"/>
      <c r="AQ818" s="4"/>
    </row>
    <row r="819" spans="3:43">
      <c r="C819" s="159"/>
      <c r="D819" s="162"/>
      <c r="E819" s="161"/>
      <c r="F819" s="166"/>
      <c r="G819" s="160"/>
      <c r="H819" s="160"/>
      <c r="I819" s="160"/>
      <c r="J819" s="160"/>
      <c r="K819" s="160"/>
      <c r="L819" s="160"/>
      <c r="M819" s="160"/>
      <c r="N819" s="160"/>
      <c r="O819" s="160"/>
      <c r="P819" s="160"/>
      <c r="Q819" s="160"/>
      <c r="R819" s="160"/>
      <c r="S819" s="160"/>
      <c r="T819" s="160"/>
      <c r="U819" s="160"/>
      <c r="V819" s="160"/>
      <c r="W819" s="160"/>
      <c r="X819" s="160"/>
      <c r="Y819" s="160"/>
      <c r="Z819" s="160"/>
      <c r="AA819" s="160"/>
      <c r="AB819" s="167"/>
      <c r="AC819" s="160"/>
      <c r="AD819" s="168"/>
      <c r="AE819" s="160"/>
      <c r="AF819" s="160"/>
      <c r="AG819" s="161"/>
      <c r="AH819" s="115"/>
      <c r="AI819" s="115"/>
      <c r="AJ819" s="159"/>
      <c r="AK819" s="115"/>
      <c r="AL819" s="115"/>
      <c r="AM819" s="115"/>
      <c r="AO819" s="115"/>
      <c r="AQ819" s="4"/>
    </row>
    <row r="820" spans="3:43">
      <c r="C820" s="159"/>
      <c r="D820" s="162"/>
      <c r="E820" s="161"/>
      <c r="F820" s="166"/>
      <c r="G820" s="160"/>
      <c r="H820" s="160"/>
      <c r="I820" s="160"/>
      <c r="J820" s="160"/>
      <c r="K820" s="160"/>
      <c r="L820" s="160"/>
      <c r="M820" s="160"/>
      <c r="N820" s="160"/>
      <c r="O820" s="160"/>
      <c r="P820" s="160"/>
      <c r="Q820" s="160"/>
      <c r="R820" s="160"/>
      <c r="S820" s="160"/>
      <c r="T820" s="160"/>
      <c r="U820" s="160"/>
      <c r="V820" s="160"/>
      <c r="W820" s="160"/>
      <c r="X820" s="160"/>
      <c r="Y820" s="160"/>
      <c r="Z820" s="160"/>
      <c r="AA820" s="160"/>
      <c r="AB820" s="167"/>
      <c r="AC820" s="160"/>
      <c r="AD820" s="168"/>
      <c r="AE820" s="160"/>
      <c r="AF820" s="160"/>
      <c r="AG820" s="161"/>
      <c r="AH820" s="115"/>
      <c r="AI820" s="115"/>
      <c r="AJ820" s="159"/>
      <c r="AK820" s="115"/>
      <c r="AL820" s="115"/>
      <c r="AM820" s="115"/>
      <c r="AO820" s="115"/>
      <c r="AQ820" s="4"/>
    </row>
    <row r="821" spans="3:43">
      <c r="C821" s="159"/>
      <c r="D821" s="162"/>
      <c r="E821" s="161"/>
      <c r="F821" s="166"/>
      <c r="G821" s="160"/>
      <c r="H821" s="160"/>
      <c r="I821" s="160"/>
      <c r="J821" s="160"/>
      <c r="K821" s="160"/>
      <c r="L821" s="160"/>
      <c r="M821" s="160"/>
      <c r="N821" s="160"/>
      <c r="O821" s="160"/>
      <c r="P821" s="160"/>
      <c r="Q821" s="160"/>
      <c r="R821" s="160"/>
      <c r="S821" s="160"/>
      <c r="T821" s="160"/>
      <c r="U821" s="160"/>
      <c r="V821" s="160"/>
      <c r="W821" s="160"/>
      <c r="X821" s="160"/>
      <c r="Y821" s="160"/>
      <c r="Z821" s="160"/>
      <c r="AA821" s="160"/>
      <c r="AB821" s="167"/>
      <c r="AC821" s="160"/>
      <c r="AD821" s="168"/>
      <c r="AE821" s="160"/>
      <c r="AF821" s="160"/>
      <c r="AG821" s="161"/>
      <c r="AH821" s="115"/>
      <c r="AI821" s="115"/>
      <c r="AJ821" s="159"/>
      <c r="AK821" s="115"/>
      <c r="AL821" s="115"/>
      <c r="AM821" s="115"/>
      <c r="AO821" s="115"/>
      <c r="AQ821" s="4"/>
    </row>
    <row r="822" spans="3:43">
      <c r="C822" s="159"/>
      <c r="D822" s="162"/>
      <c r="E822" s="161"/>
      <c r="F822" s="166"/>
      <c r="G822" s="160"/>
      <c r="H822" s="160"/>
      <c r="I822" s="160"/>
      <c r="J822" s="160"/>
      <c r="K822" s="160"/>
      <c r="L822" s="160"/>
      <c r="M822" s="160"/>
      <c r="N822" s="160"/>
      <c r="O822" s="160"/>
      <c r="P822" s="160"/>
      <c r="Q822" s="160"/>
      <c r="R822" s="160"/>
      <c r="S822" s="160"/>
      <c r="T822" s="160"/>
      <c r="U822" s="160"/>
      <c r="V822" s="160"/>
      <c r="W822" s="160"/>
      <c r="X822" s="160"/>
      <c r="Y822" s="160"/>
      <c r="Z822" s="160"/>
      <c r="AA822" s="160"/>
      <c r="AB822" s="167"/>
      <c r="AC822" s="160"/>
      <c r="AD822" s="168"/>
      <c r="AE822" s="160"/>
      <c r="AF822" s="160"/>
      <c r="AG822" s="161"/>
      <c r="AH822" s="115"/>
      <c r="AI822" s="115"/>
      <c r="AJ822" s="159"/>
      <c r="AK822" s="115"/>
      <c r="AL822" s="115"/>
      <c r="AM822" s="115"/>
      <c r="AO822" s="115"/>
      <c r="AQ822" s="4"/>
    </row>
    <row r="823" spans="3:43">
      <c r="C823" s="159"/>
      <c r="D823" s="162"/>
      <c r="E823" s="161"/>
      <c r="F823" s="166"/>
      <c r="G823" s="160"/>
      <c r="H823" s="160"/>
      <c r="I823" s="160"/>
      <c r="J823" s="160"/>
      <c r="K823" s="160"/>
      <c r="L823" s="160"/>
      <c r="M823" s="160"/>
      <c r="N823" s="160"/>
      <c r="O823" s="160"/>
      <c r="P823" s="160"/>
      <c r="Q823" s="160"/>
      <c r="R823" s="160"/>
      <c r="S823" s="160"/>
      <c r="T823" s="160"/>
      <c r="U823" s="160"/>
      <c r="V823" s="160"/>
      <c r="W823" s="160"/>
      <c r="X823" s="160"/>
      <c r="Y823" s="160"/>
      <c r="Z823" s="160"/>
      <c r="AA823" s="160"/>
      <c r="AB823" s="167"/>
      <c r="AC823" s="160"/>
      <c r="AD823" s="168"/>
      <c r="AE823" s="160"/>
      <c r="AF823" s="160"/>
      <c r="AG823" s="161"/>
      <c r="AH823" s="115"/>
      <c r="AI823" s="115"/>
      <c r="AJ823" s="159"/>
      <c r="AK823" s="115"/>
      <c r="AL823" s="115"/>
      <c r="AM823" s="115"/>
      <c r="AO823" s="115"/>
      <c r="AQ823" s="4"/>
    </row>
    <row r="824" spans="3:43">
      <c r="C824" s="159"/>
      <c r="D824" s="162"/>
      <c r="E824" s="161"/>
      <c r="F824" s="166"/>
      <c r="G824" s="160"/>
      <c r="H824" s="160"/>
      <c r="I824" s="160"/>
      <c r="J824" s="160"/>
      <c r="K824" s="160"/>
      <c r="L824" s="160"/>
      <c r="M824" s="160"/>
      <c r="N824" s="160"/>
      <c r="O824" s="160"/>
      <c r="P824" s="160"/>
      <c r="Q824" s="160"/>
      <c r="R824" s="160"/>
      <c r="S824" s="160"/>
      <c r="T824" s="160"/>
      <c r="U824" s="160"/>
      <c r="V824" s="160"/>
      <c r="W824" s="160"/>
      <c r="X824" s="160"/>
      <c r="Y824" s="160"/>
      <c r="Z824" s="160"/>
      <c r="AA824" s="160"/>
      <c r="AB824" s="167"/>
      <c r="AC824" s="160"/>
      <c r="AD824" s="168"/>
      <c r="AE824" s="160"/>
      <c r="AF824" s="160"/>
      <c r="AG824" s="161"/>
      <c r="AH824" s="115"/>
      <c r="AI824" s="115"/>
      <c r="AJ824" s="159"/>
      <c r="AK824" s="115"/>
      <c r="AL824" s="115"/>
      <c r="AM824" s="115"/>
      <c r="AO824" s="115"/>
      <c r="AQ824" s="4"/>
    </row>
    <row r="825" spans="3:43">
      <c r="C825" s="159"/>
      <c r="D825" s="162"/>
      <c r="E825" s="161"/>
      <c r="F825" s="166"/>
      <c r="G825" s="160"/>
      <c r="H825" s="160"/>
      <c r="I825" s="160"/>
      <c r="J825" s="160"/>
      <c r="K825" s="160"/>
      <c r="L825" s="160"/>
      <c r="M825" s="160"/>
      <c r="N825" s="160"/>
      <c r="O825" s="160"/>
      <c r="P825" s="160"/>
      <c r="Q825" s="160"/>
      <c r="R825" s="160"/>
      <c r="S825" s="160"/>
      <c r="T825" s="160"/>
      <c r="U825" s="160"/>
      <c r="V825" s="160"/>
      <c r="W825" s="160"/>
      <c r="X825" s="160"/>
      <c r="Y825" s="160"/>
      <c r="Z825" s="160"/>
      <c r="AA825" s="160"/>
      <c r="AB825" s="167"/>
      <c r="AC825" s="160"/>
      <c r="AD825" s="168"/>
      <c r="AE825" s="160"/>
      <c r="AF825" s="160"/>
      <c r="AG825" s="161"/>
      <c r="AH825" s="115"/>
      <c r="AI825" s="115"/>
      <c r="AJ825" s="159"/>
      <c r="AK825" s="115"/>
      <c r="AL825" s="115"/>
      <c r="AM825" s="115"/>
      <c r="AO825" s="115"/>
      <c r="AQ825" s="4"/>
    </row>
    <row r="826" spans="3:43">
      <c r="C826" s="159"/>
      <c r="D826" s="162"/>
      <c r="E826" s="161"/>
      <c r="F826" s="166"/>
      <c r="G826" s="160"/>
      <c r="H826" s="160"/>
      <c r="I826" s="160"/>
      <c r="J826" s="160"/>
      <c r="K826" s="160"/>
      <c r="L826" s="160"/>
      <c r="M826" s="160"/>
      <c r="N826" s="160"/>
      <c r="O826" s="160"/>
      <c r="P826" s="160"/>
      <c r="Q826" s="160"/>
      <c r="R826" s="160"/>
      <c r="S826" s="160"/>
      <c r="T826" s="160"/>
      <c r="U826" s="160"/>
      <c r="V826" s="160"/>
      <c r="W826" s="160"/>
      <c r="X826" s="160"/>
      <c r="Y826" s="160"/>
      <c r="Z826" s="160"/>
      <c r="AA826" s="160"/>
      <c r="AB826" s="167"/>
      <c r="AC826" s="160"/>
      <c r="AD826" s="168"/>
      <c r="AE826" s="160"/>
      <c r="AF826" s="160"/>
      <c r="AG826" s="161"/>
      <c r="AH826" s="115"/>
      <c r="AI826" s="115"/>
      <c r="AJ826" s="159"/>
      <c r="AK826" s="115"/>
      <c r="AL826" s="115"/>
      <c r="AM826" s="115"/>
      <c r="AO826" s="115"/>
      <c r="AQ826" s="4"/>
    </row>
    <row r="827" spans="3:43">
      <c r="C827" s="159"/>
      <c r="D827" s="162"/>
      <c r="E827" s="161"/>
      <c r="F827" s="166"/>
      <c r="G827" s="160"/>
      <c r="H827" s="160"/>
      <c r="I827" s="160"/>
      <c r="J827" s="160"/>
      <c r="K827" s="160"/>
      <c r="L827" s="160"/>
      <c r="M827" s="160"/>
      <c r="N827" s="160"/>
      <c r="O827" s="160"/>
      <c r="P827" s="160"/>
      <c r="Q827" s="160"/>
      <c r="R827" s="160"/>
      <c r="S827" s="160"/>
      <c r="T827" s="160"/>
      <c r="U827" s="160"/>
      <c r="V827" s="160"/>
      <c r="W827" s="160"/>
      <c r="X827" s="160"/>
      <c r="Y827" s="160"/>
      <c r="Z827" s="160"/>
      <c r="AA827" s="160"/>
      <c r="AB827" s="167"/>
      <c r="AC827" s="160"/>
      <c r="AD827" s="168"/>
      <c r="AE827" s="160"/>
      <c r="AF827" s="160"/>
      <c r="AG827" s="161"/>
      <c r="AH827" s="115"/>
      <c r="AI827" s="115"/>
      <c r="AJ827" s="159"/>
      <c r="AK827" s="115"/>
      <c r="AL827" s="115"/>
      <c r="AM827" s="115"/>
      <c r="AO827" s="115"/>
      <c r="AQ827" s="4"/>
    </row>
    <row r="828" spans="3:43">
      <c r="C828" s="159"/>
      <c r="D828" s="162"/>
      <c r="E828" s="161"/>
      <c r="F828" s="166"/>
      <c r="G828" s="160"/>
      <c r="H828" s="160"/>
      <c r="I828" s="160"/>
      <c r="J828" s="160"/>
      <c r="K828" s="160"/>
      <c r="L828" s="160"/>
      <c r="M828" s="160"/>
      <c r="N828" s="160"/>
      <c r="O828" s="160"/>
      <c r="P828" s="160"/>
      <c r="Q828" s="160"/>
      <c r="R828" s="160"/>
      <c r="S828" s="160"/>
      <c r="T828" s="160"/>
      <c r="U828" s="160"/>
      <c r="V828" s="160"/>
      <c r="W828" s="160"/>
      <c r="X828" s="160"/>
      <c r="Y828" s="160"/>
      <c r="Z828" s="160"/>
      <c r="AA828" s="160"/>
      <c r="AB828" s="167"/>
      <c r="AC828" s="160"/>
      <c r="AD828" s="168"/>
      <c r="AE828" s="160"/>
      <c r="AF828" s="160"/>
      <c r="AG828" s="161"/>
      <c r="AH828" s="115"/>
      <c r="AI828" s="115"/>
      <c r="AJ828" s="159"/>
      <c r="AK828" s="115"/>
      <c r="AL828" s="115"/>
      <c r="AM828" s="115"/>
      <c r="AO828" s="115"/>
      <c r="AQ828" s="4"/>
    </row>
    <row r="829" spans="3:43">
      <c r="C829" s="159"/>
      <c r="D829" s="162"/>
      <c r="E829" s="161"/>
      <c r="F829" s="166"/>
      <c r="G829" s="160"/>
      <c r="H829" s="160"/>
      <c r="I829" s="160"/>
      <c r="J829" s="160"/>
      <c r="K829" s="160"/>
      <c r="L829" s="160"/>
      <c r="M829" s="160"/>
      <c r="N829" s="160"/>
      <c r="O829" s="160"/>
      <c r="P829" s="160"/>
      <c r="Q829" s="160"/>
      <c r="R829" s="160"/>
      <c r="S829" s="160"/>
      <c r="T829" s="160"/>
      <c r="U829" s="160"/>
      <c r="V829" s="160"/>
      <c r="W829" s="160"/>
      <c r="X829" s="160"/>
      <c r="Y829" s="160"/>
      <c r="Z829" s="160"/>
      <c r="AA829" s="160"/>
      <c r="AB829" s="167"/>
      <c r="AC829" s="160"/>
      <c r="AD829" s="168"/>
      <c r="AE829" s="160"/>
      <c r="AF829" s="160"/>
      <c r="AG829" s="161"/>
      <c r="AH829" s="115"/>
      <c r="AI829" s="115"/>
      <c r="AJ829" s="159"/>
      <c r="AK829" s="115"/>
      <c r="AL829" s="115"/>
      <c r="AM829" s="115"/>
      <c r="AO829" s="115"/>
      <c r="AQ829" s="4"/>
    </row>
    <row r="830" spans="3:43">
      <c r="C830" s="159"/>
      <c r="D830" s="162"/>
      <c r="E830" s="161"/>
      <c r="F830" s="166"/>
      <c r="G830" s="160"/>
      <c r="H830" s="160"/>
      <c r="I830" s="160"/>
      <c r="J830" s="160"/>
      <c r="K830" s="160"/>
      <c r="L830" s="160"/>
      <c r="M830" s="160"/>
      <c r="N830" s="160"/>
      <c r="O830" s="160"/>
      <c r="P830" s="160"/>
      <c r="Q830" s="160"/>
      <c r="R830" s="160"/>
      <c r="S830" s="160"/>
      <c r="T830" s="160"/>
      <c r="U830" s="160"/>
      <c r="V830" s="160"/>
      <c r="W830" s="160"/>
      <c r="X830" s="160"/>
      <c r="Y830" s="160"/>
      <c r="Z830" s="160"/>
      <c r="AA830" s="160"/>
      <c r="AB830" s="167"/>
      <c r="AC830" s="160"/>
      <c r="AD830" s="168"/>
      <c r="AE830" s="160"/>
      <c r="AF830" s="160"/>
      <c r="AG830" s="161"/>
      <c r="AH830" s="115"/>
      <c r="AI830" s="115"/>
      <c r="AJ830" s="159"/>
      <c r="AK830" s="115"/>
      <c r="AL830" s="115"/>
      <c r="AM830" s="115"/>
      <c r="AO830" s="115"/>
      <c r="AQ830" s="4"/>
    </row>
    <row r="831" spans="3:43">
      <c r="C831" s="159"/>
      <c r="D831" s="162"/>
      <c r="E831" s="161"/>
      <c r="F831" s="166"/>
      <c r="G831" s="160"/>
      <c r="H831" s="160"/>
      <c r="I831" s="160"/>
      <c r="J831" s="160"/>
      <c r="K831" s="160"/>
      <c r="L831" s="160"/>
      <c r="M831" s="160"/>
      <c r="N831" s="160"/>
      <c r="O831" s="160"/>
      <c r="P831" s="160"/>
      <c r="Q831" s="160"/>
      <c r="R831" s="160"/>
      <c r="S831" s="160"/>
      <c r="T831" s="160"/>
      <c r="U831" s="160"/>
      <c r="V831" s="160"/>
      <c r="W831" s="160"/>
      <c r="X831" s="160"/>
      <c r="Y831" s="160"/>
      <c r="Z831" s="160"/>
      <c r="AA831" s="160"/>
      <c r="AB831" s="167"/>
      <c r="AC831" s="160"/>
      <c r="AD831" s="168"/>
      <c r="AE831" s="160"/>
      <c r="AF831" s="160"/>
      <c r="AG831" s="161"/>
      <c r="AH831" s="115"/>
      <c r="AI831" s="115"/>
      <c r="AJ831" s="159"/>
      <c r="AK831" s="115"/>
      <c r="AL831" s="115"/>
      <c r="AM831" s="115"/>
      <c r="AO831" s="115"/>
      <c r="AQ831" s="4"/>
    </row>
    <row r="832" spans="3:43">
      <c r="C832" s="159"/>
      <c r="D832" s="162"/>
      <c r="E832" s="161"/>
      <c r="F832" s="166"/>
      <c r="G832" s="160"/>
      <c r="H832" s="160"/>
      <c r="I832" s="160"/>
      <c r="J832" s="160"/>
      <c r="K832" s="160"/>
      <c r="L832" s="160"/>
      <c r="M832" s="160"/>
      <c r="N832" s="160"/>
      <c r="O832" s="160"/>
      <c r="P832" s="160"/>
      <c r="Q832" s="160"/>
      <c r="R832" s="160"/>
      <c r="S832" s="160"/>
      <c r="T832" s="160"/>
      <c r="U832" s="160"/>
      <c r="V832" s="160"/>
      <c r="W832" s="160"/>
      <c r="X832" s="160"/>
      <c r="Y832" s="160"/>
      <c r="Z832" s="160"/>
      <c r="AA832" s="160"/>
      <c r="AB832" s="167"/>
      <c r="AC832" s="160"/>
      <c r="AD832" s="168"/>
      <c r="AE832" s="160"/>
      <c r="AF832" s="160"/>
      <c r="AG832" s="161"/>
      <c r="AH832" s="115"/>
      <c r="AI832" s="115"/>
      <c r="AJ832" s="159"/>
      <c r="AK832" s="115"/>
      <c r="AL832" s="115"/>
      <c r="AM832" s="115"/>
      <c r="AO832" s="115"/>
      <c r="AQ832" s="4"/>
    </row>
    <row r="833" spans="3:43">
      <c r="C833" s="159"/>
      <c r="D833" s="162"/>
      <c r="E833" s="161"/>
      <c r="F833" s="166"/>
      <c r="G833" s="160"/>
      <c r="H833" s="160"/>
      <c r="I833" s="160"/>
      <c r="J833" s="160"/>
      <c r="K833" s="160"/>
      <c r="L833" s="160"/>
      <c r="M833" s="160"/>
      <c r="N833" s="160"/>
      <c r="O833" s="160"/>
      <c r="P833" s="160"/>
      <c r="Q833" s="160"/>
      <c r="R833" s="160"/>
      <c r="S833" s="160"/>
      <c r="T833" s="160"/>
      <c r="U833" s="160"/>
      <c r="V833" s="160"/>
      <c r="W833" s="160"/>
      <c r="X833" s="160"/>
      <c r="Y833" s="160"/>
      <c r="Z833" s="160"/>
      <c r="AA833" s="160"/>
      <c r="AB833" s="167"/>
      <c r="AC833" s="160"/>
      <c r="AD833" s="168"/>
      <c r="AE833" s="160"/>
      <c r="AF833" s="160"/>
      <c r="AG833" s="161"/>
      <c r="AH833" s="115"/>
      <c r="AI833" s="115"/>
      <c r="AJ833" s="159"/>
      <c r="AK833" s="115"/>
      <c r="AL833" s="115"/>
      <c r="AM833" s="115"/>
      <c r="AO833" s="115"/>
      <c r="AQ833" s="4"/>
    </row>
    <row r="834" spans="3:43">
      <c r="C834" s="159"/>
      <c r="D834" s="162"/>
      <c r="E834" s="161"/>
      <c r="F834" s="166"/>
      <c r="G834" s="160"/>
      <c r="H834" s="160"/>
      <c r="I834" s="160"/>
      <c r="J834" s="160"/>
      <c r="K834" s="160"/>
      <c r="L834" s="160"/>
      <c r="M834" s="160"/>
      <c r="N834" s="160"/>
      <c r="O834" s="160"/>
      <c r="P834" s="160"/>
      <c r="Q834" s="160"/>
      <c r="R834" s="160"/>
      <c r="S834" s="160"/>
      <c r="T834" s="160"/>
      <c r="U834" s="160"/>
      <c r="V834" s="160"/>
      <c r="W834" s="160"/>
      <c r="X834" s="160"/>
      <c r="Y834" s="160"/>
      <c r="Z834" s="160"/>
      <c r="AA834" s="160"/>
      <c r="AB834" s="167"/>
      <c r="AC834" s="160"/>
      <c r="AD834" s="168"/>
      <c r="AE834" s="160"/>
      <c r="AF834" s="160"/>
      <c r="AG834" s="161"/>
      <c r="AH834" s="115"/>
      <c r="AI834" s="115"/>
      <c r="AJ834" s="159"/>
      <c r="AK834" s="115"/>
      <c r="AL834" s="115"/>
      <c r="AM834" s="115"/>
      <c r="AO834" s="115"/>
      <c r="AQ834" s="4"/>
    </row>
    <row r="835" spans="3:43">
      <c r="C835" s="159"/>
      <c r="D835" s="162"/>
      <c r="E835" s="161"/>
      <c r="F835" s="166"/>
      <c r="G835" s="160"/>
      <c r="H835" s="160"/>
      <c r="I835" s="160"/>
      <c r="J835" s="160"/>
      <c r="K835" s="160"/>
      <c r="L835" s="160"/>
      <c r="M835" s="160"/>
      <c r="N835" s="160"/>
      <c r="O835" s="160"/>
      <c r="P835" s="160"/>
      <c r="Q835" s="160"/>
      <c r="R835" s="160"/>
      <c r="S835" s="160"/>
      <c r="T835" s="160"/>
      <c r="U835" s="160"/>
      <c r="V835" s="160"/>
      <c r="W835" s="160"/>
      <c r="X835" s="160"/>
      <c r="Y835" s="160"/>
      <c r="Z835" s="160"/>
      <c r="AA835" s="160"/>
      <c r="AB835" s="167"/>
      <c r="AC835" s="160"/>
      <c r="AD835" s="168"/>
      <c r="AE835" s="160"/>
      <c r="AF835" s="160"/>
      <c r="AG835" s="161"/>
      <c r="AH835" s="115"/>
      <c r="AI835" s="115"/>
      <c r="AJ835" s="159"/>
      <c r="AK835" s="115"/>
      <c r="AL835" s="115"/>
      <c r="AM835" s="115"/>
      <c r="AO835" s="115"/>
      <c r="AQ835" s="4"/>
    </row>
    <row r="836" spans="3:43">
      <c r="C836" s="159"/>
      <c r="D836" s="162"/>
      <c r="E836" s="161"/>
      <c r="F836" s="166"/>
      <c r="G836" s="160"/>
      <c r="H836" s="160"/>
      <c r="I836" s="160"/>
      <c r="J836" s="160"/>
      <c r="K836" s="160"/>
      <c r="L836" s="160"/>
      <c r="M836" s="160"/>
      <c r="N836" s="160"/>
      <c r="O836" s="160"/>
      <c r="P836" s="160"/>
      <c r="Q836" s="160"/>
      <c r="R836" s="160"/>
      <c r="S836" s="160"/>
      <c r="T836" s="160"/>
      <c r="U836" s="160"/>
      <c r="V836" s="160"/>
      <c r="W836" s="160"/>
      <c r="X836" s="160"/>
      <c r="Y836" s="160"/>
      <c r="Z836" s="160"/>
      <c r="AA836" s="160"/>
      <c r="AB836" s="167"/>
      <c r="AC836" s="160"/>
      <c r="AD836" s="168"/>
      <c r="AE836" s="160"/>
      <c r="AF836" s="160"/>
      <c r="AG836" s="161"/>
      <c r="AH836" s="115"/>
      <c r="AI836" s="115"/>
      <c r="AJ836" s="159"/>
      <c r="AK836" s="115"/>
      <c r="AL836" s="115"/>
      <c r="AM836" s="115"/>
      <c r="AO836" s="115"/>
      <c r="AQ836" s="4"/>
    </row>
    <row r="837" spans="3:43">
      <c r="C837" s="159"/>
      <c r="D837" s="162"/>
      <c r="E837" s="161"/>
      <c r="F837" s="166"/>
      <c r="G837" s="160"/>
      <c r="H837" s="160"/>
      <c r="I837" s="160"/>
      <c r="J837" s="160"/>
      <c r="K837" s="160"/>
      <c r="L837" s="160"/>
      <c r="M837" s="160"/>
      <c r="N837" s="160"/>
      <c r="O837" s="160"/>
      <c r="P837" s="160"/>
      <c r="Q837" s="160"/>
      <c r="R837" s="160"/>
      <c r="S837" s="160"/>
      <c r="T837" s="160"/>
      <c r="U837" s="160"/>
      <c r="V837" s="160"/>
      <c r="W837" s="160"/>
      <c r="X837" s="160"/>
      <c r="Y837" s="160"/>
      <c r="Z837" s="160"/>
      <c r="AA837" s="160"/>
      <c r="AB837" s="167"/>
      <c r="AC837" s="160"/>
      <c r="AD837" s="168"/>
      <c r="AE837" s="160"/>
      <c r="AF837" s="160"/>
      <c r="AG837" s="161"/>
      <c r="AH837" s="115"/>
      <c r="AI837" s="115"/>
      <c r="AJ837" s="159"/>
      <c r="AK837" s="115"/>
      <c r="AL837" s="115"/>
      <c r="AM837" s="115"/>
      <c r="AO837" s="115"/>
      <c r="AQ837" s="4"/>
    </row>
    <row r="838" spans="3:43">
      <c r="C838" s="159"/>
      <c r="D838" s="162"/>
      <c r="E838" s="161"/>
      <c r="F838" s="166"/>
      <c r="G838" s="160"/>
      <c r="H838" s="160"/>
      <c r="I838" s="160"/>
      <c r="J838" s="160"/>
      <c r="K838" s="160"/>
      <c r="L838" s="160"/>
      <c r="M838" s="160"/>
      <c r="N838" s="160"/>
      <c r="O838" s="160"/>
      <c r="P838" s="160"/>
      <c r="Q838" s="160"/>
      <c r="R838" s="160"/>
      <c r="S838" s="160"/>
      <c r="T838" s="160"/>
      <c r="U838" s="160"/>
      <c r="V838" s="160"/>
      <c r="W838" s="160"/>
      <c r="X838" s="160"/>
      <c r="Y838" s="160"/>
      <c r="Z838" s="160"/>
      <c r="AA838" s="160"/>
      <c r="AB838" s="167"/>
      <c r="AC838" s="160"/>
      <c r="AD838" s="168"/>
      <c r="AE838" s="160"/>
      <c r="AF838" s="160"/>
      <c r="AG838" s="161"/>
      <c r="AH838" s="115"/>
      <c r="AI838" s="115"/>
      <c r="AJ838" s="159"/>
      <c r="AK838" s="115"/>
      <c r="AL838" s="115"/>
      <c r="AM838" s="115"/>
      <c r="AO838" s="115"/>
      <c r="AQ838" s="4"/>
    </row>
    <row r="839" spans="3:43">
      <c r="C839" s="159"/>
      <c r="D839" s="162"/>
      <c r="E839" s="161"/>
      <c r="F839" s="166"/>
      <c r="G839" s="160"/>
      <c r="H839" s="160"/>
      <c r="I839" s="160"/>
      <c r="J839" s="160"/>
      <c r="K839" s="160"/>
      <c r="L839" s="160"/>
      <c r="M839" s="160"/>
      <c r="N839" s="160"/>
      <c r="O839" s="160"/>
      <c r="P839" s="160"/>
      <c r="Q839" s="160"/>
      <c r="R839" s="160"/>
      <c r="S839" s="160"/>
      <c r="T839" s="160"/>
      <c r="U839" s="160"/>
      <c r="V839" s="160"/>
      <c r="W839" s="160"/>
      <c r="X839" s="160"/>
      <c r="Y839" s="160"/>
      <c r="Z839" s="160"/>
      <c r="AA839" s="160"/>
      <c r="AB839" s="167"/>
      <c r="AC839" s="160"/>
      <c r="AD839" s="168"/>
      <c r="AE839" s="160"/>
      <c r="AF839" s="160"/>
      <c r="AG839" s="161"/>
      <c r="AH839" s="115"/>
      <c r="AI839" s="115"/>
      <c r="AJ839" s="159"/>
      <c r="AK839" s="115"/>
      <c r="AL839" s="115"/>
      <c r="AM839" s="115"/>
      <c r="AO839" s="115"/>
      <c r="AQ839" s="4"/>
    </row>
    <row r="840" spans="3:43">
      <c r="C840" s="159"/>
      <c r="D840" s="162"/>
      <c r="E840" s="161"/>
      <c r="F840" s="166"/>
      <c r="G840" s="160"/>
      <c r="H840" s="160"/>
      <c r="I840" s="160"/>
      <c r="J840" s="160"/>
      <c r="K840" s="160"/>
      <c r="L840" s="160"/>
      <c r="M840" s="160"/>
      <c r="N840" s="160"/>
      <c r="O840" s="160"/>
      <c r="P840" s="160"/>
      <c r="Q840" s="160"/>
      <c r="R840" s="160"/>
      <c r="S840" s="160"/>
      <c r="T840" s="160"/>
      <c r="U840" s="160"/>
      <c r="V840" s="160"/>
      <c r="W840" s="160"/>
      <c r="X840" s="160"/>
      <c r="Y840" s="160"/>
      <c r="Z840" s="160"/>
      <c r="AA840" s="160"/>
      <c r="AB840" s="167"/>
      <c r="AC840" s="160"/>
      <c r="AD840" s="168"/>
      <c r="AE840" s="160"/>
      <c r="AF840" s="160"/>
      <c r="AG840" s="161"/>
      <c r="AH840" s="115"/>
      <c r="AI840" s="115"/>
      <c r="AJ840" s="159"/>
      <c r="AK840" s="115"/>
      <c r="AL840" s="115"/>
      <c r="AM840" s="115"/>
      <c r="AO840" s="115"/>
      <c r="AQ840" s="4"/>
    </row>
    <row r="841" spans="3:43">
      <c r="C841" s="159"/>
      <c r="D841" s="162"/>
      <c r="E841" s="161"/>
      <c r="F841" s="166"/>
      <c r="G841" s="160"/>
      <c r="H841" s="160"/>
      <c r="I841" s="160"/>
      <c r="J841" s="160"/>
      <c r="K841" s="160"/>
      <c r="L841" s="160"/>
      <c r="M841" s="160"/>
      <c r="N841" s="160"/>
      <c r="O841" s="160"/>
      <c r="P841" s="160"/>
      <c r="Q841" s="160"/>
      <c r="R841" s="160"/>
      <c r="S841" s="160"/>
      <c r="T841" s="160"/>
      <c r="U841" s="160"/>
      <c r="V841" s="160"/>
      <c r="W841" s="160"/>
      <c r="X841" s="160"/>
      <c r="Y841" s="160"/>
      <c r="Z841" s="160"/>
      <c r="AA841" s="160"/>
      <c r="AB841" s="167"/>
      <c r="AC841" s="160"/>
      <c r="AD841" s="168"/>
      <c r="AE841" s="160"/>
      <c r="AF841" s="160"/>
      <c r="AG841" s="161"/>
      <c r="AH841" s="115"/>
      <c r="AI841" s="115"/>
      <c r="AJ841" s="159"/>
      <c r="AK841" s="115"/>
      <c r="AL841" s="115"/>
      <c r="AM841" s="115"/>
      <c r="AO841" s="115"/>
      <c r="AQ841" s="4"/>
    </row>
    <row r="842" spans="3:43">
      <c r="C842" s="159"/>
      <c r="D842" s="162"/>
      <c r="E842" s="161"/>
      <c r="F842" s="166"/>
      <c r="G842" s="160"/>
      <c r="H842" s="160"/>
      <c r="I842" s="160"/>
      <c r="J842" s="160"/>
      <c r="K842" s="160"/>
      <c r="L842" s="160"/>
      <c r="M842" s="160"/>
      <c r="N842" s="160"/>
      <c r="O842" s="160"/>
      <c r="P842" s="160"/>
      <c r="Q842" s="160"/>
      <c r="R842" s="160"/>
      <c r="S842" s="160"/>
      <c r="T842" s="160"/>
      <c r="U842" s="160"/>
      <c r="V842" s="160"/>
      <c r="W842" s="160"/>
      <c r="X842" s="160"/>
      <c r="Y842" s="160"/>
      <c r="Z842" s="160"/>
      <c r="AA842" s="160"/>
      <c r="AB842" s="167"/>
      <c r="AC842" s="160"/>
      <c r="AD842" s="168"/>
      <c r="AE842" s="160"/>
      <c r="AF842" s="160"/>
      <c r="AG842" s="161"/>
      <c r="AH842" s="115"/>
      <c r="AI842" s="115"/>
      <c r="AJ842" s="159"/>
      <c r="AK842" s="115"/>
      <c r="AL842" s="115"/>
      <c r="AM842" s="115"/>
      <c r="AO842" s="115"/>
      <c r="AQ842" s="4"/>
    </row>
    <row r="843" spans="3:43">
      <c r="C843" s="159"/>
      <c r="D843" s="162"/>
      <c r="E843" s="161"/>
      <c r="F843" s="166"/>
      <c r="G843" s="160"/>
      <c r="H843" s="160"/>
      <c r="I843" s="160"/>
      <c r="J843" s="160"/>
      <c r="K843" s="160"/>
      <c r="L843" s="160"/>
      <c r="M843" s="160"/>
      <c r="N843" s="160"/>
      <c r="O843" s="160"/>
      <c r="P843" s="160"/>
      <c r="Q843" s="160"/>
      <c r="R843" s="160"/>
      <c r="S843" s="160"/>
      <c r="T843" s="160"/>
      <c r="U843" s="160"/>
      <c r="V843" s="160"/>
      <c r="W843" s="160"/>
      <c r="X843" s="160"/>
      <c r="Y843" s="160"/>
      <c r="Z843" s="160"/>
      <c r="AA843" s="160"/>
      <c r="AB843" s="167"/>
      <c r="AC843" s="160"/>
      <c r="AD843" s="168"/>
      <c r="AE843" s="160"/>
      <c r="AF843" s="160"/>
      <c r="AG843" s="161"/>
      <c r="AH843" s="115"/>
      <c r="AI843" s="115"/>
      <c r="AJ843" s="159"/>
      <c r="AK843" s="115"/>
      <c r="AL843" s="115"/>
      <c r="AM843" s="115"/>
      <c r="AO843" s="115"/>
      <c r="AQ843" s="4"/>
    </row>
    <row r="844" spans="3:43">
      <c r="C844" s="159"/>
      <c r="D844" s="162"/>
      <c r="E844" s="161"/>
      <c r="F844" s="166"/>
      <c r="G844" s="160"/>
      <c r="H844" s="160"/>
      <c r="I844" s="160"/>
      <c r="J844" s="160"/>
      <c r="K844" s="160"/>
      <c r="L844" s="160"/>
      <c r="M844" s="160"/>
      <c r="N844" s="160"/>
      <c r="O844" s="160"/>
      <c r="P844" s="160"/>
      <c r="Q844" s="160"/>
      <c r="R844" s="160"/>
      <c r="S844" s="160"/>
      <c r="T844" s="160"/>
      <c r="U844" s="160"/>
      <c r="V844" s="160"/>
      <c r="W844" s="160"/>
      <c r="X844" s="160"/>
      <c r="Y844" s="160"/>
      <c r="Z844" s="160"/>
      <c r="AA844" s="160"/>
      <c r="AB844" s="167"/>
      <c r="AC844" s="160"/>
      <c r="AD844" s="168"/>
      <c r="AE844" s="160"/>
      <c r="AF844" s="160"/>
      <c r="AG844" s="161"/>
      <c r="AH844" s="115"/>
      <c r="AI844" s="115"/>
      <c r="AJ844" s="159"/>
      <c r="AK844" s="115"/>
      <c r="AL844" s="115"/>
      <c r="AM844" s="115"/>
      <c r="AO844" s="115"/>
      <c r="AQ844" s="4"/>
    </row>
    <row r="845" spans="3:43">
      <c r="C845" s="159"/>
      <c r="D845" s="162"/>
      <c r="E845" s="161"/>
      <c r="F845" s="166"/>
      <c r="G845" s="160"/>
      <c r="H845" s="160"/>
      <c r="I845" s="160"/>
      <c r="J845" s="160"/>
      <c r="K845" s="160"/>
      <c r="L845" s="160"/>
      <c r="M845" s="160"/>
      <c r="N845" s="160"/>
      <c r="O845" s="160"/>
      <c r="P845" s="160"/>
      <c r="Q845" s="160"/>
      <c r="R845" s="160"/>
      <c r="S845" s="160"/>
      <c r="T845" s="160"/>
      <c r="U845" s="160"/>
      <c r="V845" s="160"/>
      <c r="W845" s="160"/>
      <c r="X845" s="160"/>
      <c r="Y845" s="160"/>
      <c r="Z845" s="160"/>
      <c r="AA845" s="160"/>
      <c r="AB845" s="167"/>
      <c r="AC845" s="160"/>
      <c r="AD845" s="168"/>
      <c r="AE845" s="160"/>
      <c r="AF845" s="160"/>
      <c r="AG845" s="161"/>
      <c r="AH845" s="115"/>
      <c r="AI845" s="115"/>
      <c r="AJ845" s="159"/>
      <c r="AK845" s="115"/>
      <c r="AL845" s="115"/>
      <c r="AM845" s="115"/>
      <c r="AO845" s="115"/>
      <c r="AQ845" s="4"/>
    </row>
    <row r="846" spans="3:43">
      <c r="C846" s="159"/>
      <c r="D846" s="162"/>
      <c r="E846" s="161"/>
      <c r="F846" s="166"/>
      <c r="G846" s="160"/>
      <c r="H846" s="160"/>
      <c r="I846" s="160"/>
      <c r="J846" s="160"/>
      <c r="K846" s="160"/>
      <c r="L846" s="160"/>
      <c r="M846" s="160"/>
      <c r="N846" s="160"/>
      <c r="O846" s="160"/>
      <c r="P846" s="160"/>
      <c r="Q846" s="160"/>
      <c r="R846" s="160"/>
      <c r="S846" s="160"/>
      <c r="T846" s="160"/>
      <c r="U846" s="160"/>
      <c r="V846" s="160"/>
      <c r="W846" s="160"/>
      <c r="X846" s="160"/>
      <c r="Y846" s="160"/>
      <c r="Z846" s="160"/>
      <c r="AA846" s="160"/>
      <c r="AB846" s="167"/>
      <c r="AC846" s="160"/>
      <c r="AD846" s="168"/>
      <c r="AE846" s="160"/>
      <c r="AF846" s="160"/>
      <c r="AG846" s="161"/>
      <c r="AH846" s="115"/>
      <c r="AI846" s="115"/>
      <c r="AJ846" s="159"/>
      <c r="AK846" s="115"/>
      <c r="AL846" s="115"/>
      <c r="AM846" s="115"/>
      <c r="AO846" s="115"/>
      <c r="AQ846" s="4"/>
    </row>
    <row r="847" spans="3:43">
      <c r="C847" s="159"/>
      <c r="D847" s="162"/>
      <c r="E847" s="161"/>
      <c r="F847" s="166"/>
      <c r="G847" s="160"/>
      <c r="H847" s="160"/>
      <c r="I847" s="160"/>
      <c r="J847" s="160"/>
      <c r="K847" s="160"/>
      <c r="L847" s="160"/>
      <c r="M847" s="160"/>
      <c r="N847" s="160"/>
      <c r="O847" s="160"/>
      <c r="P847" s="160"/>
      <c r="Q847" s="160"/>
      <c r="R847" s="160"/>
      <c r="S847" s="160"/>
      <c r="T847" s="160"/>
      <c r="U847" s="160"/>
      <c r="V847" s="160"/>
      <c r="W847" s="160"/>
      <c r="X847" s="160"/>
      <c r="Y847" s="160"/>
      <c r="Z847" s="160"/>
      <c r="AA847" s="160"/>
      <c r="AB847" s="167"/>
      <c r="AC847" s="160"/>
      <c r="AD847" s="168"/>
      <c r="AE847" s="160"/>
      <c r="AF847" s="160"/>
      <c r="AG847" s="161"/>
      <c r="AH847" s="115"/>
      <c r="AI847" s="115"/>
      <c r="AJ847" s="159"/>
      <c r="AK847" s="115"/>
      <c r="AL847" s="115"/>
      <c r="AM847" s="115"/>
      <c r="AO847" s="115"/>
      <c r="AQ847" s="4"/>
    </row>
    <row r="848" spans="3:43">
      <c r="C848" s="159"/>
      <c r="D848" s="162"/>
      <c r="E848" s="161"/>
      <c r="F848" s="166"/>
      <c r="G848" s="160"/>
      <c r="H848" s="160"/>
      <c r="I848" s="160"/>
      <c r="J848" s="160"/>
      <c r="K848" s="160"/>
      <c r="L848" s="160"/>
      <c r="M848" s="160"/>
      <c r="N848" s="160"/>
      <c r="O848" s="160"/>
      <c r="P848" s="160"/>
      <c r="Q848" s="160"/>
      <c r="R848" s="160"/>
      <c r="S848" s="160"/>
      <c r="T848" s="160"/>
      <c r="U848" s="160"/>
      <c r="V848" s="160"/>
      <c r="W848" s="160"/>
      <c r="X848" s="160"/>
      <c r="Y848" s="160"/>
      <c r="Z848" s="160"/>
      <c r="AA848" s="160"/>
      <c r="AB848" s="167"/>
      <c r="AC848" s="160"/>
      <c r="AD848" s="168"/>
      <c r="AE848" s="160"/>
      <c r="AF848" s="160"/>
      <c r="AG848" s="161"/>
      <c r="AH848" s="115"/>
      <c r="AI848" s="115"/>
      <c r="AJ848" s="159"/>
      <c r="AK848" s="115"/>
      <c r="AL848" s="115"/>
      <c r="AM848" s="115"/>
      <c r="AO848" s="115"/>
      <c r="AQ848" s="4"/>
    </row>
    <row r="849" spans="3:43">
      <c r="C849" s="159"/>
      <c r="D849" s="162"/>
      <c r="E849" s="161"/>
      <c r="F849" s="166"/>
      <c r="G849" s="160"/>
      <c r="H849" s="160"/>
      <c r="I849" s="160"/>
      <c r="J849" s="160"/>
      <c r="K849" s="160"/>
      <c r="L849" s="160"/>
      <c r="M849" s="160"/>
      <c r="N849" s="160"/>
      <c r="O849" s="160"/>
      <c r="P849" s="160"/>
      <c r="Q849" s="160"/>
      <c r="R849" s="160"/>
      <c r="S849" s="160"/>
      <c r="T849" s="160"/>
      <c r="U849" s="160"/>
      <c r="V849" s="160"/>
      <c r="W849" s="160"/>
      <c r="X849" s="160"/>
      <c r="Y849" s="160"/>
      <c r="Z849" s="160"/>
      <c r="AA849" s="160"/>
      <c r="AB849" s="167"/>
      <c r="AC849" s="160"/>
      <c r="AD849" s="168"/>
      <c r="AE849" s="160"/>
      <c r="AF849" s="160"/>
      <c r="AG849" s="161"/>
      <c r="AH849" s="115"/>
      <c r="AI849" s="115"/>
      <c r="AJ849" s="159"/>
      <c r="AK849" s="115"/>
      <c r="AL849" s="115"/>
      <c r="AM849" s="115"/>
      <c r="AO849" s="115"/>
      <c r="AQ849" s="4"/>
    </row>
    <row r="850" spans="3:43">
      <c r="C850" s="159"/>
      <c r="D850" s="162"/>
      <c r="E850" s="161"/>
      <c r="F850" s="166"/>
      <c r="G850" s="160"/>
      <c r="H850" s="160"/>
      <c r="I850" s="160"/>
      <c r="J850" s="160"/>
      <c r="K850" s="160"/>
      <c r="L850" s="160"/>
      <c r="M850" s="160"/>
      <c r="N850" s="160"/>
      <c r="O850" s="160"/>
      <c r="P850" s="160"/>
      <c r="Q850" s="160"/>
      <c r="R850" s="160"/>
      <c r="S850" s="160"/>
      <c r="T850" s="160"/>
      <c r="U850" s="160"/>
      <c r="V850" s="160"/>
      <c r="W850" s="160"/>
      <c r="X850" s="160"/>
      <c r="Y850" s="160"/>
      <c r="Z850" s="160"/>
      <c r="AA850" s="160"/>
      <c r="AB850" s="167"/>
      <c r="AC850" s="160"/>
      <c r="AD850" s="168"/>
      <c r="AE850" s="160"/>
      <c r="AF850" s="160"/>
      <c r="AG850" s="161"/>
      <c r="AH850" s="115"/>
      <c r="AI850" s="115"/>
      <c r="AJ850" s="159"/>
      <c r="AK850" s="115"/>
      <c r="AL850" s="115"/>
      <c r="AM850" s="115"/>
      <c r="AO850" s="115"/>
      <c r="AQ850" s="4"/>
    </row>
    <row r="851" spans="3:43">
      <c r="C851" s="159"/>
      <c r="D851" s="162"/>
      <c r="E851" s="161"/>
      <c r="F851" s="166"/>
      <c r="G851" s="160"/>
      <c r="H851" s="160"/>
      <c r="I851" s="160"/>
      <c r="J851" s="160"/>
      <c r="K851" s="160"/>
      <c r="L851" s="160"/>
      <c r="M851" s="160"/>
      <c r="N851" s="160"/>
      <c r="O851" s="160"/>
      <c r="P851" s="160"/>
      <c r="Q851" s="160"/>
      <c r="R851" s="160"/>
      <c r="S851" s="160"/>
      <c r="T851" s="160"/>
      <c r="U851" s="160"/>
      <c r="V851" s="160"/>
      <c r="W851" s="160"/>
      <c r="X851" s="160"/>
      <c r="Y851" s="160"/>
      <c r="Z851" s="160"/>
      <c r="AA851" s="160"/>
      <c r="AB851" s="167"/>
      <c r="AC851" s="160"/>
      <c r="AD851" s="168"/>
      <c r="AE851" s="160"/>
      <c r="AF851" s="160"/>
      <c r="AG851" s="161"/>
      <c r="AH851" s="115"/>
      <c r="AI851" s="115"/>
      <c r="AJ851" s="159"/>
      <c r="AK851" s="115"/>
      <c r="AL851" s="115"/>
      <c r="AM851" s="115"/>
      <c r="AO851" s="115"/>
      <c r="AQ851" s="4"/>
    </row>
    <row r="852" spans="3:43">
      <c r="C852" s="159"/>
      <c r="D852" s="162"/>
      <c r="E852" s="161"/>
      <c r="F852" s="166"/>
      <c r="G852" s="160"/>
      <c r="H852" s="160"/>
      <c r="I852" s="160"/>
      <c r="J852" s="160"/>
      <c r="K852" s="160"/>
      <c r="L852" s="160"/>
      <c r="M852" s="160"/>
      <c r="N852" s="160"/>
      <c r="O852" s="160"/>
      <c r="P852" s="160"/>
      <c r="Q852" s="160"/>
      <c r="R852" s="160"/>
      <c r="S852" s="160"/>
      <c r="T852" s="160"/>
      <c r="U852" s="160"/>
      <c r="V852" s="160"/>
      <c r="W852" s="160"/>
      <c r="X852" s="160"/>
      <c r="Y852" s="160"/>
      <c r="Z852" s="160"/>
      <c r="AA852" s="160"/>
      <c r="AB852" s="167"/>
      <c r="AC852" s="160"/>
      <c r="AD852" s="168"/>
      <c r="AE852" s="160"/>
      <c r="AF852" s="160"/>
      <c r="AG852" s="161"/>
      <c r="AH852" s="115"/>
      <c r="AI852" s="115"/>
      <c r="AJ852" s="159"/>
      <c r="AK852" s="115"/>
      <c r="AL852" s="115"/>
      <c r="AM852" s="115"/>
      <c r="AO852" s="115"/>
      <c r="AQ852" s="4"/>
    </row>
    <row r="853" spans="3:43">
      <c r="C853" s="159"/>
      <c r="D853" s="162"/>
      <c r="E853" s="161"/>
      <c r="F853" s="166"/>
      <c r="G853" s="160"/>
      <c r="H853" s="160"/>
      <c r="I853" s="160"/>
      <c r="J853" s="160"/>
      <c r="K853" s="160"/>
      <c r="L853" s="160"/>
      <c r="M853" s="160"/>
      <c r="N853" s="160"/>
      <c r="O853" s="160"/>
      <c r="P853" s="160"/>
      <c r="Q853" s="160"/>
      <c r="R853" s="160"/>
      <c r="S853" s="160"/>
      <c r="T853" s="160"/>
      <c r="U853" s="160"/>
      <c r="V853" s="160"/>
      <c r="W853" s="160"/>
      <c r="X853" s="160"/>
      <c r="Y853" s="160"/>
      <c r="Z853" s="160"/>
      <c r="AA853" s="160"/>
      <c r="AB853" s="167"/>
      <c r="AC853" s="160"/>
      <c r="AD853" s="168"/>
      <c r="AE853" s="160"/>
      <c r="AF853" s="160"/>
      <c r="AG853" s="161"/>
      <c r="AH853" s="115"/>
      <c r="AI853" s="115"/>
      <c r="AJ853" s="159"/>
      <c r="AK853" s="115"/>
      <c r="AL853" s="115"/>
      <c r="AM853" s="115"/>
      <c r="AO853" s="115"/>
      <c r="AQ853" s="4"/>
    </row>
    <row r="854" spans="3:43">
      <c r="C854" s="159"/>
      <c r="D854" s="162"/>
      <c r="E854" s="161"/>
      <c r="F854" s="166"/>
      <c r="G854" s="160"/>
      <c r="H854" s="160"/>
      <c r="I854" s="160"/>
      <c r="J854" s="160"/>
      <c r="K854" s="160"/>
      <c r="L854" s="160"/>
      <c r="M854" s="160"/>
      <c r="N854" s="160"/>
      <c r="O854" s="160"/>
      <c r="P854" s="160"/>
      <c r="Q854" s="160"/>
      <c r="R854" s="160"/>
      <c r="S854" s="160"/>
      <c r="T854" s="160"/>
      <c r="U854" s="160"/>
      <c r="V854" s="160"/>
      <c r="W854" s="160"/>
      <c r="X854" s="160"/>
      <c r="Y854" s="160"/>
      <c r="Z854" s="160"/>
      <c r="AA854" s="160"/>
      <c r="AB854" s="167"/>
      <c r="AC854" s="160"/>
      <c r="AD854" s="168"/>
      <c r="AE854" s="160"/>
      <c r="AF854" s="160"/>
      <c r="AG854" s="161"/>
      <c r="AH854" s="115"/>
      <c r="AI854" s="115"/>
      <c r="AJ854" s="159"/>
      <c r="AK854" s="115"/>
      <c r="AL854" s="115"/>
      <c r="AM854" s="115"/>
      <c r="AO854" s="115"/>
      <c r="AQ854" s="4"/>
    </row>
    <row r="855" spans="3:43">
      <c r="C855" s="159"/>
      <c r="D855" s="162"/>
      <c r="E855" s="161"/>
      <c r="F855" s="166"/>
      <c r="G855" s="160"/>
      <c r="H855" s="160"/>
      <c r="I855" s="160"/>
      <c r="J855" s="160"/>
      <c r="K855" s="160"/>
      <c r="L855" s="160"/>
      <c r="M855" s="160"/>
      <c r="N855" s="160"/>
      <c r="O855" s="160"/>
      <c r="P855" s="160"/>
      <c r="Q855" s="160"/>
      <c r="R855" s="160"/>
      <c r="S855" s="160"/>
      <c r="T855" s="160"/>
      <c r="U855" s="160"/>
      <c r="V855" s="160"/>
      <c r="W855" s="160"/>
      <c r="X855" s="160"/>
      <c r="Y855" s="160"/>
      <c r="Z855" s="160"/>
      <c r="AA855" s="160"/>
      <c r="AB855" s="167"/>
      <c r="AC855" s="160"/>
      <c r="AD855" s="168"/>
      <c r="AE855" s="160"/>
      <c r="AF855" s="160"/>
      <c r="AG855" s="161"/>
      <c r="AH855" s="115"/>
      <c r="AI855" s="115"/>
      <c r="AJ855" s="159"/>
      <c r="AK855" s="115"/>
      <c r="AL855" s="115"/>
      <c r="AM855" s="115"/>
      <c r="AO855" s="115"/>
      <c r="AQ855" s="4"/>
    </row>
    <row r="856" spans="3:43">
      <c r="C856" s="159"/>
      <c r="D856" s="162"/>
      <c r="E856" s="161"/>
      <c r="F856" s="166"/>
      <c r="G856" s="160"/>
      <c r="H856" s="160"/>
      <c r="I856" s="160"/>
      <c r="J856" s="160"/>
      <c r="K856" s="160"/>
      <c r="L856" s="160"/>
      <c r="M856" s="160"/>
      <c r="N856" s="160"/>
      <c r="O856" s="160"/>
      <c r="P856" s="160"/>
      <c r="Q856" s="160"/>
      <c r="R856" s="160"/>
      <c r="S856" s="160"/>
      <c r="T856" s="160"/>
      <c r="U856" s="160"/>
      <c r="V856" s="160"/>
      <c r="W856" s="160"/>
      <c r="X856" s="160"/>
      <c r="Y856" s="160"/>
      <c r="Z856" s="160"/>
      <c r="AA856" s="160"/>
      <c r="AB856" s="167"/>
      <c r="AC856" s="160"/>
      <c r="AD856" s="168"/>
      <c r="AE856" s="160"/>
      <c r="AF856" s="160"/>
      <c r="AG856" s="161"/>
      <c r="AH856" s="115"/>
      <c r="AI856" s="115"/>
      <c r="AJ856" s="159"/>
      <c r="AK856" s="115"/>
      <c r="AL856" s="115"/>
      <c r="AM856" s="115"/>
      <c r="AO856" s="115"/>
      <c r="AQ856" s="4"/>
    </row>
    <row r="857" spans="3:43">
      <c r="C857" s="159"/>
      <c r="D857" s="162"/>
      <c r="E857" s="161"/>
      <c r="F857" s="166"/>
      <c r="G857" s="160"/>
      <c r="H857" s="160"/>
      <c r="I857" s="160"/>
      <c r="J857" s="160"/>
      <c r="K857" s="160"/>
      <c r="L857" s="160"/>
      <c r="M857" s="160"/>
      <c r="N857" s="160"/>
      <c r="O857" s="160"/>
      <c r="P857" s="160"/>
      <c r="Q857" s="160"/>
      <c r="R857" s="160"/>
      <c r="S857" s="160"/>
      <c r="T857" s="160"/>
      <c r="U857" s="160"/>
      <c r="V857" s="160"/>
      <c r="W857" s="160"/>
      <c r="X857" s="160"/>
      <c r="Y857" s="160"/>
      <c r="Z857" s="160"/>
      <c r="AA857" s="160"/>
      <c r="AB857" s="167"/>
      <c r="AC857" s="160"/>
      <c r="AD857" s="168"/>
      <c r="AE857" s="160"/>
      <c r="AF857" s="160"/>
      <c r="AG857" s="161"/>
      <c r="AH857" s="115"/>
      <c r="AI857" s="115"/>
      <c r="AJ857" s="159"/>
      <c r="AK857" s="115"/>
      <c r="AL857" s="115"/>
      <c r="AM857" s="115"/>
      <c r="AO857" s="115"/>
      <c r="AQ857" s="4"/>
    </row>
    <row r="858" spans="3:43">
      <c r="C858" s="159"/>
      <c r="D858" s="162"/>
      <c r="E858" s="161"/>
      <c r="F858" s="166"/>
      <c r="G858" s="160"/>
      <c r="H858" s="160"/>
      <c r="I858" s="160"/>
      <c r="J858" s="160"/>
      <c r="K858" s="160"/>
      <c r="L858" s="160"/>
      <c r="M858" s="160"/>
      <c r="N858" s="160"/>
      <c r="O858" s="160"/>
      <c r="P858" s="160"/>
      <c r="Q858" s="160"/>
      <c r="R858" s="160"/>
      <c r="S858" s="160"/>
      <c r="T858" s="160"/>
      <c r="U858" s="160"/>
      <c r="V858" s="160"/>
      <c r="W858" s="160"/>
      <c r="X858" s="160"/>
      <c r="Y858" s="160"/>
      <c r="Z858" s="160"/>
      <c r="AA858" s="160"/>
      <c r="AB858" s="167"/>
      <c r="AC858" s="160"/>
      <c r="AD858" s="168"/>
      <c r="AE858" s="160"/>
      <c r="AF858" s="160"/>
      <c r="AG858" s="161"/>
      <c r="AH858" s="115"/>
      <c r="AI858" s="115"/>
      <c r="AJ858" s="159"/>
      <c r="AK858" s="115"/>
      <c r="AL858" s="115"/>
      <c r="AM858" s="115"/>
      <c r="AO858" s="115"/>
      <c r="AQ858" s="4"/>
    </row>
    <row r="859" spans="3:43">
      <c r="C859" s="159"/>
      <c r="D859" s="162"/>
      <c r="E859" s="161"/>
      <c r="F859" s="166"/>
      <c r="G859" s="160"/>
      <c r="H859" s="160"/>
      <c r="I859" s="160"/>
      <c r="J859" s="160"/>
      <c r="K859" s="160"/>
      <c r="L859" s="160"/>
      <c r="M859" s="160"/>
      <c r="N859" s="160"/>
      <c r="O859" s="160"/>
      <c r="P859" s="160"/>
      <c r="Q859" s="160"/>
      <c r="R859" s="160"/>
      <c r="S859" s="160"/>
      <c r="T859" s="160"/>
      <c r="U859" s="160"/>
      <c r="V859" s="160"/>
      <c r="W859" s="160"/>
      <c r="X859" s="160"/>
      <c r="Y859" s="160"/>
      <c r="Z859" s="160"/>
      <c r="AA859" s="160"/>
      <c r="AB859" s="167"/>
      <c r="AC859" s="160"/>
      <c r="AD859" s="168"/>
      <c r="AE859" s="160"/>
      <c r="AF859" s="160"/>
      <c r="AG859" s="161"/>
      <c r="AH859" s="115"/>
      <c r="AI859" s="115"/>
      <c r="AJ859" s="159"/>
      <c r="AK859" s="115"/>
      <c r="AL859" s="115"/>
      <c r="AM859" s="115"/>
      <c r="AO859" s="115"/>
      <c r="AQ859" s="4"/>
    </row>
    <row r="860" spans="3:43">
      <c r="C860" s="159"/>
      <c r="D860" s="162"/>
      <c r="E860" s="161"/>
      <c r="F860" s="166"/>
      <c r="G860" s="160"/>
      <c r="H860" s="160"/>
      <c r="I860" s="160"/>
      <c r="J860" s="160"/>
      <c r="K860" s="160"/>
      <c r="L860" s="160"/>
      <c r="M860" s="160"/>
      <c r="N860" s="160"/>
      <c r="O860" s="160"/>
      <c r="P860" s="160"/>
      <c r="Q860" s="160"/>
      <c r="R860" s="160"/>
      <c r="S860" s="160"/>
      <c r="T860" s="160"/>
      <c r="U860" s="160"/>
      <c r="V860" s="160"/>
      <c r="W860" s="160"/>
      <c r="X860" s="160"/>
      <c r="Y860" s="160"/>
      <c r="Z860" s="160"/>
      <c r="AA860" s="160"/>
      <c r="AB860" s="167"/>
      <c r="AC860" s="160"/>
      <c r="AD860" s="168"/>
      <c r="AE860" s="160"/>
      <c r="AF860" s="160"/>
      <c r="AG860" s="161"/>
      <c r="AH860" s="115"/>
      <c r="AI860" s="115"/>
      <c r="AJ860" s="159"/>
      <c r="AK860" s="115"/>
      <c r="AL860" s="115"/>
      <c r="AM860" s="115"/>
      <c r="AO860" s="115"/>
      <c r="AQ860" s="4"/>
    </row>
    <row r="861" spans="3:43">
      <c r="C861" s="159"/>
      <c r="D861" s="162"/>
      <c r="E861" s="161"/>
      <c r="F861" s="166"/>
      <c r="G861" s="160"/>
      <c r="H861" s="160"/>
      <c r="I861" s="160"/>
      <c r="J861" s="160"/>
      <c r="K861" s="160"/>
      <c r="L861" s="160"/>
      <c r="M861" s="160"/>
      <c r="N861" s="160"/>
      <c r="O861" s="160"/>
      <c r="P861" s="160"/>
      <c r="Q861" s="160"/>
      <c r="R861" s="160"/>
      <c r="S861" s="160"/>
      <c r="T861" s="160"/>
      <c r="U861" s="160"/>
      <c r="V861" s="160"/>
      <c r="W861" s="160"/>
      <c r="X861" s="160"/>
      <c r="Y861" s="160"/>
      <c r="Z861" s="160"/>
      <c r="AA861" s="160"/>
      <c r="AB861" s="167"/>
      <c r="AC861" s="160"/>
      <c r="AD861" s="168"/>
      <c r="AE861" s="160"/>
      <c r="AF861" s="160"/>
      <c r="AG861" s="161"/>
      <c r="AH861" s="115"/>
      <c r="AI861" s="115"/>
      <c r="AJ861" s="159"/>
      <c r="AK861" s="115"/>
      <c r="AL861" s="115"/>
      <c r="AM861" s="115"/>
      <c r="AO861" s="115"/>
      <c r="AQ861" s="4"/>
    </row>
    <row r="862" spans="3:43">
      <c r="C862" s="159"/>
      <c r="D862" s="162"/>
      <c r="E862" s="161"/>
      <c r="F862" s="166"/>
      <c r="G862" s="160"/>
      <c r="H862" s="160"/>
      <c r="I862" s="160"/>
      <c r="J862" s="160"/>
      <c r="K862" s="160"/>
      <c r="L862" s="160"/>
      <c r="M862" s="160"/>
      <c r="N862" s="160"/>
      <c r="O862" s="160"/>
      <c r="P862" s="160"/>
      <c r="Q862" s="160"/>
      <c r="R862" s="160"/>
      <c r="S862" s="160"/>
      <c r="T862" s="160"/>
      <c r="U862" s="160"/>
      <c r="V862" s="160"/>
      <c r="W862" s="160"/>
      <c r="X862" s="160"/>
      <c r="Y862" s="160"/>
      <c r="Z862" s="160"/>
      <c r="AA862" s="160"/>
      <c r="AB862" s="167"/>
      <c r="AC862" s="160"/>
      <c r="AD862" s="168"/>
      <c r="AE862" s="160"/>
      <c r="AF862" s="160"/>
      <c r="AG862" s="161"/>
      <c r="AH862" s="115"/>
      <c r="AI862" s="115"/>
      <c r="AJ862" s="159"/>
      <c r="AK862" s="115"/>
      <c r="AL862" s="115"/>
      <c r="AM862" s="115"/>
      <c r="AO862" s="115"/>
      <c r="AQ862" s="4"/>
    </row>
    <row r="863" spans="3:43">
      <c r="C863" s="159"/>
      <c r="D863" s="162"/>
      <c r="E863" s="161"/>
      <c r="F863" s="166"/>
      <c r="G863" s="160"/>
      <c r="H863" s="160"/>
      <c r="I863" s="160"/>
      <c r="J863" s="160"/>
      <c r="K863" s="160"/>
      <c r="L863" s="160"/>
      <c r="M863" s="160"/>
      <c r="N863" s="160"/>
      <c r="O863" s="160"/>
      <c r="P863" s="160"/>
      <c r="Q863" s="160"/>
      <c r="R863" s="160"/>
      <c r="S863" s="160"/>
      <c r="T863" s="160"/>
      <c r="U863" s="160"/>
      <c r="V863" s="160"/>
      <c r="W863" s="160"/>
      <c r="X863" s="160"/>
      <c r="Y863" s="160"/>
      <c r="Z863" s="160"/>
      <c r="AA863" s="160"/>
      <c r="AB863" s="167"/>
      <c r="AC863" s="160"/>
      <c r="AD863" s="168"/>
      <c r="AE863" s="160"/>
      <c r="AF863" s="160"/>
      <c r="AG863" s="161"/>
      <c r="AH863" s="115"/>
      <c r="AI863" s="115"/>
      <c r="AJ863" s="159"/>
      <c r="AK863" s="115"/>
      <c r="AL863" s="115"/>
      <c r="AM863" s="115"/>
      <c r="AO863" s="115"/>
      <c r="AQ863" s="4"/>
    </row>
    <row r="864" spans="3:43">
      <c r="C864" s="159"/>
      <c r="D864" s="162"/>
      <c r="E864" s="161"/>
      <c r="F864" s="166"/>
      <c r="G864" s="160"/>
      <c r="H864" s="160"/>
      <c r="I864" s="160"/>
      <c r="J864" s="160"/>
      <c r="K864" s="160"/>
      <c r="L864" s="160"/>
      <c r="M864" s="160"/>
      <c r="N864" s="160"/>
      <c r="O864" s="160"/>
      <c r="P864" s="160"/>
      <c r="Q864" s="160"/>
      <c r="R864" s="160"/>
      <c r="S864" s="160"/>
      <c r="T864" s="160"/>
      <c r="U864" s="160"/>
      <c r="V864" s="160"/>
      <c r="W864" s="160"/>
      <c r="X864" s="160"/>
      <c r="Y864" s="160"/>
      <c r="Z864" s="160"/>
      <c r="AA864" s="160"/>
      <c r="AB864" s="167"/>
      <c r="AC864" s="160"/>
      <c r="AD864" s="168"/>
      <c r="AE864" s="160"/>
      <c r="AF864" s="160"/>
      <c r="AG864" s="161"/>
      <c r="AH864" s="115"/>
      <c r="AI864" s="115"/>
      <c r="AJ864" s="159"/>
      <c r="AK864" s="115"/>
      <c r="AL864" s="115"/>
      <c r="AM864" s="115"/>
      <c r="AO864" s="115"/>
      <c r="AQ864" s="4"/>
    </row>
    <row r="865" spans="3:43">
      <c r="C865" s="159"/>
      <c r="D865" s="162"/>
      <c r="E865" s="161"/>
      <c r="F865" s="166"/>
      <c r="G865" s="160"/>
      <c r="H865" s="160"/>
      <c r="I865" s="160"/>
      <c r="J865" s="160"/>
      <c r="K865" s="160"/>
      <c r="L865" s="160"/>
      <c r="M865" s="160"/>
      <c r="N865" s="160"/>
      <c r="O865" s="160"/>
      <c r="P865" s="160"/>
      <c r="Q865" s="160"/>
      <c r="R865" s="160"/>
      <c r="S865" s="160"/>
      <c r="T865" s="160"/>
      <c r="U865" s="160"/>
      <c r="V865" s="160"/>
      <c r="W865" s="160"/>
      <c r="X865" s="160"/>
      <c r="Y865" s="160"/>
      <c r="Z865" s="160"/>
      <c r="AA865" s="160"/>
      <c r="AB865" s="167"/>
      <c r="AC865" s="160"/>
      <c r="AD865" s="168"/>
      <c r="AE865" s="160"/>
      <c r="AF865" s="160"/>
      <c r="AG865" s="161"/>
      <c r="AH865" s="115"/>
      <c r="AI865" s="115"/>
      <c r="AJ865" s="159"/>
      <c r="AK865" s="115"/>
      <c r="AL865" s="115"/>
      <c r="AM865" s="115"/>
      <c r="AO865" s="115"/>
      <c r="AQ865" s="4"/>
    </row>
    <row r="866" spans="3:43">
      <c r="C866" s="159"/>
      <c r="D866" s="162"/>
      <c r="E866" s="161"/>
      <c r="F866" s="166"/>
      <c r="G866" s="160"/>
      <c r="H866" s="160"/>
      <c r="I866" s="160"/>
      <c r="J866" s="160"/>
      <c r="K866" s="160"/>
      <c r="L866" s="160"/>
      <c r="M866" s="160"/>
      <c r="N866" s="160"/>
      <c r="O866" s="160"/>
      <c r="P866" s="160"/>
      <c r="Q866" s="160"/>
      <c r="R866" s="160"/>
      <c r="S866" s="160"/>
      <c r="T866" s="160"/>
      <c r="U866" s="160"/>
      <c r="V866" s="160"/>
      <c r="W866" s="160"/>
      <c r="X866" s="160"/>
      <c r="Y866" s="160"/>
      <c r="Z866" s="160"/>
      <c r="AA866" s="160"/>
      <c r="AB866" s="167"/>
      <c r="AC866" s="160"/>
      <c r="AD866" s="168"/>
      <c r="AE866" s="160"/>
      <c r="AF866" s="160"/>
      <c r="AG866" s="161"/>
      <c r="AH866" s="115"/>
      <c r="AI866" s="115"/>
      <c r="AJ866" s="159"/>
      <c r="AK866" s="115"/>
      <c r="AL866" s="115"/>
      <c r="AM866" s="115"/>
      <c r="AO866" s="115"/>
      <c r="AQ866" s="4"/>
    </row>
    <row r="867" spans="3:43">
      <c r="C867" s="159"/>
      <c r="D867" s="162"/>
      <c r="E867" s="161"/>
      <c r="F867" s="166"/>
      <c r="G867" s="160"/>
      <c r="H867" s="160"/>
      <c r="I867" s="160"/>
      <c r="J867" s="160"/>
      <c r="K867" s="160"/>
      <c r="L867" s="160"/>
      <c r="M867" s="160"/>
      <c r="N867" s="160"/>
      <c r="O867" s="160"/>
      <c r="P867" s="160"/>
      <c r="Q867" s="160"/>
      <c r="R867" s="160"/>
      <c r="S867" s="160"/>
      <c r="T867" s="160"/>
      <c r="U867" s="160"/>
      <c r="V867" s="160"/>
      <c r="W867" s="160"/>
      <c r="X867" s="160"/>
      <c r="Y867" s="160"/>
      <c r="Z867" s="160"/>
      <c r="AA867" s="160"/>
      <c r="AB867" s="167"/>
      <c r="AC867" s="160"/>
      <c r="AD867" s="168"/>
      <c r="AE867" s="160"/>
      <c r="AF867" s="160"/>
      <c r="AG867" s="161"/>
      <c r="AH867" s="115"/>
      <c r="AI867" s="115"/>
      <c r="AJ867" s="159"/>
      <c r="AK867" s="115"/>
      <c r="AL867" s="115"/>
      <c r="AM867" s="115"/>
      <c r="AO867" s="115"/>
      <c r="AQ867" s="4"/>
    </row>
    <row r="868" spans="3:43">
      <c r="C868" s="159"/>
      <c r="D868" s="162"/>
      <c r="E868" s="161"/>
      <c r="F868" s="166"/>
      <c r="G868" s="160"/>
      <c r="H868" s="160"/>
      <c r="I868" s="160"/>
      <c r="J868" s="160"/>
      <c r="K868" s="160"/>
      <c r="L868" s="160"/>
      <c r="M868" s="160"/>
      <c r="N868" s="160"/>
      <c r="O868" s="160"/>
      <c r="P868" s="160"/>
      <c r="Q868" s="160"/>
      <c r="R868" s="160"/>
      <c r="S868" s="160"/>
      <c r="T868" s="160"/>
      <c r="U868" s="160"/>
      <c r="V868" s="160"/>
      <c r="W868" s="160"/>
      <c r="X868" s="160"/>
      <c r="Y868" s="160"/>
      <c r="Z868" s="160"/>
      <c r="AA868" s="160"/>
      <c r="AB868" s="167"/>
      <c r="AC868" s="160"/>
      <c r="AD868" s="168"/>
      <c r="AE868" s="160"/>
      <c r="AF868" s="160"/>
      <c r="AG868" s="161"/>
      <c r="AH868" s="115"/>
      <c r="AI868" s="115"/>
      <c r="AJ868" s="159"/>
      <c r="AK868" s="115"/>
      <c r="AL868" s="115"/>
      <c r="AM868" s="115"/>
      <c r="AO868" s="115"/>
      <c r="AQ868" s="4"/>
    </row>
    <row r="869" spans="3:43">
      <c r="C869" s="159"/>
      <c r="D869" s="162"/>
      <c r="E869" s="161"/>
      <c r="F869" s="166"/>
      <c r="G869" s="160"/>
      <c r="H869" s="160"/>
      <c r="I869" s="160"/>
      <c r="J869" s="160"/>
      <c r="K869" s="160"/>
      <c r="L869" s="160"/>
      <c r="M869" s="160"/>
      <c r="N869" s="160"/>
      <c r="O869" s="160"/>
      <c r="P869" s="160"/>
      <c r="Q869" s="160"/>
      <c r="R869" s="160"/>
      <c r="S869" s="160"/>
      <c r="T869" s="160"/>
      <c r="U869" s="160"/>
      <c r="V869" s="160"/>
      <c r="W869" s="160"/>
      <c r="X869" s="160"/>
      <c r="Y869" s="160"/>
      <c r="Z869" s="160"/>
      <c r="AA869" s="160"/>
      <c r="AB869" s="167"/>
      <c r="AC869" s="160"/>
      <c r="AD869" s="168"/>
      <c r="AE869" s="160"/>
      <c r="AF869" s="160"/>
      <c r="AG869" s="161"/>
      <c r="AH869" s="115"/>
      <c r="AI869" s="115"/>
      <c r="AJ869" s="159"/>
      <c r="AK869" s="115"/>
      <c r="AL869" s="115"/>
      <c r="AM869" s="115"/>
      <c r="AO869" s="115"/>
      <c r="AQ869" s="4"/>
    </row>
    <row r="870" spans="3:43">
      <c r="C870" s="159"/>
      <c r="D870" s="162"/>
      <c r="E870" s="161"/>
      <c r="F870" s="166"/>
      <c r="G870" s="160"/>
      <c r="H870" s="160"/>
      <c r="I870" s="160"/>
      <c r="J870" s="160"/>
      <c r="K870" s="160"/>
      <c r="L870" s="160"/>
      <c r="M870" s="160"/>
      <c r="N870" s="160"/>
      <c r="O870" s="160"/>
      <c r="P870" s="160"/>
      <c r="Q870" s="160"/>
      <c r="R870" s="160"/>
      <c r="S870" s="160"/>
      <c r="T870" s="160"/>
      <c r="U870" s="160"/>
      <c r="V870" s="160"/>
      <c r="W870" s="160"/>
      <c r="X870" s="160"/>
      <c r="Y870" s="160"/>
      <c r="Z870" s="160"/>
      <c r="AA870" s="160"/>
      <c r="AB870" s="167"/>
      <c r="AC870" s="160"/>
      <c r="AD870" s="168"/>
      <c r="AE870" s="160"/>
      <c r="AF870" s="160"/>
      <c r="AG870" s="161"/>
      <c r="AH870" s="115"/>
      <c r="AI870" s="115"/>
      <c r="AJ870" s="159"/>
      <c r="AK870" s="115"/>
      <c r="AL870" s="115"/>
      <c r="AM870" s="115"/>
      <c r="AO870" s="115"/>
      <c r="AQ870" s="4"/>
    </row>
    <row r="871" spans="3:43">
      <c r="C871" s="159"/>
      <c r="D871" s="162"/>
      <c r="E871" s="161"/>
      <c r="F871" s="166"/>
      <c r="G871" s="160"/>
      <c r="H871" s="160"/>
      <c r="I871" s="160"/>
      <c r="J871" s="160"/>
      <c r="K871" s="160"/>
      <c r="L871" s="160"/>
      <c r="M871" s="160"/>
      <c r="N871" s="160"/>
      <c r="O871" s="160"/>
      <c r="P871" s="160"/>
      <c r="Q871" s="160"/>
      <c r="R871" s="160"/>
      <c r="S871" s="160"/>
      <c r="T871" s="160"/>
      <c r="U871" s="160"/>
      <c r="V871" s="160"/>
      <c r="W871" s="160"/>
      <c r="X871" s="160"/>
      <c r="Y871" s="160"/>
      <c r="Z871" s="160"/>
      <c r="AA871" s="160"/>
      <c r="AB871" s="167"/>
      <c r="AC871" s="160"/>
      <c r="AD871" s="168"/>
      <c r="AE871" s="160"/>
      <c r="AF871" s="160"/>
      <c r="AG871" s="161"/>
      <c r="AH871" s="115"/>
      <c r="AI871" s="115"/>
      <c r="AJ871" s="159"/>
      <c r="AK871" s="115"/>
      <c r="AL871" s="115"/>
      <c r="AM871" s="115"/>
      <c r="AO871" s="115"/>
      <c r="AQ871" s="4"/>
    </row>
    <row r="872" spans="3:43">
      <c r="C872" s="159"/>
      <c r="D872" s="162"/>
      <c r="E872" s="161"/>
      <c r="F872" s="166"/>
      <c r="G872" s="160"/>
      <c r="H872" s="160"/>
      <c r="I872" s="160"/>
      <c r="J872" s="160"/>
      <c r="K872" s="160"/>
      <c r="L872" s="160"/>
      <c r="M872" s="160"/>
      <c r="N872" s="160"/>
      <c r="O872" s="160"/>
      <c r="P872" s="160"/>
      <c r="Q872" s="160"/>
      <c r="R872" s="160"/>
      <c r="S872" s="160"/>
      <c r="T872" s="160"/>
      <c r="U872" s="160"/>
      <c r="V872" s="160"/>
      <c r="W872" s="160"/>
      <c r="X872" s="160"/>
      <c r="Y872" s="160"/>
      <c r="Z872" s="160"/>
      <c r="AA872" s="160"/>
      <c r="AB872" s="167"/>
      <c r="AC872" s="160"/>
      <c r="AD872" s="168"/>
      <c r="AE872" s="160"/>
      <c r="AF872" s="160"/>
      <c r="AG872" s="161"/>
      <c r="AH872" s="115"/>
      <c r="AI872" s="115"/>
      <c r="AJ872" s="159"/>
      <c r="AK872" s="115"/>
      <c r="AL872" s="115"/>
      <c r="AM872" s="115"/>
      <c r="AO872" s="115"/>
      <c r="AQ872" s="4"/>
    </row>
    <row r="873" spans="3:43">
      <c r="C873" s="159"/>
      <c r="D873" s="162"/>
      <c r="E873" s="161"/>
      <c r="F873" s="166"/>
      <c r="G873" s="160"/>
      <c r="H873" s="160"/>
      <c r="I873" s="160"/>
      <c r="J873" s="160"/>
      <c r="K873" s="160"/>
      <c r="L873" s="160"/>
      <c r="M873" s="160"/>
      <c r="N873" s="160"/>
      <c r="O873" s="160"/>
      <c r="P873" s="160"/>
      <c r="Q873" s="160"/>
      <c r="R873" s="160"/>
      <c r="S873" s="160"/>
      <c r="T873" s="160"/>
      <c r="U873" s="160"/>
      <c r="V873" s="160"/>
      <c r="W873" s="160"/>
      <c r="X873" s="160"/>
      <c r="Y873" s="160"/>
      <c r="Z873" s="160"/>
      <c r="AA873" s="160"/>
      <c r="AB873" s="167"/>
      <c r="AC873" s="160"/>
      <c r="AD873" s="168"/>
      <c r="AE873" s="160"/>
      <c r="AF873" s="160"/>
      <c r="AG873" s="161"/>
      <c r="AH873" s="115"/>
      <c r="AI873" s="115"/>
      <c r="AJ873" s="159"/>
      <c r="AK873" s="115"/>
      <c r="AL873" s="115"/>
      <c r="AM873" s="115"/>
      <c r="AO873" s="115"/>
      <c r="AQ873" s="4"/>
    </row>
    <row r="874" spans="3:43">
      <c r="C874" s="159"/>
      <c r="D874" s="162"/>
      <c r="E874" s="161"/>
      <c r="F874" s="166"/>
      <c r="G874" s="160"/>
      <c r="H874" s="160"/>
      <c r="I874" s="160"/>
      <c r="J874" s="160"/>
      <c r="K874" s="160"/>
      <c r="L874" s="160"/>
      <c r="M874" s="160"/>
      <c r="N874" s="160"/>
      <c r="O874" s="160"/>
      <c r="P874" s="160"/>
      <c r="Q874" s="160"/>
      <c r="R874" s="160"/>
      <c r="S874" s="160"/>
      <c r="T874" s="160"/>
      <c r="U874" s="160"/>
      <c r="V874" s="160"/>
      <c r="W874" s="160"/>
      <c r="X874" s="160"/>
      <c r="Y874" s="160"/>
      <c r="Z874" s="160"/>
      <c r="AA874" s="160"/>
      <c r="AB874" s="167"/>
      <c r="AC874" s="160"/>
      <c r="AD874" s="168"/>
      <c r="AE874" s="160"/>
      <c r="AF874" s="160"/>
      <c r="AG874" s="161"/>
      <c r="AH874" s="115"/>
      <c r="AI874" s="115"/>
      <c r="AJ874" s="159"/>
      <c r="AK874" s="115"/>
      <c r="AL874" s="115"/>
      <c r="AM874" s="115"/>
      <c r="AO874" s="115"/>
      <c r="AQ874" s="4"/>
    </row>
    <row r="875" spans="3:43">
      <c r="C875" s="159"/>
      <c r="D875" s="162"/>
      <c r="E875" s="161"/>
      <c r="F875" s="166"/>
      <c r="G875" s="160"/>
      <c r="H875" s="160"/>
      <c r="I875" s="160"/>
      <c r="J875" s="160"/>
      <c r="K875" s="160"/>
      <c r="L875" s="160"/>
      <c r="M875" s="160"/>
      <c r="N875" s="160"/>
      <c r="O875" s="160"/>
      <c r="P875" s="160"/>
      <c r="Q875" s="160"/>
      <c r="R875" s="160"/>
      <c r="S875" s="160"/>
      <c r="T875" s="160"/>
      <c r="U875" s="160"/>
      <c r="V875" s="160"/>
      <c r="W875" s="160"/>
      <c r="X875" s="160"/>
      <c r="Y875" s="160"/>
      <c r="Z875" s="160"/>
      <c r="AA875" s="160"/>
      <c r="AB875" s="167"/>
      <c r="AC875" s="160"/>
      <c r="AD875" s="168"/>
      <c r="AE875" s="160"/>
      <c r="AF875" s="160"/>
      <c r="AG875" s="161"/>
      <c r="AH875" s="115"/>
      <c r="AI875" s="115"/>
      <c r="AJ875" s="159"/>
      <c r="AK875" s="115"/>
      <c r="AL875" s="115"/>
      <c r="AM875" s="115"/>
      <c r="AO875" s="115"/>
      <c r="AQ875" s="4"/>
    </row>
    <row r="876" spans="3:43">
      <c r="C876" s="159"/>
      <c r="D876" s="162"/>
      <c r="E876" s="161"/>
      <c r="F876" s="166"/>
      <c r="G876" s="160"/>
      <c r="H876" s="160"/>
      <c r="I876" s="160"/>
      <c r="J876" s="160"/>
      <c r="K876" s="160"/>
      <c r="L876" s="160"/>
      <c r="M876" s="160"/>
      <c r="N876" s="160"/>
      <c r="O876" s="160"/>
      <c r="P876" s="160"/>
      <c r="Q876" s="160"/>
      <c r="R876" s="160"/>
      <c r="S876" s="160"/>
      <c r="T876" s="160"/>
      <c r="U876" s="160"/>
      <c r="V876" s="160"/>
      <c r="W876" s="160"/>
      <c r="X876" s="160"/>
      <c r="Y876" s="160"/>
      <c r="Z876" s="160"/>
      <c r="AA876" s="160"/>
      <c r="AB876" s="167"/>
      <c r="AC876" s="160"/>
      <c r="AD876" s="168"/>
      <c r="AE876" s="160"/>
      <c r="AF876" s="160"/>
      <c r="AG876" s="161"/>
      <c r="AH876" s="115"/>
      <c r="AI876" s="115"/>
      <c r="AJ876" s="159"/>
      <c r="AK876" s="115"/>
      <c r="AL876" s="115"/>
      <c r="AM876" s="115"/>
      <c r="AO876" s="115"/>
      <c r="AQ876" s="4"/>
    </row>
    <row r="877" spans="3:43">
      <c r="C877" s="159"/>
      <c r="D877" s="162"/>
      <c r="E877" s="161"/>
      <c r="F877" s="166"/>
      <c r="G877" s="160"/>
      <c r="H877" s="160"/>
      <c r="I877" s="160"/>
      <c r="J877" s="160"/>
      <c r="K877" s="160"/>
      <c r="L877" s="160"/>
      <c r="M877" s="160"/>
      <c r="N877" s="160"/>
      <c r="O877" s="160"/>
      <c r="P877" s="160"/>
      <c r="Q877" s="160"/>
      <c r="R877" s="160"/>
      <c r="S877" s="160"/>
      <c r="T877" s="160"/>
      <c r="U877" s="160"/>
      <c r="V877" s="160"/>
      <c r="W877" s="160"/>
      <c r="X877" s="160"/>
      <c r="Y877" s="160"/>
      <c r="Z877" s="160"/>
      <c r="AA877" s="160"/>
      <c r="AB877" s="167"/>
      <c r="AC877" s="160"/>
      <c r="AD877" s="168"/>
      <c r="AE877" s="160"/>
      <c r="AF877" s="160"/>
      <c r="AG877" s="161"/>
      <c r="AH877" s="115"/>
      <c r="AI877" s="115"/>
      <c r="AJ877" s="159"/>
      <c r="AK877" s="115"/>
      <c r="AL877" s="115"/>
      <c r="AM877" s="115"/>
      <c r="AO877" s="115"/>
      <c r="AQ877" s="4"/>
    </row>
    <row r="878" spans="3:43">
      <c r="C878" s="159"/>
      <c r="D878" s="162"/>
      <c r="E878" s="161"/>
      <c r="F878" s="166"/>
      <c r="G878" s="160"/>
      <c r="H878" s="160"/>
      <c r="I878" s="160"/>
      <c r="J878" s="160"/>
      <c r="K878" s="160"/>
      <c r="L878" s="160"/>
      <c r="M878" s="160"/>
      <c r="N878" s="160"/>
      <c r="O878" s="160"/>
      <c r="P878" s="160"/>
      <c r="Q878" s="160"/>
      <c r="R878" s="160"/>
      <c r="S878" s="160"/>
      <c r="T878" s="160"/>
      <c r="U878" s="160"/>
      <c r="V878" s="160"/>
      <c r="W878" s="160"/>
      <c r="X878" s="160"/>
      <c r="Y878" s="160"/>
      <c r="Z878" s="160"/>
      <c r="AA878" s="160"/>
      <c r="AB878" s="167"/>
      <c r="AC878" s="160"/>
      <c r="AD878" s="168"/>
      <c r="AE878" s="160"/>
      <c r="AF878" s="160"/>
      <c r="AG878" s="161"/>
      <c r="AH878" s="115"/>
      <c r="AI878" s="115"/>
      <c r="AJ878" s="159"/>
      <c r="AK878" s="115"/>
      <c r="AL878" s="115"/>
      <c r="AM878" s="115"/>
      <c r="AO878" s="115"/>
      <c r="AQ878" s="4"/>
    </row>
    <row r="879" spans="3:43">
      <c r="C879" s="159"/>
      <c r="D879" s="162"/>
      <c r="E879" s="161"/>
      <c r="F879" s="166"/>
      <c r="G879" s="160"/>
      <c r="H879" s="160"/>
      <c r="I879" s="160"/>
      <c r="J879" s="160"/>
      <c r="K879" s="160"/>
      <c r="L879" s="160"/>
      <c r="M879" s="160"/>
      <c r="N879" s="160"/>
      <c r="O879" s="160"/>
      <c r="P879" s="160"/>
      <c r="Q879" s="160"/>
      <c r="R879" s="160"/>
      <c r="S879" s="160"/>
      <c r="T879" s="160"/>
      <c r="U879" s="160"/>
      <c r="V879" s="160"/>
      <c r="W879" s="160"/>
      <c r="X879" s="160"/>
      <c r="Y879" s="160"/>
      <c r="Z879" s="160"/>
      <c r="AA879" s="160"/>
      <c r="AB879" s="167"/>
      <c r="AC879" s="160"/>
      <c r="AD879" s="168"/>
      <c r="AE879" s="160"/>
      <c r="AF879" s="160"/>
      <c r="AG879" s="161"/>
      <c r="AH879" s="115"/>
      <c r="AI879" s="115"/>
      <c r="AJ879" s="159"/>
      <c r="AK879" s="115"/>
      <c r="AL879" s="115"/>
      <c r="AM879" s="115"/>
      <c r="AO879" s="115"/>
      <c r="AQ879" s="4"/>
    </row>
    <row r="880" spans="3:43">
      <c r="C880" s="159"/>
      <c r="D880" s="162"/>
      <c r="E880" s="161"/>
      <c r="F880" s="166"/>
      <c r="G880" s="160"/>
      <c r="H880" s="160"/>
      <c r="I880" s="160"/>
      <c r="J880" s="160"/>
      <c r="K880" s="160"/>
      <c r="L880" s="160"/>
      <c r="M880" s="160"/>
      <c r="N880" s="160"/>
      <c r="O880" s="160"/>
      <c r="P880" s="160"/>
      <c r="Q880" s="160"/>
      <c r="R880" s="160"/>
      <c r="S880" s="160"/>
      <c r="T880" s="160"/>
      <c r="U880" s="160"/>
      <c r="V880" s="160"/>
      <c r="W880" s="160"/>
      <c r="X880" s="160"/>
      <c r="Y880" s="160"/>
      <c r="Z880" s="160"/>
      <c r="AA880" s="160"/>
      <c r="AB880" s="167"/>
      <c r="AC880" s="160"/>
      <c r="AD880" s="168"/>
      <c r="AE880" s="160"/>
      <c r="AF880" s="160"/>
      <c r="AG880" s="161"/>
      <c r="AH880" s="115"/>
      <c r="AI880" s="115"/>
      <c r="AJ880" s="159"/>
      <c r="AK880" s="115"/>
      <c r="AL880" s="115"/>
      <c r="AM880" s="115"/>
      <c r="AO880" s="115"/>
      <c r="AQ880" s="4"/>
    </row>
    <row r="881" spans="3:43">
      <c r="C881" s="159"/>
      <c r="D881" s="162"/>
      <c r="E881" s="161"/>
      <c r="F881" s="166"/>
      <c r="G881" s="160"/>
      <c r="H881" s="160"/>
      <c r="I881" s="160"/>
      <c r="J881" s="160"/>
      <c r="K881" s="160"/>
      <c r="L881" s="160"/>
      <c r="M881" s="160"/>
      <c r="N881" s="160"/>
      <c r="O881" s="160"/>
      <c r="P881" s="160"/>
      <c r="Q881" s="160"/>
      <c r="R881" s="160"/>
      <c r="S881" s="160"/>
      <c r="T881" s="160"/>
      <c r="U881" s="160"/>
      <c r="V881" s="160"/>
      <c r="W881" s="160"/>
      <c r="X881" s="160"/>
      <c r="Y881" s="160"/>
      <c r="Z881" s="160"/>
      <c r="AA881" s="160"/>
      <c r="AB881" s="167"/>
      <c r="AC881" s="160"/>
      <c r="AD881" s="168"/>
      <c r="AE881" s="160"/>
      <c r="AF881" s="160"/>
      <c r="AG881" s="161"/>
      <c r="AH881" s="115"/>
      <c r="AI881" s="115"/>
      <c r="AJ881" s="159"/>
      <c r="AK881" s="115"/>
      <c r="AL881" s="115"/>
      <c r="AM881" s="115"/>
      <c r="AO881" s="115"/>
      <c r="AQ881" s="4"/>
    </row>
    <row r="882" spans="3:43">
      <c r="C882" s="159"/>
      <c r="D882" s="162"/>
      <c r="E882" s="161"/>
      <c r="F882" s="166"/>
      <c r="G882" s="160"/>
      <c r="H882" s="160"/>
      <c r="I882" s="160"/>
      <c r="J882" s="160"/>
      <c r="K882" s="160"/>
      <c r="L882" s="160"/>
      <c r="M882" s="160"/>
      <c r="N882" s="160"/>
      <c r="O882" s="160"/>
      <c r="P882" s="160"/>
      <c r="Q882" s="160"/>
      <c r="R882" s="160"/>
      <c r="S882" s="160"/>
      <c r="T882" s="160"/>
      <c r="U882" s="160"/>
      <c r="V882" s="160"/>
      <c r="W882" s="160"/>
      <c r="X882" s="160"/>
      <c r="Y882" s="160"/>
      <c r="Z882" s="160"/>
      <c r="AA882" s="160"/>
      <c r="AB882" s="167"/>
      <c r="AC882" s="160"/>
      <c r="AD882" s="168"/>
      <c r="AE882" s="160"/>
      <c r="AF882" s="160"/>
      <c r="AG882" s="161"/>
      <c r="AH882" s="115"/>
      <c r="AI882" s="115"/>
      <c r="AJ882" s="159"/>
      <c r="AK882" s="115"/>
      <c r="AL882" s="115"/>
      <c r="AM882" s="115"/>
      <c r="AO882" s="115"/>
      <c r="AQ882" s="4"/>
    </row>
    <row r="883" spans="3:43">
      <c r="C883" s="159"/>
      <c r="D883" s="162"/>
      <c r="E883" s="161"/>
      <c r="F883" s="166"/>
      <c r="G883" s="160"/>
      <c r="H883" s="160"/>
      <c r="I883" s="160"/>
      <c r="J883" s="160"/>
      <c r="K883" s="160"/>
      <c r="L883" s="160"/>
      <c r="M883" s="160"/>
      <c r="N883" s="160"/>
      <c r="O883" s="160"/>
      <c r="P883" s="160"/>
      <c r="Q883" s="160"/>
      <c r="R883" s="160"/>
      <c r="S883" s="160"/>
      <c r="T883" s="160"/>
      <c r="U883" s="160"/>
      <c r="V883" s="160"/>
      <c r="W883" s="160"/>
      <c r="X883" s="160"/>
      <c r="Y883" s="160"/>
      <c r="Z883" s="160"/>
      <c r="AA883" s="160"/>
      <c r="AB883" s="167"/>
      <c r="AC883" s="160"/>
      <c r="AD883" s="168"/>
      <c r="AE883" s="160"/>
      <c r="AF883" s="160"/>
      <c r="AG883" s="161"/>
      <c r="AH883" s="115"/>
      <c r="AI883" s="115"/>
      <c r="AJ883" s="159"/>
      <c r="AK883" s="115"/>
      <c r="AL883" s="115"/>
      <c r="AM883" s="115"/>
      <c r="AO883" s="115"/>
      <c r="AQ883" s="4"/>
    </row>
    <row r="884" spans="3:43">
      <c r="C884" s="159"/>
      <c r="D884" s="162"/>
      <c r="E884" s="161"/>
      <c r="F884" s="166"/>
      <c r="G884" s="160"/>
      <c r="H884" s="160"/>
      <c r="I884" s="160"/>
      <c r="J884" s="160"/>
      <c r="K884" s="160"/>
      <c r="L884" s="160"/>
      <c r="M884" s="160"/>
      <c r="N884" s="160"/>
      <c r="O884" s="160"/>
      <c r="P884" s="160"/>
      <c r="Q884" s="160"/>
      <c r="R884" s="160"/>
      <c r="S884" s="160"/>
      <c r="T884" s="160"/>
      <c r="U884" s="160"/>
      <c r="V884" s="160"/>
      <c r="W884" s="160"/>
      <c r="X884" s="160"/>
      <c r="Y884" s="160"/>
      <c r="Z884" s="160"/>
      <c r="AA884" s="160"/>
      <c r="AB884" s="167"/>
      <c r="AC884" s="160"/>
      <c r="AD884" s="168"/>
      <c r="AE884" s="160"/>
      <c r="AF884" s="160"/>
      <c r="AG884" s="161"/>
      <c r="AH884" s="115"/>
      <c r="AI884" s="115"/>
      <c r="AJ884" s="159"/>
      <c r="AK884" s="115"/>
      <c r="AL884" s="115"/>
      <c r="AM884" s="115"/>
      <c r="AO884" s="115"/>
      <c r="AQ884" s="4"/>
    </row>
    <row r="885" spans="3:43">
      <c r="C885" s="159"/>
      <c r="D885" s="162"/>
      <c r="E885" s="161"/>
      <c r="F885" s="166"/>
      <c r="G885" s="160"/>
      <c r="H885" s="160"/>
      <c r="I885" s="160"/>
      <c r="J885" s="160"/>
      <c r="K885" s="160"/>
      <c r="L885" s="160"/>
      <c r="M885" s="160"/>
      <c r="N885" s="160"/>
      <c r="O885" s="160"/>
      <c r="P885" s="160"/>
      <c r="Q885" s="160"/>
      <c r="R885" s="160"/>
      <c r="S885" s="160"/>
      <c r="T885" s="160"/>
      <c r="U885" s="160"/>
      <c r="V885" s="160"/>
      <c r="W885" s="160"/>
      <c r="X885" s="160"/>
      <c r="Y885" s="160"/>
      <c r="Z885" s="160"/>
      <c r="AA885" s="160"/>
      <c r="AB885" s="167"/>
      <c r="AC885" s="160"/>
      <c r="AD885" s="168"/>
      <c r="AE885" s="160"/>
      <c r="AF885" s="160"/>
      <c r="AG885" s="161"/>
      <c r="AH885" s="115"/>
      <c r="AI885" s="115"/>
      <c r="AJ885" s="159"/>
      <c r="AK885" s="115"/>
      <c r="AL885" s="115"/>
      <c r="AM885" s="115"/>
      <c r="AO885" s="115"/>
      <c r="AQ885" s="4"/>
    </row>
    <row r="886" spans="3:43">
      <c r="C886" s="159"/>
      <c r="D886" s="162"/>
      <c r="E886" s="161"/>
      <c r="F886" s="166"/>
      <c r="G886" s="160"/>
      <c r="H886" s="160"/>
      <c r="I886" s="160"/>
      <c r="J886" s="160"/>
      <c r="K886" s="160"/>
      <c r="L886" s="160"/>
      <c r="M886" s="160"/>
      <c r="N886" s="160"/>
      <c r="O886" s="160"/>
      <c r="P886" s="160"/>
      <c r="Q886" s="160"/>
      <c r="R886" s="160"/>
      <c r="S886" s="160"/>
      <c r="T886" s="160"/>
      <c r="U886" s="160"/>
      <c r="V886" s="160"/>
      <c r="W886" s="160"/>
      <c r="X886" s="160"/>
      <c r="Y886" s="160"/>
      <c r="Z886" s="160"/>
      <c r="AA886" s="160"/>
      <c r="AB886" s="167"/>
      <c r="AC886" s="160"/>
      <c r="AD886" s="168"/>
      <c r="AE886" s="160"/>
      <c r="AF886" s="160"/>
      <c r="AG886" s="161"/>
      <c r="AH886" s="115"/>
      <c r="AI886" s="115"/>
      <c r="AJ886" s="159"/>
      <c r="AK886" s="115"/>
      <c r="AL886" s="115"/>
      <c r="AM886" s="115"/>
      <c r="AO886" s="115"/>
      <c r="AQ886" s="4"/>
    </row>
    <row r="887" spans="3:43">
      <c r="C887" s="159"/>
      <c r="D887" s="162"/>
      <c r="E887" s="161"/>
      <c r="F887" s="166"/>
      <c r="G887" s="160"/>
      <c r="H887" s="160"/>
      <c r="I887" s="160"/>
      <c r="J887" s="160"/>
      <c r="K887" s="160"/>
      <c r="L887" s="160"/>
      <c r="M887" s="160"/>
      <c r="N887" s="160"/>
      <c r="O887" s="160"/>
      <c r="P887" s="160"/>
      <c r="Q887" s="160"/>
      <c r="R887" s="160"/>
      <c r="S887" s="160"/>
      <c r="T887" s="160"/>
      <c r="U887" s="160"/>
      <c r="V887" s="160"/>
      <c r="W887" s="160"/>
      <c r="X887" s="160"/>
      <c r="Y887" s="160"/>
      <c r="Z887" s="160"/>
      <c r="AA887" s="160"/>
      <c r="AB887" s="167"/>
      <c r="AC887" s="160"/>
      <c r="AD887" s="168"/>
      <c r="AE887" s="160"/>
      <c r="AF887" s="160"/>
      <c r="AG887" s="161"/>
      <c r="AH887" s="115"/>
      <c r="AI887" s="115"/>
      <c r="AJ887" s="159"/>
      <c r="AK887" s="115"/>
      <c r="AL887" s="115"/>
      <c r="AM887" s="115"/>
      <c r="AO887" s="115"/>
      <c r="AQ887" s="4"/>
    </row>
    <row r="888" spans="3:43">
      <c r="C888" s="159"/>
      <c r="D888" s="162"/>
      <c r="E888" s="161"/>
      <c r="F888" s="166"/>
      <c r="G888" s="160"/>
      <c r="H888" s="160"/>
      <c r="I888" s="160"/>
      <c r="J888" s="160"/>
      <c r="K888" s="160"/>
      <c r="L888" s="160"/>
      <c r="M888" s="160"/>
      <c r="N888" s="160"/>
      <c r="O888" s="160"/>
      <c r="P888" s="160"/>
      <c r="Q888" s="160"/>
      <c r="R888" s="160"/>
      <c r="S888" s="160"/>
      <c r="T888" s="160"/>
      <c r="U888" s="160"/>
      <c r="V888" s="160"/>
      <c r="W888" s="160"/>
      <c r="X888" s="160"/>
      <c r="Y888" s="160"/>
      <c r="Z888" s="160"/>
      <c r="AA888" s="160"/>
      <c r="AB888" s="167"/>
      <c r="AC888" s="160"/>
      <c r="AD888" s="168"/>
      <c r="AE888" s="160"/>
      <c r="AF888" s="160"/>
      <c r="AG888" s="161"/>
      <c r="AH888" s="115"/>
      <c r="AI888" s="115"/>
      <c r="AJ888" s="159"/>
      <c r="AK888" s="115"/>
      <c r="AL888" s="115"/>
      <c r="AM888" s="115"/>
      <c r="AO888" s="115"/>
      <c r="AQ888" s="4"/>
    </row>
    <row r="889" spans="3:43">
      <c r="C889" s="159"/>
      <c r="D889" s="162"/>
      <c r="E889" s="161"/>
      <c r="F889" s="166"/>
      <c r="G889" s="160"/>
      <c r="H889" s="160"/>
      <c r="I889" s="160"/>
      <c r="J889" s="160"/>
      <c r="K889" s="160"/>
      <c r="L889" s="160"/>
      <c r="M889" s="160"/>
      <c r="N889" s="160"/>
      <c r="O889" s="160"/>
      <c r="P889" s="160"/>
      <c r="Q889" s="160"/>
      <c r="R889" s="160"/>
      <c r="S889" s="160"/>
      <c r="T889" s="160"/>
      <c r="U889" s="160"/>
      <c r="V889" s="160"/>
      <c r="W889" s="160"/>
      <c r="X889" s="160"/>
      <c r="Y889" s="160"/>
      <c r="Z889" s="160"/>
      <c r="AA889" s="160"/>
      <c r="AB889" s="167"/>
      <c r="AC889" s="160"/>
      <c r="AD889" s="168"/>
      <c r="AE889" s="160"/>
      <c r="AF889" s="160"/>
      <c r="AG889" s="161"/>
      <c r="AH889" s="115"/>
      <c r="AI889" s="115"/>
      <c r="AJ889" s="159"/>
      <c r="AK889" s="115"/>
      <c r="AL889" s="115"/>
      <c r="AM889" s="115"/>
      <c r="AO889" s="115"/>
      <c r="AQ889" s="4"/>
    </row>
    <row r="890" spans="3:43">
      <c r="C890" s="159"/>
      <c r="D890" s="162"/>
      <c r="E890" s="161"/>
      <c r="F890" s="166"/>
      <c r="G890" s="160"/>
      <c r="H890" s="160"/>
      <c r="I890" s="160"/>
      <c r="J890" s="160"/>
      <c r="K890" s="160"/>
      <c r="L890" s="160"/>
      <c r="M890" s="160"/>
      <c r="N890" s="160"/>
      <c r="O890" s="160"/>
      <c r="P890" s="160"/>
      <c r="Q890" s="160"/>
      <c r="R890" s="160"/>
      <c r="S890" s="160"/>
      <c r="T890" s="160"/>
      <c r="U890" s="160"/>
      <c r="V890" s="160"/>
      <c r="W890" s="160"/>
      <c r="X890" s="160"/>
      <c r="Y890" s="160"/>
      <c r="Z890" s="160"/>
      <c r="AA890" s="160"/>
      <c r="AB890" s="167"/>
      <c r="AC890" s="160"/>
      <c r="AD890" s="168"/>
      <c r="AE890" s="160"/>
      <c r="AF890" s="160"/>
      <c r="AG890" s="161"/>
      <c r="AH890" s="115"/>
      <c r="AI890" s="115"/>
      <c r="AJ890" s="159"/>
      <c r="AK890" s="115"/>
      <c r="AL890" s="115"/>
      <c r="AM890" s="115"/>
      <c r="AO890" s="115"/>
      <c r="AQ890" s="4"/>
    </row>
    <row r="891" spans="3:43">
      <c r="C891" s="159"/>
      <c r="D891" s="162"/>
      <c r="E891" s="161"/>
      <c r="F891" s="166"/>
      <c r="G891" s="160"/>
      <c r="H891" s="160"/>
      <c r="I891" s="160"/>
      <c r="J891" s="160"/>
      <c r="K891" s="160"/>
      <c r="L891" s="160"/>
      <c r="M891" s="160"/>
      <c r="N891" s="160"/>
      <c r="O891" s="160"/>
      <c r="P891" s="160"/>
      <c r="Q891" s="160"/>
      <c r="R891" s="160"/>
      <c r="S891" s="160"/>
      <c r="T891" s="160"/>
      <c r="U891" s="160"/>
      <c r="V891" s="160"/>
      <c r="W891" s="160"/>
      <c r="X891" s="160"/>
      <c r="Y891" s="160"/>
      <c r="Z891" s="160"/>
      <c r="AA891" s="160"/>
      <c r="AB891" s="167"/>
      <c r="AC891" s="160"/>
      <c r="AD891" s="168"/>
      <c r="AE891" s="160"/>
      <c r="AF891" s="160"/>
      <c r="AG891" s="161"/>
      <c r="AH891" s="115"/>
      <c r="AI891" s="115"/>
      <c r="AJ891" s="159"/>
      <c r="AK891" s="115"/>
      <c r="AL891" s="115"/>
      <c r="AM891" s="115"/>
      <c r="AO891" s="115"/>
      <c r="AQ891" s="4"/>
    </row>
    <row r="892" spans="3:43">
      <c r="C892" s="159"/>
      <c r="D892" s="162"/>
      <c r="E892" s="161"/>
      <c r="F892" s="166"/>
      <c r="G892" s="160"/>
      <c r="H892" s="160"/>
      <c r="I892" s="160"/>
      <c r="J892" s="160"/>
      <c r="K892" s="160"/>
      <c r="L892" s="160"/>
      <c r="M892" s="160"/>
      <c r="N892" s="160"/>
      <c r="O892" s="160"/>
      <c r="P892" s="160"/>
      <c r="Q892" s="160"/>
      <c r="R892" s="160"/>
      <c r="S892" s="160"/>
      <c r="T892" s="160"/>
      <c r="U892" s="160"/>
      <c r="V892" s="160"/>
      <c r="W892" s="160"/>
      <c r="X892" s="160"/>
      <c r="Y892" s="160"/>
      <c r="Z892" s="160"/>
      <c r="AA892" s="160"/>
      <c r="AB892" s="167"/>
      <c r="AC892" s="160"/>
      <c r="AD892" s="168"/>
      <c r="AE892" s="160"/>
      <c r="AF892" s="160"/>
      <c r="AG892" s="161"/>
      <c r="AH892" s="115"/>
      <c r="AI892" s="115"/>
      <c r="AJ892" s="159"/>
      <c r="AK892" s="115"/>
      <c r="AL892" s="115"/>
      <c r="AM892" s="115"/>
      <c r="AO892" s="115"/>
      <c r="AQ892" s="4"/>
    </row>
    <row r="893" spans="3:43">
      <c r="C893" s="159"/>
      <c r="D893" s="162"/>
      <c r="E893" s="161"/>
      <c r="F893" s="166"/>
      <c r="G893" s="160"/>
      <c r="H893" s="160"/>
      <c r="I893" s="160"/>
      <c r="J893" s="160"/>
      <c r="K893" s="160"/>
      <c r="L893" s="160"/>
      <c r="M893" s="160"/>
      <c r="N893" s="160"/>
      <c r="O893" s="160"/>
      <c r="P893" s="160"/>
      <c r="Q893" s="160"/>
      <c r="R893" s="160"/>
      <c r="S893" s="160"/>
      <c r="T893" s="160"/>
      <c r="U893" s="160"/>
      <c r="V893" s="160"/>
      <c r="W893" s="160"/>
      <c r="X893" s="160"/>
      <c r="Y893" s="160"/>
      <c r="Z893" s="160"/>
      <c r="AA893" s="160"/>
      <c r="AB893" s="167"/>
      <c r="AC893" s="160"/>
      <c r="AD893" s="168"/>
      <c r="AE893" s="160"/>
      <c r="AF893" s="160"/>
      <c r="AG893" s="161"/>
      <c r="AH893" s="115"/>
      <c r="AI893" s="115"/>
      <c r="AJ893" s="159"/>
      <c r="AK893" s="115"/>
      <c r="AL893" s="115"/>
      <c r="AM893" s="115"/>
      <c r="AO893" s="115"/>
      <c r="AQ893" s="4"/>
    </row>
    <row r="894" spans="3:43">
      <c r="C894" s="159"/>
      <c r="D894" s="162"/>
      <c r="E894" s="161"/>
      <c r="F894" s="166"/>
      <c r="G894" s="160"/>
      <c r="H894" s="160"/>
      <c r="I894" s="160"/>
      <c r="J894" s="160"/>
      <c r="K894" s="160"/>
      <c r="L894" s="160"/>
      <c r="M894" s="160"/>
      <c r="N894" s="160"/>
      <c r="O894" s="160"/>
      <c r="P894" s="160"/>
      <c r="Q894" s="160"/>
      <c r="R894" s="160"/>
      <c r="S894" s="160"/>
      <c r="T894" s="160"/>
      <c r="U894" s="160"/>
      <c r="V894" s="160"/>
      <c r="W894" s="160"/>
      <c r="X894" s="160"/>
      <c r="Y894" s="160"/>
      <c r="Z894" s="160"/>
      <c r="AA894" s="160"/>
      <c r="AB894" s="167"/>
      <c r="AC894" s="160"/>
      <c r="AD894" s="168"/>
      <c r="AE894" s="160"/>
      <c r="AF894" s="160"/>
      <c r="AG894" s="161"/>
      <c r="AH894" s="115"/>
      <c r="AI894" s="115"/>
      <c r="AJ894" s="159"/>
      <c r="AK894" s="115"/>
      <c r="AL894" s="115"/>
      <c r="AM894" s="115"/>
      <c r="AO894" s="115"/>
      <c r="AQ894" s="4"/>
    </row>
    <row r="895" spans="3:43">
      <c r="C895" s="159"/>
      <c r="D895" s="162"/>
      <c r="E895" s="161"/>
      <c r="F895" s="166"/>
      <c r="G895" s="160"/>
      <c r="H895" s="160"/>
      <c r="I895" s="160"/>
      <c r="J895" s="160"/>
      <c r="K895" s="160"/>
      <c r="L895" s="160"/>
      <c r="M895" s="160"/>
      <c r="N895" s="160"/>
      <c r="O895" s="160"/>
      <c r="P895" s="160"/>
      <c r="Q895" s="160"/>
      <c r="R895" s="160"/>
      <c r="S895" s="160"/>
      <c r="T895" s="160"/>
      <c r="U895" s="160"/>
      <c r="V895" s="160"/>
      <c r="W895" s="160"/>
      <c r="X895" s="160"/>
      <c r="Y895" s="160"/>
      <c r="Z895" s="160"/>
      <c r="AA895" s="160"/>
      <c r="AB895" s="167"/>
      <c r="AC895" s="160"/>
      <c r="AD895" s="168"/>
      <c r="AE895" s="160"/>
      <c r="AF895" s="160"/>
      <c r="AG895" s="161"/>
      <c r="AH895" s="115"/>
      <c r="AI895" s="115"/>
      <c r="AJ895" s="159"/>
      <c r="AK895" s="115"/>
      <c r="AL895" s="115"/>
      <c r="AM895" s="115"/>
      <c r="AO895" s="115"/>
      <c r="AQ895" s="4"/>
    </row>
    <row r="896" spans="3:43">
      <c r="C896" s="159"/>
      <c r="D896" s="162"/>
      <c r="E896" s="161"/>
      <c r="F896" s="166"/>
      <c r="G896" s="160"/>
      <c r="H896" s="160"/>
      <c r="I896" s="160"/>
      <c r="J896" s="160"/>
      <c r="K896" s="160"/>
      <c r="L896" s="160"/>
      <c r="M896" s="160"/>
      <c r="N896" s="160"/>
      <c r="O896" s="160"/>
      <c r="P896" s="160"/>
      <c r="Q896" s="160"/>
      <c r="R896" s="160"/>
      <c r="S896" s="160"/>
      <c r="T896" s="160"/>
      <c r="U896" s="160"/>
      <c r="V896" s="160"/>
      <c r="W896" s="160"/>
      <c r="X896" s="160"/>
      <c r="Y896" s="160"/>
      <c r="Z896" s="160"/>
      <c r="AA896" s="160"/>
      <c r="AB896" s="167"/>
      <c r="AC896" s="160"/>
      <c r="AD896" s="168"/>
      <c r="AE896" s="160"/>
      <c r="AF896" s="160"/>
      <c r="AG896" s="161"/>
      <c r="AH896" s="115"/>
      <c r="AI896" s="115"/>
      <c r="AJ896" s="159"/>
      <c r="AK896" s="115"/>
      <c r="AL896" s="115"/>
      <c r="AM896" s="115"/>
      <c r="AO896" s="115"/>
      <c r="AQ896" s="4"/>
    </row>
    <row r="897" spans="3:43">
      <c r="C897" s="159"/>
      <c r="D897" s="162"/>
      <c r="E897" s="161"/>
      <c r="F897" s="166"/>
      <c r="G897" s="160"/>
      <c r="H897" s="160"/>
      <c r="I897" s="160"/>
      <c r="J897" s="160"/>
      <c r="K897" s="160"/>
      <c r="L897" s="160"/>
      <c r="M897" s="160"/>
      <c r="N897" s="160"/>
      <c r="O897" s="160"/>
      <c r="P897" s="160"/>
      <c r="Q897" s="160"/>
      <c r="R897" s="160"/>
      <c r="S897" s="160"/>
      <c r="T897" s="160"/>
      <c r="U897" s="160"/>
      <c r="V897" s="160"/>
      <c r="W897" s="160"/>
      <c r="X897" s="160"/>
      <c r="Y897" s="160"/>
      <c r="Z897" s="160"/>
      <c r="AA897" s="160"/>
      <c r="AB897" s="167"/>
      <c r="AC897" s="160"/>
      <c r="AD897" s="168"/>
      <c r="AE897" s="160"/>
      <c r="AF897" s="160"/>
      <c r="AG897" s="161"/>
      <c r="AH897" s="115"/>
      <c r="AI897" s="115"/>
      <c r="AJ897" s="159"/>
      <c r="AK897" s="115"/>
      <c r="AL897" s="115"/>
      <c r="AM897" s="115"/>
      <c r="AO897" s="115"/>
      <c r="AQ897" s="4"/>
    </row>
    <row r="898" spans="3:43">
      <c r="C898" s="159"/>
      <c r="D898" s="162"/>
      <c r="E898" s="161"/>
      <c r="F898" s="166"/>
      <c r="G898" s="160"/>
      <c r="H898" s="160"/>
      <c r="I898" s="160"/>
      <c r="J898" s="160"/>
      <c r="K898" s="160"/>
      <c r="L898" s="160"/>
      <c r="M898" s="160"/>
      <c r="N898" s="160"/>
      <c r="O898" s="160"/>
      <c r="P898" s="160"/>
      <c r="Q898" s="160"/>
      <c r="R898" s="160"/>
      <c r="S898" s="160"/>
      <c r="T898" s="160"/>
      <c r="U898" s="160"/>
      <c r="V898" s="160"/>
      <c r="W898" s="160"/>
      <c r="X898" s="160"/>
      <c r="Y898" s="160"/>
      <c r="Z898" s="160"/>
      <c r="AA898" s="160"/>
      <c r="AB898" s="167"/>
      <c r="AC898" s="160"/>
      <c r="AD898" s="168"/>
      <c r="AE898" s="160"/>
      <c r="AF898" s="160"/>
      <c r="AG898" s="161"/>
      <c r="AH898" s="115"/>
      <c r="AI898" s="115"/>
      <c r="AJ898" s="159"/>
      <c r="AK898" s="115"/>
      <c r="AL898" s="115"/>
      <c r="AM898" s="115"/>
      <c r="AO898" s="115"/>
      <c r="AQ898" s="4"/>
    </row>
    <row r="899" spans="3:43">
      <c r="C899" s="159"/>
      <c r="D899" s="162"/>
      <c r="E899" s="161"/>
      <c r="F899" s="166"/>
      <c r="G899" s="160"/>
      <c r="H899" s="160"/>
      <c r="I899" s="160"/>
      <c r="J899" s="160"/>
      <c r="K899" s="160"/>
      <c r="L899" s="160"/>
      <c r="M899" s="160"/>
      <c r="N899" s="160"/>
      <c r="O899" s="160"/>
      <c r="P899" s="160"/>
      <c r="Q899" s="160"/>
      <c r="R899" s="160"/>
      <c r="S899" s="160"/>
      <c r="T899" s="160"/>
      <c r="U899" s="160"/>
      <c r="V899" s="160"/>
      <c r="W899" s="160"/>
      <c r="X899" s="160"/>
      <c r="Y899" s="160"/>
      <c r="Z899" s="160"/>
      <c r="AA899" s="160"/>
      <c r="AB899" s="167"/>
      <c r="AC899" s="160"/>
      <c r="AD899" s="168"/>
      <c r="AE899" s="160"/>
      <c r="AF899" s="160"/>
      <c r="AG899" s="161"/>
      <c r="AH899" s="115"/>
      <c r="AI899" s="115"/>
      <c r="AJ899" s="159"/>
      <c r="AK899" s="115"/>
      <c r="AL899" s="115"/>
      <c r="AM899" s="115"/>
      <c r="AO899" s="115"/>
      <c r="AQ899" s="4"/>
    </row>
    <row r="900" spans="3:43">
      <c r="C900" s="159"/>
      <c r="D900" s="162"/>
      <c r="E900" s="161"/>
      <c r="F900" s="166"/>
      <c r="G900" s="160"/>
      <c r="H900" s="160"/>
      <c r="I900" s="160"/>
      <c r="J900" s="160"/>
      <c r="K900" s="160"/>
      <c r="L900" s="160"/>
      <c r="M900" s="160"/>
      <c r="N900" s="160"/>
      <c r="O900" s="160"/>
      <c r="P900" s="160"/>
      <c r="Q900" s="160"/>
      <c r="R900" s="160"/>
      <c r="S900" s="160"/>
      <c r="T900" s="160"/>
      <c r="U900" s="160"/>
      <c r="V900" s="160"/>
      <c r="W900" s="160"/>
      <c r="X900" s="160"/>
      <c r="Y900" s="160"/>
      <c r="Z900" s="160"/>
      <c r="AA900" s="160"/>
      <c r="AB900" s="167"/>
      <c r="AC900" s="160"/>
      <c r="AD900" s="168"/>
      <c r="AE900" s="160"/>
      <c r="AF900" s="160"/>
      <c r="AG900" s="161"/>
      <c r="AH900" s="115"/>
      <c r="AI900" s="115"/>
      <c r="AJ900" s="159"/>
      <c r="AK900" s="115"/>
      <c r="AL900" s="115"/>
      <c r="AM900" s="115"/>
      <c r="AO900" s="115"/>
      <c r="AQ900" s="4"/>
    </row>
    <row r="901" spans="3:43">
      <c r="C901" s="159"/>
      <c r="D901" s="162"/>
      <c r="E901" s="161"/>
      <c r="F901" s="166"/>
      <c r="G901" s="160"/>
      <c r="H901" s="160"/>
      <c r="I901" s="160"/>
      <c r="J901" s="160"/>
      <c r="K901" s="160"/>
      <c r="L901" s="160"/>
      <c r="M901" s="160"/>
      <c r="N901" s="160"/>
      <c r="O901" s="160"/>
      <c r="P901" s="160"/>
      <c r="Q901" s="160"/>
      <c r="R901" s="160"/>
      <c r="S901" s="160"/>
      <c r="T901" s="160"/>
      <c r="U901" s="160"/>
      <c r="V901" s="160"/>
      <c r="W901" s="160"/>
      <c r="X901" s="160"/>
      <c r="Y901" s="160"/>
      <c r="Z901" s="160"/>
      <c r="AA901" s="160"/>
      <c r="AB901" s="167"/>
      <c r="AC901" s="160"/>
      <c r="AD901" s="168"/>
      <c r="AE901" s="160"/>
      <c r="AF901" s="160"/>
      <c r="AG901" s="161"/>
      <c r="AH901" s="115"/>
      <c r="AI901" s="115"/>
      <c r="AJ901" s="159"/>
      <c r="AK901" s="115"/>
      <c r="AL901" s="115"/>
      <c r="AM901" s="115"/>
      <c r="AO901" s="115"/>
      <c r="AQ901" s="4"/>
    </row>
    <row r="902" spans="3:43">
      <c r="C902" s="159"/>
      <c r="D902" s="162"/>
      <c r="E902" s="161"/>
      <c r="F902" s="166"/>
      <c r="G902" s="160"/>
      <c r="H902" s="160"/>
      <c r="I902" s="160"/>
      <c r="J902" s="160"/>
      <c r="K902" s="160"/>
      <c r="L902" s="160"/>
      <c r="M902" s="160"/>
      <c r="N902" s="160"/>
      <c r="O902" s="160"/>
      <c r="P902" s="160"/>
      <c r="Q902" s="160"/>
      <c r="R902" s="160"/>
      <c r="S902" s="160"/>
      <c r="T902" s="160"/>
      <c r="U902" s="160"/>
      <c r="V902" s="160"/>
      <c r="W902" s="160"/>
      <c r="X902" s="160"/>
      <c r="Y902" s="160"/>
      <c r="Z902" s="160"/>
      <c r="AA902" s="160"/>
      <c r="AB902" s="167"/>
      <c r="AC902" s="160"/>
      <c r="AD902" s="168"/>
      <c r="AE902" s="160"/>
      <c r="AF902" s="160"/>
      <c r="AG902" s="161"/>
      <c r="AH902" s="115"/>
      <c r="AI902" s="115"/>
      <c r="AJ902" s="159"/>
      <c r="AK902" s="115"/>
      <c r="AL902" s="115"/>
      <c r="AM902" s="115"/>
      <c r="AO902" s="115"/>
      <c r="AQ902" s="4"/>
    </row>
    <row r="903" spans="3:43">
      <c r="C903" s="159"/>
      <c r="D903" s="162"/>
      <c r="E903" s="161"/>
      <c r="F903" s="166"/>
      <c r="G903" s="160"/>
      <c r="H903" s="160"/>
      <c r="I903" s="160"/>
      <c r="J903" s="160"/>
      <c r="K903" s="160"/>
      <c r="L903" s="160"/>
      <c r="M903" s="160"/>
      <c r="N903" s="160"/>
      <c r="O903" s="160"/>
      <c r="P903" s="160"/>
      <c r="Q903" s="160"/>
      <c r="R903" s="160"/>
      <c r="S903" s="160"/>
      <c r="T903" s="160"/>
      <c r="U903" s="160"/>
      <c r="V903" s="160"/>
      <c r="W903" s="160"/>
      <c r="X903" s="160"/>
      <c r="Y903" s="160"/>
      <c r="Z903" s="160"/>
      <c r="AA903" s="160"/>
      <c r="AB903" s="167"/>
      <c r="AC903" s="160"/>
      <c r="AD903" s="168"/>
      <c r="AE903" s="160"/>
      <c r="AF903" s="160"/>
      <c r="AG903" s="161"/>
      <c r="AH903" s="115"/>
      <c r="AI903" s="115"/>
      <c r="AJ903" s="159"/>
      <c r="AK903" s="115"/>
      <c r="AL903" s="115"/>
      <c r="AM903" s="115"/>
      <c r="AO903" s="115"/>
      <c r="AQ903" s="4"/>
    </row>
    <row r="904" spans="3:43">
      <c r="C904" s="159"/>
      <c r="D904" s="162"/>
      <c r="E904" s="161"/>
      <c r="F904" s="166"/>
      <c r="G904" s="160"/>
      <c r="H904" s="160"/>
      <c r="I904" s="160"/>
      <c r="J904" s="160"/>
      <c r="K904" s="160"/>
      <c r="L904" s="160"/>
      <c r="M904" s="160"/>
      <c r="N904" s="160"/>
      <c r="O904" s="160"/>
      <c r="P904" s="160"/>
      <c r="Q904" s="160"/>
      <c r="R904" s="160"/>
      <c r="S904" s="160"/>
      <c r="T904" s="160"/>
      <c r="U904" s="160"/>
      <c r="V904" s="160"/>
      <c r="W904" s="160"/>
      <c r="X904" s="160"/>
      <c r="Y904" s="160"/>
      <c r="Z904" s="160"/>
      <c r="AA904" s="160"/>
      <c r="AB904" s="167"/>
      <c r="AC904" s="160"/>
      <c r="AD904" s="168"/>
      <c r="AE904" s="160"/>
      <c r="AF904" s="160"/>
      <c r="AG904" s="161"/>
      <c r="AH904" s="115"/>
      <c r="AI904" s="115"/>
      <c r="AJ904" s="159"/>
      <c r="AK904" s="115"/>
      <c r="AL904" s="115"/>
      <c r="AM904" s="115"/>
      <c r="AO904" s="115"/>
      <c r="AQ904" s="4"/>
    </row>
    <row r="905" spans="3:43">
      <c r="C905" s="159"/>
      <c r="D905" s="162"/>
      <c r="E905" s="161"/>
      <c r="F905" s="166"/>
      <c r="G905" s="160"/>
      <c r="H905" s="160"/>
      <c r="I905" s="160"/>
      <c r="J905" s="160"/>
      <c r="K905" s="160"/>
      <c r="L905" s="160"/>
      <c r="M905" s="160"/>
      <c r="N905" s="160"/>
      <c r="O905" s="160"/>
      <c r="P905" s="160"/>
      <c r="Q905" s="160"/>
      <c r="R905" s="160"/>
      <c r="S905" s="160"/>
      <c r="T905" s="160"/>
      <c r="U905" s="160"/>
      <c r="V905" s="160"/>
      <c r="W905" s="160"/>
      <c r="X905" s="160"/>
      <c r="Y905" s="160"/>
      <c r="Z905" s="160"/>
      <c r="AA905" s="160"/>
      <c r="AB905" s="167"/>
      <c r="AC905" s="160"/>
      <c r="AD905" s="168"/>
      <c r="AE905" s="160"/>
      <c r="AF905" s="160"/>
      <c r="AG905" s="161"/>
      <c r="AH905" s="115"/>
      <c r="AI905" s="115"/>
      <c r="AJ905" s="159"/>
      <c r="AK905" s="115"/>
      <c r="AL905" s="115"/>
      <c r="AM905" s="115"/>
      <c r="AO905" s="115"/>
      <c r="AQ905" s="4"/>
    </row>
    <row r="906" spans="3:43">
      <c r="C906" s="159"/>
      <c r="D906" s="162"/>
      <c r="E906" s="161"/>
      <c r="F906" s="166"/>
      <c r="G906" s="160"/>
      <c r="H906" s="160"/>
      <c r="I906" s="160"/>
      <c r="J906" s="160"/>
      <c r="K906" s="160"/>
      <c r="L906" s="160"/>
      <c r="M906" s="160"/>
      <c r="N906" s="160"/>
      <c r="O906" s="160"/>
      <c r="P906" s="160"/>
      <c r="Q906" s="160"/>
      <c r="R906" s="160"/>
      <c r="S906" s="160"/>
      <c r="T906" s="160"/>
      <c r="U906" s="160"/>
      <c r="V906" s="160"/>
      <c r="W906" s="160"/>
      <c r="X906" s="160"/>
      <c r="Y906" s="160"/>
      <c r="Z906" s="160"/>
      <c r="AA906" s="160"/>
      <c r="AB906" s="167"/>
      <c r="AC906" s="160"/>
      <c r="AD906" s="168"/>
      <c r="AE906" s="160"/>
      <c r="AF906" s="160"/>
      <c r="AG906" s="161"/>
      <c r="AH906" s="115"/>
      <c r="AI906" s="115"/>
      <c r="AJ906" s="159"/>
      <c r="AK906" s="115"/>
      <c r="AL906" s="115"/>
      <c r="AM906" s="115"/>
      <c r="AO906" s="115"/>
      <c r="AQ906" s="4"/>
    </row>
    <row r="907" spans="3:43">
      <c r="C907" s="159"/>
      <c r="D907" s="162"/>
      <c r="E907" s="161"/>
      <c r="F907" s="166"/>
      <c r="G907" s="160"/>
      <c r="H907" s="160"/>
      <c r="I907" s="160"/>
      <c r="J907" s="160"/>
      <c r="K907" s="160"/>
      <c r="L907" s="160"/>
      <c r="M907" s="160"/>
      <c r="N907" s="160"/>
      <c r="O907" s="160"/>
      <c r="P907" s="160"/>
      <c r="Q907" s="160"/>
      <c r="R907" s="160"/>
      <c r="S907" s="160"/>
      <c r="T907" s="160"/>
      <c r="U907" s="160"/>
      <c r="V907" s="160"/>
      <c r="W907" s="160"/>
      <c r="X907" s="160"/>
      <c r="Y907" s="160"/>
      <c r="Z907" s="160"/>
      <c r="AA907" s="160"/>
      <c r="AB907" s="167"/>
      <c r="AC907" s="160"/>
      <c r="AD907" s="168"/>
      <c r="AE907" s="160"/>
      <c r="AF907" s="160"/>
      <c r="AG907" s="161"/>
      <c r="AH907" s="115"/>
      <c r="AI907" s="115"/>
      <c r="AJ907" s="159"/>
      <c r="AK907" s="115"/>
      <c r="AL907" s="115"/>
      <c r="AM907" s="115"/>
      <c r="AO907" s="115"/>
      <c r="AQ907" s="4"/>
    </row>
    <row r="908" spans="3:43">
      <c r="C908" s="159"/>
      <c r="D908" s="162"/>
      <c r="E908" s="161"/>
      <c r="F908" s="166"/>
      <c r="G908" s="160"/>
      <c r="H908" s="160"/>
      <c r="I908" s="160"/>
      <c r="J908" s="160"/>
      <c r="K908" s="160"/>
      <c r="L908" s="160"/>
      <c r="M908" s="160"/>
      <c r="N908" s="160"/>
      <c r="O908" s="160"/>
      <c r="P908" s="160"/>
      <c r="Q908" s="160"/>
      <c r="R908" s="160"/>
      <c r="S908" s="160"/>
      <c r="T908" s="160"/>
      <c r="U908" s="160"/>
      <c r="V908" s="160"/>
      <c r="W908" s="160"/>
      <c r="X908" s="160"/>
      <c r="Y908" s="160"/>
      <c r="Z908" s="160"/>
      <c r="AA908" s="160"/>
      <c r="AB908" s="167"/>
      <c r="AC908" s="160"/>
      <c r="AD908" s="168"/>
      <c r="AE908" s="160"/>
      <c r="AF908" s="160"/>
      <c r="AG908" s="161"/>
      <c r="AH908" s="115"/>
      <c r="AI908" s="115"/>
      <c r="AJ908" s="159"/>
      <c r="AK908" s="115"/>
      <c r="AL908" s="115"/>
      <c r="AM908" s="115"/>
      <c r="AO908" s="115"/>
      <c r="AQ908" s="4"/>
    </row>
    <row r="909" spans="3:43">
      <c r="C909" s="159"/>
      <c r="D909" s="162"/>
      <c r="E909" s="161"/>
      <c r="F909" s="166"/>
      <c r="G909" s="160"/>
      <c r="H909" s="160"/>
      <c r="I909" s="160"/>
      <c r="J909" s="160"/>
      <c r="K909" s="160"/>
      <c r="L909" s="160"/>
      <c r="M909" s="160"/>
      <c r="N909" s="160"/>
      <c r="O909" s="160"/>
      <c r="P909" s="160"/>
      <c r="Q909" s="160"/>
      <c r="R909" s="160"/>
      <c r="S909" s="160"/>
      <c r="T909" s="160"/>
      <c r="U909" s="160"/>
      <c r="V909" s="160"/>
      <c r="W909" s="160"/>
      <c r="X909" s="160"/>
      <c r="Y909" s="160"/>
      <c r="Z909" s="160"/>
      <c r="AA909" s="160"/>
      <c r="AB909" s="167"/>
      <c r="AC909" s="160"/>
      <c r="AD909" s="168"/>
      <c r="AE909" s="160"/>
      <c r="AF909" s="160"/>
      <c r="AG909" s="161"/>
      <c r="AH909" s="115"/>
      <c r="AI909" s="115"/>
      <c r="AJ909" s="159"/>
      <c r="AK909" s="115"/>
      <c r="AL909" s="115"/>
      <c r="AM909" s="115"/>
      <c r="AO909" s="115"/>
      <c r="AQ909" s="4"/>
    </row>
    <row r="910" spans="3:43">
      <c r="C910" s="159"/>
      <c r="D910" s="162"/>
      <c r="E910" s="161"/>
      <c r="F910" s="166"/>
      <c r="G910" s="160"/>
      <c r="H910" s="160"/>
      <c r="I910" s="160"/>
      <c r="J910" s="160"/>
      <c r="K910" s="160"/>
      <c r="L910" s="160"/>
      <c r="M910" s="160"/>
      <c r="N910" s="160"/>
      <c r="O910" s="160"/>
      <c r="P910" s="160"/>
      <c r="Q910" s="160"/>
      <c r="R910" s="160"/>
      <c r="S910" s="160"/>
      <c r="T910" s="160"/>
      <c r="U910" s="160"/>
      <c r="V910" s="160"/>
      <c r="W910" s="160"/>
      <c r="X910" s="160"/>
      <c r="Y910" s="160"/>
      <c r="Z910" s="160"/>
      <c r="AA910" s="160"/>
      <c r="AB910" s="167"/>
      <c r="AC910" s="160"/>
      <c r="AD910" s="168"/>
      <c r="AE910" s="160"/>
      <c r="AF910" s="160"/>
      <c r="AG910" s="161"/>
      <c r="AH910" s="115"/>
      <c r="AI910" s="115"/>
      <c r="AJ910" s="159"/>
      <c r="AK910" s="115"/>
      <c r="AL910" s="115"/>
      <c r="AM910" s="115"/>
      <c r="AO910" s="115"/>
      <c r="AQ910" s="4"/>
    </row>
    <row r="911" spans="3:43">
      <c r="C911" s="159"/>
      <c r="D911" s="162"/>
      <c r="E911" s="161"/>
      <c r="F911" s="166"/>
      <c r="G911" s="160"/>
      <c r="H911" s="160"/>
      <c r="I911" s="160"/>
      <c r="J911" s="160"/>
      <c r="K911" s="160"/>
      <c r="L911" s="160"/>
      <c r="M911" s="160"/>
      <c r="N911" s="160"/>
      <c r="O911" s="160"/>
      <c r="P911" s="160"/>
      <c r="Q911" s="160"/>
      <c r="R911" s="160"/>
      <c r="S911" s="160"/>
      <c r="T911" s="160"/>
      <c r="U911" s="160"/>
      <c r="V911" s="160"/>
      <c r="W911" s="160"/>
      <c r="X911" s="160"/>
      <c r="Y911" s="160"/>
      <c r="Z911" s="160"/>
      <c r="AA911" s="160"/>
      <c r="AB911" s="167"/>
      <c r="AC911" s="160"/>
      <c r="AD911" s="168"/>
      <c r="AE911" s="160"/>
      <c r="AF911" s="160"/>
      <c r="AG911" s="161"/>
      <c r="AH911" s="115"/>
      <c r="AI911" s="115"/>
      <c r="AJ911" s="159"/>
      <c r="AK911" s="115"/>
      <c r="AL911" s="115"/>
      <c r="AM911" s="115"/>
      <c r="AO911" s="115"/>
      <c r="AQ911" s="4"/>
    </row>
    <row r="912" spans="3:43">
      <c r="C912" s="159"/>
      <c r="D912" s="162"/>
      <c r="E912" s="161"/>
      <c r="F912" s="166"/>
      <c r="G912" s="160"/>
      <c r="H912" s="160"/>
      <c r="I912" s="160"/>
      <c r="J912" s="160"/>
      <c r="K912" s="160"/>
      <c r="L912" s="160"/>
      <c r="M912" s="160"/>
      <c r="N912" s="160"/>
      <c r="O912" s="160"/>
      <c r="P912" s="160"/>
      <c r="Q912" s="160"/>
      <c r="R912" s="160"/>
      <c r="S912" s="160"/>
      <c r="T912" s="160"/>
      <c r="U912" s="160"/>
      <c r="V912" s="160"/>
      <c r="W912" s="160"/>
      <c r="X912" s="160"/>
      <c r="Y912" s="160"/>
      <c r="Z912" s="160"/>
      <c r="AA912" s="160"/>
      <c r="AB912" s="167"/>
      <c r="AC912" s="160"/>
      <c r="AD912" s="168"/>
      <c r="AE912" s="160"/>
      <c r="AF912" s="160"/>
      <c r="AG912" s="161"/>
      <c r="AH912" s="115"/>
      <c r="AI912" s="115"/>
      <c r="AJ912" s="159"/>
      <c r="AK912" s="115"/>
      <c r="AL912" s="115"/>
      <c r="AM912" s="115"/>
      <c r="AO912" s="115"/>
      <c r="AQ912" s="4"/>
    </row>
    <row r="913" spans="3:43">
      <c r="C913" s="159"/>
      <c r="D913" s="162"/>
      <c r="E913" s="161"/>
      <c r="F913" s="166"/>
      <c r="G913" s="160"/>
      <c r="H913" s="160"/>
      <c r="I913" s="160"/>
      <c r="J913" s="160"/>
      <c r="K913" s="160"/>
      <c r="L913" s="160"/>
      <c r="M913" s="160"/>
      <c r="N913" s="160"/>
      <c r="O913" s="160"/>
      <c r="P913" s="160"/>
      <c r="Q913" s="160"/>
      <c r="R913" s="160"/>
      <c r="S913" s="160"/>
      <c r="T913" s="160"/>
      <c r="U913" s="160"/>
      <c r="V913" s="160"/>
      <c r="W913" s="160"/>
      <c r="X913" s="160"/>
      <c r="Y913" s="160"/>
      <c r="Z913" s="160"/>
      <c r="AA913" s="160"/>
      <c r="AB913" s="167"/>
      <c r="AC913" s="160"/>
      <c r="AD913" s="168"/>
      <c r="AE913" s="160"/>
      <c r="AF913" s="160"/>
      <c r="AG913" s="161"/>
      <c r="AH913" s="115"/>
      <c r="AI913" s="115"/>
      <c r="AJ913" s="159"/>
      <c r="AK913" s="115"/>
      <c r="AL913" s="115"/>
      <c r="AM913" s="115"/>
      <c r="AO913" s="115"/>
      <c r="AQ913" s="4"/>
    </row>
    <row r="914" spans="3:43">
      <c r="C914" s="159"/>
      <c r="D914" s="162"/>
      <c r="E914" s="161"/>
      <c r="F914" s="166"/>
      <c r="G914" s="160"/>
      <c r="H914" s="160"/>
      <c r="I914" s="160"/>
      <c r="J914" s="160"/>
      <c r="K914" s="160"/>
      <c r="L914" s="160"/>
      <c r="M914" s="160"/>
      <c r="N914" s="160"/>
      <c r="O914" s="160"/>
      <c r="P914" s="160"/>
      <c r="Q914" s="160"/>
      <c r="R914" s="160"/>
      <c r="S914" s="160"/>
      <c r="T914" s="160"/>
      <c r="U914" s="160"/>
      <c r="V914" s="160"/>
      <c r="W914" s="160"/>
      <c r="X914" s="160"/>
      <c r="Y914" s="160"/>
      <c r="Z914" s="160"/>
      <c r="AA914" s="160"/>
      <c r="AB914" s="167"/>
      <c r="AC914" s="160"/>
      <c r="AD914" s="168"/>
      <c r="AE914" s="160"/>
      <c r="AF914" s="160"/>
      <c r="AG914" s="161"/>
      <c r="AH914" s="115"/>
      <c r="AI914" s="115"/>
      <c r="AJ914" s="159"/>
      <c r="AK914" s="115"/>
      <c r="AL914" s="115"/>
      <c r="AM914" s="115"/>
      <c r="AO914" s="115"/>
      <c r="AQ914" s="4"/>
    </row>
    <row r="915" spans="3:43">
      <c r="C915" s="159"/>
      <c r="D915" s="162"/>
      <c r="E915" s="161"/>
      <c r="F915" s="166"/>
      <c r="G915" s="160"/>
      <c r="H915" s="160"/>
      <c r="I915" s="160"/>
      <c r="J915" s="160"/>
      <c r="K915" s="160"/>
      <c r="L915" s="160"/>
      <c r="M915" s="160"/>
      <c r="N915" s="160"/>
      <c r="O915" s="160"/>
      <c r="P915" s="160"/>
      <c r="Q915" s="160"/>
      <c r="R915" s="160"/>
      <c r="S915" s="160"/>
      <c r="T915" s="160"/>
      <c r="U915" s="160"/>
      <c r="V915" s="160"/>
      <c r="W915" s="160"/>
      <c r="X915" s="160"/>
      <c r="Y915" s="160"/>
      <c r="Z915" s="160"/>
      <c r="AA915" s="160"/>
      <c r="AB915" s="167"/>
      <c r="AC915" s="160"/>
      <c r="AD915" s="168"/>
      <c r="AE915" s="160"/>
      <c r="AF915" s="160"/>
      <c r="AG915" s="161"/>
      <c r="AH915" s="115"/>
      <c r="AI915" s="115"/>
      <c r="AJ915" s="159"/>
      <c r="AK915" s="115"/>
      <c r="AL915" s="115"/>
      <c r="AM915" s="115"/>
      <c r="AO915" s="115"/>
      <c r="AQ915" s="4"/>
    </row>
    <row r="916" spans="3:43">
      <c r="C916" s="159"/>
      <c r="D916" s="162"/>
      <c r="E916" s="161"/>
      <c r="F916" s="166"/>
      <c r="G916" s="160"/>
      <c r="H916" s="160"/>
      <c r="I916" s="160"/>
      <c r="J916" s="160"/>
      <c r="K916" s="160"/>
      <c r="L916" s="160"/>
      <c r="M916" s="160"/>
      <c r="N916" s="160"/>
      <c r="O916" s="160"/>
      <c r="P916" s="160"/>
      <c r="Q916" s="160"/>
      <c r="R916" s="160"/>
      <c r="S916" s="160"/>
      <c r="T916" s="160"/>
      <c r="U916" s="160"/>
      <c r="V916" s="160"/>
      <c r="W916" s="160"/>
      <c r="X916" s="160"/>
      <c r="Y916" s="160"/>
      <c r="Z916" s="160"/>
      <c r="AA916" s="160"/>
      <c r="AB916" s="167"/>
      <c r="AC916" s="160"/>
      <c r="AD916" s="168"/>
      <c r="AE916" s="160"/>
      <c r="AF916" s="160"/>
      <c r="AG916" s="161"/>
      <c r="AH916" s="115"/>
      <c r="AI916" s="115"/>
      <c r="AJ916" s="159"/>
      <c r="AK916" s="115"/>
      <c r="AL916" s="115"/>
      <c r="AM916" s="115"/>
      <c r="AO916" s="115"/>
      <c r="AQ916" s="4"/>
    </row>
    <row r="917" spans="3:43">
      <c r="C917" s="159"/>
      <c r="D917" s="162"/>
      <c r="E917" s="161"/>
      <c r="F917" s="166"/>
      <c r="G917" s="160"/>
      <c r="H917" s="160"/>
      <c r="I917" s="160"/>
      <c r="J917" s="160"/>
      <c r="K917" s="160"/>
      <c r="L917" s="160"/>
      <c r="M917" s="160"/>
      <c r="N917" s="160"/>
      <c r="O917" s="160"/>
      <c r="P917" s="160"/>
      <c r="Q917" s="160"/>
      <c r="R917" s="160"/>
      <c r="S917" s="160"/>
      <c r="T917" s="160"/>
      <c r="U917" s="160"/>
      <c r="V917" s="160"/>
      <c r="W917" s="160"/>
      <c r="X917" s="160"/>
      <c r="Y917" s="160"/>
      <c r="Z917" s="160"/>
      <c r="AA917" s="160"/>
      <c r="AB917" s="167"/>
      <c r="AC917" s="160"/>
      <c r="AD917" s="168"/>
      <c r="AE917" s="160"/>
      <c r="AF917" s="160"/>
      <c r="AG917" s="161"/>
      <c r="AH917" s="115"/>
      <c r="AI917" s="115"/>
      <c r="AJ917" s="159"/>
      <c r="AK917" s="115"/>
      <c r="AL917" s="115"/>
      <c r="AM917" s="115"/>
      <c r="AO917" s="115"/>
      <c r="AQ917" s="4"/>
    </row>
    <row r="918" spans="3:43">
      <c r="C918" s="159"/>
      <c r="D918" s="162"/>
      <c r="E918" s="161"/>
      <c r="F918" s="166"/>
      <c r="G918" s="160"/>
      <c r="H918" s="160"/>
      <c r="I918" s="160"/>
      <c r="J918" s="160"/>
      <c r="K918" s="160"/>
      <c r="L918" s="160"/>
      <c r="M918" s="160"/>
      <c r="N918" s="160"/>
      <c r="O918" s="160"/>
      <c r="P918" s="160"/>
      <c r="Q918" s="160"/>
      <c r="R918" s="160"/>
      <c r="S918" s="160"/>
      <c r="T918" s="160"/>
      <c r="U918" s="160"/>
      <c r="V918" s="160"/>
      <c r="W918" s="160"/>
      <c r="X918" s="160"/>
      <c r="Y918" s="160"/>
      <c r="Z918" s="160"/>
      <c r="AA918" s="160"/>
      <c r="AB918" s="167"/>
      <c r="AC918" s="160"/>
      <c r="AD918" s="168"/>
      <c r="AE918" s="160"/>
      <c r="AF918" s="160"/>
      <c r="AG918" s="161"/>
      <c r="AH918" s="115"/>
      <c r="AI918" s="115"/>
      <c r="AJ918" s="159"/>
      <c r="AK918" s="115"/>
      <c r="AL918" s="115"/>
      <c r="AM918" s="115"/>
      <c r="AO918" s="115"/>
      <c r="AQ918" s="4"/>
    </row>
    <row r="919" spans="3:43">
      <c r="C919" s="159"/>
      <c r="D919" s="162"/>
      <c r="E919" s="161"/>
      <c r="F919" s="166"/>
      <c r="G919" s="160"/>
      <c r="H919" s="160"/>
      <c r="I919" s="160"/>
      <c r="J919" s="160"/>
      <c r="K919" s="160"/>
      <c r="L919" s="160"/>
      <c r="M919" s="160"/>
      <c r="N919" s="160"/>
      <c r="O919" s="160"/>
      <c r="P919" s="160"/>
      <c r="Q919" s="160"/>
      <c r="R919" s="160"/>
      <c r="S919" s="160"/>
      <c r="T919" s="160"/>
      <c r="U919" s="160"/>
      <c r="V919" s="160"/>
      <c r="W919" s="160"/>
      <c r="X919" s="160"/>
      <c r="Y919" s="160"/>
      <c r="Z919" s="160"/>
      <c r="AA919" s="160"/>
      <c r="AB919" s="167"/>
      <c r="AC919" s="160"/>
      <c r="AD919" s="168"/>
      <c r="AE919" s="160"/>
      <c r="AF919" s="160"/>
      <c r="AG919" s="161"/>
      <c r="AH919" s="115"/>
      <c r="AI919" s="115"/>
      <c r="AJ919" s="159"/>
      <c r="AK919" s="115"/>
      <c r="AL919" s="115"/>
      <c r="AM919" s="115"/>
      <c r="AO919" s="115"/>
      <c r="AQ919" s="4"/>
    </row>
    <row r="920" spans="3:43">
      <c r="C920" s="159"/>
      <c r="D920" s="162"/>
      <c r="E920" s="161"/>
      <c r="F920" s="166"/>
      <c r="G920" s="160"/>
      <c r="H920" s="160"/>
      <c r="I920" s="160"/>
      <c r="J920" s="160"/>
      <c r="K920" s="160"/>
      <c r="L920" s="160"/>
      <c r="M920" s="160"/>
      <c r="N920" s="160"/>
      <c r="O920" s="160"/>
      <c r="P920" s="160"/>
      <c r="Q920" s="160"/>
      <c r="R920" s="160"/>
      <c r="S920" s="160"/>
      <c r="T920" s="160"/>
      <c r="U920" s="160"/>
      <c r="V920" s="160"/>
      <c r="W920" s="160"/>
      <c r="X920" s="160"/>
      <c r="Y920" s="160"/>
      <c r="Z920" s="160"/>
      <c r="AA920" s="160"/>
      <c r="AB920" s="167"/>
      <c r="AC920" s="160"/>
      <c r="AD920" s="168"/>
      <c r="AE920" s="160"/>
      <c r="AF920" s="160"/>
      <c r="AG920" s="161"/>
      <c r="AH920" s="115"/>
      <c r="AI920" s="115"/>
      <c r="AJ920" s="159"/>
      <c r="AK920" s="115"/>
      <c r="AL920" s="115"/>
      <c r="AM920" s="115"/>
      <c r="AO920" s="115"/>
      <c r="AQ920" s="4"/>
    </row>
    <row r="921" spans="3:43">
      <c r="C921" s="159"/>
      <c r="D921" s="162"/>
      <c r="E921" s="161"/>
      <c r="F921" s="166"/>
      <c r="G921" s="160"/>
      <c r="H921" s="160"/>
      <c r="I921" s="160"/>
      <c r="J921" s="160"/>
      <c r="K921" s="160"/>
      <c r="L921" s="160"/>
      <c r="M921" s="160"/>
      <c r="N921" s="160"/>
      <c r="O921" s="160"/>
      <c r="P921" s="160"/>
      <c r="Q921" s="160"/>
      <c r="R921" s="160"/>
      <c r="S921" s="160"/>
      <c r="T921" s="160"/>
      <c r="U921" s="160"/>
      <c r="V921" s="160"/>
      <c r="W921" s="160"/>
      <c r="X921" s="160"/>
      <c r="Y921" s="160"/>
      <c r="Z921" s="160"/>
      <c r="AA921" s="160"/>
      <c r="AB921" s="167"/>
      <c r="AC921" s="160"/>
      <c r="AD921" s="168"/>
      <c r="AE921" s="160"/>
      <c r="AF921" s="160"/>
      <c r="AG921" s="161"/>
      <c r="AH921" s="115"/>
      <c r="AI921" s="115"/>
      <c r="AJ921" s="159"/>
      <c r="AK921" s="115"/>
      <c r="AL921" s="115"/>
      <c r="AM921" s="115"/>
      <c r="AO921" s="115"/>
      <c r="AQ921" s="4"/>
    </row>
    <row r="922" spans="3:43">
      <c r="C922" s="159"/>
      <c r="D922" s="162"/>
      <c r="E922" s="161"/>
      <c r="F922" s="166"/>
      <c r="G922" s="160"/>
      <c r="H922" s="160"/>
      <c r="I922" s="160"/>
      <c r="J922" s="160"/>
      <c r="K922" s="160"/>
      <c r="L922" s="160"/>
      <c r="M922" s="160"/>
      <c r="N922" s="160"/>
      <c r="O922" s="160"/>
      <c r="P922" s="160"/>
      <c r="Q922" s="160"/>
      <c r="R922" s="160"/>
      <c r="S922" s="160"/>
      <c r="T922" s="160"/>
      <c r="U922" s="160"/>
      <c r="V922" s="160"/>
      <c r="W922" s="160"/>
      <c r="X922" s="160"/>
      <c r="Y922" s="160"/>
      <c r="Z922" s="160"/>
      <c r="AA922" s="160"/>
      <c r="AB922" s="167"/>
      <c r="AC922" s="160"/>
      <c r="AD922" s="168"/>
      <c r="AE922" s="160"/>
      <c r="AF922" s="160"/>
      <c r="AG922" s="161"/>
      <c r="AH922" s="115"/>
      <c r="AI922" s="115"/>
      <c r="AJ922" s="159"/>
      <c r="AK922" s="115"/>
      <c r="AL922" s="115"/>
      <c r="AM922" s="115"/>
      <c r="AO922" s="115"/>
      <c r="AQ922" s="4"/>
    </row>
    <row r="923" spans="3:43">
      <c r="C923" s="159"/>
      <c r="D923" s="162"/>
      <c r="E923" s="161"/>
      <c r="F923" s="166"/>
      <c r="G923" s="160"/>
      <c r="H923" s="160"/>
      <c r="I923" s="160"/>
      <c r="J923" s="160"/>
      <c r="K923" s="160"/>
      <c r="L923" s="160"/>
      <c r="M923" s="160"/>
      <c r="N923" s="160"/>
      <c r="O923" s="160"/>
      <c r="P923" s="160"/>
      <c r="Q923" s="160"/>
      <c r="R923" s="160"/>
      <c r="S923" s="160"/>
      <c r="T923" s="160"/>
      <c r="U923" s="160"/>
      <c r="V923" s="160"/>
      <c r="W923" s="160"/>
      <c r="X923" s="160"/>
      <c r="Y923" s="160"/>
      <c r="Z923" s="160"/>
      <c r="AA923" s="160"/>
      <c r="AB923" s="167"/>
      <c r="AC923" s="160"/>
      <c r="AD923" s="168"/>
      <c r="AE923" s="160"/>
      <c r="AF923" s="160"/>
      <c r="AG923" s="161"/>
      <c r="AH923" s="115"/>
      <c r="AI923" s="115"/>
      <c r="AJ923" s="159"/>
      <c r="AK923" s="115"/>
      <c r="AL923" s="115"/>
      <c r="AM923" s="115"/>
      <c r="AO923" s="115"/>
      <c r="AQ923" s="4"/>
    </row>
    <row r="924" spans="3:43">
      <c r="C924" s="159"/>
      <c r="D924" s="162"/>
      <c r="E924" s="161"/>
      <c r="F924" s="166"/>
      <c r="G924" s="160"/>
      <c r="H924" s="160"/>
      <c r="I924" s="160"/>
      <c r="J924" s="160"/>
      <c r="K924" s="160"/>
      <c r="L924" s="160"/>
      <c r="M924" s="160"/>
      <c r="N924" s="160"/>
      <c r="O924" s="160"/>
      <c r="P924" s="160"/>
      <c r="Q924" s="160"/>
      <c r="R924" s="160"/>
      <c r="S924" s="160"/>
      <c r="T924" s="160"/>
      <c r="U924" s="160"/>
      <c r="V924" s="160"/>
      <c r="W924" s="160"/>
      <c r="X924" s="160"/>
      <c r="Y924" s="160"/>
      <c r="Z924" s="160"/>
      <c r="AA924" s="160"/>
      <c r="AB924" s="167"/>
      <c r="AC924" s="160"/>
      <c r="AD924" s="168"/>
      <c r="AE924" s="160"/>
      <c r="AF924" s="160"/>
      <c r="AG924" s="161"/>
      <c r="AH924" s="115"/>
      <c r="AI924" s="115"/>
      <c r="AJ924" s="159"/>
      <c r="AK924" s="115"/>
      <c r="AL924" s="115"/>
      <c r="AM924" s="115"/>
      <c r="AO924" s="115"/>
      <c r="AQ924" s="4"/>
    </row>
    <row r="925" spans="3:43">
      <c r="C925" s="159"/>
      <c r="D925" s="162"/>
      <c r="E925" s="161"/>
      <c r="F925" s="166"/>
      <c r="G925" s="160"/>
      <c r="H925" s="160"/>
      <c r="I925" s="160"/>
      <c r="J925" s="160"/>
      <c r="K925" s="160"/>
      <c r="L925" s="160"/>
      <c r="M925" s="160"/>
      <c r="N925" s="160"/>
      <c r="O925" s="160"/>
      <c r="P925" s="160"/>
      <c r="Q925" s="160"/>
      <c r="R925" s="160"/>
      <c r="S925" s="160"/>
      <c r="T925" s="160"/>
      <c r="U925" s="160"/>
      <c r="V925" s="160"/>
      <c r="W925" s="160"/>
      <c r="X925" s="160"/>
      <c r="Y925" s="160"/>
      <c r="Z925" s="160"/>
      <c r="AA925" s="160"/>
      <c r="AB925" s="167"/>
      <c r="AC925" s="160"/>
      <c r="AD925" s="168"/>
      <c r="AE925" s="160"/>
      <c r="AF925" s="160"/>
      <c r="AG925" s="161"/>
      <c r="AH925" s="115"/>
      <c r="AI925" s="115"/>
      <c r="AJ925" s="159"/>
      <c r="AK925" s="115"/>
      <c r="AL925" s="115"/>
      <c r="AM925" s="115"/>
      <c r="AO925" s="115"/>
      <c r="AQ925" s="4"/>
    </row>
    <row r="926" spans="3:43">
      <c r="C926" s="159"/>
      <c r="D926" s="162"/>
      <c r="E926" s="161"/>
      <c r="F926" s="166"/>
      <c r="G926" s="160"/>
      <c r="H926" s="160"/>
      <c r="I926" s="160"/>
      <c r="J926" s="160"/>
      <c r="K926" s="160"/>
      <c r="L926" s="160"/>
      <c r="M926" s="160"/>
      <c r="N926" s="160"/>
      <c r="O926" s="160"/>
      <c r="P926" s="160"/>
      <c r="Q926" s="160"/>
      <c r="R926" s="160"/>
      <c r="S926" s="160"/>
      <c r="T926" s="160"/>
      <c r="U926" s="160"/>
      <c r="V926" s="160"/>
      <c r="W926" s="160"/>
      <c r="X926" s="160"/>
      <c r="Y926" s="160"/>
      <c r="Z926" s="160"/>
      <c r="AA926" s="160"/>
      <c r="AB926" s="167"/>
      <c r="AC926" s="160"/>
      <c r="AD926" s="168"/>
      <c r="AE926" s="160"/>
      <c r="AF926" s="160"/>
      <c r="AG926" s="161"/>
      <c r="AH926" s="115"/>
      <c r="AI926" s="115"/>
      <c r="AJ926" s="159"/>
      <c r="AK926" s="115"/>
      <c r="AL926" s="115"/>
      <c r="AM926" s="115"/>
      <c r="AO926" s="115"/>
      <c r="AQ926" s="4"/>
    </row>
    <row r="927" spans="3:43">
      <c r="C927" s="159"/>
      <c r="D927" s="162"/>
      <c r="E927" s="161"/>
      <c r="F927" s="166"/>
      <c r="G927" s="160"/>
      <c r="H927" s="160"/>
      <c r="I927" s="160"/>
      <c r="J927" s="160"/>
      <c r="K927" s="160"/>
      <c r="L927" s="160"/>
      <c r="M927" s="160"/>
      <c r="N927" s="160"/>
      <c r="O927" s="160"/>
      <c r="P927" s="160"/>
      <c r="Q927" s="160"/>
      <c r="R927" s="160"/>
      <c r="S927" s="160"/>
      <c r="T927" s="160"/>
      <c r="U927" s="160"/>
      <c r="V927" s="160"/>
      <c r="W927" s="160"/>
      <c r="X927" s="160"/>
      <c r="Y927" s="160"/>
      <c r="Z927" s="160"/>
      <c r="AA927" s="160"/>
      <c r="AB927" s="167"/>
      <c r="AC927" s="160"/>
      <c r="AD927" s="168"/>
      <c r="AE927" s="160"/>
      <c r="AF927" s="160"/>
      <c r="AG927" s="161"/>
      <c r="AH927" s="115"/>
      <c r="AI927" s="115"/>
      <c r="AJ927" s="159"/>
      <c r="AK927" s="115"/>
      <c r="AL927" s="115"/>
      <c r="AM927" s="115"/>
      <c r="AO927" s="115"/>
      <c r="AQ927" s="4"/>
    </row>
    <row r="928" spans="3:43">
      <c r="C928" s="159"/>
      <c r="D928" s="162"/>
      <c r="E928" s="161"/>
      <c r="F928" s="166"/>
      <c r="G928" s="160"/>
      <c r="H928" s="160"/>
      <c r="I928" s="160"/>
      <c r="J928" s="160"/>
      <c r="K928" s="160"/>
      <c r="L928" s="160"/>
      <c r="M928" s="160"/>
      <c r="N928" s="160"/>
      <c r="O928" s="160"/>
      <c r="P928" s="160"/>
      <c r="Q928" s="160"/>
      <c r="R928" s="160"/>
      <c r="S928" s="160"/>
      <c r="T928" s="160"/>
      <c r="U928" s="160"/>
      <c r="V928" s="160"/>
      <c r="W928" s="160"/>
      <c r="X928" s="160"/>
      <c r="Y928" s="160"/>
      <c r="Z928" s="160"/>
      <c r="AA928" s="160"/>
      <c r="AB928" s="167"/>
      <c r="AC928" s="160"/>
      <c r="AD928" s="168"/>
      <c r="AE928" s="160"/>
      <c r="AF928" s="160"/>
      <c r="AG928" s="161"/>
      <c r="AH928" s="115"/>
      <c r="AI928" s="115"/>
      <c r="AJ928" s="159"/>
      <c r="AK928" s="115"/>
      <c r="AL928" s="115"/>
      <c r="AM928" s="115"/>
      <c r="AO928" s="115"/>
      <c r="AQ928" s="4"/>
    </row>
    <row r="929" spans="3:43">
      <c r="C929" s="159"/>
      <c r="D929" s="162"/>
      <c r="E929" s="161"/>
      <c r="F929" s="166"/>
      <c r="G929" s="160"/>
      <c r="H929" s="160"/>
      <c r="I929" s="160"/>
      <c r="J929" s="160"/>
      <c r="K929" s="160"/>
      <c r="L929" s="160"/>
      <c r="M929" s="160"/>
      <c r="N929" s="160"/>
      <c r="O929" s="160"/>
      <c r="P929" s="160"/>
      <c r="Q929" s="160"/>
      <c r="R929" s="160"/>
      <c r="S929" s="160"/>
      <c r="T929" s="160"/>
      <c r="U929" s="160"/>
      <c r="V929" s="160"/>
      <c r="W929" s="160"/>
      <c r="X929" s="160"/>
      <c r="Y929" s="160"/>
      <c r="Z929" s="160"/>
      <c r="AA929" s="160"/>
      <c r="AB929" s="167"/>
      <c r="AC929" s="160"/>
      <c r="AD929" s="168"/>
      <c r="AE929" s="160"/>
      <c r="AF929" s="160"/>
      <c r="AG929" s="161"/>
      <c r="AH929" s="115"/>
      <c r="AI929" s="115"/>
      <c r="AJ929" s="159"/>
      <c r="AK929" s="115"/>
      <c r="AL929" s="115"/>
      <c r="AM929" s="115"/>
      <c r="AO929" s="115"/>
      <c r="AQ929" s="4"/>
    </row>
    <row r="930" spans="3:43">
      <c r="C930" s="159"/>
      <c r="D930" s="162"/>
      <c r="E930" s="161"/>
      <c r="F930" s="166"/>
      <c r="G930" s="160"/>
      <c r="H930" s="160"/>
      <c r="I930" s="160"/>
      <c r="J930" s="160"/>
      <c r="K930" s="160"/>
      <c r="L930" s="160"/>
      <c r="M930" s="160"/>
      <c r="N930" s="160"/>
      <c r="O930" s="160"/>
      <c r="P930" s="160"/>
      <c r="Q930" s="160"/>
      <c r="R930" s="160"/>
      <c r="S930" s="160"/>
      <c r="T930" s="160"/>
      <c r="U930" s="160"/>
      <c r="V930" s="160"/>
      <c r="W930" s="160"/>
      <c r="X930" s="160"/>
      <c r="Y930" s="160"/>
      <c r="Z930" s="160"/>
      <c r="AA930" s="160"/>
      <c r="AB930" s="167"/>
      <c r="AC930" s="160"/>
      <c r="AD930" s="168"/>
      <c r="AE930" s="160"/>
      <c r="AF930" s="160"/>
      <c r="AG930" s="161"/>
      <c r="AH930" s="115"/>
      <c r="AI930" s="115"/>
      <c r="AJ930" s="159"/>
      <c r="AK930" s="115"/>
      <c r="AL930" s="115"/>
      <c r="AM930" s="115"/>
      <c r="AO930" s="115"/>
      <c r="AQ930" s="4"/>
    </row>
    <row r="931" spans="3:43">
      <c r="C931" s="159"/>
      <c r="D931" s="162"/>
      <c r="E931" s="161"/>
      <c r="F931" s="166"/>
      <c r="G931" s="160"/>
      <c r="H931" s="160"/>
      <c r="I931" s="160"/>
      <c r="J931" s="160"/>
      <c r="K931" s="160"/>
      <c r="L931" s="160"/>
      <c r="M931" s="160"/>
      <c r="N931" s="160"/>
      <c r="O931" s="160"/>
      <c r="P931" s="160"/>
      <c r="Q931" s="160"/>
      <c r="R931" s="160"/>
      <c r="S931" s="160"/>
      <c r="T931" s="160"/>
      <c r="U931" s="160"/>
      <c r="V931" s="160"/>
      <c r="W931" s="160"/>
      <c r="X931" s="160"/>
      <c r="Y931" s="160"/>
      <c r="Z931" s="160"/>
      <c r="AA931" s="160"/>
      <c r="AB931" s="167"/>
      <c r="AC931" s="160"/>
      <c r="AD931" s="168"/>
      <c r="AE931" s="160"/>
      <c r="AF931" s="160"/>
      <c r="AG931" s="161"/>
      <c r="AH931" s="115"/>
      <c r="AI931" s="115"/>
      <c r="AJ931" s="159"/>
      <c r="AK931" s="115"/>
      <c r="AL931" s="115"/>
      <c r="AM931" s="115"/>
      <c r="AO931" s="115"/>
      <c r="AQ931" s="4"/>
    </row>
    <row r="932" spans="3:43">
      <c r="C932" s="159"/>
      <c r="D932" s="162"/>
      <c r="E932" s="161"/>
      <c r="F932" s="166"/>
      <c r="G932" s="160"/>
      <c r="H932" s="160"/>
      <c r="I932" s="160"/>
      <c r="J932" s="160"/>
      <c r="K932" s="160"/>
      <c r="L932" s="160"/>
      <c r="M932" s="160"/>
      <c r="N932" s="160"/>
      <c r="O932" s="160"/>
      <c r="P932" s="160"/>
      <c r="Q932" s="160"/>
      <c r="R932" s="160"/>
      <c r="S932" s="160"/>
      <c r="T932" s="160"/>
      <c r="U932" s="160"/>
      <c r="V932" s="160"/>
      <c r="W932" s="160"/>
      <c r="X932" s="160"/>
      <c r="Y932" s="160"/>
      <c r="Z932" s="160"/>
      <c r="AA932" s="160"/>
      <c r="AB932" s="167"/>
      <c r="AC932" s="160"/>
      <c r="AD932" s="168"/>
      <c r="AE932" s="160"/>
      <c r="AF932" s="160"/>
      <c r="AG932" s="161"/>
      <c r="AH932" s="115"/>
      <c r="AI932" s="115"/>
      <c r="AJ932" s="159"/>
      <c r="AK932" s="115"/>
      <c r="AL932" s="115"/>
      <c r="AM932" s="115"/>
      <c r="AO932" s="115"/>
      <c r="AQ932" s="4"/>
    </row>
    <row r="933" spans="3:43">
      <c r="C933" s="159"/>
      <c r="D933" s="162"/>
      <c r="E933" s="161"/>
      <c r="F933" s="166"/>
      <c r="G933" s="160"/>
      <c r="H933" s="160"/>
      <c r="I933" s="160"/>
      <c r="J933" s="160"/>
      <c r="K933" s="160"/>
      <c r="L933" s="160"/>
      <c r="M933" s="160"/>
      <c r="N933" s="160"/>
      <c r="O933" s="160"/>
      <c r="P933" s="160"/>
      <c r="Q933" s="160"/>
      <c r="R933" s="160"/>
      <c r="S933" s="160"/>
      <c r="T933" s="160"/>
      <c r="U933" s="160"/>
      <c r="V933" s="160"/>
      <c r="W933" s="160"/>
      <c r="X933" s="160"/>
      <c r="Y933" s="160"/>
      <c r="Z933" s="160"/>
      <c r="AA933" s="160"/>
      <c r="AB933" s="167"/>
      <c r="AC933" s="160"/>
      <c r="AD933" s="168"/>
      <c r="AE933" s="160"/>
      <c r="AF933" s="160"/>
      <c r="AG933" s="161"/>
      <c r="AH933" s="115"/>
      <c r="AI933" s="115"/>
      <c r="AJ933" s="159"/>
      <c r="AK933" s="115"/>
      <c r="AL933" s="115"/>
      <c r="AM933" s="115"/>
      <c r="AO933" s="115"/>
      <c r="AQ933" s="4"/>
    </row>
    <row r="934" spans="3:43">
      <c r="C934" s="159"/>
      <c r="D934" s="162"/>
      <c r="E934" s="161"/>
      <c r="F934" s="166"/>
      <c r="G934" s="160"/>
      <c r="H934" s="160"/>
      <c r="I934" s="160"/>
      <c r="J934" s="160"/>
      <c r="K934" s="160"/>
      <c r="L934" s="160"/>
      <c r="M934" s="160"/>
      <c r="N934" s="160"/>
      <c r="O934" s="160"/>
      <c r="P934" s="160"/>
      <c r="Q934" s="160"/>
      <c r="R934" s="160"/>
      <c r="S934" s="160"/>
      <c r="T934" s="160"/>
      <c r="U934" s="160"/>
      <c r="V934" s="160"/>
      <c r="W934" s="160"/>
      <c r="X934" s="160"/>
      <c r="Y934" s="160"/>
      <c r="Z934" s="160"/>
      <c r="AA934" s="160"/>
      <c r="AB934" s="167"/>
      <c r="AC934" s="160"/>
      <c r="AD934" s="168"/>
      <c r="AE934" s="160"/>
      <c r="AF934" s="160"/>
      <c r="AG934" s="161"/>
      <c r="AH934" s="115"/>
      <c r="AI934" s="115"/>
      <c r="AJ934" s="159"/>
      <c r="AK934" s="115"/>
      <c r="AL934" s="115"/>
      <c r="AM934" s="115"/>
      <c r="AO934" s="115"/>
      <c r="AQ934" s="4"/>
    </row>
    <row r="935" spans="3:43">
      <c r="C935" s="159"/>
      <c r="D935" s="162"/>
      <c r="E935" s="161"/>
      <c r="F935" s="166"/>
      <c r="G935" s="160"/>
      <c r="H935" s="160"/>
      <c r="I935" s="160"/>
      <c r="J935" s="160"/>
      <c r="K935" s="160"/>
      <c r="L935" s="160"/>
      <c r="M935" s="160"/>
      <c r="N935" s="160"/>
      <c r="O935" s="160"/>
      <c r="P935" s="160"/>
      <c r="Q935" s="160"/>
      <c r="R935" s="160"/>
      <c r="S935" s="160"/>
      <c r="T935" s="160"/>
      <c r="U935" s="160"/>
      <c r="V935" s="160"/>
      <c r="W935" s="160"/>
      <c r="X935" s="160"/>
      <c r="Y935" s="160"/>
      <c r="Z935" s="160"/>
      <c r="AA935" s="160"/>
      <c r="AB935" s="167"/>
      <c r="AC935" s="160"/>
      <c r="AD935" s="168"/>
      <c r="AE935" s="160"/>
      <c r="AF935" s="160"/>
      <c r="AG935" s="161"/>
      <c r="AH935" s="115"/>
      <c r="AI935" s="115"/>
      <c r="AJ935" s="159"/>
      <c r="AK935" s="115"/>
      <c r="AL935" s="115"/>
      <c r="AM935" s="115"/>
      <c r="AO935" s="115"/>
      <c r="AQ935" s="4"/>
    </row>
    <row r="936" spans="3:43">
      <c r="C936" s="159"/>
      <c r="D936" s="162"/>
      <c r="E936" s="161"/>
      <c r="F936" s="166"/>
      <c r="G936" s="160"/>
      <c r="H936" s="160"/>
      <c r="I936" s="160"/>
      <c r="J936" s="160"/>
      <c r="K936" s="160"/>
      <c r="L936" s="160"/>
      <c r="M936" s="160"/>
      <c r="N936" s="160"/>
      <c r="O936" s="160"/>
      <c r="P936" s="160"/>
      <c r="Q936" s="160"/>
      <c r="R936" s="160"/>
      <c r="S936" s="160"/>
      <c r="T936" s="160"/>
      <c r="U936" s="160"/>
      <c r="V936" s="160"/>
      <c r="W936" s="160"/>
      <c r="X936" s="160"/>
      <c r="Y936" s="160"/>
      <c r="Z936" s="160"/>
      <c r="AA936" s="160"/>
      <c r="AB936" s="167"/>
      <c r="AC936" s="160"/>
      <c r="AD936" s="168"/>
      <c r="AE936" s="160"/>
      <c r="AF936" s="160"/>
      <c r="AG936" s="161"/>
      <c r="AH936" s="115"/>
      <c r="AI936" s="115"/>
      <c r="AJ936" s="159"/>
      <c r="AK936" s="115"/>
      <c r="AL936" s="115"/>
      <c r="AM936" s="115"/>
      <c r="AO936" s="115"/>
      <c r="AQ936" s="4"/>
    </row>
    <row r="937" spans="3:43">
      <c r="C937" s="159"/>
      <c r="D937" s="162"/>
      <c r="E937" s="161"/>
      <c r="F937" s="166"/>
      <c r="G937" s="160"/>
      <c r="H937" s="160"/>
      <c r="I937" s="160"/>
      <c r="J937" s="160"/>
      <c r="K937" s="160"/>
      <c r="L937" s="160"/>
      <c r="M937" s="160"/>
      <c r="N937" s="160"/>
      <c r="O937" s="160"/>
      <c r="P937" s="160"/>
      <c r="Q937" s="160"/>
      <c r="R937" s="160"/>
      <c r="S937" s="160"/>
      <c r="T937" s="160"/>
      <c r="U937" s="160"/>
      <c r="V937" s="160"/>
      <c r="W937" s="160"/>
      <c r="X937" s="160"/>
      <c r="Y937" s="160"/>
      <c r="Z937" s="160"/>
      <c r="AA937" s="160"/>
      <c r="AB937" s="167"/>
      <c r="AC937" s="160"/>
      <c r="AD937" s="168"/>
      <c r="AE937" s="160"/>
      <c r="AF937" s="160"/>
      <c r="AG937" s="161"/>
      <c r="AH937" s="115"/>
      <c r="AI937" s="115"/>
      <c r="AJ937" s="159"/>
      <c r="AK937" s="115"/>
      <c r="AL937" s="115"/>
      <c r="AM937" s="115"/>
      <c r="AO937" s="115"/>
      <c r="AQ937" s="4"/>
    </row>
    <row r="938" spans="3:43">
      <c r="C938" s="159"/>
      <c r="D938" s="162"/>
      <c r="E938" s="161"/>
      <c r="F938" s="166"/>
      <c r="G938" s="160"/>
      <c r="H938" s="160"/>
      <c r="I938" s="160"/>
      <c r="J938" s="160"/>
      <c r="K938" s="160"/>
      <c r="L938" s="160"/>
      <c r="M938" s="160"/>
      <c r="N938" s="160"/>
      <c r="O938" s="160"/>
      <c r="P938" s="160"/>
      <c r="Q938" s="160"/>
      <c r="R938" s="160"/>
      <c r="S938" s="160"/>
      <c r="T938" s="160"/>
      <c r="U938" s="160"/>
      <c r="V938" s="160"/>
      <c r="W938" s="160"/>
      <c r="X938" s="160"/>
      <c r="Y938" s="160"/>
      <c r="Z938" s="160"/>
      <c r="AA938" s="160"/>
      <c r="AB938" s="167"/>
      <c r="AC938" s="160"/>
      <c r="AD938" s="168"/>
      <c r="AE938" s="160"/>
      <c r="AF938" s="160"/>
      <c r="AG938" s="161"/>
      <c r="AH938" s="115"/>
      <c r="AI938" s="115"/>
      <c r="AJ938" s="159"/>
      <c r="AK938" s="115"/>
      <c r="AL938" s="115"/>
      <c r="AM938" s="115"/>
      <c r="AO938" s="115"/>
      <c r="AQ938" s="4"/>
    </row>
    <row r="939" spans="3:43">
      <c r="C939" s="159"/>
      <c r="D939" s="162"/>
      <c r="E939" s="161"/>
      <c r="F939" s="166"/>
      <c r="G939" s="160"/>
      <c r="H939" s="160"/>
      <c r="I939" s="160"/>
      <c r="J939" s="160"/>
      <c r="K939" s="160"/>
      <c r="L939" s="160"/>
      <c r="M939" s="160"/>
      <c r="N939" s="160"/>
      <c r="O939" s="160"/>
      <c r="P939" s="160"/>
      <c r="Q939" s="160"/>
      <c r="R939" s="160"/>
      <c r="S939" s="160"/>
      <c r="T939" s="160"/>
      <c r="U939" s="160"/>
      <c r="V939" s="160"/>
      <c r="W939" s="160"/>
      <c r="X939" s="160"/>
      <c r="Y939" s="160"/>
      <c r="Z939" s="160"/>
      <c r="AA939" s="160"/>
      <c r="AB939" s="167"/>
      <c r="AC939" s="160"/>
      <c r="AD939" s="168"/>
      <c r="AE939" s="160"/>
      <c r="AF939" s="160"/>
      <c r="AG939" s="161"/>
      <c r="AH939" s="115"/>
      <c r="AI939" s="115"/>
      <c r="AJ939" s="159"/>
      <c r="AK939" s="115"/>
      <c r="AL939" s="115"/>
      <c r="AM939" s="115"/>
      <c r="AO939" s="115"/>
      <c r="AQ939" s="4"/>
    </row>
    <row r="940" spans="3:43">
      <c r="C940" s="159"/>
      <c r="D940" s="162"/>
      <c r="E940" s="161"/>
      <c r="F940" s="166"/>
      <c r="G940" s="160"/>
      <c r="H940" s="160"/>
      <c r="I940" s="160"/>
      <c r="J940" s="160"/>
      <c r="K940" s="160"/>
      <c r="L940" s="160"/>
      <c r="M940" s="160"/>
      <c r="N940" s="160"/>
      <c r="O940" s="160"/>
      <c r="P940" s="160"/>
      <c r="Q940" s="160"/>
      <c r="R940" s="160"/>
      <c r="S940" s="160"/>
      <c r="T940" s="160"/>
      <c r="U940" s="160"/>
      <c r="V940" s="160"/>
      <c r="W940" s="160"/>
      <c r="X940" s="160"/>
      <c r="Y940" s="160"/>
      <c r="Z940" s="160"/>
      <c r="AA940" s="160"/>
      <c r="AB940" s="167"/>
      <c r="AC940" s="160"/>
      <c r="AD940" s="168"/>
      <c r="AE940" s="160"/>
      <c r="AF940" s="160"/>
      <c r="AG940" s="161"/>
      <c r="AH940" s="115"/>
      <c r="AI940" s="115"/>
      <c r="AJ940" s="159"/>
      <c r="AK940" s="115"/>
      <c r="AL940" s="115"/>
      <c r="AM940" s="115"/>
      <c r="AO940" s="115"/>
      <c r="AQ940" s="4"/>
    </row>
    <row r="941" spans="3:43">
      <c r="C941" s="159"/>
      <c r="D941" s="162"/>
      <c r="E941" s="161"/>
      <c r="F941" s="166"/>
      <c r="G941" s="160"/>
      <c r="H941" s="160"/>
      <c r="I941" s="160"/>
      <c r="J941" s="160"/>
      <c r="K941" s="160"/>
      <c r="L941" s="160"/>
      <c r="M941" s="160"/>
      <c r="N941" s="160"/>
      <c r="O941" s="160"/>
      <c r="P941" s="160"/>
      <c r="Q941" s="160"/>
      <c r="R941" s="160"/>
      <c r="S941" s="160"/>
      <c r="T941" s="160"/>
      <c r="U941" s="160"/>
      <c r="V941" s="160"/>
      <c r="W941" s="160"/>
      <c r="X941" s="160"/>
      <c r="Y941" s="160"/>
      <c r="Z941" s="160"/>
      <c r="AA941" s="160"/>
      <c r="AB941" s="167"/>
      <c r="AC941" s="160"/>
      <c r="AD941" s="168"/>
      <c r="AE941" s="160"/>
      <c r="AF941" s="160"/>
      <c r="AG941" s="161"/>
      <c r="AH941" s="115"/>
      <c r="AI941" s="115"/>
      <c r="AJ941" s="159"/>
      <c r="AK941" s="115"/>
      <c r="AL941" s="115"/>
      <c r="AM941" s="115"/>
      <c r="AO941" s="115"/>
      <c r="AQ941" s="4"/>
    </row>
    <row r="942" spans="3:43">
      <c r="C942" s="159"/>
      <c r="D942" s="162"/>
      <c r="E942" s="161"/>
      <c r="F942" s="166"/>
      <c r="G942" s="160"/>
      <c r="H942" s="160"/>
      <c r="I942" s="160"/>
      <c r="J942" s="160"/>
      <c r="K942" s="160"/>
      <c r="L942" s="160"/>
      <c r="M942" s="160"/>
      <c r="N942" s="160"/>
      <c r="O942" s="160"/>
      <c r="P942" s="160"/>
      <c r="Q942" s="160"/>
      <c r="R942" s="160"/>
      <c r="S942" s="160"/>
      <c r="T942" s="160"/>
      <c r="U942" s="160"/>
      <c r="V942" s="160"/>
      <c r="W942" s="160"/>
      <c r="X942" s="160"/>
      <c r="Y942" s="160"/>
      <c r="Z942" s="160"/>
      <c r="AA942" s="160"/>
      <c r="AB942" s="167"/>
      <c r="AC942" s="160"/>
      <c r="AD942" s="168"/>
      <c r="AE942" s="160"/>
      <c r="AF942" s="160"/>
      <c r="AG942" s="161"/>
      <c r="AH942" s="115"/>
      <c r="AI942" s="115"/>
      <c r="AJ942" s="159"/>
      <c r="AK942" s="115"/>
      <c r="AL942" s="115"/>
      <c r="AM942" s="115"/>
      <c r="AO942" s="115"/>
      <c r="AQ942" s="4"/>
    </row>
    <row r="943" spans="3:43">
      <c r="C943" s="159"/>
      <c r="D943" s="162"/>
      <c r="E943" s="161"/>
      <c r="F943" s="166"/>
      <c r="G943" s="160"/>
      <c r="H943" s="160"/>
      <c r="I943" s="160"/>
      <c r="J943" s="160"/>
      <c r="K943" s="160"/>
      <c r="L943" s="160"/>
      <c r="M943" s="160"/>
      <c r="N943" s="160"/>
      <c r="O943" s="160"/>
      <c r="P943" s="160"/>
      <c r="Q943" s="160"/>
      <c r="R943" s="160"/>
      <c r="S943" s="160"/>
      <c r="T943" s="160"/>
      <c r="U943" s="160"/>
      <c r="V943" s="160"/>
      <c r="W943" s="160"/>
      <c r="X943" s="160"/>
      <c r="Y943" s="160"/>
      <c r="Z943" s="160"/>
      <c r="AA943" s="160"/>
      <c r="AB943" s="167"/>
      <c r="AC943" s="160"/>
      <c r="AD943" s="168"/>
      <c r="AE943" s="160"/>
      <c r="AF943" s="160"/>
      <c r="AG943" s="161"/>
      <c r="AH943" s="115"/>
      <c r="AI943" s="115"/>
      <c r="AJ943" s="159"/>
      <c r="AK943" s="115"/>
      <c r="AL943" s="115"/>
      <c r="AM943" s="115"/>
      <c r="AO943" s="115"/>
      <c r="AQ943" s="4"/>
    </row>
    <row r="944" spans="3:43">
      <c r="C944" s="159"/>
      <c r="D944" s="162"/>
      <c r="E944" s="161"/>
      <c r="F944" s="166"/>
      <c r="G944" s="160"/>
      <c r="H944" s="160"/>
      <c r="I944" s="160"/>
      <c r="J944" s="160"/>
      <c r="K944" s="160"/>
      <c r="L944" s="160"/>
      <c r="M944" s="160"/>
      <c r="N944" s="160"/>
      <c r="O944" s="160"/>
      <c r="P944" s="160"/>
      <c r="Q944" s="160"/>
      <c r="R944" s="160"/>
      <c r="S944" s="160"/>
      <c r="T944" s="160"/>
      <c r="U944" s="160"/>
      <c r="V944" s="160"/>
      <c r="W944" s="160"/>
      <c r="X944" s="160"/>
      <c r="Y944" s="160"/>
      <c r="Z944" s="160"/>
      <c r="AA944" s="160"/>
      <c r="AB944" s="167"/>
      <c r="AC944" s="160"/>
      <c r="AD944" s="168"/>
      <c r="AE944" s="160"/>
      <c r="AF944" s="160"/>
      <c r="AG944" s="161"/>
      <c r="AH944" s="115"/>
      <c r="AI944" s="115"/>
      <c r="AJ944" s="159"/>
      <c r="AK944" s="115"/>
      <c r="AL944" s="115"/>
      <c r="AM944" s="115"/>
      <c r="AO944" s="115"/>
      <c r="AQ944" s="4"/>
    </row>
    <row r="945" spans="3:43">
      <c r="C945" s="159"/>
      <c r="D945" s="162"/>
      <c r="E945" s="161"/>
      <c r="F945" s="166"/>
      <c r="G945" s="160"/>
      <c r="H945" s="160"/>
      <c r="I945" s="160"/>
      <c r="J945" s="160"/>
      <c r="K945" s="160"/>
      <c r="L945" s="160"/>
      <c r="M945" s="160"/>
      <c r="N945" s="160"/>
      <c r="O945" s="160"/>
      <c r="P945" s="160"/>
      <c r="Q945" s="160"/>
      <c r="R945" s="160"/>
      <c r="S945" s="160"/>
      <c r="T945" s="160"/>
      <c r="U945" s="160"/>
      <c r="V945" s="160"/>
      <c r="W945" s="160"/>
      <c r="X945" s="160"/>
      <c r="Y945" s="160"/>
      <c r="Z945" s="160"/>
      <c r="AA945" s="160"/>
      <c r="AB945" s="167"/>
      <c r="AC945" s="160"/>
      <c r="AD945" s="168"/>
      <c r="AE945" s="160"/>
      <c r="AF945" s="160"/>
      <c r="AG945" s="161"/>
      <c r="AH945" s="115"/>
      <c r="AI945" s="115"/>
      <c r="AJ945" s="159"/>
      <c r="AK945" s="115"/>
      <c r="AL945" s="115"/>
      <c r="AM945" s="115"/>
      <c r="AO945" s="115"/>
      <c r="AQ945" s="4"/>
    </row>
    <row r="946" spans="3:43">
      <c r="C946" s="159"/>
      <c r="D946" s="162"/>
      <c r="E946" s="161"/>
      <c r="F946" s="166"/>
      <c r="G946" s="160"/>
      <c r="H946" s="160"/>
      <c r="I946" s="160"/>
      <c r="J946" s="160"/>
      <c r="K946" s="160"/>
      <c r="L946" s="160"/>
      <c r="M946" s="160"/>
      <c r="N946" s="160"/>
      <c r="O946" s="160"/>
      <c r="P946" s="160"/>
      <c r="Q946" s="160"/>
      <c r="R946" s="160"/>
      <c r="S946" s="160"/>
      <c r="T946" s="160"/>
      <c r="U946" s="160"/>
      <c r="V946" s="160"/>
      <c r="W946" s="160"/>
      <c r="X946" s="160"/>
      <c r="Y946" s="160"/>
      <c r="Z946" s="160"/>
      <c r="AA946" s="160"/>
      <c r="AB946" s="167"/>
      <c r="AC946" s="160"/>
      <c r="AD946" s="168"/>
      <c r="AE946" s="160"/>
      <c r="AF946" s="160"/>
      <c r="AG946" s="161"/>
      <c r="AH946" s="115"/>
      <c r="AI946" s="115"/>
      <c r="AJ946" s="159"/>
      <c r="AK946" s="115"/>
      <c r="AL946" s="115"/>
      <c r="AM946" s="115"/>
      <c r="AO946" s="115"/>
      <c r="AQ946" s="4"/>
    </row>
    <row r="947" spans="3:43">
      <c r="C947" s="159"/>
      <c r="D947" s="162"/>
      <c r="E947" s="161"/>
      <c r="F947" s="166"/>
      <c r="G947" s="160"/>
      <c r="H947" s="160"/>
      <c r="I947" s="160"/>
      <c r="J947" s="160"/>
      <c r="K947" s="160"/>
      <c r="L947" s="160"/>
      <c r="M947" s="160"/>
      <c r="N947" s="160"/>
      <c r="O947" s="160"/>
      <c r="P947" s="160"/>
      <c r="Q947" s="160"/>
      <c r="R947" s="160"/>
      <c r="S947" s="160"/>
      <c r="T947" s="160"/>
      <c r="U947" s="160"/>
      <c r="V947" s="160"/>
      <c r="W947" s="160"/>
      <c r="X947" s="160"/>
      <c r="Y947" s="160"/>
      <c r="Z947" s="160"/>
      <c r="AA947" s="160"/>
      <c r="AB947" s="167"/>
      <c r="AC947" s="160"/>
      <c r="AD947" s="168"/>
      <c r="AE947" s="160"/>
      <c r="AF947" s="160"/>
      <c r="AG947" s="161"/>
      <c r="AH947" s="115"/>
      <c r="AI947" s="115"/>
      <c r="AJ947" s="159"/>
      <c r="AK947" s="115"/>
      <c r="AL947" s="115"/>
      <c r="AM947" s="115"/>
      <c r="AO947" s="115"/>
      <c r="AQ947" s="4"/>
    </row>
    <row r="948" spans="3:43">
      <c r="C948" s="159"/>
      <c r="D948" s="162"/>
      <c r="E948" s="161"/>
      <c r="F948" s="166"/>
      <c r="G948" s="160"/>
      <c r="H948" s="160"/>
      <c r="I948" s="160"/>
      <c r="J948" s="160"/>
      <c r="K948" s="160"/>
      <c r="L948" s="160"/>
      <c r="M948" s="160"/>
      <c r="N948" s="160"/>
      <c r="O948" s="160"/>
      <c r="P948" s="160"/>
      <c r="Q948" s="160"/>
      <c r="R948" s="160"/>
      <c r="S948" s="160"/>
      <c r="T948" s="160"/>
      <c r="U948" s="160"/>
      <c r="V948" s="160"/>
      <c r="W948" s="160"/>
      <c r="X948" s="160"/>
      <c r="Y948" s="160"/>
      <c r="Z948" s="160"/>
      <c r="AA948" s="160"/>
      <c r="AB948" s="167"/>
      <c r="AC948" s="160"/>
      <c r="AD948" s="168"/>
      <c r="AE948" s="160"/>
      <c r="AF948" s="160"/>
      <c r="AG948" s="161"/>
      <c r="AH948" s="115"/>
      <c r="AI948" s="115"/>
      <c r="AJ948" s="159"/>
      <c r="AK948" s="115"/>
      <c r="AL948" s="115"/>
      <c r="AM948" s="115"/>
      <c r="AO948" s="115"/>
      <c r="AQ948" s="4"/>
    </row>
    <row r="949" spans="3:43">
      <c r="C949" s="159"/>
      <c r="D949" s="162"/>
      <c r="E949" s="161"/>
      <c r="F949" s="166"/>
      <c r="G949" s="160"/>
      <c r="H949" s="160"/>
      <c r="I949" s="160"/>
      <c r="J949" s="160"/>
      <c r="K949" s="160"/>
      <c r="L949" s="160"/>
      <c r="M949" s="160"/>
      <c r="N949" s="160"/>
      <c r="O949" s="160"/>
      <c r="P949" s="160"/>
      <c r="Q949" s="160"/>
      <c r="R949" s="160"/>
      <c r="S949" s="160"/>
      <c r="T949" s="160"/>
      <c r="U949" s="160"/>
      <c r="V949" s="160"/>
      <c r="W949" s="160"/>
      <c r="X949" s="160"/>
      <c r="Y949" s="160"/>
      <c r="Z949" s="160"/>
      <c r="AA949" s="160"/>
      <c r="AB949" s="167"/>
      <c r="AC949" s="160"/>
      <c r="AD949" s="168"/>
      <c r="AE949" s="160"/>
      <c r="AF949" s="160"/>
      <c r="AG949" s="161"/>
      <c r="AH949" s="115"/>
      <c r="AI949" s="115"/>
      <c r="AJ949" s="159"/>
      <c r="AK949" s="115"/>
      <c r="AL949" s="115"/>
      <c r="AM949" s="115"/>
      <c r="AO949" s="115"/>
      <c r="AQ949" s="4"/>
    </row>
    <row r="950" spans="3:43">
      <c r="C950" s="159"/>
      <c r="D950" s="162"/>
      <c r="E950" s="161"/>
      <c r="F950" s="166"/>
      <c r="G950" s="160"/>
      <c r="H950" s="160"/>
      <c r="I950" s="160"/>
      <c r="J950" s="160"/>
      <c r="K950" s="160"/>
      <c r="L950" s="160"/>
      <c r="M950" s="160"/>
      <c r="N950" s="160"/>
      <c r="O950" s="160"/>
      <c r="P950" s="160"/>
      <c r="Q950" s="160"/>
      <c r="R950" s="160"/>
      <c r="S950" s="160"/>
      <c r="T950" s="160"/>
      <c r="U950" s="160"/>
      <c r="V950" s="160"/>
      <c r="W950" s="160"/>
      <c r="X950" s="160"/>
      <c r="Y950" s="160"/>
      <c r="Z950" s="160"/>
      <c r="AA950" s="160"/>
      <c r="AB950" s="167"/>
      <c r="AC950" s="160"/>
      <c r="AD950" s="168"/>
      <c r="AE950" s="160"/>
      <c r="AF950" s="160"/>
      <c r="AG950" s="161"/>
      <c r="AH950" s="115"/>
      <c r="AI950" s="115"/>
      <c r="AJ950" s="159"/>
      <c r="AK950" s="115"/>
      <c r="AL950" s="115"/>
      <c r="AM950" s="115"/>
      <c r="AO950" s="115"/>
      <c r="AQ950" s="4"/>
    </row>
    <row r="951" spans="3:43">
      <c r="C951" s="159"/>
      <c r="D951" s="162"/>
      <c r="E951" s="161"/>
      <c r="F951" s="166"/>
      <c r="G951" s="160"/>
      <c r="H951" s="160"/>
      <c r="I951" s="160"/>
      <c r="J951" s="160"/>
      <c r="K951" s="160"/>
      <c r="L951" s="160"/>
      <c r="M951" s="160"/>
      <c r="N951" s="160"/>
      <c r="O951" s="160"/>
      <c r="P951" s="160"/>
      <c r="Q951" s="160"/>
      <c r="R951" s="160"/>
      <c r="S951" s="160"/>
      <c r="T951" s="160"/>
      <c r="U951" s="160"/>
      <c r="V951" s="160"/>
      <c r="W951" s="160"/>
      <c r="X951" s="160"/>
      <c r="Y951" s="160"/>
      <c r="Z951" s="160"/>
      <c r="AA951" s="160"/>
      <c r="AB951" s="167"/>
      <c r="AC951" s="160"/>
      <c r="AD951" s="168"/>
      <c r="AE951" s="160"/>
      <c r="AF951" s="160"/>
      <c r="AG951" s="161"/>
      <c r="AH951" s="115"/>
      <c r="AI951" s="115"/>
      <c r="AJ951" s="159"/>
      <c r="AK951" s="115"/>
      <c r="AL951" s="115"/>
      <c r="AM951" s="115"/>
      <c r="AO951" s="115"/>
      <c r="AQ951" s="4"/>
    </row>
    <row r="952" spans="3:43">
      <c r="C952" s="159"/>
      <c r="D952" s="162"/>
      <c r="E952" s="161"/>
      <c r="F952" s="166"/>
      <c r="G952" s="160"/>
      <c r="H952" s="160"/>
      <c r="I952" s="160"/>
      <c r="J952" s="160"/>
      <c r="K952" s="160"/>
      <c r="L952" s="160"/>
      <c r="M952" s="160"/>
      <c r="N952" s="160"/>
      <c r="O952" s="160"/>
      <c r="P952" s="160"/>
      <c r="Q952" s="160"/>
      <c r="R952" s="160"/>
      <c r="S952" s="160"/>
      <c r="T952" s="160"/>
      <c r="U952" s="160"/>
      <c r="V952" s="160"/>
      <c r="W952" s="160"/>
      <c r="X952" s="160"/>
      <c r="Y952" s="160"/>
      <c r="Z952" s="160"/>
      <c r="AA952" s="160"/>
      <c r="AB952" s="167"/>
      <c r="AC952" s="160"/>
      <c r="AD952" s="168"/>
      <c r="AE952" s="160"/>
      <c r="AF952" s="160"/>
      <c r="AG952" s="161"/>
      <c r="AH952" s="115"/>
      <c r="AI952" s="115"/>
      <c r="AJ952" s="159"/>
      <c r="AK952" s="115"/>
      <c r="AL952" s="115"/>
      <c r="AM952" s="115"/>
      <c r="AO952" s="115"/>
      <c r="AQ952" s="4"/>
    </row>
    <row r="953" spans="3:43">
      <c r="C953" s="159"/>
      <c r="D953" s="162"/>
      <c r="E953" s="161"/>
      <c r="F953" s="166"/>
      <c r="G953" s="160"/>
      <c r="H953" s="160"/>
      <c r="I953" s="160"/>
      <c r="J953" s="160"/>
      <c r="K953" s="160"/>
      <c r="L953" s="160"/>
      <c r="M953" s="160"/>
      <c r="N953" s="160"/>
      <c r="O953" s="160"/>
      <c r="P953" s="160"/>
      <c r="Q953" s="160"/>
      <c r="R953" s="160"/>
      <c r="S953" s="160"/>
      <c r="T953" s="160"/>
      <c r="U953" s="160"/>
      <c r="V953" s="160"/>
      <c r="W953" s="160"/>
      <c r="X953" s="160"/>
      <c r="Y953" s="160"/>
      <c r="Z953" s="160"/>
      <c r="AA953" s="160"/>
      <c r="AB953" s="167"/>
      <c r="AC953" s="160"/>
      <c r="AD953" s="168"/>
      <c r="AE953" s="160"/>
      <c r="AF953" s="160"/>
      <c r="AG953" s="161"/>
      <c r="AH953" s="115"/>
      <c r="AI953" s="115"/>
      <c r="AJ953" s="159"/>
      <c r="AK953" s="115"/>
      <c r="AL953" s="115"/>
      <c r="AM953" s="115"/>
      <c r="AO953" s="115"/>
      <c r="AQ953" s="4"/>
    </row>
    <row r="954" spans="3:43">
      <c r="C954" s="159"/>
      <c r="D954" s="162"/>
      <c r="E954" s="161"/>
      <c r="F954" s="166"/>
      <c r="G954" s="160"/>
      <c r="H954" s="160"/>
      <c r="I954" s="160"/>
      <c r="J954" s="160"/>
      <c r="K954" s="160"/>
      <c r="L954" s="160"/>
      <c r="M954" s="160"/>
      <c r="N954" s="160"/>
      <c r="O954" s="160"/>
      <c r="P954" s="160"/>
      <c r="Q954" s="160"/>
      <c r="R954" s="160"/>
      <c r="S954" s="160"/>
      <c r="T954" s="160"/>
      <c r="U954" s="160"/>
      <c r="V954" s="160"/>
      <c r="W954" s="160"/>
      <c r="X954" s="160"/>
      <c r="Y954" s="160"/>
      <c r="Z954" s="160"/>
      <c r="AA954" s="160"/>
      <c r="AB954" s="167"/>
      <c r="AC954" s="160"/>
      <c r="AD954" s="168"/>
      <c r="AE954" s="160"/>
      <c r="AF954" s="160"/>
      <c r="AG954" s="161"/>
      <c r="AH954" s="115"/>
      <c r="AI954" s="115"/>
      <c r="AJ954" s="159"/>
      <c r="AK954" s="115"/>
      <c r="AL954" s="115"/>
      <c r="AM954" s="115"/>
      <c r="AO954" s="115"/>
      <c r="AQ954" s="4"/>
    </row>
    <row r="955" spans="3:43">
      <c r="C955" s="159"/>
      <c r="D955" s="162"/>
      <c r="E955" s="161"/>
      <c r="F955" s="166"/>
      <c r="G955" s="160"/>
      <c r="H955" s="160"/>
      <c r="I955" s="160"/>
      <c r="J955" s="160"/>
      <c r="K955" s="160"/>
      <c r="L955" s="160"/>
      <c r="M955" s="160"/>
      <c r="N955" s="160"/>
      <c r="O955" s="160"/>
      <c r="P955" s="160"/>
      <c r="Q955" s="160"/>
      <c r="R955" s="160"/>
      <c r="S955" s="160"/>
      <c r="T955" s="160"/>
      <c r="U955" s="160"/>
      <c r="V955" s="160"/>
      <c r="W955" s="160"/>
      <c r="X955" s="160"/>
      <c r="Y955" s="160"/>
      <c r="Z955" s="160"/>
      <c r="AA955" s="160"/>
      <c r="AB955" s="167"/>
      <c r="AC955" s="160"/>
      <c r="AD955" s="168"/>
      <c r="AE955" s="160"/>
      <c r="AF955" s="160"/>
      <c r="AG955" s="161"/>
      <c r="AH955" s="115"/>
      <c r="AI955" s="115"/>
      <c r="AJ955" s="159"/>
      <c r="AK955" s="115"/>
      <c r="AL955" s="115"/>
      <c r="AM955" s="115"/>
      <c r="AO955" s="115"/>
      <c r="AQ955" s="4"/>
    </row>
    <row r="956" spans="3:43">
      <c r="C956" s="159"/>
      <c r="D956" s="162"/>
      <c r="E956" s="161"/>
      <c r="F956" s="166"/>
      <c r="G956" s="160"/>
      <c r="H956" s="160"/>
      <c r="I956" s="160"/>
      <c r="J956" s="160"/>
      <c r="K956" s="160"/>
      <c r="L956" s="160"/>
      <c r="M956" s="160"/>
      <c r="N956" s="160"/>
      <c r="O956" s="160"/>
      <c r="P956" s="160"/>
      <c r="Q956" s="160"/>
      <c r="R956" s="160"/>
      <c r="S956" s="160"/>
      <c r="T956" s="160"/>
      <c r="U956" s="160"/>
      <c r="V956" s="160"/>
      <c r="W956" s="160"/>
      <c r="X956" s="160"/>
      <c r="Y956" s="160"/>
      <c r="Z956" s="160"/>
      <c r="AA956" s="160"/>
      <c r="AB956" s="167"/>
      <c r="AC956" s="160"/>
      <c r="AD956" s="168"/>
      <c r="AE956" s="160"/>
      <c r="AF956" s="160"/>
      <c r="AG956" s="161"/>
      <c r="AH956" s="115"/>
      <c r="AI956" s="115"/>
      <c r="AJ956" s="159"/>
      <c r="AK956" s="115"/>
      <c r="AL956" s="115"/>
      <c r="AM956" s="115"/>
      <c r="AO956" s="115"/>
      <c r="AQ956" s="4"/>
    </row>
    <row r="957" spans="3:43">
      <c r="C957" s="159"/>
      <c r="D957" s="162"/>
      <c r="E957" s="161"/>
      <c r="F957" s="166"/>
      <c r="G957" s="160"/>
      <c r="H957" s="160"/>
      <c r="I957" s="160"/>
      <c r="J957" s="160"/>
      <c r="K957" s="160"/>
      <c r="L957" s="160"/>
      <c r="M957" s="160"/>
      <c r="N957" s="160"/>
      <c r="O957" s="160"/>
      <c r="P957" s="160"/>
      <c r="Q957" s="160"/>
      <c r="R957" s="160"/>
      <c r="S957" s="160"/>
      <c r="T957" s="160"/>
      <c r="U957" s="160"/>
      <c r="V957" s="160"/>
      <c r="W957" s="160"/>
      <c r="X957" s="160"/>
      <c r="Y957" s="160"/>
      <c r="Z957" s="160"/>
      <c r="AA957" s="160"/>
      <c r="AB957" s="167"/>
      <c r="AC957" s="160"/>
      <c r="AD957" s="168"/>
      <c r="AE957" s="160"/>
      <c r="AF957" s="160"/>
      <c r="AG957" s="161"/>
      <c r="AH957" s="115"/>
      <c r="AI957" s="115"/>
      <c r="AJ957" s="159"/>
      <c r="AK957" s="115"/>
      <c r="AL957" s="115"/>
      <c r="AM957" s="115"/>
      <c r="AO957" s="115"/>
      <c r="AQ957" s="4"/>
    </row>
    <row r="958" spans="3:43">
      <c r="C958" s="159"/>
      <c r="D958" s="162"/>
      <c r="E958" s="161"/>
      <c r="F958" s="166"/>
      <c r="G958" s="160"/>
      <c r="H958" s="160"/>
      <c r="I958" s="160"/>
      <c r="J958" s="160"/>
      <c r="K958" s="160"/>
      <c r="L958" s="160"/>
      <c r="M958" s="160"/>
      <c r="N958" s="160"/>
      <c r="O958" s="160"/>
      <c r="P958" s="160"/>
      <c r="Q958" s="160"/>
      <c r="R958" s="160"/>
      <c r="S958" s="160"/>
      <c r="T958" s="160"/>
      <c r="U958" s="160"/>
      <c r="V958" s="160"/>
      <c r="W958" s="160"/>
      <c r="X958" s="160"/>
      <c r="Y958" s="160"/>
      <c r="Z958" s="160"/>
      <c r="AA958" s="160"/>
      <c r="AB958" s="167"/>
      <c r="AC958" s="160"/>
      <c r="AD958" s="168"/>
      <c r="AE958" s="160"/>
      <c r="AF958" s="160"/>
      <c r="AG958" s="161"/>
      <c r="AH958" s="115"/>
      <c r="AI958" s="115"/>
      <c r="AJ958" s="159"/>
      <c r="AK958" s="115"/>
      <c r="AL958" s="115"/>
      <c r="AM958" s="115"/>
      <c r="AO958" s="115"/>
      <c r="AQ958" s="4"/>
    </row>
    <row r="959" spans="3:43">
      <c r="C959" s="159"/>
      <c r="D959" s="162"/>
      <c r="E959" s="161"/>
      <c r="F959" s="166"/>
      <c r="G959" s="160"/>
      <c r="H959" s="160"/>
      <c r="I959" s="160"/>
      <c r="J959" s="160"/>
      <c r="K959" s="160"/>
      <c r="L959" s="160"/>
      <c r="M959" s="160"/>
      <c r="N959" s="160"/>
      <c r="O959" s="160"/>
      <c r="P959" s="160"/>
      <c r="Q959" s="160"/>
      <c r="R959" s="160"/>
      <c r="S959" s="160"/>
      <c r="T959" s="160"/>
      <c r="U959" s="160"/>
      <c r="V959" s="160"/>
      <c r="W959" s="160"/>
      <c r="X959" s="160"/>
      <c r="Y959" s="160"/>
      <c r="Z959" s="160"/>
      <c r="AA959" s="160"/>
      <c r="AB959" s="167"/>
      <c r="AC959" s="160"/>
      <c r="AD959" s="168"/>
      <c r="AE959" s="160"/>
      <c r="AF959" s="160"/>
      <c r="AG959" s="161"/>
      <c r="AH959" s="115"/>
      <c r="AI959" s="115"/>
      <c r="AJ959" s="159"/>
      <c r="AK959" s="115"/>
      <c r="AL959" s="115"/>
      <c r="AM959" s="115"/>
      <c r="AO959" s="115"/>
      <c r="AQ959" s="4"/>
    </row>
    <row r="960" spans="3:43">
      <c r="C960" s="159"/>
      <c r="D960" s="162"/>
      <c r="E960" s="161"/>
      <c r="F960" s="166"/>
      <c r="G960" s="160"/>
      <c r="H960" s="160"/>
      <c r="I960" s="160"/>
      <c r="J960" s="160"/>
      <c r="K960" s="160"/>
      <c r="L960" s="160"/>
      <c r="M960" s="160"/>
      <c r="N960" s="160"/>
      <c r="O960" s="160"/>
      <c r="P960" s="160"/>
      <c r="Q960" s="160"/>
      <c r="R960" s="160"/>
      <c r="S960" s="160"/>
      <c r="T960" s="160"/>
      <c r="U960" s="160"/>
      <c r="V960" s="160"/>
      <c r="W960" s="160"/>
      <c r="X960" s="160"/>
      <c r="Y960" s="160"/>
      <c r="Z960" s="160"/>
      <c r="AA960" s="160"/>
      <c r="AB960" s="167"/>
      <c r="AC960" s="160"/>
      <c r="AD960" s="168"/>
      <c r="AE960" s="160"/>
      <c r="AF960" s="160"/>
      <c r="AG960" s="161"/>
      <c r="AH960" s="115"/>
      <c r="AI960" s="115"/>
      <c r="AJ960" s="159"/>
      <c r="AK960" s="115"/>
      <c r="AL960" s="115"/>
      <c r="AM960" s="115"/>
      <c r="AO960" s="115"/>
      <c r="AQ960" s="4"/>
    </row>
    <row r="961" spans="3:43">
      <c r="C961" s="159"/>
      <c r="D961" s="162"/>
      <c r="E961" s="161"/>
      <c r="F961" s="166"/>
      <c r="G961" s="160"/>
      <c r="H961" s="160"/>
      <c r="I961" s="160"/>
      <c r="J961" s="160"/>
      <c r="K961" s="160"/>
      <c r="L961" s="160"/>
      <c r="M961" s="160"/>
      <c r="N961" s="160"/>
      <c r="O961" s="160"/>
      <c r="P961" s="160"/>
      <c r="Q961" s="160"/>
      <c r="R961" s="160"/>
      <c r="S961" s="160"/>
      <c r="T961" s="160"/>
      <c r="U961" s="160"/>
      <c r="V961" s="160"/>
      <c r="W961" s="160"/>
      <c r="X961" s="160"/>
      <c r="Y961" s="160"/>
      <c r="Z961" s="160"/>
      <c r="AA961" s="160"/>
      <c r="AB961" s="167"/>
      <c r="AC961" s="160"/>
      <c r="AD961" s="168"/>
      <c r="AE961" s="160"/>
      <c r="AF961" s="160"/>
      <c r="AG961" s="161"/>
      <c r="AH961" s="115"/>
      <c r="AI961" s="115"/>
      <c r="AJ961" s="159"/>
      <c r="AK961" s="115"/>
      <c r="AL961" s="115"/>
      <c r="AM961" s="115"/>
      <c r="AO961" s="115"/>
      <c r="AQ961" s="4"/>
    </row>
    <row r="962" spans="3:43">
      <c r="C962" s="159"/>
      <c r="D962" s="162"/>
      <c r="E962" s="161"/>
      <c r="F962" s="166"/>
      <c r="G962" s="160"/>
      <c r="H962" s="160"/>
      <c r="I962" s="160"/>
      <c r="J962" s="160"/>
      <c r="K962" s="160"/>
      <c r="L962" s="160"/>
      <c r="M962" s="160"/>
      <c r="N962" s="160"/>
      <c r="O962" s="160"/>
      <c r="P962" s="160"/>
      <c r="Q962" s="160"/>
      <c r="R962" s="160"/>
      <c r="S962" s="160"/>
      <c r="T962" s="160"/>
      <c r="U962" s="160"/>
      <c r="V962" s="160"/>
      <c r="W962" s="160"/>
      <c r="X962" s="160"/>
      <c r="Y962" s="160"/>
      <c r="Z962" s="160"/>
      <c r="AA962" s="160"/>
      <c r="AB962" s="167"/>
      <c r="AC962" s="160"/>
      <c r="AD962" s="168"/>
      <c r="AE962" s="160"/>
      <c r="AF962" s="160"/>
      <c r="AG962" s="161"/>
      <c r="AH962" s="115"/>
      <c r="AI962" s="115"/>
      <c r="AJ962" s="159"/>
      <c r="AK962" s="115"/>
      <c r="AL962" s="115"/>
      <c r="AM962" s="115"/>
      <c r="AO962" s="115"/>
      <c r="AQ962" s="4"/>
    </row>
    <row r="963" spans="3:43">
      <c r="C963" s="159"/>
      <c r="D963" s="162"/>
      <c r="E963" s="161"/>
      <c r="F963" s="166"/>
      <c r="G963" s="160"/>
      <c r="H963" s="160"/>
      <c r="I963" s="160"/>
      <c r="J963" s="160"/>
      <c r="K963" s="160"/>
      <c r="L963" s="160"/>
      <c r="M963" s="160"/>
      <c r="N963" s="160"/>
      <c r="O963" s="160"/>
      <c r="P963" s="160"/>
      <c r="Q963" s="160"/>
      <c r="R963" s="160"/>
      <c r="S963" s="160"/>
      <c r="T963" s="160"/>
      <c r="U963" s="160"/>
      <c r="V963" s="160"/>
      <c r="W963" s="160"/>
      <c r="X963" s="160"/>
      <c r="Y963" s="160"/>
      <c r="Z963" s="160"/>
      <c r="AA963" s="160"/>
      <c r="AB963" s="167"/>
      <c r="AC963" s="160"/>
      <c r="AD963" s="168"/>
      <c r="AE963" s="160"/>
      <c r="AF963" s="160"/>
      <c r="AG963" s="161"/>
      <c r="AH963" s="115"/>
      <c r="AI963" s="115"/>
      <c r="AJ963" s="159"/>
      <c r="AK963" s="115"/>
      <c r="AL963" s="115"/>
      <c r="AM963" s="115"/>
      <c r="AO963" s="115"/>
      <c r="AQ963" s="4"/>
    </row>
    <row r="964" spans="3:43">
      <c r="C964" s="159"/>
      <c r="D964" s="162"/>
      <c r="E964" s="161"/>
      <c r="F964" s="166"/>
      <c r="G964" s="160"/>
      <c r="H964" s="160"/>
      <c r="I964" s="160"/>
      <c r="J964" s="160"/>
      <c r="K964" s="160"/>
      <c r="L964" s="160"/>
      <c r="M964" s="160"/>
      <c r="N964" s="160"/>
      <c r="O964" s="160"/>
      <c r="P964" s="160"/>
      <c r="Q964" s="160"/>
      <c r="R964" s="160"/>
      <c r="S964" s="160"/>
      <c r="T964" s="160"/>
      <c r="U964" s="160"/>
      <c r="V964" s="160"/>
      <c r="W964" s="160"/>
      <c r="X964" s="160"/>
      <c r="Y964" s="160"/>
      <c r="Z964" s="160"/>
      <c r="AA964" s="160"/>
      <c r="AB964" s="167"/>
      <c r="AC964" s="160"/>
      <c r="AD964" s="168"/>
      <c r="AE964" s="160"/>
      <c r="AF964" s="160"/>
      <c r="AG964" s="161"/>
      <c r="AH964" s="115"/>
      <c r="AI964" s="115"/>
      <c r="AJ964" s="159"/>
      <c r="AK964" s="115"/>
      <c r="AL964" s="115"/>
      <c r="AM964" s="115"/>
      <c r="AO964" s="115"/>
      <c r="AQ964" s="4"/>
    </row>
    <row r="965" spans="3:43">
      <c r="C965" s="159"/>
      <c r="D965" s="162"/>
      <c r="E965" s="161"/>
      <c r="F965" s="166"/>
      <c r="G965" s="160"/>
      <c r="H965" s="160"/>
      <c r="I965" s="160"/>
      <c r="J965" s="160"/>
      <c r="K965" s="160"/>
      <c r="L965" s="160"/>
      <c r="M965" s="160"/>
      <c r="N965" s="160"/>
      <c r="O965" s="160"/>
      <c r="P965" s="160"/>
      <c r="Q965" s="160"/>
      <c r="R965" s="160"/>
      <c r="S965" s="160"/>
      <c r="T965" s="160"/>
      <c r="U965" s="160"/>
      <c r="V965" s="160"/>
      <c r="W965" s="160"/>
      <c r="X965" s="160"/>
      <c r="Y965" s="160"/>
      <c r="Z965" s="160"/>
      <c r="AA965" s="160"/>
      <c r="AB965" s="167"/>
      <c r="AC965" s="160"/>
      <c r="AD965" s="168"/>
      <c r="AE965" s="160"/>
      <c r="AF965" s="160"/>
      <c r="AG965" s="161"/>
      <c r="AH965" s="115"/>
      <c r="AI965" s="115"/>
      <c r="AJ965" s="159"/>
      <c r="AK965" s="115"/>
      <c r="AL965" s="115"/>
      <c r="AM965" s="115"/>
      <c r="AO965" s="115"/>
      <c r="AQ965" s="4"/>
    </row>
    <row r="966" spans="3:43">
      <c r="C966" s="159"/>
      <c r="D966" s="162"/>
      <c r="E966" s="161"/>
      <c r="F966" s="166"/>
      <c r="G966" s="160"/>
      <c r="H966" s="160"/>
      <c r="I966" s="160"/>
      <c r="J966" s="160"/>
      <c r="K966" s="160"/>
      <c r="L966" s="160"/>
      <c r="M966" s="160"/>
      <c r="N966" s="160"/>
      <c r="O966" s="160"/>
      <c r="P966" s="160"/>
      <c r="Q966" s="160"/>
      <c r="R966" s="160"/>
      <c r="S966" s="160"/>
      <c r="T966" s="160"/>
      <c r="U966" s="160"/>
      <c r="V966" s="160"/>
      <c r="W966" s="160"/>
      <c r="X966" s="160"/>
      <c r="Y966" s="160"/>
      <c r="Z966" s="160"/>
      <c r="AA966" s="160"/>
      <c r="AB966" s="167"/>
      <c r="AC966" s="160"/>
      <c r="AD966" s="168"/>
      <c r="AE966" s="160"/>
      <c r="AF966" s="160"/>
      <c r="AG966" s="161"/>
      <c r="AH966" s="115"/>
      <c r="AI966" s="115"/>
      <c r="AJ966" s="159"/>
      <c r="AK966" s="115"/>
      <c r="AL966" s="115"/>
      <c r="AM966" s="115"/>
      <c r="AO966" s="115"/>
      <c r="AQ966" s="4"/>
    </row>
    <row r="967" spans="3:43">
      <c r="C967" s="159"/>
      <c r="D967" s="162"/>
      <c r="E967" s="161"/>
      <c r="F967" s="166"/>
      <c r="G967" s="160"/>
      <c r="H967" s="160"/>
      <c r="I967" s="160"/>
      <c r="J967" s="160"/>
      <c r="K967" s="160"/>
      <c r="L967" s="160"/>
      <c r="M967" s="160"/>
      <c r="N967" s="160"/>
      <c r="O967" s="160"/>
      <c r="P967" s="160"/>
      <c r="Q967" s="160"/>
      <c r="R967" s="160"/>
      <c r="S967" s="160"/>
      <c r="T967" s="160"/>
      <c r="U967" s="160"/>
      <c r="V967" s="160"/>
      <c r="W967" s="160"/>
      <c r="X967" s="160"/>
      <c r="Y967" s="160"/>
      <c r="Z967" s="160"/>
      <c r="AA967" s="160"/>
      <c r="AB967" s="167"/>
      <c r="AC967" s="160"/>
      <c r="AD967" s="168"/>
      <c r="AE967" s="160"/>
      <c r="AF967" s="160"/>
      <c r="AG967" s="161"/>
      <c r="AH967" s="115"/>
      <c r="AI967" s="115"/>
      <c r="AJ967" s="159"/>
      <c r="AK967" s="115"/>
      <c r="AL967" s="115"/>
      <c r="AM967" s="115"/>
      <c r="AO967" s="115"/>
      <c r="AQ967" s="4"/>
    </row>
    <row r="968" spans="3:43">
      <c r="C968" s="159"/>
      <c r="D968" s="162"/>
      <c r="E968" s="161"/>
      <c r="F968" s="166"/>
      <c r="G968" s="160"/>
      <c r="H968" s="160"/>
      <c r="I968" s="160"/>
      <c r="J968" s="160"/>
      <c r="K968" s="160"/>
      <c r="L968" s="160"/>
      <c r="M968" s="160"/>
      <c r="N968" s="160"/>
      <c r="O968" s="160"/>
      <c r="P968" s="160"/>
      <c r="Q968" s="160"/>
      <c r="R968" s="160"/>
      <c r="S968" s="160"/>
      <c r="T968" s="160"/>
      <c r="U968" s="160"/>
      <c r="V968" s="160"/>
      <c r="W968" s="160"/>
      <c r="X968" s="160"/>
      <c r="Y968" s="160"/>
      <c r="Z968" s="160"/>
      <c r="AA968" s="160"/>
      <c r="AB968" s="167"/>
      <c r="AC968" s="160"/>
      <c r="AD968" s="168"/>
      <c r="AE968" s="160"/>
      <c r="AF968" s="160"/>
      <c r="AG968" s="161"/>
      <c r="AH968" s="115"/>
      <c r="AI968" s="115"/>
      <c r="AJ968" s="159"/>
      <c r="AK968" s="115"/>
      <c r="AL968" s="115"/>
      <c r="AM968" s="115"/>
      <c r="AO968" s="115"/>
      <c r="AQ968" s="4"/>
    </row>
    <row r="969" spans="3:43">
      <c r="C969" s="159"/>
      <c r="D969" s="162"/>
      <c r="E969" s="161"/>
      <c r="F969" s="166"/>
      <c r="G969" s="160"/>
      <c r="H969" s="160"/>
      <c r="I969" s="160"/>
      <c r="J969" s="160"/>
      <c r="K969" s="160"/>
      <c r="L969" s="160"/>
      <c r="M969" s="160"/>
      <c r="N969" s="160"/>
      <c r="O969" s="160"/>
      <c r="P969" s="160"/>
      <c r="Q969" s="160"/>
      <c r="R969" s="160"/>
      <c r="S969" s="160"/>
      <c r="T969" s="160"/>
      <c r="U969" s="160"/>
      <c r="V969" s="160"/>
      <c r="W969" s="160"/>
      <c r="X969" s="160"/>
      <c r="Y969" s="160"/>
      <c r="Z969" s="160"/>
      <c r="AA969" s="160"/>
      <c r="AB969" s="167"/>
      <c r="AC969" s="160"/>
      <c r="AD969" s="168"/>
      <c r="AE969" s="160"/>
      <c r="AF969" s="160"/>
      <c r="AG969" s="161"/>
      <c r="AH969" s="115"/>
      <c r="AI969" s="115"/>
      <c r="AJ969" s="159"/>
      <c r="AK969" s="115"/>
      <c r="AL969" s="115"/>
      <c r="AM969" s="115"/>
      <c r="AO969" s="115"/>
      <c r="AQ969" s="4"/>
    </row>
    <row r="970" spans="3:43">
      <c r="C970" s="159"/>
      <c r="D970" s="162"/>
      <c r="E970" s="161"/>
      <c r="F970" s="166"/>
      <c r="G970" s="160"/>
      <c r="H970" s="160"/>
      <c r="I970" s="160"/>
      <c r="J970" s="160"/>
      <c r="K970" s="160"/>
      <c r="L970" s="160"/>
      <c r="M970" s="160"/>
      <c r="N970" s="160"/>
      <c r="O970" s="160"/>
      <c r="P970" s="160"/>
      <c r="Q970" s="160"/>
      <c r="R970" s="160"/>
      <c r="S970" s="160"/>
      <c r="T970" s="160"/>
      <c r="U970" s="160"/>
      <c r="V970" s="160"/>
      <c r="W970" s="160"/>
      <c r="X970" s="160"/>
      <c r="Y970" s="160"/>
      <c r="Z970" s="160"/>
      <c r="AA970" s="160"/>
      <c r="AB970" s="167"/>
      <c r="AC970" s="160"/>
      <c r="AD970" s="168"/>
      <c r="AE970" s="160"/>
      <c r="AF970" s="160"/>
      <c r="AG970" s="161"/>
      <c r="AH970" s="115"/>
      <c r="AI970" s="115"/>
      <c r="AJ970" s="159"/>
      <c r="AK970" s="115"/>
      <c r="AL970" s="115"/>
      <c r="AM970" s="115"/>
      <c r="AO970" s="115"/>
      <c r="AQ970" s="4"/>
    </row>
    <row r="971" spans="3:43">
      <c r="C971" s="159"/>
      <c r="D971" s="162"/>
      <c r="E971" s="161"/>
      <c r="F971" s="166"/>
      <c r="G971" s="160"/>
      <c r="H971" s="160"/>
      <c r="I971" s="160"/>
      <c r="J971" s="160"/>
      <c r="K971" s="160"/>
      <c r="L971" s="160"/>
      <c r="M971" s="160"/>
      <c r="N971" s="160"/>
      <c r="O971" s="160"/>
      <c r="P971" s="160"/>
      <c r="Q971" s="160"/>
      <c r="R971" s="160"/>
      <c r="S971" s="160"/>
      <c r="T971" s="160"/>
      <c r="U971" s="160"/>
      <c r="V971" s="160"/>
      <c r="W971" s="160"/>
      <c r="X971" s="160"/>
      <c r="Y971" s="160"/>
      <c r="Z971" s="160"/>
      <c r="AA971" s="160"/>
      <c r="AB971" s="167"/>
      <c r="AC971" s="160"/>
      <c r="AD971" s="168"/>
      <c r="AE971" s="160"/>
      <c r="AF971" s="160"/>
      <c r="AG971" s="161"/>
      <c r="AH971" s="115"/>
      <c r="AI971" s="115"/>
      <c r="AJ971" s="159"/>
      <c r="AK971" s="115"/>
      <c r="AL971" s="115"/>
      <c r="AM971" s="115"/>
      <c r="AO971" s="115"/>
      <c r="AQ971" s="4"/>
    </row>
    <row r="972" spans="3:43">
      <c r="C972" s="159"/>
      <c r="D972" s="162"/>
      <c r="E972" s="161"/>
      <c r="F972" s="166"/>
      <c r="G972" s="160"/>
      <c r="H972" s="160"/>
      <c r="I972" s="160"/>
      <c r="J972" s="160"/>
      <c r="K972" s="160"/>
      <c r="L972" s="160"/>
      <c r="M972" s="160"/>
      <c r="N972" s="160"/>
      <c r="O972" s="160"/>
      <c r="P972" s="160"/>
      <c r="Q972" s="160"/>
      <c r="R972" s="160"/>
      <c r="S972" s="160"/>
      <c r="T972" s="160"/>
      <c r="U972" s="160"/>
      <c r="V972" s="160"/>
      <c r="W972" s="160"/>
      <c r="X972" s="160"/>
      <c r="Y972" s="160"/>
      <c r="Z972" s="160"/>
      <c r="AA972" s="160"/>
      <c r="AB972" s="167"/>
      <c r="AC972" s="160"/>
      <c r="AD972" s="168"/>
      <c r="AE972" s="160"/>
      <c r="AF972" s="160"/>
      <c r="AG972" s="161"/>
      <c r="AH972" s="115"/>
      <c r="AI972" s="115"/>
      <c r="AJ972" s="159"/>
      <c r="AK972" s="115"/>
      <c r="AL972" s="115"/>
      <c r="AM972" s="115"/>
      <c r="AO972" s="115"/>
      <c r="AQ972" s="4"/>
    </row>
    <row r="973" spans="3:43">
      <c r="C973" s="159"/>
      <c r="D973" s="162"/>
      <c r="E973" s="161"/>
      <c r="F973" s="166"/>
      <c r="G973" s="160"/>
      <c r="H973" s="160"/>
      <c r="I973" s="160"/>
      <c r="J973" s="160"/>
      <c r="K973" s="160"/>
      <c r="L973" s="160"/>
      <c r="M973" s="160"/>
      <c r="N973" s="160"/>
      <c r="O973" s="160"/>
      <c r="P973" s="160"/>
      <c r="Q973" s="160"/>
      <c r="R973" s="160"/>
      <c r="S973" s="160"/>
      <c r="T973" s="160"/>
      <c r="U973" s="160"/>
      <c r="V973" s="160"/>
      <c r="W973" s="160"/>
      <c r="X973" s="160"/>
      <c r="Y973" s="160"/>
      <c r="Z973" s="160"/>
      <c r="AA973" s="160"/>
      <c r="AB973" s="167"/>
      <c r="AC973" s="160"/>
      <c r="AD973" s="168"/>
      <c r="AE973" s="160"/>
      <c r="AF973" s="160"/>
      <c r="AG973" s="161"/>
      <c r="AH973" s="115"/>
      <c r="AI973" s="115"/>
      <c r="AJ973" s="159"/>
      <c r="AK973" s="115"/>
      <c r="AL973" s="115"/>
      <c r="AM973" s="115"/>
      <c r="AO973" s="115"/>
      <c r="AQ973" s="4"/>
    </row>
    <row r="974" spans="3:43">
      <c r="C974" s="159"/>
      <c r="D974" s="162"/>
      <c r="E974" s="161"/>
      <c r="F974" s="166"/>
      <c r="G974" s="160"/>
      <c r="H974" s="160"/>
      <c r="I974" s="160"/>
      <c r="J974" s="160"/>
      <c r="K974" s="160"/>
      <c r="L974" s="160"/>
      <c r="M974" s="160"/>
      <c r="N974" s="160"/>
      <c r="O974" s="160"/>
      <c r="P974" s="160"/>
      <c r="Q974" s="160"/>
      <c r="R974" s="160"/>
      <c r="S974" s="160"/>
      <c r="T974" s="160"/>
      <c r="U974" s="160"/>
      <c r="V974" s="160"/>
      <c r="W974" s="160"/>
      <c r="X974" s="160"/>
      <c r="Y974" s="160"/>
      <c r="Z974" s="160"/>
      <c r="AA974" s="160"/>
      <c r="AB974" s="167"/>
      <c r="AC974" s="160"/>
      <c r="AD974" s="168"/>
      <c r="AE974" s="160"/>
      <c r="AF974" s="160"/>
      <c r="AG974" s="161"/>
      <c r="AH974" s="115"/>
      <c r="AI974" s="115"/>
      <c r="AJ974" s="159"/>
      <c r="AK974" s="115"/>
      <c r="AL974" s="115"/>
      <c r="AM974" s="115"/>
      <c r="AO974" s="115"/>
      <c r="AQ974" s="4"/>
    </row>
    <row r="975" spans="3:43">
      <c r="C975" s="159"/>
      <c r="D975" s="162"/>
      <c r="E975" s="161"/>
      <c r="F975" s="166"/>
      <c r="G975" s="160"/>
      <c r="H975" s="160"/>
      <c r="I975" s="160"/>
      <c r="J975" s="160"/>
      <c r="K975" s="160"/>
      <c r="L975" s="160"/>
      <c r="M975" s="160"/>
      <c r="N975" s="160"/>
      <c r="O975" s="160"/>
      <c r="P975" s="160"/>
      <c r="Q975" s="160"/>
      <c r="R975" s="160"/>
      <c r="S975" s="160"/>
      <c r="T975" s="160"/>
      <c r="U975" s="160"/>
      <c r="V975" s="160"/>
      <c r="W975" s="160"/>
      <c r="X975" s="160"/>
      <c r="Y975" s="160"/>
      <c r="Z975" s="160"/>
      <c r="AA975" s="160"/>
      <c r="AB975" s="167"/>
      <c r="AC975" s="160"/>
      <c r="AD975" s="168"/>
      <c r="AE975" s="160"/>
      <c r="AF975" s="160"/>
      <c r="AG975" s="161"/>
      <c r="AH975" s="115"/>
      <c r="AI975" s="115"/>
      <c r="AJ975" s="159"/>
      <c r="AK975" s="115"/>
      <c r="AL975" s="115"/>
      <c r="AM975" s="115"/>
      <c r="AO975" s="115"/>
      <c r="AQ975" s="4"/>
    </row>
    <row r="976" spans="3:43">
      <c r="C976" s="159"/>
      <c r="D976" s="162"/>
      <c r="E976" s="161"/>
      <c r="F976" s="166"/>
      <c r="G976" s="160"/>
      <c r="H976" s="160"/>
      <c r="I976" s="160"/>
      <c r="J976" s="160"/>
      <c r="K976" s="160"/>
      <c r="L976" s="160"/>
      <c r="M976" s="160"/>
      <c r="N976" s="160"/>
      <c r="O976" s="160"/>
      <c r="P976" s="160"/>
      <c r="Q976" s="160"/>
      <c r="R976" s="160"/>
      <c r="S976" s="160"/>
      <c r="T976" s="160"/>
      <c r="U976" s="160"/>
      <c r="V976" s="160"/>
      <c r="W976" s="160"/>
      <c r="X976" s="160"/>
      <c r="Y976" s="160"/>
      <c r="Z976" s="160"/>
      <c r="AA976" s="160"/>
      <c r="AB976" s="167"/>
      <c r="AC976" s="160"/>
      <c r="AD976" s="168"/>
      <c r="AE976" s="160"/>
      <c r="AF976" s="160"/>
      <c r="AG976" s="161"/>
      <c r="AH976" s="115"/>
      <c r="AI976" s="115"/>
      <c r="AJ976" s="159"/>
      <c r="AK976" s="115"/>
      <c r="AL976" s="115"/>
      <c r="AM976" s="115"/>
      <c r="AO976" s="115"/>
      <c r="AQ976" s="4"/>
    </row>
    <row r="977" spans="3:43">
      <c r="C977" s="159"/>
      <c r="D977" s="162"/>
      <c r="E977" s="161"/>
      <c r="F977" s="166"/>
      <c r="G977" s="160"/>
      <c r="H977" s="160"/>
      <c r="I977" s="160"/>
      <c r="J977" s="160"/>
      <c r="K977" s="160"/>
      <c r="L977" s="160"/>
      <c r="M977" s="160"/>
      <c r="N977" s="160"/>
      <c r="O977" s="160"/>
      <c r="P977" s="160"/>
      <c r="Q977" s="160"/>
      <c r="R977" s="160"/>
      <c r="S977" s="160"/>
      <c r="T977" s="160"/>
      <c r="U977" s="160"/>
      <c r="V977" s="160"/>
      <c r="W977" s="160"/>
      <c r="X977" s="160"/>
      <c r="Y977" s="160"/>
      <c r="Z977" s="160"/>
      <c r="AA977" s="160"/>
      <c r="AB977" s="167"/>
      <c r="AC977" s="160"/>
      <c r="AD977" s="168"/>
      <c r="AE977" s="160"/>
      <c r="AF977" s="160"/>
      <c r="AG977" s="161"/>
      <c r="AH977" s="115"/>
      <c r="AI977" s="115"/>
      <c r="AJ977" s="159"/>
      <c r="AK977" s="115"/>
      <c r="AL977" s="115"/>
      <c r="AM977" s="115"/>
      <c r="AO977" s="115"/>
      <c r="AQ977" s="4"/>
    </row>
    <row r="978" spans="3:43">
      <c r="C978" s="159"/>
      <c r="D978" s="162"/>
      <c r="E978" s="161"/>
      <c r="F978" s="166"/>
      <c r="G978" s="160"/>
      <c r="H978" s="160"/>
      <c r="I978" s="160"/>
      <c r="J978" s="160"/>
      <c r="K978" s="160"/>
      <c r="L978" s="160"/>
      <c r="M978" s="160"/>
      <c r="N978" s="160"/>
      <c r="O978" s="160"/>
      <c r="P978" s="160"/>
      <c r="Q978" s="160"/>
      <c r="R978" s="160"/>
      <c r="S978" s="160"/>
      <c r="T978" s="160"/>
      <c r="U978" s="160"/>
      <c r="V978" s="160"/>
      <c r="W978" s="160"/>
      <c r="X978" s="160"/>
      <c r="Y978" s="160"/>
      <c r="Z978" s="160"/>
      <c r="AA978" s="160"/>
      <c r="AB978" s="167"/>
      <c r="AC978" s="160"/>
      <c r="AD978" s="168"/>
      <c r="AE978" s="160"/>
      <c r="AF978" s="160"/>
      <c r="AG978" s="161"/>
      <c r="AH978" s="115"/>
      <c r="AI978" s="115"/>
      <c r="AJ978" s="159"/>
      <c r="AK978" s="115"/>
      <c r="AL978" s="115"/>
      <c r="AM978" s="115"/>
      <c r="AO978" s="115"/>
      <c r="AQ978" s="4"/>
    </row>
    <row r="979" spans="3:43">
      <c r="C979" s="159"/>
      <c r="D979" s="162"/>
      <c r="E979" s="161"/>
      <c r="F979" s="166"/>
      <c r="G979" s="160"/>
      <c r="H979" s="160"/>
      <c r="I979" s="160"/>
      <c r="J979" s="160"/>
      <c r="K979" s="160"/>
      <c r="L979" s="160"/>
      <c r="M979" s="160"/>
      <c r="N979" s="160"/>
      <c r="O979" s="160"/>
      <c r="P979" s="160"/>
      <c r="Q979" s="160"/>
      <c r="R979" s="160"/>
      <c r="S979" s="160"/>
      <c r="T979" s="160"/>
      <c r="U979" s="160"/>
      <c r="V979" s="160"/>
      <c r="W979" s="160"/>
      <c r="X979" s="160"/>
      <c r="Y979" s="160"/>
      <c r="Z979" s="160"/>
      <c r="AA979" s="160"/>
      <c r="AB979" s="167"/>
      <c r="AC979" s="160"/>
      <c r="AD979" s="168"/>
      <c r="AE979" s="160"/>
      <c r="AF979" s="160"/>
      <c r="AG979" s="161"/>
      <c r="AH979" s="115"/>
      <c r="AI979" s="115"/>
      <c r="AJ979" s="159"/>
      <c r="AK979" s="115"/>
      <c r="AL979" s="115"/>
      <c r="AM979" s="115"/>
      <c r="AO979" s="115"/>
      <c r="AQ979" s="4"/>
    </row>
    <row r="980" spans="3:43">
      <c r="C980" s="159"/>
      <c r="D980" s="162"/>
      <c r="E980" s="161"/>
      <c r="F980" s="166"/>
      <c r="G980" s="160"/>
      <c r="H980" s="160"/>
      <c r="I980" s="160"/>
      <c r="J980" s="160"/>
      <c r="K980" s="160"/>
      <c r="L980" s="160"/>
      <c r="M980" s="160"/>
      <c r="N980" s="160"/>
      <c r="O980" s="160"/>
      <c r="P980" s="160"/>
      <c r="Q980" s="160"/>
      <c r="R980" s="160"/>
      <c r="S980" s="160"/>
      <c r="T980" s="160"/>
      <c r="U980" s="160"/>
      <c r="V980" s="160"/>
      <c r="W980" s="160"/>
      <c r="X980" s="160"/>
      <c r="Y980" s="160"/>
      <c r="Z980" s="160"/>
      <c r="AA980" s="160"/>
      <c r="AB980" s="167"/>
      <c r="AC980" s="160"/>
      <c r="AD980" s="168"/>
      <c r="AE980" s="160"/>
      <c r="AF980" s="160"/>
      <c r="AG980" s="161"/>
      <c r="AH980" s="115"/>
      <c r="AI980" s="115"/>
      <c r="AJ980" s="159"/>
      <c r="AK980" s="115"/>
      <c r="AL980" s="115"/>
      <c r="AM980" s="115"/>
      <c r="AO980" s="115"/>
      <c r="AQ980" s="4"/>
    </row>
    <row r="981" spans="3:43">
      <c r="C981" s="159"/>
      <c r="D981" s="162"/>
      <c r="E981" s="161"/>
      <c r="F981" s="166"/>
      <c r="G981" s="160"/>
      <c r="H981" s="160"/>
      <c r="I981" s="160"/>
      <c r="J981" s="160"/>
      <c r="K981" s="160"/>
      <c r="L981" s="160"/>
      <c r="M981" s="160"/>
      <c r="N981" s="160"/>
      <c r="O981" s="160"/>
      <c r="P981" s="160"/>
      <c r="Q981" s="160"/>
      <c r="R981" s="160"/>
      <c r="S981" s="160"/>
      <c r="T981" s="160"/>
      <c r="U981" s="160"/>
      <c r="V981" s="160"/>
      <c r="W981" s="160"/>
      <c r="X981" s="160"/>
      <c r="Y981" s="160"/>
      <c r="Z981" s="160"/>
      <c r="AA981" s="160"/>
      <c r="AB981" s="167"/>
      <c r="AC981" s="160"/>
      <c r="AD981" s="168"/>
      <c r="AE981" s="160"/>
      <c r="AF981" s="160"/>
      <c r="AG981" s="161"/>
      <c r="AH981" s="115"/>
      <c r="AI981" s="115"/>
      <c r="AJ981" s="159"/>
      <c r="AK981" s="115"/>
      <c r="AL981" s="115"/>
      <c r="AM981" s="115"/>
      <c r="AO981" s="115"/>
      <c r="AQ981" s="4"/>
    </row>
    <row r="982" spans="3:43">
      <c r="C982" s="159"/>
      <c r="D982" s="162"/>
      <c r="E982" s="161"/>
      <c r="F982" s="166"/>
      <c r="G982" s="160"/>
      <c r="H982" s="160"/>
      <c r="I982" s="160"/>
      <c r="J982" s="160"/>
      <c r="K982" s="160"/>
      <c r="L982" s="160"/>
      <c r="M982" s="160"/>
      <c r="N982" s="160"/>
      <c r="O982" s="160"/>
      <c r="P982" s="160"/>
      <c r="Q982" s="160"/>
      <c r="R982" s="160"/>
      <c r="S982" s="160"/>
      <c r="T982" s="160"/>
      <c r="U982" s="160"/>
      <c r="V982" s="160"/>
      <c r="W982" s="160"/>
      <c r="X982" s="160"/>
      <c r="Y982" s="160"/>
      <c r="Z982" s="160"/>
      <c r="AA982" s="160"/>
      <c r="AB982" s="167"/>
      <c r="AC982" s="160"/>
      <c r="AD982" s="168"/>
      <c r="AE982" s="160"/>
      <c r="AF982" s="160"/>
      <c r="AG982" s="161"/>
      <c r="AH982" s="115"/>
      <c r="AI982" s="115"/>
      <c r="AJ982" s="159"/>
      <c r="AK982" s="115"/>
      <c r="AL982" s="115"/>
      <c r="AM982" s="115"/>
      <c r="AO982" s="115"/>
      <c r="AQ982" s="4"/>
    </row>
    <row r="983" spans="3:43">
      <c r="C983" s="159"/>
      <c r="D983" s="162"/>
      <c r="E983" s="161"/>
      <c r="F983" s="166"/>
      <c r="G983" s="160"/>
      <c r="H983" s="160"/>
      <c r="I983" s="160"/>
      <c r="J983" s="160"/>
      <c r="K983" s="160"/>
      <c r="L983" s="160"/>
      <c r="M983" s="160"/>
      <c r="N983" s="160"/>
      <c r="O983" s="160"/>
      <c r="P983" s="160"/>
      <c r="Q983" s="160"/>
      <c r="R983" s="160"/>
      <c r="S983" s="160"/>
      <c r="T983" s="160"/>
      <c r="U983" s="160"/>
      <c r="V983" s="160"/>
      <c r="W983" s="160"/>
      <c r="X983" s="160"/>
      <c r="Y983" s="160"/>
      <c r="Z983" s="160"/>
      <c r="AA983" s="160"/>
      <c r="AB983" s="167"/>
      <c r="AC983" s="160"/>
      <c r="AD983" s="168"/>
      <c r="AE983" s="160"/>
      <c r="AF983" s="160"/>
      <c r="AG983" s="161"/>
      <c r="AH983" s="115"/>
      <c r="AI983" s="115"/>
      <c r="AJ983" s="159"/>
      <c r="AK983" s="115"/>
      <c r="AL983" s="115"/>
      <c r="AM983" s="115"/>
      <c r="AO983" s="115"/>
      <c r="AQ983" s="4"/>
    </row>
    <row r="984" spans="3:43">
      <c r="C984" s="159"/>
      <c r="D984" s="162"/>
      <c r="E984" s="161"/>
      <c r="F984" s="166"/>
      <c r="G984" s="160"/>
      <c r="H984" s="160"/>
      <c r="I984" s="160"/>
      <c r="J984" s="160"/>
      <c r="K984" s="160"/>
      <c r="L984" s="160"/>
      <c r="M984" s="160"/>
      <c r="N984" s="160"/>
      <c r="O984" s="160"/>
      <c r="P984" s="160"/>
      <c r="Q984" s="160"/>
      <c r="R984" s="160"/>
      <c r="S984" s="160"/>
      <c r="T984" s="160"/>
      <c r="U984" s="160"/>
      <c r="V984" s="160"/>
      <c r="W984" s="160"/>
      <c r="X984" s="160"/>
      <c r="Y984" s="160"/>
      <c r="Z984" s="160"/>
      <c r="AA984" s="160"/>
      <c r="AB984" s="167"/>
      <c r="AC984" s="160"/>
      <c r="AD984" s="168"/>
      <c r="AE984" s="160"/>
      <c r="AF984" s="160"/>
      <c r="AG984" s="161"/>
      <c r="AH984" s="115"/>
      <c r="AI984" s="115"/>
      <c r="AJ984" s="159"/>
      <c r="AK984" s="115"/>
      <c r="AL984" s="115"/>
      <c r="AM984" s="115"/>
      <c r="AO984" s="115"/>
      <c r="AQ984" s="4"/>
    </row>
    <row r="985" spans="3:43">
      <c r="C985" s="159"/>
      <c r="D985" s="162"/>
      <c r="E985" s="161"/>
      <c r="F985" s="166"/>
      <c r="G985" s="160"/>
      <c r="H985" s="160"/>
      <c r="I985" s="160"/>
      <c r="J985" s="160"/>
      <c r="K985" s="160"/>
      <c r="L985" s="160"/>
      <c r="M985" s="160"/>
      <c r="N985" s="160"/>
      <c r="O985" s="160"/>
      <c r="P985" s="160"/>
      <c r="Q985" s="160"/>
      <c r="R985" s="160"/>
      <c r="S985" s="160"/>
      <c r="T985" s="160"/>
      <c r="U985" s="160"/>
      <c r="V985" s="160"/>
      <c r="W985" s="160"/>
      <c r="X985" s="160"/>
      <c r="Y985" s="160"/>
      <c r="Z985" s="160"/>
      <c r="AA985" s="160"/>
      <c r="AB985" s="167"/>
      <c r="AC985" s="160"/>
      <c r="AD985" s="168"/>
      <c r="AE985" s="160"/>
      <c r="AF985" s="160"/>
      <c r="AG985" s="161"/>
      <c r="AH985" s="115"/>
      <c r="AI985" s="115"/>
      <c r="AJ985" s="159"/>
      <c r="AK985" s="115"/>
      <c r="AL985" s="115"/>
      <c r="AM985" s="115"/>
      <c r="AO985" s="115"/>
      <c r="AQ985" s="4"/>
    </row>
    <row r="986" spans="3:43">
      <c r="C986" s="159"/>
      <c r="D986" s="162"/>
      <c r="E986" s="161"/>
      <c r="F986" s="166"/>
      <c r="G986" s="160"/>
      <c r="H986" s="160"/>
      <c r="I986" s="160"/>
      <c r="J986" s="160"/>
      <c r="K986" s="160"/>
      <c r="L986" s="160"/>
      <c r="M986" s="160"/>
      <c r="N986" s="160"/>
      <c r="O986" s="160"/>
      <c r="P986" s="160"/>
      <c r="Q986" s="160"/>
      <c r="R986" s="160"/>
      <c r="S986" s="160"/>
      <c r="T986" s="160"/>
      <c r="U986" s="160"/>
      <c r="V986" s="160"/>
      <c r="W986" s="160"/>
      <c r="X986" s="160"/>
      <c r="Y986" s="160"/>
      <c r="Z986" s="160"/>
      <c r="AA986" s="160"/>
      <c r="AB986" s="167"/>
      <c r="AC986" s="160"/>
      <c r="AD986" s="168"/>
      <c r="AE986" s="160"/>
      <c r="AF986" s="160"/>
      <c r="AG986" s="161"/>
      <c r="AH986" s="115"/>
      <c r="AI986" s="115"/>
      <c r="AJ986" s="159"/>
      <c r="AK986" s="115"/>
      <c r="AL986" s="115"/>
      <c r="AM986" s="115"/>
      <c r="AO986" s="115"/>
      <c r="AQ986" s="4"/>
    </row>
    <row r="987" spans="3:43">
      <c r="C987" s="159"/>
      <c r="D987" s="162"/>
      <c r="E987" s="161"/>
      <c r="F987" s="166"/>
      <c r="G987" s="160"/>
      <c r="H987" s="160"/>
      <c r="I987" s="160"/>
      <c r="J987" s="160"/>
      <c r="K987" s="160"/>
      <c r="L987" s="160"/>
      <c r="M987" s="160"/>
      <c r="N987" s="160"/>
      <c r="O987" s="160"/>
      <c r="P987" s="160"/>
      <c r="Q987" s="160"/>
      <c r="R987" s="160"/>
      <c r="S987" s="160"/>
      <c r="T987" s="160"/>
      <c r="U987" s="160"/>
      <c r="V987" s="160"/>
      <c r="W987" s="160"/>
      <c r="X987" s="160"/>
      <c r="Y987" s="160"/>
      <c r="Z987" s="160"/>
      <c r="AA987" s="160"/>
      <c r="AB987" s="167"/>
      <c r="AC987" s="160"/>
      <c r="AD987" s="168"/>
      <c r="AE987" s="160"/>
      <c r="AF987" s="160"/>
      <c r="AG987" s="161"/>
      <c r="AH987" s="115"/>
      <c r="AI987" s="115"/>
      <c r="AJ987" s="159"/>
      <c r="AK987" s="115"/>
      <c r="AL987" s="115"/>
      <c r="AM987" s="115"/>
      <c r="AO987" s="115"/>
      <c r="AQ987" s="4"/>
    </row>
    <row r="988" spans="3:43">
      <c r="C988" s="159"/>
      <c r="D988" s="162"/>
      <c r="E988" s="161"/>
      <c r="F988" s="166"/>
      <c r="G988" s="160"/>
      <c r="H988" s="160"/>
      <c r="I988" s="160"/>
      <c r="J988" s="160"/>
      <c r="K988" s="160"/>
      <c r="L988" s="160"/>
      <c r="M988" s="160"/>
      <c r="N988" s="160"/>
      <c r="O988" s="160"/>
      <c r="P988" s="160"/>
      <c r="Q988" s="160"/>
      <c r="R988" s="160"/>
      <c r="S988" s="160"/>
      <c r="T988" s="160"/>
      <c r="U988" s="160"/>
      <c r="V988" s="160"/>
      <c r="W988" s="160"/>
      <c r="X988" s="160"/>
      <c r="Y988" s="160"/>
      <c r="Z988" s="160"/>
      <c r="AA988" s="160"/>
      <c r="AB988" s="167"/>
      <c r="AC988" s="160"/>
      <c r="AD988" s="168"/>
      <c r="AE988" s="160"/>
      <c r="AF988" s="160"/>
      <c r="AG988" s="161"/>
      <c r="AH988" s="115"/>
      <c r="AI988" s="115"/>
      <c r="AJ988" s="159"/>
      <c r="AK988" s="115"/>
      <c r="AL988" s="115"/>
      <c r="AM988" s="115"/>
      <c r="AO988" s="115"/>
      <c r="AQ988" s="4"/>
    </row>
    <row r="989" spans="3:43">
      <c r="C989" s="159"/>
      <c r="D989" s="162"/>
      <c r="E989" s="161"/>
      <c r="F989" s="166"/>
      <c r="G989" s="160"/>
      <c r="H989" s="160"/>
      <c r="I989" s="160"/>
      <c r="J989" s="160"/>
      <c r="K989" s="160"/>
      <c r="L989" s="160"/>
      <c r="M989" s="160"/>
      <c r="N989" s="160"/>
      <c r="O989" s="160"/>
      <c r="P989" s="160"/>
      <c r="Q989" s="160"/>
      <c r="R989" s="160"/>
      <c r="S989" s="160"/>
      <c r="T989" s="160"/>
      <c r="U989" s="160"/>
      <c r="V989" s="160"/>
      <c r="W989" s="160"/>
      <c r="X989" s="160"/>
      <c r="Y989" s="160"/>
      <c r="Z989" s="160"/>
      <c r="AA989" s="160"/>
      <c r="AB989" s="167"/>
      <c r="AC989" s="160"/>
      <c r="AD989" s="168"/>
      <c r="AE989" s="160"/>
      <c r="AF989" s="160"/>
      <c r="AG989" s="161"/>
      <c r="AH989" s="115"/>
      <c r="AI989" s="115"/>
      <c r="AJ989" s="159"/>
      <c r="AK989" s="115"/>
      <c r="AL989" s="115"/>
      <c r="AM989" s="115"/>
      <c r="AO989" s="115"/>
      <c r="AQ989" s="4"/>
    </row>
    <row r="990" spans="3:43">
      <c r="C990" s="159"/>
      <c r="D990" s="162"/>
      <c r="E990" s="161"/>
      <c r="F990" s="166"/>
      <c r="G990" s="160"/>
      <c r="H990" s="160"/>
      <c r="I990" s="160"/>
      <c r="J990" s="160"/>
      <c r="K990" s="160"/>
      <c r="L990" s="160"/>
      <c r="M990" s="160"/>
      <c r="N990" s="160"/>
      <c r="O990" s="160"/>
      <c r="P990" s="160"/>
      <c r="Q990" s="160"/>
      <c r="R990" s="160"/>
      <c r="S990" s="160"/>
      <c r="T990" s="160"/>
      <c r="U990" s="160"/>
      <c r="V990" s="160"/>
      <c r="W990" s="160"/>
      <c r="X990" s="160"/>
      <c r="Y990" s="160"/>
      <c r="Z990" s="160"/>
      <c r="AA990" s="160"/>
      <c r="AB990" s="167"/>
      <c r="AC990" s="160"/>
      <c r="AD990" s="168"/>
      <c r="AE990" s="160"/>
      <c r="AF990" s="160"/>
      <c r="AG990" s="161"/>
      <c r="AH990" s="115"/>
      <c r="AI990" s="115"/>
      <c r="AJ990" s="159"/>
      <c r="AK990" s="115"/>
      <c r="AL990" s="115"/>
      <c r="AM990" s="115"/>
      <c r="AO990" s="115"/>
      <c r="AQ990" s="4"/>
    </row>
    <row r="991" spans="3:43">
      <c r="C991" s="159"/>
      <c r="D991" s="162"/>
      <c r="E991" s="161"/>
      <c r="F991" s="166"/>
      <c r="G991" s="160"/>
      <c r="H991" s="160"/>
      <c r="I991" s="160"/>
      <c r="J991" s="160"/>
      <c r="K991" s="160"/>
      <c r="L991" s="160"/>
      <c r="M991" s="160"/>
      <c r="N991" s="160"/>
      <c r="O991" s="160"/>
      <c r="P991" s="160"/>
      <c r="Q991" s="160"/>
      <c r="R991" s="160"/>
      <c r="S991" s="160"/>
      <c r="T991" s="160"/>
      <c r="U991" s="160"/>
      <c r="V991" s="160"/>
      <c r="W991" s="160"/>
      <c r="X991" s="160"/>
      <c r="Y991" s="160"/>
      <c r="Z991" s="160"/>
      <c r="AA991" s="160"/>
      <c r="AB991" s="167"/>
      <c r="AC991" s="160"/>
      <c r="AD991" s="168"/>
      <c r="AE991" s="160"/>
      <c r="AF991" s="160"/>
      <c r="AG991" s="161"/>
      <c r="AH991" s="115"/>
      <c r="AI991" s="115"/>
      <c r="AJ991" s="159"/>
      <c r="AK991" s="115"/>
      <c r="AL991" s="115"/>
      <c r="AM991" s="115"/>
      <c r="AO991" s="115"/>
      <c r="AQ991" s="4"/>
    </row>
    <row r="992" spans="3:43">
      <c r="C992" s="159"/>
      <c r="D992" s="162"/>
      <c r="E992" s="161"/>
      <c r="F992" s="166"/>
      <c r="G992" s="160"/>
      <c r="H992" s="160"/>
      <c r="I992" s="160"/>
      <c r="J992" s="160"/>
      <c r="K992" s="160"/>
      <c r="L992" s="160"/>
      <c r="M992" s="160"/>
      <c r="N992" s="160"/>
      <c r="O992" s="160"/>
      <c r="P992" s="160"/>
      <c r="Q992" s="160"/>
      <c r="R992" s="160"/>
      <c r="S992" s="160"/>
      <c r="T992" s="160"/>
      <c r="U992" s="160"/>
      <c r="V992" s="160"/>
      <c r="W992" s="160"/>
      <c r="X992" s="160"/>
      <c r="Y992" s="160"/>
      <c r="Z992" s="160"/>
      <c r="AA992" s="160"/>
      <c r="AB992" s="167"/>
      <c r="AC992" s="160"/>
      <c r="AD992" s="168"/>
      <c r="AE992" s="160"/>
      <c r="AF992" s="160"/>
      <c r="AG992" s="161"/>
      <c r="AH992" s="115"/>
      <c r="AI992" s="115"/>
      <c r="AJ992" s="159"/>
      <c r="AK992" s="115"/>
      <c r="AL992" s="115"/>
      <c r="AM992" s="115"/>
      <c r="AO992" s="115"/>
      <c r="AQ992" s="4"/>
    </row>
    <row r="993" spans="3:43">
      <c r="C993" s="159"/>
      <c r="D993" s="162"/>
      <c r="E993" s="161"/>
      <c r="F993" s="166"/>
      <c r="G993" s="160"/>
      <c r="H993" s="160"/>
      <c r="I993" s="160"/>
      <c r="J993" s="160"/>
      <c r="K993" s="160"/>
      <c r="L993" s="160"/>
      <c r="M993" s="160"/>
      <c r="N993" s="160"/>
      <c r="O993" s="160"/>
      <c r="P993" s="160"/>
      <c r="Q993" s="160"/>
      <c r="R993" s="160"/>
      <c r="S993" s="160"/>
      <c r="T993" s="160"/>
      <c r="U993" s="160"/>
      <c r="V993" s="160"/>
      <c r="W993" s="160"/>
      <c r="X993" s="160"/>
      <c r="Y993" s="160"/>
      <c r="Z993" s="160"/>
      <c r="AA993" s="160"/>
      <c r="AB993" s="167"/>
      <c r="AC993" s="160"/>
      <c r="AD993" s="168"/>
      <c r="AE993" s="160"/>
      <c r="AF993" s="160"/>
      <c r="AG993" s="161"/>
      <c r="AH993" s="115"/>
      <c r="AI993" s="115"/>
      <c r="AJ993" s="159"/>
      <c r="AK993" s="115"/>
      <c r="AL993" s="115"/>
      <c r="AM993" s="115"/>
      <c r="AO993" s="115"/>
      <c r="AQ993" s="4"/>
    </row>
    <row r="994" spans="3:43">
      <c r="C994" s="159"/>
      <c r="D994" s="162"/>
      <c r="E994" s="161"/>
      <c r="F994" s="166"/>
      <c r="G994" s="160"/>
      <c r="H994" s="160"/>
      <c r="I994" s="160"/>
      <c r="J994" s="160"/>
      <c r="K994" s="160"/>
      <c r="L994" s="160"/>
      <c r="M994" s="160"/>
      <c r="N994" s="160"/>
      <c r="O994" s="160"/>
      <c r="P994" s="160"/>
      <c r="Q994" s="160"/>
      <c r="R994" s="160"/>
      <c r="S994" s="160"/>
      <c r="T994" s="160"/>
      <c r="U994" s="160"/>
      <c r="V994" s="160"/>
      <c r="W994" s="160"/>
      <c r="X994" s="160"/>
      <c r="Y994" s="160"/>
      <c r="Z994" s="160"/>
      <c r="AA994" s="160"/>
      <c r="AB994" s="167"/>
      <c r="AC994" s="160"/>
      <c r="AD994" s="168"/>
      <c r="AE994" s="160"/>
      <c r="AF994" s="160"/>
      <c r="AG994" s="161"/>
      <c r="AH994" s="115"/>
      <c r="AI994" s="115"/>
      <c r="AJ994" s="159"/>
      <c r="AK994" s="115"/>
      <c r="AL994" s="115"/>
      <c r="AM994" s="115"/>
      <c r="AO994" s="115"/>
      <c r="AQ994" s="4"/>
    </row>
    <row r="995" spans="3:43">
      <c r="C995" s="159"/>
      <c r="D995" s="162"/>
      <c r="E995" s="161"/>
      <c r="F995" s="166"/>
      <c r="G995" s="160"/>
      <c r="H995" s="160"/>
      <c r="I995" s="160"/>
      <c r="J995" s="160"/>
      <c r="K995" s="160"/>
      <c r="L995" s="160"/>
      <c r="M995" s="160"/>
      <c r="N995" s="160"/>
      <c r="O995" s="160"/>
      <c r="P995" s="160"/>
      <c r="Q995" s="160"/>
      <c r="R995" s="160"/>
      <c r="S995" s="160"/>
      <c r="T995" s="160"/>
      <c r="U995" s="160"/>
      <c r="V995" s="160"/>
      <c r="W995" s="160"/>
      <c r="X995" s="160"/>
      <c r="Y995" s="160"/>
      <c r="Z995" s="160"/>
      <c r="AA995" s="160"/>
      <c r="AB995" s="167"/>
      <c r="AC995" s="160"/>
      <c r="AD995" s="168"/>
      <c r="AE995" s="160"/>
      <c r="AF995" s="160"/>
      <c r="AG995" s="161"/>
      <c r="AH995" s="115"/>
      <c r="AI995" s="115"/>
      <c r="AJ995" s="159"/>
      <c r="AK995" s="115"/>
      <c r="AL995" s="115"/>
      <c r="AM995" s="115"/>
      <c r="AO995" s="115"/>
      <c r="AQ995" s="4"/>
    </row>
    <row r="996" spans="3:43">
      <c r="C996" s="159"/>
      <c r="D996" s="162"/>
      <c r="E996" s="161"/>
      <c r="F996" s="166"/>
      <c r="G996" s="160"/>
      <c r="H996" s="160"/>
      <c r="I996" s="160"/>
      <c r="J996" s="160"/>
      <c r="K996" s="160"/>
      <c r="L996" s="160"/>
      <c r="M996" s="160"/>
      <c r="N996" s="160"/>
      <c r="O996" s="160"/>
      <c r="P996" s="160"/>
      <c r="Q996" s="160"/>
      <c r="R996" s="160"/>
      <c r="S996" s="160"/>
      <c r="T996" s="160"/>
      <c r="U996" s="160"/>
      <c r="V996" s="160"/>
      <c r="W996" s="160"/>
      <c r="X996" s="160"/>
      <c r="Y996" s="160"/>
      <c r="Z996" s="160"/>
      <c r="AA996" s="160"/>
      <c r="AB996" s="167"/>
      <c r="AC996" s="160"/>
      <c r="AD996" s="168"/>
      <c r="AE996" s="160"/>
      <c r="AF996" s="160"/>
      <c r="AG996" s="161"/>
      <c r="AH996" s="115"/>
      <c r="AI996" s="115"/>
      <c r="AJ996" s="159"/>
      <c r="AK996" s="115"/>
      <c r="AL996" s="115"/>
      <c r="AM996" s="115"/>
      <c r="AO996" s="115"/>
      <c r="AQ996" s="4"/>
    </row>
    <row r="997" spans="3:43">
      <c r="C997" s="159"/>
      <c r="D997" s="162"/>
      <c r="E997" s="161"/>
      <c r="F997" s="166"/>
      <c r="G997" s="160"/>
      <c r="H997" s="160"/>
      <c r="I997" s="160"/>
      <c r="J997" s="160"/>
      <c r="K997" s="160"/>
      <c r="L997" s="160"/>
      <c r="M997" s="160"/>
      <c r="N997" s="160"/>
      <c r="O997" s="160"/>
      <c r="P997" s="160"/>
      <c r="Q997" s="160"/>
      <c r="R997" s="160"/>
      <c r="S997" s="160"/>
      <c r="T997" s="160"/>
      <c r="U997" s="160"/>
      <c r="V997" s="160"/>
      <c r="W997" s="160"/>
      <c r="X997" s="160"/>
      <c r="Y997" s="160"/>
      <c r="Z997" s="160"/>
      <c r="AA997" s="160"/>
      <c r="AB997" s="167"/>
      <c r="AC997" s="160"/>
      <c r="AD997" s="168"/>
      <c r="AE997" s="160"/>
      <c r="AF997" s="160"/>
      <c r="AG997" s="161"/>
      <c r="AH997" s="115"/>
      <c r="AI997" s="115"/>
      <c r="AJ997" s="159"/>
      <c r="AK997" s="115"/>
      <c r="AL997" s="115"/>
      <c r="AM997" s="115"/>
      <c r="AO997" s="115"/>
      <c r="AQ997" s="4"/>
    </row>
    <row r="998" spans="3:43">
      <c r="C998" s="159"/>
      <c r="D998" s="162"/>
      <c r="E998" s="161"/>
      <c r="F998" s="166"/>
      <c r="G998" s="160"/>
      <c r="H998" s="160"/>
      <c r="I998" s="160"/>
      <c r="J998" s="160"/>
      <c r="K998" s="160"/>
      <c r="L998" s="160"/>
      <c r="M998" s="160"/>
      <c r="N998" s="160"/>
      <c r="O998" s="160"/>
      <c r="P998" s="160"/>
      <c r="Q998" s="160"/>
      <c r="R998" s="160"/>
      <c r="S998" s="160"/>
      <c r="T998" s="160"/>
      <c r="U998" s="160"/>
      <c r="V998" s="160"/>
      <c r="W998" s="160"/>
      <c r="X998" s="160"/>
      <c r="Y998" s="160"/>
      <c r="Z998" s="160"/>
      <c r="AA998" s="160"/>
      <c r="AB998" s="167"/>
      <c r="AC998" s="160"/>
      <c r="AD998" s="168"/>
      <c r="AE998" s="160"/>
      <c r="AF998" s="160"/>
      <c r="AG998" s="161"/>
      <c r="AH998" s="115"/>
      <c r="AI998" s="115"/>
      <c r="AJ998" s="159"/>
      <c r="AK998" s="115"/>
      <c r="AL998" s="115"/>
      <c r="AM998" s="115"/>
      <c r="AO998" s="115"/>
      <c r="AQ998" s="4"/>
    </row>
    <row r="999" spans="3:43">
      <c r="C999" s="159"/>
      <c r="D999" s="162"/>
      <c r="E999" s="161"/>
      <c r="F999" s="166"/>
      <c r="G999" s="160"/>
      <c r="H999" s="160"/>
      <c r="I999" s="160"/>
      <c r="J999" s="160"/>
      <c r="K999" s="160"/>
      <c r="L999" s="160"/>
      <c r="M999" s="160"/>
      <c r="N999" s="160"/>
      <c r="O999" s="160"/>
      <c r="P999" s="160"/>
      <c r="Q999" s="160"/>
      <c r="R999" s="160"/>
      <c r="S999" s="160"/>
      <c r="T999" s="160"/>
      <c r="U999" s="160"/>
      <c r="V999" s="160"/>
      <c r="W999" s="160"/>
      <c r="X999" s="160"/>
      <c r="Y999" s="160"/>
      <c r="Z999" s="160"/>
      <c r="AA999" s="160"/>
      <c r="AB999" s="167"/>
      <c r="AC999" s="160"/>
      <c r="AD999" s="168"/>
      <c r="AE999" s="160"/>
      <c r="AF999" s="160"/>
      <c r="AG999" s="161"/>
      <c r="AH999" s="115"/>
      <c r="AI999" s="115"/>
      <c r="AJ999" s="159"/>
      <c r="AK999" s="115"/>
      <c r="AL999" s="115"/>
      <c r="AM999" s="115"/>
      <c r="AO999" s="115"/>
      <c r="AQ999" s="4"/>
    </row>
    <row r="1000" spans="3:43">
      <c r="C1000" s="159"/>
      <c r="D1000" s="162"/>
      <c r="E1000" s="161"/>
      <c r="F1000" s="166"/>
      <c r="G1000" s="160"/>
      <c r="H1000" s="160"/>
      <c r="I1000" s="160"/>
      <c r="J1000" s="160"/>
      <c r="K1000" s="160"/>
      <c r="L1000" s="160"/>
      <c r="M1000" s="160"/>
      <c r="N1000" s="160"/>
      <c r="O1000" s="160"/>
      <c r="P1000" s="160"/>
      <c r="Q1000" s="160"/>
      <c r="R1000" s="160"/>
      <c r="S1000" s="160"/>
      <c r="T1000" s="160"/>
      <c r="U1000" s="160"/>
      <c r="V1000" s="160"/>
      <c r="W1000" s="160"/>
      <c r="X1000" s="160"/>
      <c r="Y1000" s="160"/>
      <c r="Z1000" s="160"/>
      <c r="AA1000" s="160"/>
      <c r="AB1000" s="167"/>
      <c r="AC1000" s="160"/>
      <c r="AD1000" s="168"/>
      <c r="AE1000" s="160"/>
      <c r="AF1000" s="160"/>
      <c r="AG1000" s="161"/>
      <c r="AH1000" s="115"/>
      <c r="AI1000" s="115"/>
      <c r="AJ1000" s="159"/>
      <c r="AK1000" s="115"/>
      <c r="AL1000" s="115"/>
      <c r="AM1000" s="115"/>
      <c r="AO1000" s="115"/>
      <c r="AQ1000" s="4"/>
    </row>
    <row r="1001" spans="3:43">
      <c r="C1001" s="159"/>
      <c r="D1001" s="162"/>
      <c r="E1001" s="161"/>
      <c r="F1001" s="166"/>
      <c r="G1001" s="160"/>
      <c r="H1001" s="160"/>
      <c r="I1001" s="160"/>
      <c r="J1001" s="160"/>
      <c r="K1001" s="160"/>
      <c r="L1001" s="160"/>
      <c r="M1001" s="160"/>
      <c r="N1001" s="160"/>
      <c r="O1001" s="160"/>
      <c r="P1001" s="160"/>
      <c r="Q1001" s="160"/>
      <c r="R1001" s="160"/>
      <c r="S1001" s="160"/>
      <c r="T1001" s="160"/>
      <c r="U1001" s="160"/>
      <c r="V1001" s="160"/>
      <c r="W1001" s="160"/>
      <c r="X1001" s="160"/>
      <c r="Y1001" s="160"/>
      <c r="Z1001" s="160"/>
      <c r="AA1001" s="160"/>
      <c r="AB1001" s="167"/>
      <c r="AC1001" s="160"/>
      <c r="AD1001" s="168"/>
      <c r="AE1001" s="160"/>
      <c r="AF1001" s="160"/>
      <c r="AG1001" s="161"/>
      <c r="AH1001" s="115"/>
      <c r="AI1001" s="115"/>
      <c r="AJ1001" s="159"/>
      <c r="AK1001" s="115"/>
      <c r="AL1001" s="115"/>
      <c r="AM1001" s="115"/>
      <c r="AO1001" s="115"/>
      <c r="AQ1001" s="4"/>
    </row>
    <row r="1002" spans="3:43">
      <c r="C1002" s="159"/>
      <c r="D1002" s="162"/>
      <c r="E1002" s="161"/>
      <c r="F1002" s="166"/>
      <c r="G1002" s="160"/>
      <c r="H1002" s="160"/>
      <c r="I1002" s="160"/>
      <c r="J1002" s="160"/>
      <c r="K1002" s="160"/>
      <c r="L1002" s="160"/>
      <c r="M1002" s="160"/>
      <c r="N1002" s="160"/>
      <c r="O1002" s="160"/>
      <c r="P1002" s="160"/>
      <c r="Q1002" s="160"/>
      <c r="R1002" s="160"/>
      <c r="S1002" s="160"/>
      <c r="T1002" s="160"/>
      <c r="U1002" s="160"/>
      <c r="V1002" s="160"/>
      <c r="W1002" s="160"/>
      <c r="X1002" s="160"/>
      <c r="Y1002" s="160"/>
      <c r="Z1002" s="160"/>
      <c r="AA1002" s="160"/>
      <c r="AB1002" s="167"/>
      <c r="AC1002" s="160"/>
      <c r="AD1002" s="168"/>
      <c r="AE1002" s="160"/>
      <c r="AF1002" s="160"/>
      <c r="AG1002" s="161"/>
      <c r="AH1002" s="115"/>
      <c r="AI1002" s="115"/>
      <c r="AJ1002" s="159"/>
      <c r="AK1002" s="115"/>
      <c r="AL1002" s="115"/>
      <c r="AM1002" s="115"/>
      <c r="AO1002" s="115"/>
      <c r="AQ1002" s="4"/>
    </row>
    <row r="1003" spans="3:43">
      <c r="C1003" s="159"/>
      <c r="D1003" s="162"/>
      <c r="E1003" s="161"/>
      <c r="F1003" s="166"/>
      <c r="G1003" s="160"/>
      <c r="H1003" s="160"/>
      <c r="I1003" s="160"/>
      <c r="J1003" s="160"/>
      <c r="K1003" s="160"/>
      <c r="L1003" s="160"/>
      <c r="M1003" s="160"/>
      <c r="N1003" s="160"/>
      <c r="O1003" s="160"/>
      <c r="P1003" s="160"/>
      <c r="Q1003" s="160"/>
      <c r="R1003" s="160"/>
      <c r="S1003" s="160"/>
      <c r="T1003" s="160"/>
      <c r="U1003" s="160"/>
      <c r="V1003" s="160"/>
      <c r="W1003" s="160"/>
      <c r="X1003" s="160"/>
      <c r="Y1003" s="160"/>
      <c r="Z1003" s="160"/>
      <c r="AA1003" s="160"/>
      <c r="AB1003" s="167"/>
      <c r="AC1003" s="160"/>
      <c r="AD1003" s="168"/>
      <c r="AE1003" s="160"/>
      <c r="AF1003" s="160"/>
      <c r="AG1003" s="161"/>
      <c r="AH1003" s="115"/>
      <c r="AI1003" s="115"/>
      <c r="AJ1003" s="159"/>
      <c r="AK1003" s="115"/>
      <c r="AL1003" s="115"/>
      <c r="AM1003" s="115"/>
      <c r="AO1003" s="115"/>
      <c r="AQ1003" s="4"/>
    </row>
    <row r="1004" spans="3:43">
      <c r="C1004" s="159"/>
      <c r="D1004" s="162"/>
      <c r="E1004" s="161"/>
      <c r="F1004" s="166"/>
      <c r="G1004" s="160"/>
      <c r="H1004" s="160"/>
      <c r="I1004" s="160"/>
      <c r="J1004" s="160"/>
      <c r="K1004" s="160"/>
      <c r="L1004" s="160"/>
      <c r="M1004" s="160"/>
      <c r="N1004" s="160"/>
      <c r="O1004" s="160"/>
      <c r="P1004" s="160"/>
      <c r="Q1004" s="160"/>
      <c r="R1004" s="160"/>
      <c r="S1004" s="160"/>
      <c r="T1004" s="160"/>
      <c r="U1004" s="160"/>
      <c r="V1004" s="160"/>
      <c r="W1004" s="160"/>
      <c r="X1004" s="160"/>
      <c r="Y1004" s="160"/>
      <c r="Z1004" s="160"/>
      <c r="AA1004" s="160"/>
      <c r="AB1004" s="167"/>
      <c r="AC1004" s="160"/>
      <c r="AD1004" s="168"/>
      <c r="AE1004" s="160"/>
      <c r="AF1004" s="160"/>
      <c r="AG1004" s="161"/>
      <c r="AH1004" s="115"/>
      <c r="AI1004" s="115"/>
      <c r="AJ1004" s="159"/>
      <c r="AK1004" s="115"/>
      <c r="AL1004" s="115"/>
      <c r="AM1004" s="115"/>
      <c r="AO1004" s="115"/>
      <c r="AQ1004" s="4"/>
    </row>
    <row r="1005" spans="3:43">
      <c r="C1005" s="159"/>
      <c r="D1005" s="162"/>
      <c r="E1005" s="161"/>
      <c r="F1005" s="166"/>
      <c r="G1005" s="160"/>
      <c r="H1005" s="160"/>
      <c r="I1005" s="160"/>
      <c r="J1005" s="160"/>
      <c r="K1005" s="160"/>
      <c r="L1005" s="160"/>
      <c r="M1005" s="160"/>
      <c r="N1005" s="160"/>
      <c r="O1005" s="160"/>
      <c r="P1005" s="160"/>
      <c r="Q1005" s="160"/>
      <c r="R1005" s="160"/>
      <c r="S1005" s="160"/>
      <c r="T1005" s="160"/>
      <c r="U1005" s="160"/>
      <c r="V1005" s="160"/>
      <c r="W1005" s="160"/>
      <c r="X1005" s="160"/>
      <c r="Y1005" s="160"/>
      <c r="Z1005" s="160"/>
      <c r="AA1005" s="160"/>
      <c r="AB1005" s="167"/>
      <c r="AC1005" s="160"/>
      <c r="AD1005" s="168"/>
      <c r="AE1005" s="160"/>
      <c r="AF1005" s="160"/>
      <c r="AG1005" s="161"/>
      <c r="AH1005" s="115"/>
      <c r="AI1005" s="115"/>
      <c r="AJ1005" s="159"/>
      <c r="AK1005" s="115"/>
      <c r="AL1005" s="115"/>
      <c r="AM1005" s="115"/>
      <c r="AO1005" s="115"/>
      <c r="AQ1005" s="4"/>
    </row>
    <row r="1006" spans="3:43">
      <c r="C1006" s="159"/>
      <c r="D1006" s="162"/>
      <c r="E1006" s="161"/>
      <c r="F1006" s="166"/>
      <c r="G1006" s="160"/>
      <c r="H1006" s="160"/>
      <c r="I1006" s="160"/>
      <c r="J1006" s="160"/>
      <c r="K1006" s="160"/>
      <c r="L1006" s="160"/>
      <c r="M1006" s="160"/>
      <c r="N1006" s="160"/>
      <c r="O1006" s="160"/>
      <c r="P1006" s="160"/>
      <c r="Q1006" s="160"/>
      <c r="R1006" s="160"/>
      <c r="S1006" s="160"/>
      <c r="T1006" s="160"/>
      <c r="U1006" s="160"/>
      <c r="V1006" s="160"/>
      <c r="W1006" s="160"/>
      <c r="X1006" s="160"/>
      <c r="Y1006" s="160"/>
      <c r="Z1006" s="160"/>
      <c r="AA1006" s="160"/>
      <c r="AB1006" s="167"/>
      <c r="AC1006" s="160"/>
      <c r="AD1006" s="168"/>
      <c r="AE1006" s="160"/>
      <c r="AF1006" s="160"/>
      <c r="AG1006" s="161"/>
      <c r="AH1006" s="115"/>
      <c r="AI1006" s="115"/>
      <c r="AJ1006" s="159"/>
      <c r="AK1006" s="115"/>
      <c r="AL1006" s="115"/>
      <c r="AM1006" s="115"/>
      <c r="AO1006" s="115"/>
      <c r="AQ1006" s="4"/>
    </row>
    <row r="1007" spans="3:43">
      <c r="C1007" s="159"/>
      <c r="D1007" s="162"/>
      <c r="E1007" s="161"/>
      <c r="F1007" s="166"/>
      <c r="G1007" s="160"/>
      <c r="H1007" s="160"/>
      <c r="I1007" s="160"/>
      <c r="J1007" s="160"/>
      <c r="K1007" s="160"/>
      <c r="L1007" s="160"/>
      <c r="M1007" s="160"/>
      <c r="N1007" s="160"/>
      <c r="O1007" s="160"/>
      <c r="P1007" s="160"/>
      <c r="Q1007" s="160"/>
      <c r="R1007" s="160"/>
      <c r="S1007" s="160"/>
      <c r="T1007" s="160"/>
      <c r="U1007" s="160"/>
      <c r="V1007" s="160"/>
      <c r="W1007" s="160"/>
      <c r="X1007" s="160"/>
      <c r="Y1007" s="160"/>
      <c r="Z1007" s="160"/>
      <c r="AA1007" s="160"/>
      <c r="AB1007" s="167"/>
      <c r="AC1007" s="160"/>
      <c r="AD1007" s="168"/>
      <c r="AE1007" s="160"/>
      <c r="AF1007" s="160"/>
      <c r="AG1007" s="161"/>
      <c r="AH1007" s="115"/>
      <c r="AI1007" s="115"/>
      <c r="AJ1007" s="159"/>
      <c r="AK1007" s="115"/>
      <c r="AL1007" s="115"/>
      <c r="AM1007" s="115"/>
      <c r="AO1007" s="115"/>
      <c r="AQ1007" s="4"/>
    </row>
    <row r="1008" spans="3:43">
      <c r="C1008" s="159"/>
      <c r="D1008" s="162"/>
      <c r="E1008" s="161"/>
      <c r="F1008" s="166"/>
      <c r="G1008" s="160"/>
      <c r="H1008" s="160"/>
      <c r="I1008" s="160"/>
      <c r="J1008" s="160"/>
      <c r="K1008" s="160"/>
      <c r="L1008" s="160"/>
      <c r="M1008" s="160"/>
      <c r="N1008" s="160"/>
      <c r="O1008" s="160"/>
      <c r="P1008" s="160"/>
      <c r="Q1008" s="160"/>
      <c r="R1008" s="160"/>
      <c r="S1008" s="160"/>
      <c r="T1008" s="160"/>
      <c r="U1008" s="160"/>
      <c r="V1008" s="160"/>
      <c r="W1008" s="160"/>
      <c r="X1008" s="160"/>
      <c r="Y1008" s="160"/>
      <c r="Z1008" s="160"/>
      <c r="AA1008" s="160"/>
      <c r="AB1008" s="167"/>
      <c r="AC1008" s="160"/>
      <c r="AD1008" s="168"/>
      <c r="AE1008" s="160"/>
      <c r="AF1008" s="160"/>
      <c r="AG1008" s="161"/>
      <c r="AH1008" s="115"/>
      <c r="AI1008" s="115"/>
      <c r="AJ1008" s="159"/>
      <c r="AK1008" s="115"/>
      <c r="AL1008" s="115"/>
      <c r="AM1008" s="115"/>
      <c r="AO1008" s="115"/>
      <c r="AQ1008" s="4"/>
    </row>
    <row r="1009" spans="3:43">
      <c r="C1009" s="159"/>
      <c r="D1009" s="162"/>
      <c r="E1009" s="161"/>
      <c r="F1009" s="166"/>
      <c r="G1009" s="160"/>
      <c r="H1009" s="160"/>
      <c r="I1009" s="160"/>
      <c r="J1009" s="160"/>
      <c r="K1009" s="160"/>
      <c r="L1009" s="160"/>
      <c r="M1009" s="160"/>
      <c r="N1009" s="160"/>
      <c r="O1009" s="160"/>
      <c r="P1009" s="160"/>
      <c r="Q1009" s="160"/>
      <c r="R1009" s="160"/>
      <c r="S1009" s="160"/>
      <c r="T1009" s="160"/>
      <c r="U1009" s="160"/>
      <c r="V1009" s="160"/>
      <c r="W1009" s="160"/>
      <c r="X1009" s="160"/>
      <c r="Y1009" s="160"/>
      <c r="Z1009" s="160"/>
      <c r="AA1009" s="160"/>
      <c r="AB1009" s="167"/>
      <c r="AC1009" s="160"/>
      <c r="AD1009" s="168"/>
      <c r="AE1009" s="160"/>
      <c r="AF1009" s="160"/>
      <c r="AG1009" s="161"/>
      <c r="AH1009" s="115"/>
      <c r="AI1009" s="115"/>
      <c r="AJ1009" s="159"/>
      <c r="AK1009" s="115"/>
      <c r="AL1009" s="115"/>
      <c r="AM1009" s="115"/>
      <c r="AO1009" s="115"/>
      <c r="AQ1009" s="4"/>
    </row>
    <row r="1010" spans="3:43">
      <c r="C1010" s="159"/>
      <c r="D1010" s="162"/>
      <c r="E1010" s="161"/>
      <c r="F1010" s="166"/>
      <c r="G1010" s="160"/>
      <c r="H1010" s="160"/>
      <c r="I1010" s="160"/>
      <c r="J1010" s="160"/>
      <c r="K1010" s="160"/>
      <c r="L1010" s="160"/>
      <c r="M1010" s="160"/>
      <c r="N1010" s="160"/>
      <c r="O1010" s="160"/>
      <c r="P1010" s="160"/>
      <c r="Q1010" s="160"/>
      <c r="R1010" s="160"/>
      <c r="S1010" s="160"/>
      <c r="T1010" s="160"/>
      <c r="U1010" s="160"/>
      <c r="V1010" s="160"/>
      <c r="W1010" s="160"/>
      <c r="X1010" s="160"/>
      <c r="Y1010" s="160"/>
      <c r="Z1010" s="160"/>
      <c r="AA1010" s="160"/>
      <c r="AB1010" s="167"/>
      <c r="AC1010" s="160"/>
      <c r="AD1010" s="168"/>
      <c r="AE1010" s="160"/>
      <c r="AF1010" s="160"/>
      <c r="AG1010" s="161"/>
      <c r="AH1010" s="115"/>
      <c r="AI1010" s="115"/>
      <c r="AJ1010" s="159"/>
      <c r="AK1010" s="115"/>
      <c r="AL1010" s="115"/>
      <c r="AM1010" s="115"/>
      <c r="AO1010" s="115"/>
      <c r="AQ1010" s="4"/>
    </row>
    <row r="1011" spans="3:43">
      <c r="C1011" s="159"/>
      <c r="D1011" s="162"/>
      <c r="E1011" s="161"/>
      <c r="F1011" s="166"/>
      <c r="G1011" s="160"/>
      <c r="H1011" s="160"/>
      <c r="I1011" s="160"/>
      <c r="J1011" s="160"/>
      <c r="K1011" s="160"/>
      <c r="L1011" s="160"/>
      <c r="M1011" s="160"/>
      <c r="N1011" s="160"/>
      <c r="O1011" s="160"/>
      <c r="P1011" s="160"/>
      <c r="Q1011" s="160"/>
      <c r="R1011" s="160"/>
      <c r="S1011" s="160"/>
      <c r="T1011" s="160"/>
      <c r="U1011" s="160"/>
      <c r="V1011" s="160"/>
      <c r="W1011" s="160"/>
      <c r="X1011" s="160"/>
      <c r="Y1011" s="160"/>
      <c r="Z1011" s="160"/>
      <c r="AA1011" s="160"/>
      <c r="AB1011" s="167"/>
      <c r="AC1011" s="160"/>
      <c r="AD1011" s="168"/>
      <c r="AE1011" s="160"/>
      <c r="AF1011" s="160"/>
      <c r="AG1011" s="161"/>
      <c r="AH1011" s="115"/>
      <c r="AI1011" s="115"/>
      <c r="AJ1011" s="159"/>
      <c r="AK1011" s="115"/>
      <c r="AL1011" s="115"/>
      <c r="AM1011" s="115"/>
      <c r="AO1011" s="115"/>
      <c r="AQ1011" s="4"/>
    </row>
    <row r="1012" spans="3:43">
      <c r="C1012" s="159"/>
      <c r="D1012" s="162"/>
      <c r="E1012" s="161"/>
      <c r="F1012" s="166"/>
      <c r="G1012" s="160"/>
      <c r="H1012" s="160"/>
      <c r="I1012" s="160"/>
      <c r="J1012" s="160"/>
      <c r="K1012" s="160"/>
      <c r="L1012" s="160"/>
      <c r="M1012" s="160"/>
      <c r="N1012" s="160"/>
      <c r="O1012" s="160"/>
      <c r="P1012" s="160"/>
      <c r="Q1012" s="160"/>
      <c r="R1012" s="160"/>
      <c r="S1012" s="160"/>
      <c r="T1012" s="160"/>
      <c r="U1012" s="160"/>
      <c r="V1012" s="160"/>
      <c r="W1012" s="160"/>
      <c r="X1012" s="160"/>
      <c r="Y1012" s="160"/>
      <c r="Z1012" s="160"/>
      <c r="AA1012" s="160"/>
      <c r="AB1012" s="167"/>
      <c r="AC1012" s="160"/>
      <c r="AD1012" s="168"/>
      <c r="AE1012" s="160"/>
      <c r="AF1012" s="160"/>
      <c r="AG1012" s="161"/>
      <c r="AH1012" s="115"/>
      <c r="AI1012" s="115"/>
      <c r="AJ1012" s="159"/>
      <c r="AK1012" s="115"/>
      <c r="AL1012" s="115"/>
      <c r="AM1012" s="115"/>
      <c r="AO1012" s="115"/>
      <c r="AQ1012" s="4"/>
    </row>
    <row r="1013" spans="3:43">
      <c r="C1013" s="159"/>
      <c r="D1013" s="162"/>
      <c r="E1013" s="161"/>
      <c r="F1013" s="166"/>
      <c r="G1013" s="160"/>
      <c r="H1013" s="160"/>
      <c r="I1013" s="160"/>
      <c r="J1013" s="160"/>
      <c r="K1013" s="160"/>
      <c r="L1013" s="160"/>
      <c r="M1013" s="160"/>
      <c r="N1013" s="160"/>
      <c r="O1013" s="160"/>
      <c r="P1013" s="160"/>
      <c r="Q1013" s="160"/>
      <c r="R1013" s="160"/>
      <c r="S1013" s="160"/>
      <c r="T1013" s="160"/>
      <c r="U1013" s="160"/>
      <c r="V1013" s="160"/>
      <c r="W1013" s="160"/>
      <c r="X1013" s="160"/>
      <c r="Y1013" s="160"/>
      <c r="Z1013" s="160"/>
      <c r="AA1013" s="160"/>
      <c r="AB1013" s="167"/>
      <c r="AC1013" s="160"/>
      <c r="AD1013" s="168"/>
      <c r="AE1013" s="160"/>
      <c r="AF1013" s="160"/>
      <c r="AG1013" s="161"/>
      <c r="AH1013" s="115"/>
      <c r="AI1013" s="115"/>
      <c r="AJ1013" s="159"/>
      <c r="AK1013" s="115"/>
      <c r="AL1013" s="115"/>
      <c r="AM1013" s="115"/>
      <c r="AO1013" s="115"/>
      <c r="AQ1013" s="4"/>
    </row>
    <row r="1014" spans="3:43">
      <c r="C1014" s="159"/>
      <c r="D1014" s="162"/>
      <c r="E1014" s="161"/>
      <c r="F1014" s="166"/>
      <c r="G1014" s="160"/>
      <c r="H1014" s="160"/>
      <c r="I1014" s="160"/>
      <c r="J1014" s="160"/>
      <c r="K1014" s="160"/>
      <c r="L1014" s="160"/>
      <c r="M1014" s="160"/>
      <c r="N1014" s="160"/>
      <c r="O1014" s="160"/>
      <c r="P1014" s="160"/>
      <c r="Q1014" s="160"/>
      <c r="R1014" s="160"/>
      <c r="S1014" s="160"/>
      <c r="T1014" s="160"/>
      <c r="U1014" s="160"/>
      <c r="V1014" s="160"/>
      <c r="W1014" s="160"/>
      <c r="X1014" s="160"/>
      <c r="Y1014" s="160"/>
      <c r="Z1014" s="160"/>
      <c r="AA1014" s="160"/>
      <c r="AB1014" s="167"/>
      <c r="AC1014" s="160"/>
      <c r="AD1014" s="168"/>
      <c r="AE1014" s="160"/>
      <c r="AF1014" s="160"/>
      <c r="AG1014" s="161"/>
      <c r="AH1014" s="115"/>
      <c r="AI1014" s="115"/>
      <c r="AJ1014" s="159"/>
      <c r="AK1014" s="115"/>
      <c r="AL1014" s="115"/>
      <c r="AM1014" s="115"/>
      <c r="AO1014" s="115"/>
      <c r="AQ1014" s="4"/>
    </row>
    <row r="1015" spans="3:43">
      <c r="C1015" s="159"/>
      <c r="D1015" s="162"/>
      <c r="E1015" s="161"/>
      <c r="F1015" s="166"/>
      <c r="G1015" s="160"/>
      <c r="H1015" s="160"/>
      <c r="I1015" s="160"/>
      <c r="J1015" s="160"/>
      <c r="K1015" s="160"/>
      <c r="L1015" s="160"/>
      <c r="M1015" s="160"/>
      <c r="N1015" s="160"/>
      <c r="O1015" s="160"/>
      <c r="P1015" s="160"/>
      <c r="Q1015" s="160"/>
      <c r="R1015" s="160"/>
      <c r="S1015" s="160"/>
      <c r="T1015" s="160"/>
      <c r="U1015" s="160"/>
      <c r="V1015" s="160"/>
      <c r="W1015" s="160"/>
      <c r="X1015" s="160"/>
      <c r="Y1015" s="160"/>
      <c r="Z1015" s="160"/>
      <c r="AA1015" s="160"/>
      <c r="AB1015" s="167"/>
      <c r="AC1015" s="160"/>
      <c r="AD1015" s="168"/>
      <c r="AE1015" s="160"/>
      <c r="AF1015" s="160"/>
      <c r="AG1015" s="161"/>
      <c r="AH1015" s="115"/>
      <c r="AI1015" s="115"/>
      <c r="AJ1015" s="159"/>
      <c r="AK1015" s="115"/>
      <c r="AL1015" s="115"/>
      <c r="AM1015" s="115"/>
      <c r="AO1015" s="115"/>
      <c r="AQ1015" s="4"/>
    </row>
    <row r="1016" spans="3:43">
      <c r="C1016" s="159"/>
      <c r="D1016" s="162"/>
      <c r="E1016" s="161"/>
      <c r="F1016" s="166"/>
      <c r="G1016" s="160"/>
      <c r="H1016" s="160"/>
      <c r="I1016" s="160"/>
      <c r="J1016" s="160"/>
      <c r="K1016" s="160"/>
      <c r="L1016" s="160"/>
      <c r="M1016" s="160"/>
      <c r="N1016" s="160"/>
      <c r="O1016" s="160"/>
      <c r="P1016" s="160"/>
      <c r="Q1016" s="160"/>
      <c r="R1016" s="160"/>
      <c r="S1016" s="160"/>
      <c r="T1016" s="160"/>
      <c r="U1016" s="160"/>
      <c r="V1016" s="160"/>
      <c r="W1016" s="160"/>
      <c r="X1016" s="160"/>
      <c r="Y1016" s="160"/>
      <c r="Z1016" s="160"/>
      <c r="AA1016" s="160"/>
      <c r="AB1016" s="167"/>
      <c r="AC1016" s="160"/>
      <c r="AD1016" s="168"/>
      <c r="AE1016" s="160"/>
      <c r="AF1016" s="160"/>
      <c r="AG1016" s="161"/>
      <c r="AH1016" s="115"/>
      <c r="AI1016" s="115"/>
      <c r="AJ1016" s="159"/>
      <c r="AK1016" s="115"/>
      <c r="AL1016" s="115"/>
      <c r="AM1016" s="115"/>
      <c r="AO1016" s="115"/>
      <c r="AQ1016" s="4"/>
    </row>
    <row r="1017" spans="3:43">
      <c r="C1017" s="159"/>
      <c r="D1017" s="162"/>
      <c r="E1017" s="161"/>
      <c r="F1017" s="166"/>
      <c r="G1017" s="160"/>
      <c r="H1017" s="160"/>
      <c r="I1017" s="160"/>
      <c r="J1017" s="160"/>
      <c r="K1017" s="160"/>
      <c r="L1017" s="160"/>
      <c r="M1017" s="160"/>
      <c r="N1017" s="160"/>
      <c r="O1017" s="160"/>
      <c r="P1017" s="160"/>
      <c r="Q1017" s="160"/>
      <c r="R1017" s="160"/>
      <c r="S1017" s="160"/>
      <c r="T1017" s="160"/>
      <c r="U1017" s="160"/>
      <c r="V1017" s="160"/>
      <c r="W1017" s="160"/>
      <c r="X1017" s="160"/>
      <c r="Y1017" s="160"/>
      <c r="Z1017" s="160"/>
      <c r="AA1017" s="160"/>
      <c r="AB1017" s="167"/>
      <c r="AC1017" s="160"/>
      <c r="AD1017" s="168"/>
      <c r="AE1017" s="160"/>
      <c r="AF1017" s="160"/>
      <c r="AG1017" s="161"/>
      <c r="AH1017" s="115"/>
      <c r="AI1017" s="115"/>
      <c r="AJ1017" s="159"/>
      <c r="AK1017" s="115"/>
      <c r="AL1017" s="115"/>
      <c r="AM1017" s="115"/>
      <c r="AO1017" s="115"/>
      <c r="AQ1017" s="4"/>
    </row>
    <row r="1018" spans="3:43">
      <c r="C1018" s="159"/>
      <c r="D1018" s="162"/>
      <c r="E1018" s="161"/>
      <c r="F1018" s="166"/>
      <c r="G1018" s="160"/>
      <c r="H1018" s="160"/>
      <c r="I1018" s="160"/>
      <c r="J1018" s="160"/>
      <c r="K1018" s="160"/>
      <c r="L1018" s="160"/>
      <c r="M1018" s="160"/>
      <c r="N1018" s="160"/>
      <c r="O1018" s="160"/>
      <c r="P1018" s="160"/>
      <c r="Q1018" s="160"/>
      <c r="R1018" s="160"/>
      <c r="S1018" s="160"/>
      <c r="T1018" s="160"/>
      <c r="U1018" s="160"/>
      <c r="V1018" s="160"/>
      <c r="W1018" s="160"/>
      <c r="X1018" s="160"/>
      <c r="Y1018" s="160"/>
      <c r="Z1018" s="160"/>
      <c r="AA1018" s="160"/>
      <c r="AB1018" s="167"/>
      <c r="AC1018" s="160"/>
      <c r="AD1018" s="168"/>
      <c r="AE1018" s="160"/>
      <c r="AF1018" s="160"/>
      <c r="AG1018" s="161"/>
      <c r="AH1018" s="115"/>
      <c r="AI1018" s="115"/>
      <c r="AJ1018" s="159"/>
      <c r="AK1018" s="115"/>
      <c r="AL1018" s="115"/>
      <c r="AM1018" s="115"/>
      <c r="AO1018" s="115"/>
      <c r="AQ1018" s="4"/>
    </row>
    <row r="1019" spans="3:43">
      <c r="C1019" s="159"/>
      <c r="D1019" s="162"/>
      <c r="E1019" s="161"/>
      <c r="F1019" s="166"/>
      <c r="G1019" s="160"/>
      <c r="H1019" s="160"/>
      <c r="I1019" s="160"/>
      <c r="J1019" s="160"/>
      <c r="K1019" s="160"/>
      <c r="L1019" s="160"/>
      <c r="M1019" s="160"/>
      <c r="N1019" s="160"/>
      <c r="O1019" s="160"/>
      <c r="P1019" s="160"/>
      <c r="Q1019" s="160"/>
      <c r="R1019" s="160"/>
      <c r="S1019" s="160"/>
      <c r="T1019" s="160"/>
      <c r="U1019" s="160"/>
      <c r="V1019" s="160"/>
      <c r="W1019" s="160"/>
      <c r="X1019" s="160"/>
      <c r="Y1019" s="160"/>
      <c r="Z1019" s="160"/>
      <c r="AA1019" s="160"/>
      <c r="AB1019" s="167"/>
      <c r="AC1019" s="160"/>
      <c r="AD1019" s="168"/>
      <c r="AE1019" s="160"/>
      <c r="AF1019" s="160"/>
      <c r="AG1019" s="161"/>
      <c r="AH1019" s="115"/>
      <c r="AI1019" s="115"/>
      <c r="AJ1019" s="159"/>
      <c r="AK1019" s="115"/>
      <c r="AL1019" s="115"/>
      <c r="AM1019" s="115"/>
      <c r="AO1019" s="115"/>
      <c r="AQ1019" s="4"/>
    </row>
    <row r="1020" spans="3:43">
      <c r="C1020" s="159"/>
      <c r="D1020" s="162"/>
      <c r="E1020" s="161"/>
      <c r="F1020" s="166"/>
      <c r="G1020" s="160"/>
      <c r="H1020" s="160"/>
      <c r="I1020" s="160"/>
      <c r="J1020" s="160"/>
      <c r="K1020" s="160"/>
      <c r="L1020" s="160"/>
      <c r="M1020" s="160"/>
      <c r="N1020" s="160"/>
      <c r="O1020" s="160"/>
      <c r="P1020" s="160"/>
      <c r="Q1020" s="160"/>
      <c r="R1020" s="160"/>
      <c r="S1020" s="160"/>
      <c r="T1020" s="160"/>
      <c r="U1020" s="160"/>
      <c r="V1020" s="160"/>
      <c r="W1020" s="160"/>
      <c r="X1020" s="160"/>
      <c r="Y1020" s="160"/>
      <c r="Z1020" s="160"/>
      <c r="AA1020" s="160"/>
      <c r="AB1020" s="167"/>
      <c r="AC1020" s="160"/>
      <c r="AD1020" s="168"/>
      <c r="AE1020" s="160"/>
      <c r="AF1020" s="160"/>
      <c r="AG1020" s="161"/>
      <c r="AH1020" s="115"/>
      <c r="AI1020" s="115"/>
      <c r="AJ1020" s="159"/>
      <c r="AK1020" s="115"/>
      <c r="AL1020" s="115"/>
      <c r="AM1020" s="115"/>
      <c r="AO1020" s="115"/>
      <c r="AQ1020" s="4"/>
    </row>
    <row r="1021" spans="3:43">
      <c r="C1021" s="159"/>
      <c r="D1021" s="162"/>
      <c r="E1021" s="161"/>
      <c r="F1021" s="166"/>
      <c r="G1021" s="160"/>
      <c r="H1021" s="160"/>
      <c r="I1021" s="160"/>
      <c r="J1021" s="160"/>
      <c r="K1021" s="160"/>
      <c r="L1021" s="160"/>
      <c r="M1021" s="160"/>
      <c r="N1021" s="160"/>
      <c r="O1021" s="160"/>
      <c r="P1021" s="160"/>
      <c r="Q1021" s="160"/>
      <c r="R1021" s="160"/>
      <c r="S1021" s="160"/>
      <c r="T1021" s="160"/>
      <c r="U1021" s="160"/>
      <c r="V1021" s="160"/>
      <c r="W1021" s="160"/>
      <c r="X1021" s="160"/>
      <c r="Y1021" s="160"/>
      <c r="Z1021" s="160"/>
      <c r="AA1021" s="160"/>
      <c r="AB1021" s="167"/>
      <c r="AC1021" s="160"/>
      <c r="AD1021" s="168"/>
      <c r="AE1021" s="160"/>
      <c r="AF1021" s="160"/>
      <c r="AG1021" s="161"/>
      <c r="AH1021" s="115"/>
      <c r="AI1021" s="115"/>
      <c r="AJ1021" s="159"/>
      <c r="AK1021" s="115"/>
      <c r="AL1021" s="115"/>
      <c r="AM1021" s="115"/>
      <c r="AO1021" s="115"/>
      <c r="AQ1021" s="4"/>
    </row>
    <row r="1022" spans="3:43">
      <c r="C1022" s="159"/>
      <c r="D1022" s="162"/>
      <c r="E1022" s="161"/>
      <c r="F1022" s="166"/>
      <c r="G1022" s="160"/>
      <c r="H1022" s="160"/>
      <c r="I1022" s="160"/>
      <c r="J1022" s="160"/>
      <c r="K1022" s="160"/>
      <c r="L1022" s="160"/>
      <c r="M1022" s="160"/>
      <c r="N1022" s="160"/>
      <c r="O1022" s="160"/>
      <c r="P1022" s="160"/>
      <c r="Q1022" s="160"/>
      <c r="R1022" s="160"/>
      <c r="S1022" s="160"/>
      <c r="T1022" s="160"/>
      <c r="U1022" s="160"/>
      <c r="V1022" s="160"/>
      <c r="W1022" s="160"/>
      <c r="X1022" s="160"/>
      <c r="Y1022" s="160"/>
      <c r="Z1022" s="160"/>
      <c r="AA1022" s="160"/>
      <c r="AB1022" s="167"/>
      <c r="AC1022" s="160"/>
      <c r="AD1022" s="168"/>
      <c r="AE1022" s="160"/>
      <c r="AF1022" s="160"/>
      <c r="AG1022" s="161"/>
      <c r="AH1022" s="115"/>
      <c r="AI1022" s="115"/>
      <c r="AJ1022" s="159"/>
      <c r="AK1022" s="115"/>
      <c r="AL1022" s="115"/>
      <c r="AM1022" s="115"/>
      <c r="AO1022" s="115"/>
      <c r="AQ1022" s="4"/>
    </row>
    <row r="1023" spans="3:43">
      <c r="C1023" s="159"/>
      <c r="D1023" s="162"/>
      <c r="E1023" s="161"/>
      <c r="F1023" s="166"/>
      <c r="G1023" s="160"/>
      <c r="H1023" s="160"/>
      <c r="I1023" s="160"/>
      <c r="J1023" s="160"/>
      <c r="K1023" s="160"/>
      <c r="L1023" s="160"/>
      <c r="M1023" s="160"/>
      <c r="N1023" s="160"/>
      <c r="O1023" s="160"/>
      <c r="P1023" s="160"/>
      <c r="Q1023" s="160"/>
      <c r="R1023" s="160"/>
      <c r="S1023" s="160"/>
      <c r="T1023" s="160"/>
      <c r="U1023" s="160"/>
      <c r="V1023" s="160"/>
      <c r="W1023" s="160"/>
      <c r="X1023" s="160"/>
      <c r="Y1023" s="160"/>
      <c r="Z1023" s="160"/>
      <c r="AA1023" s="160"/>
      <c r="AB1023" s="167"/>
      <c r="AC1023" s="160"/>
      <c r="AD1023" s="168"/>
      <c r="AE1023" s="160"/>
      <c r="AF1023" s="160"/>
      <c r="AG1023" s="161"/>
      <c r="AH1023" s="115"/>
      <c r="AI1023" s="115"/>
      <c r="AJ1023" s="159"/>
      <c r="AK1023" s="115"/>
      <c r="AL1023" s="115"/>
      <c r="AM1023" s="115"/>
      <c r="AO1023" s="115"/>
      <c r="AQ1023" s="4"/>
    </row>
    <row r="1024" spans="3:43">
      <c r="C1024" s="159"/>
      <c r="D1024" s="162"/>
      <c r="E1024" s="161"/>
      <c r="F1024" s="166"/>
      <c r="G1024" s="160"/>
      <c r="H1024" s="160"/>
      <c r="I1024" s="160"/>
      <c r="J1024" s="160"/>
      <c r="K1024" s="160"/>
      <c r="L1024" s="160"/>
      <c r="M1024" s="160"/>
      <c r="N1024" s="160"/>
      <c r="O1024" s="160"/>
      <c r="P1024" s="160"/>
      <c r="Q1024" s="160"/>
      <c r="R1024" s="160"/>
      <c r="S1024" s="160"/>
      <c r="T1024" s="160"/>
      <c r="U1024" s="160"/>
      <c r="V1024" s="160"/>
      <c r="W1024" s="160"/>
      <c r="X1024" s="160"/>
      <c r="Y1024" s="160"/>
      <c r="Z1024" s="160"/>
      <c r="AA1024" s="160"/>
      <c r="AB1024" s="167"/>
      <c r="AC1024" s="160"/>
      <c r="AD1024" s="168"/>
      <c r="AE1024" s="160"/>
      <c r="AF1024" s="160"/>
      <c r="AG1024" s="161"/>
      <c r="AH1024" s="115"/>
      <c r="AI1024" s="115"/>
      <c r="AJ1024" s="159"/>
      <c r="AK1024" s="115"/>
      <c r="AL1024" s="115"/>
      <c r="AM1024" s="115"/>
      <c r="AO1024" s="115"/>
      <c r="AQ1024" s="4"/>
    </row>
    <row r="1025" spans="3:43">
      <c r="C1025" s="159"/>
      <c r="D1025" s="162"/>
      <c r="E1025" s="161"/>
      <c r="F1025" s="166"/>
      <c r="G1025" s="160"/>
      <c r="H1025" s="160"/>
      <c r="I1025" s="160"/>
      <c r="J1025" s="160"/>
      <c r="K1025" s="160"/>
      <c r="L1025" s="160"/>
      <c r="M1025" s="160"/>
      <c r="N1025" s="160"/>
      <c r="O1025" s="160"/>
      <c r="P1025" s="160"/>
      <c r="Q1025" s="160"/>
      <c r="R1025" s="160"/>
      <c r="S1025" s="160"/>
      <c r="T1025" s="160"/>
      <c r="U1025" s="160"/>
      <c r="V1025" s="160"/>
      <c r="W1025" s="160"/>
      <c r="X1025" s="160"/>
      <c r="Y1025" s="160"/>
      <c r="Z1025" s="160"/>
      <c r="AA1025" s="160"/>
      <c r="AB1025" s="167"/>
      <c r="AC1025" s="160"/>
      <c r="AD1025" s="168"/>
      <c r="AE1025" s="160"/>
      <c r="AF1025" s="160"/>
      <c r="AG1025" s="161"/>
      <c r="AH1025" s="115"/>
      <c r="AI1025" s="115"/>
      <c r="AJ1025" s="159"/>
      <c r="AK1025" s="115"/>
      <c r="AL1025" s="115"/>
      <c r="AM1025" s="115"/>
      <c r="AO1025" s="115"/>
      <c r="AQ1025" s="4"/>
    </row>
    <row r="1026" spans="3:43">
      <c r="C1026" s="159"/>
      <c r="D1026" s="162"/>
      <c r="E1026" s="161"/>
      <c r="F1026" s="166"/>
      <c r="G1026" s="160"/>
      <c r="H1026" s="160"/>
      <c r="I1026" s="160"/>
      <c r="J1026" s="160"/>
      <c r="K1026" s="160"/>
      <c r="L1026" s="160"/>
      <c r="M1026" s="160"/>
      <c r="N1026" s="160"/>
      <c r="O1026" s="160"/>
      <c r="P1026" s="160"/>
      <c r="Q1026" s="160"/>
      <c r="R1026" s="160"/>
      <c r="S1026" s="160"/>
      <c r="T1026" s="160"/>
      <c r="U1026" s="160"/>
      <c r="V1026" s="160"/>
      <c r="W1026" s="160"/>
      <c r="X1026" s="160"/>
      <c r="Y1026" s="160"/>
      <c r="Z1026" s="160"/>
      <c r="AA1026" s="160"/>
      <c r="AB1026" s="167"/>
      <c r="AC1026" s="160"/>
      <c r="AD1026" s="168"/>
      <c r="AE1026" s="160"/>
      <c r="AF1026" s="160"/>
      <c r="AG1026" s="161"/>
      <c r="AH1026" s="115"/>
      <c r="AI1026" s="115"/>
      <c r="AJ1026" s="159"/>
      <c r="AK1026" s="115"/>
      <c r="AL1026" s="115"/>
      <c r="AM1026" s="115"/>
      <c r="AO1026" s="115"/>
      <c r="AQ1026" s="4"/>
    </row>
    <row r="1027" spans="3:43">
      <c r="C1027" s="159"/>
      <c r="D1027" s="162"/>
      <c r="E1027" s="161"/>
      <c r="F1027" s="166"/>
      <c r="G1027" s="160"/>
      <c r="H1027" s="160"/>
      <c r="I1027" s="160"/>
      <c r="J1027" s="160"/>
      <c r="K1027" s="160"/>
      <c r="L1027" s="160"/>
      <c r="M1027" s="160"/>
      <c r="N1027" s="160"/>
      <c r="O1027" s="160"/>
      <c r="P1027" s="160"/>
      <c r="Q1027" s="160"/>
      <c r="R1027" s="160"/>
      <c r="S1027" s="160"/>
      <c r="T1027" s="160"/>
      <c r="U1027" s="160"/>
      <c r="V1027" s="160"/>
      <c r="W1027" s="160"/>
      <c r="X1027" s="160"/>
      <c r="Y1027" s="160"/>
      <c r="Z1027" s="160"/>
      <c r="AA1027" s="160"/>
      <c r="AB1027" s="167"/>
      <c r="AC1027" s="160"/>
      <c r="AD1027" s="168"/>
      <c r="AE1027" s="160"/>
      <c r="AF1027" s="160"/>
      <c r="AG1027" s="161"/>
      <c r="AH1027" s="115"/>
      <c r="AI1027" s="115"/>
      <c r="AJ1027" s="159"/>
      <c r="AK1027" s="115"/>
      <c r="AL1027" s="115"/>
      <c r="AM1027" s="115"/>
      <c r="AO1027" s="115"/>
      <c r="AQ1027" s="4"/>
    </row>
    <row r="1028" spans="3:43">
      <c r="C1028" s="159"/>
      <c r="D1028" s="162"/>
      <c r="E1028" s="161"/>
      <c r="F1028" s="166"/>
      <c r="G1028" s="160"/>
      <c r="H1028" s="160"/>
      <c r="I1028" s="160"/>
      <c r="J1028" s="160"/>
      <c r="K1028" s="160"/>
      <c r="L1028" s="160"/>
      <c r="M1028" s="160"/>
      <c r="N1028" s="160"/>
      <c r="O1028" s="160"/>
      <c r="P1028" s="160"/>
      <c r="Q1028" s="160"/>
      <c r="R1028" s="160"/>
      <c r="S1028" s="160"/>
      <c r="T1028" s="160"/>
      <c r="U1028" s="160"/>
      <c r="V1028" s="160"/>
      <c r="W1028" s="160"/>
      <c r="X1028" s="160"/>
      <c r="Y1028" s="160"/>
      <c r="Z1028" s="160"/>
      <c r="AA1028" s="160"/>
      <c r="AB1028" s="167"/>
      <c r="AC1028" s="160"/>
      <c r="AD1028" s="168"/>
      <c r="AE1028" s="160"/>
      <c r="AF1028" s="160"/>
      <c r="AG1028" s="161"/>
      <c r="AH1028" s="115"/>
      <c r="AI1028" s="115"/>
      <c r="AJ1028" s="159"/>
      <c r="AK1028" s="115"/>
      <c r="AL1028" s="115"/>
      <c r="AM1028" s="115"/>
      <c r="AO1028" s="115"/>
      <c r="AQ1028" s="4"/>
    </row>
    <row r="1029" spans="3:43">
      <c r="C1029" s="159"/>
      <c r="D1029" s="162"/>
      <c r="E1029" s="161"/>
      <c r="F1029" s="166"/>
      <c r="G1029" s="160"/>
      <c r="H1029" s="160"/>
      <c r="I1029" s="160"/>
      <c r="J1029" s="160"/>
      <c r="K1029" s="160"/>
      <c r="L1029" s="160"/>
      <c r="M1029" s="160"/>
      <c r="N1029" s="160"/>
      <c r="O1029" s="160"/>
      <c r="P1029" s="160"/>
      <c r="Q1029" s="160"/>
      <c r="R1029" s="160"/>
      <c r="S1029" s="160"/>
      <c r="T1029" s="160"/>
      <c r="U1029" s="160"/>
      <c r="V1029" s="160"/>
      <c r="W1029" s="160"/>
      <c r="X1029" s="160"/>
      <c r="Y1029" s="160"/>
      <c r="Z1029" s="160"/>
      <c r="AA1029" s="160"/>
      <c r="AB1029" s="167"/>
      <c r="AC1029" s="160"/>
      <c r="AD1029" s="168"/>
      <c r="AE1029" s="160"/>
      <c r="AF1029" s="160"/>
      <c r="AG1029" s="161"/>
      <c r="AH1029" s="115"/>
      <c r="AI1029" s="115"/>
      <c r="AJ1029" s="159"/>
      <c r="AK1029" s="115"/>
      <c r="AL1029" s="115"/>
      <c r="AM1029" s="115"/>
      <c r="AO1029" s="115"/>
      <c r="AQ1029" s="4"/>
    </row>
    <row r="1030" spans="3:43">
      <c r="C1030" s="159"/>
      <c r="D1030" s="162"/>
      <c r="E1030" s="161"/>
      <c r="F1030" s="166"/>
      <c r="G1030" s="160"/>
      <c r="H1030" s="160"/>
      <c r="I1030" s="160"/>
      <c r="J1030" s="160"/>
      <c r="K1030" s="160"/>
      <c r="L1030" s="160"/>
      <c r="M1030" s="160"/>
      <c r="N1030" s="160"/>
      <c r="O1030" s="160"/>
      <c r="P1030" s="160"/>
      <c r="Q1030" s="160"/>
      <c r="R1030" s="160"/>
      <c r="S1030" s="160"/>
      <c r="T1030" s="160"/>
      <c r="U1030" s="160"/>
      <c r="V1030" s="160"/>
      <c r="W1030" s="160"/>
      <c r="X1030" s="160"/>
      <c r="Y1030" s="160"/>
      <c r="Z1030" s="160"/>
      <c r="AA1030" s="160"/>
      <c r="AB1030" s="167"/>
      <c r="AC1030" s="160"/>
      <c r="AD1030" s="168"/>
      <c r="AE1030" s="160"/>
      <c r="AF1030" s="160"/>
      <c r="AG1030" s="161"/>
      <c r="AH1030" s="115"/>
      <c r="AI1030" s="115"/>
      <c r="AJ1030" s="159"/>
      <c r="AK1030" s="115"/>
      <c r="AL1030" s="115"/>
      <c r="AM1030" s="115"/>
      <c r="AO1030" s="115"/>
      <c r="AQ1030" s="4"/>
    </row>
    <row r="1031" spans="3:43">
      <c r="C1031" s="159"/>
      <c r="D1031" s="162"/>
      <c r="E1031" s="161"/>
      <c r="F1031" s="166"/>
      <c r="G1031" s="160"/>
      <c r="H1031" s="160"/>
      <c r="I1031" s="160"/>
      <c r="J1031" s="160"/>
      <c r="K1031" s="160"/>
      <c r="L1031" s="160"/>
      <c r="M1031" s="160"/>
      <c r="N1031" s="160"/>
      <c r="O1031" s="160"/>
      <c r="P1031" s="160"/>
      <c r="Q1031" s="160"/>
      <c r="R1031" s="160"/>
      <c r="S1031" s="160"/>
      <c r="T1031" s="160"/>
      <c r="U1031" s="160"/>
      <c r="V1031" s="160"/>
      <c r="W1031" s="160"/>
      <c r="X1031" s="160"/>
      <c r="Y1031" s="160"/>
      <c r="Z1031" s="160"/>
      <c r="AA1031" s="160"/>
      <c r="AB1031" s="167"/>
      <c r="AC1031" s="160"/>
      <c r="AD1031" s="168"/>
      <c r="AE1031" s="160"/>
      <c r="AF1031" s="160"/>
      <c r="AG1031" s="161"/>
      <c r="AH1031" s="115"/>
      <c r="AI1031" s="115"/>
      <c r="AJ1031" s="159"/>
      <c r="AK1031" s="115"/>
      <c r="AL1031" s="115"/>
      <c r="AM1031" s="115"/>
      <c r="AO1031" s="115"/>
      <c r="AQ1031" s="4"/>
    </row>
    <row r="1032" spans="3:43">
      <c r="C1032" s="159"/>
      <c r="D1032" s="162"/>
      <c r="E1032" s="161"/>
      <c r="F1032" s="166"/>
      <c r="G1032" s="160"/>
      <c r="H1032" s="160"/>
      <c r="I1032" s="160"/>
      <c r="J1032" s="160"/>
      <c r="K1032" s="160"/>
      <c r="L1032" s="160"/>
      <c r="M1032" s="160"/>
      <c r="N1032" s="160"/>
      <c r="O1032" s="160"/>
      <c r="P1032" s="160"/>
      <c r="Q1032" s="160"/>
      <c r="R1032" s="160"/>
      <c r="S1032" s="160"/>
      <c r="T1032" s="160"/>
      <c r="U1032" s="160"/>
      <c r="V1032" s="160"/>
      <c r="W1032" s="160"/>
      <c r="X1032" s="160"/>
      <c r="Y1032" s="160"/>
      <c r="Z1032" s="160"/>
      <c r="AA1032" s="160"/>
      <c r="AB1032" s="167"/>
      <c r="AC1032" s="160"/>
      <c r="AD1032" s="168"/>
      <c r="AE1032" s="160"/>
      <c r="AF1032" s="160"/>
      <c r="AG1032" s="161"/>
      <c r="AH1032" s="115"/>
      <c r="AI1032" s="115"/>
      <c r="AJ1032" s="159"/>
      <c r="AK1032" s="115"/>
      <c r="AL1032" s="115"/>
      <c r="AM1032" s="115"/>
      <c r="AO1032" s="115"/>
      <c r="AQ1032" s="4"/>
    </row>
    <row r="1033" spans="3:43">
      <c r="C1033" s="159"/>
      <c r="D1033" s="162"/>
      <c r="E1033" s="161"/>
      <c r="F1033" s="166"/>
      <c r="G1033" s="160"/>
      <c r="H1033" s="160"/>
      <c r="I1033" s="160"/>
      <c r="J1033" s="160"/>
      <c r="K1033" s="160"/>
      <c r="L1033" s="160"/>
      <c r="M1033" s="160"/>
      <c r="N1033" s="160"/>
      <c r="O1033" s="160"/>
      <c r="P1033" s="160"/>
      <c r="Q1033" s="160"/>
      <c r="R1033" s="160"/>
      <c r="S1033" s="160"/>
      <c r="T1033" s="160"/>
      <c r="U1033" s="160"/>
      <c r="V1033" s="160"/>
      <c r="W1033" s="160"/>
      <c r="X1033" s="160"/>
      <c r="Y1033" s="160"/>
      <c r="Z1033" s="160"/>
      <c r="AA1033" s="160"/>
      <c r="AB1033" s="167"/>
      <c r="AC1033" s="160"/>
      <c r="AD1033" s="168"/>
      <c r="AE1033" s="160"/>
      <c r="AF1033" s="160"/>
      <c r="AG1033" s="161"/>
      <c r="AH1033" s="115"/>
      <c r="AI1033" s="115"/>
      <c r="AJ1033" s="159"/>
      <c r="AK1033" s="115"/>
      <c r="AL1033" s="115"/>
      <c r="AM1033" s="115"/>
      <c r="AO1033" s="115"/>
      <c r="AQ1033" s="4"/>
    </row>
    <row r="1034" spans="3:43">
      <c r="C1034" s="159"/>
      <c r="D1034" s="162"/>
      <c r="E1034" s="161"/>
      <c r="F1034" s="166"/>
      <c r="G1034" s="160"/>
      <c r="H1034" s="160"/>
      <c r="I1034" s="160"/>
      <c r="J1034" s="160"/>
      <c r="K1034" s="160"/>
      <c r="L1034" s="160"/>
      <c r="M1034" s="160"/>
      <c r="N1034" s="160"/>
      <c r="O1034" s="160"/>
      <c r="P1034" s="160"/>
      <c r="Q1034" s="160"/>
      <c r="R1034" s="160"/>
      <c r="S1034" s="160"/>
      <c r="T1034" s="160"/>
      <c r="U1034" s="160"/>
      <c r="V1034" s="160"/>
      <c r="W1034" s="160"/>
      <c r="X1034" s="160"/>
      <c r="Y1034" s="160"/>
      <c r="Z1034" s="160"/>
      <c r="AA1034" s="160"/>
      <c r="AB1034" s="167"/>
      <c r="AC1034" s="160"/>
      <c r="AD1034" s="168"/>
      <c r="AE1034" s="160"/>
      <c r="AF1034" s="160"/>
      <c r="AG1034" s="161"/>
      <c r="AH1034" s="115"/>
      <c r="AI1034" s="115"/>
      <c r="AJ1034" s="159"/>
      <c r="AK1034" s="115"/>
      <c r="AL1034" s="115"/>
      <c r="AM1034" s="115"/>
      <c r="AO1034" s="115"/>
      <c r="AQ1034" s="4"/>
    </row>
    <row r="1035" spans="3:43">
      <c r="C1035" s="159"/>
      <c r="D1035" s="162"/>
      <c r="E1035" s="161"/>
      <c r="F1035" s="166"/>
      <c r="G1035" s="160"/>
      <c r="H1035" s="160"/>
      <c r="I1035" s="160"/>
      <c r="J1035" s="160"/>
      <c r="K1035" s="160"/>
      <c r="L1035" s="160"/>
      <c r="M1035" s="160"/>
      <c r="N1035" s="160"/>
      <c r="O1035" s="160"/>
      <c r="P1035" s="160"/>
      <c r="Q1035" s="160"/>
      <c r="R1035" s="160"/>
      <c r="S1035" s="160"/>
      <c r="T1035" s="160"/>
      <c r="U1035" s="160"/>
      <c r="V1035" s="160"/>
      <c r="W1035" s="160"/>
      <c r="X1035" s="160"/>
      <c r="Y1035" s="160"/>
      <c r="Z1035" s="160"/>
      <c r="AA1035" s="160"/>
      <c r="AB1035" s="167"/>
      <c r="AC1035" s="160"/>
      <c r="AD1035" s="168"/>
      <c r="AE1035" s="160"/>
      <c r="AF1035" s="160"/>
      <c r="AG1035" s="161"/>
      <c r="AH1035" s="115"/>
      <c r="AI1035" s="115"/>
      <c r="AJ1035" s="159"/>
      <c r="AK1035" s="115"/>
      <c r="AL1035" s="115"/>
      <c r="AM1035" s="115"/>
      <c r="AO1035" s="115"/>
      <c r="AQ1035" s="4"/>
    </row>
    <row r="1036" spans="3:43">
      <c r="C1036" s="159"/>
      <c r="D1036" s="162"/>
      <c r="E1036" s="161"/>
      <c r="F1036" s="166"/>
      <c r="G1036" s="160"/>
      <c r="H1036" s="160"/>
      <c r="I1036" s="160"/>
      <c r="J1036" s="160"/>
      <c r="K1036" s="160"/>
      <c r="L1036" s="160"/>
      <c r="M1036" s="160"/>
      <c r="N1036" s="160"/>
      <c r="O1036" s="160"/>
      <c r="P1036" s="160"/>
      <c r="Q1036" s="160"/>
      <c r="R1036" s="160"/>
      <c r="S1036" s="160"/>
      <c r="T1036" s="160"/>
      <c r="U1036" s="160"/>
      <c r="V1036" s="160"/>
      <c r="W1036" s="160"/>
      <c r="X1036" s="160"/>
      <c r="Y1036" s="160"/>
      <c r="Z1036" s="160"/>
      <c r="AA1036" s="160"/>
      <c r="AB1036" s="167"/>
      <c r="AC1036" s="160"/>
      <c r="AD1036" s="168"/>
      <c r="AE1036" s="160"/>
      <c r="AF1036" s="160"/>
      <c r="AG1036" s="161"/>
      <c r="AH1036" s="115"/>
      <c r="AI1036" s="115"/>
      <c r="AJ1036" s="159"/>
      <c r="AK1036" s="115"/>
      <c r="AL1036" s="115"/>
      <c r="AM1036" s="115"/>
      <c r="AO1036" s="115"/>
      <c r="AQ1036" s="4"/>
    </row>
    <row r="1037" spans="3:43">
      <c r="C1037" s="159"/>
      <c r="D1037" s="162"/>
      <c r="E1037" s="161"/>
      <c r="F1037" s="166"/>
      <c r="G1037" s="160"/>
      <c r="H1037" s="160"/>
      <c r="I1037" s="160"/>
      <c r="J1037" s="160"/>
      <c r="K1037" s="160"/>
      <c r="L1037" s="160"/>
      <c r="M1037" s="160"/>
      <c r="N1037" s="160"/>
      <c r="O1037" s="160"/>
      <c r="P1037" s="160"/>
      <c r="Q1037" s="160"/>
      <c r="R1037" s="160"/>
      <c r="S1037" s="160"/>
      <c r="T1037" s="160"/>
      <c r="U1037" s="160"/>
      <c r="V1037" s="160"/>
      <c r="W1037" s="160"/>
      <c r="X1037" s="160"/>
      <c r="Y1037" s="160"/>
      <c r="Z1037" s="160"/>
      <c r="AA1037" s="160"/>
      <c r="AB1037" s="167"/>
      <c r="AC1037" s="160"/>
      <c r="AD1037" s="168"/>
      <c r="AE1037" s="160"/>
      <c r="AF1037" s="160"/>
      <c r="AG1037" s="161"/>
      <c r="AH1037" s="115"/>
      <c r="AI1037" s="115"/>
      <c r="AJ1037" s="159"/>
      <c r="AK1037" s="115"/>
      <c r="AL1037" s="115"/>
      <c r="AM1037" s="115"/>
      <c r="AO1037" s="115"/>
      <c r="AQ1037" s="4"/>
    </row>
    <row r="1038" spans="3:43">
      <c r="C1038" s="159"/>
      <c r="D1038" s="162"/>
      <c r="E1038" s="161"/>
      <c r="F1038" s="166"/>
      <c r="G1038" s="160"/>
      <c r="H1038" s="160"/>
      <c r="I1038" s="160"/>
      <c r="J1038" s="160"/>
      <c r="K1038" s="160"/>
      <c r="L1038" s="160"/>
      <c r="M1038" s="160"/>
      <c r="N1038" s="160"/>
      <c r="O1038" s="160"/>
      <c r="P1038" s="160"/>
      <c r="Q1038" s="160"/>
      <c r="R1038" s="160"/>
      <c r="S1038" s="160"/>
      <c r="T1038" s="160"/>
      <c r="U1038" s="160"/>
      <c r="V1038" s="160"/>
      <c r="W1038" s="160"/>
      <c r="X1038" s="160"/>
      <c r="Y1038" s="160"/>
      <c r="Z1038" s="160"/>
      <c r="AA1038" s="160"/>
      <c r="AB1038" s="167"/>
      <c r="AC1038" s="160"/>
      <c r="AD1038" s="168"/>
      <c r="AE1038" s="160"/>
      <c r="AF1038" s="160"/>
      <c r="AG1038" s="161"/>
      <c r="AH1038" s="115"/>
      <c r="AI1038" s="115"/>
      <c r="AJ1038" s="159"/>
      <c r="AK1038" s="115"/>
      <c r="AL1038" s="115"/>
      <c r="AM1038" s="115"/>
      <c r="AO1038" s="115"/>
      <c r="AQ1038" s="4"/>
    </row>
    <row r="1039" spans="3:43">
      <c r="C1039" s="159"/>
      <c r="D1039" s="162"/>
      <c r="E1039" s="161"/>
      <c r="F1039" s="166"/>
      <c r="G1039" s="160"/>
      <c r="H1039" s="160"/>
      <c r="I1039" s="160"/>
      <c r="J1039" s="160"/>
      <c r="K1039" s="160"/>
      <c r="L1039" s="160"/>
      <c r="M1039" s="160"/>
      <c r="N1039" s="160"/>
      <c r="O1039" s="160"/>
      <c r="P1039" s="160"/>
      <c r="Q1039" s="160"/>
      <c r="R1039" s="160"/>
      <c r="S1039" s="160"/>
      <c r="T1039" s="160"/>
      <c r="U1039" s="160"/>
      <c r="V1039" s="160"/>
      <c r="W1039" s="160"/>
      <c r="X1039" s="160"/>
      <c r="Y1039" s="160"/>
      <c r="Z1039" s="160"/>
      <c r="AA1039" s="160"/>
      <c r="AB1039" s="167"/>
      <c r="AC1039" s="160"/>
      <c r="AD1039" s="168"/>
      <c r="AE1039" s="160"/>
      <c r="AF1039" s="160"/>
      <c r="AG1039" s="161"/>
      <c r="AH1039" s="115"/>
      <c r="AI1039" s="115"/>
      <c r="AJ1039" s="159"/>
      <c r="AK1039" s="115"/>
      <c r="AL1039" s="115"/>
      <c r="AM1039" s="115"/>
      <c r="AO1039" s="115"/>
      <c r="AQ1039" s="4"/>
    </row>
    <row r="1040" spans="3:43">
      <c r="C1040" s="159"/>
      <c r="D1040" s="162"/>
      <c r="E1040" s="161"/>
      <c r="F1040" s="166"/>
      <c r="G1040" s="160"/>
      <c r="H1040" s="160"/>
      <c r="I1040" s="160"/>
      <c r="J1040" s="160"/>
      <c r="K1040" s="160"/>
      <c r="L1040" s="160"/>
      <c r="M1040" s="160"/>
      <c r="N1040" s="160"/>
      <c r="O1040" s="160"/>
      <c r="P1040" s="160"/>
      <c r="Q1040" s="160"/>
      <c r="R1040" s="160"/>
      <c r="S1040" s="160"/>
      <c r="T1040" s="160"/>
      <c r="U1040" s="160"/>
      <c r="V1040" s="160"/>
      <c r="W1040" s="160"/>
      <c r="X1040" s="160"/>
      <c r="Y1040" s="160"/>
      <c r="Z1040" s="160"/>
      <c r="AA1040" s="160"/>
      <c r="AB1040" s="167"/>
      <c r="AC1040" s="160"/>
      <c r="AD1040" s="168"/>
      <c r="AE1040" s="160"/>
      <c r="AF1040" s="160"/>
      <c r="AG1040" s="161"/>
      <c r="AH1040" s="115"/>
      <c r="AI1040" s="115"/>
      <c r="AJ1040" s="159"/>
      <c r="AK1040" s="115"/>
      <c r="AL1040" s="115"/>
      <c r="AM1040" s="115"/>
      <c r="AO1040" s="115"/>
      <c r="AQ1040" s="4"/>
    </row>
    <row r="1041" spans="3:43">
      <c r="C1041" s="159"/>
      <c r="D1041" s="162"/>
      <c r="E1041" s="161"/>
      <c r="F1041" s="166"/>
      <c r="G1041" s="160"/>
      <c r="H1041" s="160"/>
      <c r="I1041" s="160"/>
      <c r="J1041" s="160"/>
      <c r="K1041" s="160"/>
      <c r="L1041" s="160"/>
      <c r="M1041" s="160"/>
      <c r="N1041" s="160"/>
      <c r="O1041" s="160"/>
      <c r="P1041" s="160"/>
      <c r="Q1041" s="160"/>
      <c r="R1041" s="160"/>
      <c r="S1041" s="160"/>
      <c r="T1041" s="160"/>
      <c r="U1041" s="160"/>
      <c r="V1041" s="160"/>
      <c r="W1041" s="160"/>
      <c r="X1041" s="160"/>
      <c r="Y1041" s="160"/>
      <c r="Z1041" s="160"/>
      <c r="AA1041" s="160"/>
      <c r="AB1041" s="167"/>
      <c r="AC1041" s="160"/>
      <c r="AD1041" s="168"/>
      <c r="AE1041" s="160"/>
      <c r="AF1041" s="160"/>
      <c r="AG1041" s="161"/>
      <c r="AH1041" s="115"/>
      <c r="AI1041" s="115"/>
      <c r="AJ1041" s="159"/>
      <c r="AK1041" s="115"/>
      <c r="AL1041" s="115"/>
      <c r="AM1041" s="115"/>
      <c r="AO1041" s="115"/>
      <c r="AQ1041" s="4"/>
    </row>
    <row r="1042" spans="3:43">
      <c r="C1042" s="159"/>
      <c r="D1042" s="162"/>
      <c r="E1042" s="161"/>
      <c r="F1042" s="166"/>
      <c r="G1042" s="160"/>
      <c r="H1042" s="160"/>
      <c r="I1042" s="160"/>
      <c r="J1042" s="160"/>
      <c r="K1042" s="160"/>
      <c r="L1042" s="160"/>
      <c r="M1042" s="160"/>
      <c r="N1042" s="160"/>
      <c r="O1042" s="160"/>
      <c r="P1042" s="160"/>
      <c r="Q1042" s="160"/>
      <c r="R1042" s="160"/>
      <c r="S1042" s="160"/>
      <c r="T1042" s="160"/>
      <c r="U1042" s="160"/>
      <c r="V1042" s="160"/>
      <c r="W1042" s="160"/>
      <c r="X1042" s="160"/>
      <c r="Y1042" s="160"/>
      <c r="Z1042" s="160"/>
      <c r="AA1042" s="160"/>
      <c r="AB1042" s="167"/>
      <c r="AC1042" s="160"/>
      <c r="AD1042" s="168"/>
      <c r="AE1042" s="160"/>
      <c r="AF1042" s="160"/>
      <c r="AG1042" s="161"/>
      <c r="AH1042" s="115"/>
      <c r="AI1042" s="115"/>
      <c r="AJ1042" s="159"/>
      <c r="AK1042" s="115"/>
      <c r="AL1042" s="115"/>
      <c r="AM1042" s="115"/>
      <c r="AO1042" s="115"/>
      <c r="AQ1042" s="4"/>
    </row>
    <row r="1043" spans="3:43">
      <c r="C1043" s="159"/>
      <c r="D1043" s="162"/>
      <c r="E1043" s="161"/>
      <c r="F1043" s="166"/>
      <c r="G1043" s="160"/>
      <c r="H1043" s="160"/>
      <c r="I1043" s="160"/>
      <c r="J1043" s="160"/>
      <c r="K1043" s="160"/>
      <c r="L1043" s="160"/>
      <c r="M1043" s="160"/>
      <c r="N1043" s="160"/>
      <c r="O1043" s="160"/>
      <c r="P1043" s="160"/>
      <c r="Q1043" s="160"/>
      <c r="R1043" s="160"/>
      <c r="S1043" s="160"/>
      <c r="T1043" s="160"/>
      <c r="U1043" s="160"/>
      <c r="V1043" s="160"/>
      <c r="W1043" s="160"/>
      <c r="X1043" s="160"/>
      <c r="Y1043" s="160"/>
      <c r="Z1043" s="160"/>
      <c r="AA1043" s="160"/>
      <c r="AB1043" s="167"/>
      <c r="AC1043" s="160"/>
      <c r="AD1043" s="168"/>
      <c r="AE1043" s="160"/>
      <c r="AF1043" s="160"/>
      <c r="AG1043" s="161"/>
      <c r="AH1043" s="115"/>
      <c r="AI1043" s="115"/>
      <c r="AJ1043" s="159"/>
      <c r="AK1043" s="115"/>
      <c r="AL1043" s="115"/>
      <c r="AM1043" s="115"/>
      <c r="AO1043" s="115"/>
      <c r="AQ1043" s="4"/>
    </row>
    <row r="1044" spans="3:43">
      <c r="C1044" s="159"/>
      <c r="D1044" s="162"/>
      <c r="E1044" s="161"/>
      <c r="F1044" s="166"/>
      <c r="G1044" s="160"/>
      <c r="H1044" s="160"/>
      <c r="I1044" s="160"/>
      <c r="J1044" s="160"/>
      <c r="K1044" s="160"/>
      <c r="L1044" s="160"/>
      <c r="M1044" s="160"/>
      <c r="N1044" s="160"/>
      <c r="O1044" s="160"/>
      <c r="P1044" s="160"/>
      <c r="Q1044" s="160"/>
      <c r="R1044" s="160"/>
      <c r="S1044" s="160"/>
      <c r="T1044" s="160"/>
      <c r="U1044" s="160"/>
      <c r="V1044" s="160"/>
      <c r="W1044" s="160"/>
      <c r="X1044" s="160"/>
      <c r="Y1044" s="160"/>
      <c r="Z1044" s="160"/>
      <c r="AA1044" s="160"/>
      <c r="AB1044" s="167"/>
      <c r="AC1044" s="160"/>
      <c r="AD1044" s="168"/>
      <c r="AE1044" s="160"/>
      <c r="AF1044" s="160"/>
      <c r="AG1044" s="161"/>
      <c r="AH1044" s="115"/>
      <c r="AI1044" s="115"/>
      <c r="AJ1044" s="159"/>
      <c r="AK1044" s="115"/>
      <c r="AL1044" s="115"/>
      <c r="AM1044" s="115"/>
      <c r="AO1044" s="115"/>
      <c r="AQ1044" s="4"/>
    </row>
    <row r="1045" spans="3:43">
      <c r="C1045" s="159"/>
      <c r="D1045" s="162"/>
      <c r="E1045" s="161"/>
      <c r="F1045" s="166"/>
      <c r="G1045" s="160"/>
      <c r="H1045" s="160"/>
      <c r="I1045" s="160"/>
      <c r="J1045" s="160"/>
      <c r="K1045" s="160"/>
      <c r="L1045" s="160"/>
      <c r="M1045" s="160"/>
      <c r="N1045" s="160"/>
      <c r="O1045" s="160"/>
      <c r="P1045" s="160"/>
      <c r="Q1045" s="160"/>
      <c r="R1045" s="160"/>
      <c r="S1045" s="160"/>
      <c r="T1045" s="160"/>
      <c r="U1045" s="160"/>
      <c r="V1045" s="160"/>
      <c r="W1045" s="160"/>
      <c r="X1045" s="160"/>
      <c r="Y1045" s="160"/>
      <c r="Z1045" s="160"/>
      <c r="AA1045" s="160"/>
      <c r="AB1045" s="167"/>
      <c r="AC1045" s="160"/>
      <c r="AD1045" s="168"/>
      <c r="AE1045" s="160"/>
      <c r="AF1045" s="160"/>
      <c r="AG1045" s="161"/>
      <c r="AH1045" s="115"/>
      <c r="AI1045" s="115"/>
      <c r="AJ1045" s="159"/>
      <c r="AK1045" s="115"/>
      <c r="AL1045" s="115"/>
      <c r="AM1045" s="115"/>
      <c r="AO1045" s="115"/>
      <c r="AQ1045" s="4"/>
    </row>
    <row r="1046" spans="3:43">
      <c r="C1046" s="159"/>
      <c r="D1046" s="162"/>
      <c r="E1046" s="161"/>
      <c r="F1046" s="166"/>
      <c r="G1046" s="160"/>
      <c r="H1046" s="160"/>
      <c r="I1046" s="160"/>
      <c r="J1046" s="160"/>
      <c r="K1046" s="160"/>
      <c r="L1046" s="160"/>
      <c r="M1046" s="160"/>
      <c r="N1046" s="160"/>
      <c r="O1046" s="160"/>
      <c r="P1046" s="160"/>
      <c r="Q1046" s="160"/>
      <c r="R1046" s="160"/>
      <c r="S1046" s="160"/>
      <c r="T1046" s="160"/>
      <c r="U1046" s="160"/>
      <c r="V1046" s="160"/>
      <c r="W1046" s="160"/>
      <c r="X1046" s="160"/>
      <c r="Y1046" s="160"/>
      <c r="Z1046" s="160"/>
      <c r="AA1046" s="160"/>
      <c r="AB1046" s="167"/>
      <c r="AC1046" s="160"/>
      <c r="AD1046" s="168"/>
      <c r="AE1046" s="160"/>
      <c r="AF1046" s="160"/>
      <c r="AG1046" s="161"/>
      <c r="AH1046" s="115"/>
      <c r="AI1046" s="115"/>
      <c r="AJ1046" s="159"/>
      <c r="AK1046" s="115"/>
      <c r="AL1046" s="115"/>
      <c r="AM1046" s="115"/>
      <c r="AO1046" s="115"/>
      <c r="AQ1046" s="4"/>
    </row>
    <row r="1047" spans="3:43">
      <c r="C1047" s="159"/>
      <c r="D1047" s="162"/>
      <c r="E1047" s="161"/>
      <c r="F1047" s="166"/>
      <c r="G1047" s="160"/>
      <c r="H1047" s="160"/>
      <c r="I1047" s="160"/>
      <c r="J1047" s="160"/>
      <c r="K1047" s="160"/>
      <c r="L1047" s="160"/>
      <c r="M1047" s="160"/>
      <c r="N1047" s="160"/>
      <c r="O1047" s="160"/>
      <c r="P1047" s="160"/>
      <c r="Q1047" s="160"/>
      <c r="R1047" s="160"/>
      <c r="S1047" s="160"/>
      <c r="T1047" s="160"/>
      <c r="U1047" s="160"/>
      <c r="V1047" s="160"/>
      <c r="W1047" s="160"/>
      <c r="X1047" s="160"/>
      <c r="Y1047" s="160"/>
      <c r="Z1047" s="160"/>
      <c r="AA1047" s="160"/>
      <c r="AB1047" s="167"/>
      <c r="AC1047" s="160"/>
      <c r="AD1047" s="168"/>
      <c r="AE1047" s="160"/>
      <c r="AF1047" s="160"/>
      <c r="AG1047" s="161"/>
      <c r="AH1047" s="115"/>
      <c r="AI1047" s="115"/>
      <c r="AJ1047" s="159"/>
      <c r="AK1047" s="115"/>
      <c r="AL1047" s="115"/>
      <c r="AM1047" s="115"/>
      <c r="AO1047" s="115"/>
      <c r="AQ1047" s="4"/>
    </row>
    <row r="1048" spans="3:43">
      <c r="C1048" s="159"/>
      <c r="D1048" s="162"/>
      <c r="E1048" s="161"/>
      <c r="F1048" s="166"/>
      <c r="G1048" s="160"/>
      <c r="H1048" s="160"/>
      <c r="I1048" s="160"/>
      <c r="J1048" s="160"/>
      <c r="K1048" s="160"/>
      <c r="L1048" s="160"/>
      <c r="M1048" s="160"/>
      <c r="N1048" s="160"/>
      <c r="O1048" s="160"/>
      <c r="P1048" s="160"/>
      <c r="Q1048" s="160"/>
      <c r="R1048" s="160"/>
      <c r="S1048" s="160"/>
      <c r="T1048" s="160"/>
      <c r="U1048" s="160"/>
      <c r="V1048" s="160"/>
      <c r="W1048" s="160"/>
      <c r="X1048" s="160"/>
      <c r="Y1048" s="160"/>
      <c r="Z1048" s="160"/>
      <c r="AA1048" s="160"/>
      <c r="AB1048" s="167"/>
      <c r="AC1048" s="160"/>
      <c r="AD1048" s="168"/>
      <c r="AE1048" s="160"/>
      <c r="AF1048" s="160"/>
      <c r="AG1048" s="161"/>
      <c r="AH1048" s="115"/>
      <c r="AI1048" s="115"/>
      <c r="AJ1048" s="159"/>
      <c r="AK1048" s="115"/>
      <c r="AL1048" s="115"/>
      <c r="AM1048" s="115"/>
      <c r="AO1048" s="115"/>
      <c r="AQ1048" s="4"/>
    </row>
    <row r="1049" spans="3:43">
      <c r="C1049" s="159"/>
      <c r="D1049" s="162"/>
      <c r="E1049" s="161"/>
      <c r="F1049" s="166"/>
      <c r="G1049" s="160"/>
      <c r="H1049" s="160"/>
      <c r="I1049" s="160"/>
      <c r="J1049" s="160"/>
      <c r="K1049" s="160"/>
      <c r="L1049" s="160"/>
      <c r="M1049" s="160"/>
      <c r="N1049" s="160"/>
      <c r="O1049" s="160"/>
      <c r="P1049" s="160"/>
      <c r="Q1049" s="160"/>
      <c r="R1049" s="160"/>
      <c r="S1049" s="160"/>
      <c r="T1049" s="160"/>
      <c r="U1049" s="160"/>
      <c r="V1049" s="160"/>
      <c r="W1049" s="160"/>
      <c r="X1049" s="160"/>
      <c r="Y1049" s="160"/>
      <c r="Z1049" s="160"/>
      <c r="AA1049" s="160"/>
      <c r="AB1049" s="167"/>
      <c r="AC1049" s="160"/>
      <c r="AD1049" s="168"/>
      <c r="AE1049" s="160"/>
      <c r="AF1049" s="160"/>
      <c r="AG1049" s="161"/>
      <c r="AH1049" s="115"/>
      <c r="AI1049" s="115"/>
      <c r="AJ1049" s="159"/>
      <c r="AK1049" s="115"/>
      <c r="AL1049" s="115"/>
      <c r="AM1049" s="115"/>
      <c r="AO1049" s="115"/>
      <c r="AQ1049" s="4"/>
    </row>
    <row r="1050" spans="3:43">
      <c r="C1050" s="159"/>
      <c r="D1050" s="162"/>
      <c r="E1050" s="161"/>
      <c r="F1050" s="166"/>
      <c r="G1050" s="160"/>
      <c r="H1050" s="160"/>
      <c r="I1050" s="160"/>
      <c r="J1050" s="160"/>
      <c r="K1050" s="160"/>
      <c r="L1050" s="160"/>
      <c r="M1050" s="160"/>
      <c r="N1050" s="160"/>
      <c r="O1050" s="160"/>
      <c r="P1050" s="160"/>
      <c r="Q1050" s="160"/>
      <c r="R1050" s="160"/>
      <c r="S1050" s="160"/>
      <c r="T1050" s="160"/>
      <c r="U1050" s="160"/>
      <c r="V1050" s="160"/>
      <c r="W1050" s="160"/>
      <c r="X1050" s="160"/>
      <c r="Y1050" s="160"/>
      <c r="Z1050" s="160"/>
      <c r="AA1050" s="160"/>
      <c r="AB1050" s="167"/>
      <c r="AC1050" s="160"/>
      <c r="AD1050" s="168"/>
      <c r="AE1050" s="160"/>
      <c r="AF1050" s="160"/>
      <c r="AG1050" s="161"/>
      <c r="AH1050" s="115"/>
      <c r="AI1050" s="115"/>
      <c r="AJ1050" s="159"/>
      <c r="AK1050" s="115"/>
      <c r="AL1050" s="115"/>
      <c r="AM1050" s="115"/>
      <c r="AO1050" s="115"/>
      <c r="AQ1050" s="4"/>
    </row>
    <row r="1051" spans="3:43">
      <c r="C1051" s="159"/>
      <c r="D1051" s="162"/>
      <c r="E1051" s="161"/>
      <c r="F1051" s="166"/>
      <c r="G1051" s="160"/>
      <c r="H1051" s="160"/>
      <c r="I1051" s="160"/>
      <c r="J1051" s="160"/>
      <c r="K1051" s="160"/>
      <c r="L1051" s="160"/>
      <c r="M1051" s="160"/>
      <c r="N1051" s="160"/>
      <c r="O1051" s="160"/>
      <c r="P1051" s="160"/>
      <c r="Q1051" s="160"/>
      <c r="R1051" s="160"/>
      <c r="S1051" s="160"/>
      <c r="T1051" s="160"/>
      <c r="U1051" s="160"/>
      <c r="V1051" s="160"/>
      <c r="W1051" s="160"/>
      <c r="X1051" s="160"/>
      <c r="Y1051" s="160"/>
      <c r="Z1051" s="160"/>
      <c r="AA1051" s="160"/>
      <c r="AB1051" s="167"/>
      <c r="AC1051" s="160"/>
      <c r="AD1051" s="168"/>
      <c r="AE1051" s="160"/>
      <c r="AF1051" s="160"/>
      <c r="AG1051" s="161"/>
      <c r="AH1051" s="115"/>
      <c r="AI1051" s="115"/>
      <c r="AJ1051" s="159"/>
      <c r="AK1051" s="115"/>
      <c r="AL1051" s="115"/>
      <c r="AM1051" s="115"/>
      <c r="AO1051" s="115"/>
      <c r="AQ1051" s="4"/>
    </row>
    <row r="1052" spans="3:43">
      <c r="C1052" s="159"/>
      <c r="D1052" s="162"/>
      <c r="E1052" s="161"/>
      <c r="F1052" s="166"/>
      <c r="G1052" s="160"/>
      <c r="H1052" s="160"/>
      <c r="I1052" s="160"/>
      <c r="J1052" s="160"/>
      <c r="K1052" s="160"/>
      <c r="L1052" s="160"/>
      <c r="M1052" s="160"/>
      <c r="N1052" s="160"/>
      <c r="O1052" s="160"/>
      <c r="P1052" s="160"/>
      <c r="Q1052" s="160"/>
      <c r="R1052" s="160"/>
      <c r="S1052" s="160"/>
      <c r="T1052" s="160"/>
      <c r="U1052" s="160"/>
      <c r="V1052" s="160"/>
      <c r="W1052" s="160"/>
      <c r="X1052" s="160"/>
      <c r="Y1052" s="160"/>
      <c r="Z1052" s="160"/>
      <c r="AA1052" s="160"/>
      <c r="AB1052" s="167"/>
      <c r="AC1052" s="160"/>
      <c r="AD1052" s="168"/>
      <c r="AE1052" s="160"/>
      <c r="AF1052" s="160"/>
      <c r="AG1052" s="161"/>
      <c r="AH1052" s="115"/>
      <c r="AI1052" s="115"/>
      <c r="AJ1052" s="159"/>
      <c r="AK1052" s="115"/>
      <c r="AL1052" s="115"/>
      <c r="AM1052" s="115"/>
      <c r="AO1052" s="115"/>
      <c r="AQ1052" s="4"/>
    </row>
    <row r="1053" spans="3:43">
      <c r="C1053" s="159"/>
      <c r="D1053" s="162"/>
      <c r="E1053" s="161"/>
      <c r="F1053" s="166"/>
      <c r="G1053" s="160"/>
      <c r="H1053" s="160"/>
      <c r="I1053" s="160"/>
      <c r="J1053" s="160"/>
      <c r="K1053" s="160"/>
      <c r="L1053" s="160"/>
      <c r="M1053" s="160"/>
      <c r="N1053" s="160"/>
      <c r="O1053" s="160"/>
      <c r="P1053" s="160"/>
      <c r="Q1053" s="160"/>
      <c r="R1053" s="160"/>
      <c r="S1053" s="160"/>
      <c r="T1053" s="160"/>
      <c r="U1053" s="160"/>
      <c r="V1053" s="160"/>
      <c r="W1053" s="160"/>
      <c r="X1053" s="160"/>
      <c r="Y1053" s="160"/>
      <c r="Z1053" s="160"/>
      <c r="AA1053" s="160"/>
      <c r="AB1053" s="167"/>
      <c r="AC1053" s="160"/>
      <c r="AD1053" s="168"/>
      <c r="AE1053" s="160"/>
      <c r="AF1053" s="160"/>
      <c r="AG1053" s="161"/>
      <c r="AH1053" s="115"/>
      <c r="AI1053" s="115"/>
      <c r="AJ1053" s="159"/>
      <c r="AK1053" s="115"/>
      <c r="AL1053" s="115"/>
      <c r="AM1053" s="115"/>
      <c r="AO1053" s="115"/>
      <c r="AQ1053" s="4"/>
    </row>
    <row r="1054" spans="3:43">
      <c r="C1054" s="159"/>
      <c r="D1054" s="162"/>
      <c r="E1054" s="161"/>
      <c r="F1054" s="166"/>
      <c r="G1054" s="160"/>
      <c r="H1054" s="160"/>
      <c r="I1054" s="160"/>
      <c r="J1054" s="160"/>
      <c r="K1054" s="160"/>
      <c r="L1054" s="160"/>
      <c r="M1054" s="160"/>
      <c r="N1054" s="160"/>
      <c r="O1054" s="160"/>
      <c r="P1054" s="160"/>
      <c r="Q1054" s="160"/>
      <c r="R1054" s="160"/>
      <c r="S1054" s="160"/>
      <c r="T1054" s="160"/>
      <c r="U1054" s="160"/>
      <c r="V1054" s="160"/>
      <c r="W1054" s="160"/>
      <c r="X1054" s="160"/>
      <c r="Y1054" s="160"/>
      <c r="Z1054" s="160"/>
      <c r="AA1054" s="160"/>
      <c r="AB1054" s="167"/>
      <c r="AC1054" s="160"/>
      <c r="AD1054" s="168"/>
      <c r="AE1054" s="160"/>
      <c r="AF1054" s="160"/>
      <c r="AG1054" s="161"/>
      <c r="AH1054" s="115"/>
      <c r="AI1054" s="115"/>
      <c r="AJ1054" s="159"/>
      <c r="AK1054" s="115"/>
      <c r="AL1054" s="115"/>
      <c r="AM1054" s="115"/>
      <c r="AO1054" s="115"/>
      <c r="AQ1054" s="4"/>
    </row>
    <row r="1055" spans="3:43">
      <c r="C1055" s="159"/>
      <c r="D1055" s="162"/>
      <c r="E1055" s="161"/>
      <c r="F1055" s="166"/>
      <c r="G1055" s="160"/>
      <c r="H1055" s="160"/>
      <c r="I1055" s="160"/>
      <c r="J1055" s="160"/>
      <c r="K1055" s="160"/>
      <c r="L1055" s="160"/>
      <c r="M1055" s="160"/>
      <c r="N1055" s="160"/>
      <c r="O1055" s="160"/>
      <c r="P1055" s="160"/>
      <c r="Q1055" s="160"/>
      <c r="R1055" s="160"/>
      <c r="S1055" s="160"/>
      <c r="T1055" s="160"/>
      <c r="U1055" s="160"/>
      <c r="V1055" s="160"/>
      <c r="W1055" s="160"/>
      <c r="X1055" s="160"/>
      <c r="Y1055" s="160"/>
      <c r="Z1055" s="160"/>
      <c r="AA1055" s="160"/>
      <c r="AB1055" s="167"/>
      <c r="AC1055" s="160"/>
      <c r="AD1055" s="168"/>
      <c r="AE1055" s="160"/>
      <c r="AF1055" s="160"/>
      <c r="AG1055" s="161"/>
      <c r="AH1055" s="115"/>
      <c r="AI1055" s="115"/>
      <c r="AJ1055" s="159"/>
      <c r="AK1055" s="115"/>
      <c r="AL1055" s="115"/>
      <c r="AM1055" s="115"/>
      <c r="AO1055" s="115"/>
      <c r="AQ1055" s="4"/>
    </row>
    <row r="1056" spans="3:43">
      <c r="C1056" s="159"/>
      <c r="D1056" s="162"/>
      <c r="E1056" s="161"/>
      <c r="F1056" s="166"/>
      <c r="G1056" s="160"/>
      <c r="H1056" s="160"/>
      <c r="I1056" s="160"/>
      <c r="J1056" s="160"/>
      <c r="K1056" s="160"/>
      <c r="L1056" s="160"/>
      <c r="M1056" s="160"/>
      <c r="N1056" s="160"/>
      <c r="O1056" s="160"/>
      <c r="P1056" s="160"/>
      <c r="Q1056" s="160"/>
      <c r="R1056" s="160"/>
      <c r="S1056" s="160"/>
      <c r="T1056" s="160"/>
      <c r="U1056" s="160"/>
      <c r="V1056" s="160"/>
      <c r="W1056" s="160"/>
      <c r="X1056" s="160"/>
      <c r="Y1056" s="160"/>
      <c r="Z1056" s="160"/>
      <c r="AA1056" s="160"/>
      <c r="AB1056" s="167"/>
      <c r="AC1056" s="160"/>
      <c r="AD1056" s="168"/>
      <c r="AE1056" s="160"/>
      <c r="AF1056" s="160"/>
      <c r="AG1056" s="161"/>
      <c r="AH1056" s="115"/>
      <c r="AI1056" s="115"/>
      <c r="AJ1056" s="159"/>
      <c r="AK1056" s="115"/>
      <c r="AL1056" s="115"/>
      <c r="AM1056" s="115"/>
      <c r="AO1056" s="115"/>
      <c r="AQ1056" s="4"/>
    </row>
    <row r="1057" spans="3:43">
      <c r="C1057" s="159"/>
      <c r="D1057" s="162"/>
      <c r="E1057" s="161"/>
      <c r="F1057" s="166"/>
      <c r="G1057" s="160"/>
      <c r="H1057" s="160"/>
      <c r="I1057" s="160"/>
      <c r="J1057" s="160"/>
      <c r="K1057" s="160"/>
      <c r="L1057" s="160"/>
      <c r="M1057" s="160"/>
      <c r="N1057" s="160"/>
      <c r="O1057" s="160"/>
      <c r="P1057" s="160"/>
      <c r="Q1057" s="160"/>
      <c r="R1057" s="160"/>
      <c r="S1057" s="160"/>
      <c r="T1057" s="160"/>
      <c r="U1057" s="160"/>
      <c r="V1057" s="160"/>
      <c r="W1057" s="160"/>
      <c r="X1057" s="160"/>
      <c r="Y1057" s="160"/>
      <c r="Z1057" s="160"/>
      <c r="AA1057" s="160"/>
      <c r="AB1057" s="167"/>
      <c r="AC1057" s="160"/>
      <c r="AD1057" s="168"/>
      <c r="AE1057" s="160"/>
      <c r="AF1057" s="160"/>
      <c r="AG1057" s="161"/>
      <c r="AH1057" s="115"/>
      <c r="AI1057" s="115"/>
      <c r="AJ1057" s="159"/>
      <c r="AK1057" s="115"/>
      <c r="AL1057" s="115"/>
      <c r="AM1057" s="115"/>
      <c r="AO1057" s="115"/>
      <c r="AQ1057" s="4"/>
    </row>
    <row r="1058" spans="3:43">
      <c r="C1058" s="159"/>
      <c r="D1058" s="162"/>
      <c r="E1058" s="161"/>
      <c r="F1058" s="166"/>
      <c r="G1058" s="160"/>
      <c r="H1058" s="160"/>
      <c r="I1058" s="160"/>
      <c r="J1058" s="160"/>
      <c r="K1058" s="160"/>
      <c r="L1058" s="160"/>
      <c r="M1058" s="160"/>
      <c r="N1058" s="160"/>
      <c r="O1058" s="160"/>
      <c r="P1058" s="160"/>
      <c r="Q1058" s="160"/>
      <c r="R1058" s="160"/>
      <c r="S1058" s="160"/>
      <c r="T1058" s="160"/>
      <c r="U1058" s="160"/>
      <c r="V1058" s="160"/>
      <c r="W1058" s="160"/>
      <c r="X1058" s="160"/>
      <c r="Y1058" s="160"/>
      <c r="Z1058" s="160"/>
      <c r="AA1058" s="160"/>
      <c r="AB1058" s="167"/>
      <c r="AC1058" s="160"/>
      <c r="AD1058" s="168"/>
      <c r="AE1058" s="160"/>
      <c r="AF1058" s="160"/>
      <c r="AG1058" s="161"/>
      <c r="AH1058" s="115"/>
      <c r="AI1058" s="115"/>
      <c r="AJ1058" s="159"/>
      <c r="AK1058" s="115"/>
      <c r="AL1058" s="115"/>
      <c r="AM1058" s="115"/>
      <c r="AO1058" s="115"/>
      <c r="AQ1058" s="4"/>
    </row>
    <row r="1059" spans="3:43">
      <c r="C1059" s="159"/>
      <c r="D1059" s="162"/>
      <c r="E1059" s="161"/>
      <c r="F1059" s="166"/>
      <c r="G1059" s="160"/>
      <c r="H1059" s="160"/>
      <c r="I1059" s="160"/>
      <c r="J1059" s="160"/>
      <c r="K1059" s="160"/>
      <c r="L1059" s="160"/>
      <c r="M1059" s="160"/>
      <c r="N1059" s="160"/>
      <c r="O1059" s="160"/>
      <c r="P1059" s="160"/>
      <c r="Q1059" s="160"/>
      <c r="R1059" s="160"/>
      <c r="S1059" s="160"/>
      <c r="T1059" s="160"/>
      <c r="U1059" s="160"/>
      <c r="V1059" s="160"/>
      <c r="W1059" s="160"/>
      <c r="X1059" s="160"/>
      <c r="Y1059" s="160"/>
      <c r="Z1059" s="160"/>
      <c r="AA1059" s="160"/>
      <c r="AB1059" s="167"/>
      <c r="AC1059" s="160"/>
      <c r="AD1059" s="168"/>
      <c r="AE1059" s="160"/>
      <c r="AF1059" s="160"/>
      <c r="AG1059" s="161"/>
      <c r="AH1059" s="115"/>
      <c r="AI1059" s="115"/>
      <c r="AJ1059" s="159"/>
      <c r="AK1059" s="115"/>
      <c r="AL1059" s="115"/>
      <c r="AM1059" s="115"/>
      <c r="AO1059" s="115"/>
      <c r="AQ1059" s="4"/>
    </row>
    <row r="1060" spans="3:43">
      <c r="C1060" s="159"/>
      <c r="D1060" s="162"/>
      <c r="E1060" s="161"/>
      <c r="F1060" s="166"/>
      <c r="G1060" s="160"/>
      <c r="H1060" s="160"/>
      <c r="I1060" s="160"/>
      <c r="J1060" s="160"/>
      <c r="K1060" s="160"/>
      <c r="L1060" s="160"/>
      <c r="M1060" s="160"/>
      <c r="N1060" s="160"/>
      <c r="O1060" s="160"/>
      <c r="P1060" s="160"/>
      <c r="Q1060" s="160"/>
      <c r="R1060" s="160"/>
      <c r="S1060" s="160"/>
      <c r="T1060" s="160"/>
      <c r="U1060" s="160"/>
      <c r="V1060" s="160"/>
      <c r="W1060" s="160"/>
      <c r="X1060" s="160"/>
      <c r="Y1060" s="160"/>
      <c r="Z1060" s="160"/>
      <c r="AA1060" s="160"/>
      <c r="AB1060" s="167"/>
      <c r="AC1060" s="160"/>
      <c r="AD1060" s="168"/>
      <c r="AE1060" s="160"/>
      <c r="AF1060" s="160"/>
      <c r="AG1060" s="161"/>
      <c r="AH1060" s="115"/>
      <c r="AI1060" s="115"/>
      <c r="AJ1060" s="159"/>
      <c r="AK1060" s="115"/>
      <c r="AL1060" s="115"/>
      <c r="AM1060" s="115"/>
      <c r="AO1060" s="115"/>
      <c r="AQ1060" s="4"/>
    </row>
    <row r="1061" spans="3:43">
      <c r="C1061" s="159"/>
      <c r="D1061" s="162"/>
      <c r="E1061" s="161"/>
      <c r="F1061" s="166"/>
      <c r="G1061" s="160"/>
      <c r="H1061" s="160"/>
      <c r="I1061" s="160"/>
      <c r="J1061" s="160"/>
      <c r="K1061" s="160"/>
      <c r="L1061" s="160"/>
      <c r="M1061" s="160"/>
      <c r="N1061" s="160"/>
      <c r="O1061" s="160"/>
      <c r="P1061" s="160"/>
      <c r="Q1061" s="160"/>
      <c r="R1061" s="160"/>
      <c r="S1061" s="160"/>
      <c r="T1061" s="160"/>
      <c r="U1061" s="160"/>
      <c r="V1061" s="160"/>
      <c r="W1061" s="160"/>
      <c r="X1061" s="160"/>
      <c r="Y1061" s="160"/>
      <c r="Z1061" s="160"/>
      <c r="AA1061" s="160"/>
      <c r="AB1061" s="167"/>
      <c r="AC1061" s="160"/>
      <c r="AD1061" s="168"/>
      <c r="AE1061" s="160"/>
      <c r="AF1061" s="160"/>
      <c r="AG1061" s="161"/>
      <c r="AH1061" s="115"/>
      <c r="AI1061" s="115"/>
      <c r="AJ1061" s="159"/>
      <c r="AK1061" s="115"/>
      <c r="AL1061" s="115"/>
      <c r="AM1061" s="115"/>
      <c r="AO1061" s="115"/>
      <c r="AQ1061" s="4"/>
    </row>
    <row r="1062" spans="3:43">
      <c r="C1062" s="159"/>
      <c r="D1062" s="162"/>
      <c r="E1062" s="161"/>
      <c r="F1062" s="166"/>
      <c r="G1062" s="160"/>
      <c r="H1062" s="160"/>
      <c r="I1062" s="160"/>
      <c r="J1062" s="160"/>
      <c r="K1062" s="160"/>
      <c r="L1062" s="160"/>
      <c r="M1062" s="160"/>
      <c r="N1062" s="160"/>
      <c r="O1062" s="160"/>
      <c r="P1062" s="160"/>
      <c r="Q1062" s="160"/>
      <c r="R1062" s="160"/>
      <c r="S1062" s="160"/>
      <c r="T1062" s="160"/>
      <c r="U1062" s="160"/>
      <c r="V1062" s="160"/>
      <c r="W1062" s="160"/>
      <c r="X1062" s="160"/>
      <c r="Y1062" s="160"/>
      <c r="Z1062" s="160"/>
      <c r="AA1062" s="160"/>
      <c r="AB1062" s="167"/>
      <c r="AC1062" s="160"/>
      <c r="AD1062" s="168"/>
      <c r="AE1062" s="160"/>
      <c r="AF1062" s="160"/>
      <c r="AG1062" s="161"/>
      <c r="AH1062" s="115"/>
      <c r="AI1062" s="115"/>
      <c r="AJ1062" s="159"/>
      <c r="AK1062" s="115"/>
      <c r="AL1062" s="115"/>
      <c r="AM1062" s="115"/>
      <c r="AO1062" s="115"/>
      <c r="AQ1062" s="4"/>
    </row>
    <row r="1063" spans="3:43">
      <c r="C1063" s="159"/>
      <c r="D1063" s="162"/>
      <c r="E1063" s="161"/>
      <c r="F1063" s="166"/>
      <c r="G1063" s="160"/>
      <c r="H1063" s="160"/>
      <c r="I1063" s="160"/>
      <c r="J1063" s="160"/>
      <c r="K1063" s="160"/>
      <c r="L1063" s="160"/>
      <c r="M1063" s="160"/>
      <c r="N1063" s="160"/>
      <c r="O1063" s="160"/>
      <c r="P1063" s="160"/>
      <c r="Q1063" s="160"/>
      <c r="R1063" s="160"/>
      <c r="S1063" s="160"/>
      <c r="T1063" s="160"/>
      <c r="U1063" s="160"/>
      <c r="V1063" s="160"/>
      <c r="W1063" s="160"/>
      <c r="X1063" s="160"/>
      <c r="Y1063" s="160"/>
      <c r="Z1063" s="160"/>
      <c r="AA1063" s="160"/>
      <c r="AB1063" s="167"/>
      <c r="AC1063" s="160"/>
      <c r="AD1063" s="168"/>
      <c r="AE1063" s="160"/>
      <c r="AF1063" s="160"/>
      <c r="AG1063" s="161"/>
      <c r="AH1063" s="115"/>
      <c r="AI1063" s="115"/>
      <c r="AJ1063" s="159"/>
      <c r="AK1063" s="115"/>
      <c r="AL1063" s="115"/>
      <c r="AM1063" s="115"/>
      <c r="AO1063" s="115"/>
      <c r="AQ1063" s="4"/>
    </row>
    <row r="1064" spans="3:43">
      <c r="C1064" s="159"/>
      <c r="D1064" s="162"/>
      <c r="E1064" s="161"/>
      <c r="F1064" s="166"/>
      <c r="G1064" s="160"/>
      <c r="H1064" s="160"/>
      <c r="I1064" s="160"/>
      <c r="J1064" s="160"/>
      <c r="K1064" s="160"/>
      <c r="L1064" s="160"/>
      <c r="M1064" s="160"/>
      <c r="N1064" s="160"/>
      <c r="O1064" s="160"/>
      <c r="P1064" s="160"/>
      <c r="Q1064" s="160"/>
      <c r="R1064" s="160"/>
      <c r="S1064" s="160"/>
      <c r="T1064" s="160"/>
      <c r="U1064" s="160"/>
      <c r="V1064" s="160"/>
      <c r="W1064" s="160"/>
      <c r="X1064" s="160"/>
      <c r="Y1064" s="160"/>
      <c r="Z1064" s="160"/>
      <c r="AA1064" s="160"/>
      <c r="AB1064" s="167"/>
      <c r="AC1064" s="160"/>
      <c r="AD1064" s="168"/>
      <c r="AE1064" s="160"/>
      <c r="AF1064" s="160"/>
      <c r="AG1064" s="161"/>
      <c r="AH1064" s="115"/>
      <c r="AI1064" s="115"/>
      <c r="AJ1064" s="159"/>
      <c r="AK1064" s="115"/>
      <c r="AL1064" s="115"/>
      <c r="AM1064" s="115"/>
      <c r="AO1064" s="115"/>
      <c r="AQ1064" s="4"/>
    </row>
    <row r="1065" spans="3:43">
      <c r="C1065" s="159"/>
      <c r="D1065" s="162"/>
      <c r="E1065" s="161"/>
      <c r="F1065" s="166"/>
      <c r="G1065" s="160"/>
      <c r="H1065" s="160"/>
      <c r="I1065" s="160"/>
      <c r="J1065" s="160"/>
      <c r="K1065" s="160"/>
      <c r="L1065" s="160"/>
      <c r="M1065" s="160"/>
      <c r="N1065" s="160"/>
      <c r="O1065" s="160"/>
      <c r="P1065" s="160"/>
      <c r="Q1065" s="160"/>
      <c r="R1065" s="160"/>
      <c r="S1065" s="160"/>
      <c r="T1065" s="160"/>
      <c r="U1065" s="160"/>
      <c r="V1065" s="160"/>
      <c r="W1065" s="160"/>
      <c r="X1065" s="160"/>
      <c r="Y1065" s="160"/>
      <c r="Z1065" s="160"/>
      <c r="AA1065" s="160"/>
      <c r="AB1065" s="167"/>
      <c r="AC1065" s="160"/>
      <c r="AD1065" s="168"/>
      <c r="AE1065" s="160"/>
      <c r="AF1065" s="160"/>
      <c r="AG1065" s="161"/>
      <c r="AH1065" s="115"/>
      <c r="AI1065" s="115"/>
      <c r="AJ1065" s="159"/>
      <c r="AK1065" s="115"/>
      <c r="AL1065" s="115"/>
      <c r="AM1065" s="115"/>
      <c r="AO1065" s="115"/>
      <c r="AQ1065" s="4"/>
    </row>
    <row r="1066" spans="3:43">
      <c r="C1066" s="159"/>
      <c r="D1066" s="162"/>
      <c r="E1066" s="161"/>
      <c r="F1066" s="166"/>
      <c r="G1066" s="160"/>
      <c r="H1066" s="160"/>
      <c r="I1066" s="160"/>
      <c r="J1066" s="160"/>
      <c r="K1066" s="160"/>
      <c r="L1066" s="160"/>
      <c r="M1066" s="160"/>
      <c r="N1066" s="160"/>
      <c r="O1066" s="160"/>
      <c r="P1066" s="160"/>
      <c r="Q1066" s="160"/>
      <c r="R1066" s="160"/>
      <c r="S1066" s="160"/>
      <c r="T1066" s="160"/>
      <c r="U1066" s="160"/>
      <c r="V1066" s="160"/>
      <c r="W1066" s="160"/>
      <c r="X1066" s="160"/>
      <c r="Y1066" s="160"/>
      <c r="Z1066" s="160"/>
      <c r="AA1066" s="160"/>
      <c r="AB1066" s="167"/>
      <c r="AC1066" s="160"/>
      <c r="AD1066" s="168"/>
      <c r="AE1066" s="160"/>
      <c r="AF1066" s="160"/>
      <c r="AG1066" s="161"/>
      <c r="AH1066" s="115"/>
      <c r="AI1066" s="115"/>
      <c r="AJ1066" s="159"/>
      <c r="AK1066" s="115"/>
      <c r="AL1066" s="115"/>
      <c r="AM1066" s="115"/>
      <c r="AO1066" s="115"/>
      <c r="AQ1066" s="4"/>
    </row>
    <row r="1067" spans="3:43">
      <c r="C1067" s="159"/>
      <c r="D1067" s="162"/>
      <c r="E1067" s="161"/>
      <c r="F1067" s="166"/>
      <c r="G1067" s="160"/>
      <c r="H1067" s="160"/>
      <c r="I1067" s="160"/>
      <c r="J1067" s="160"/>
      <c r="K1067" s="160"/>
      <c r="L1067" s="160"/>
      <c r="M1067" s="160"/>
      <c r="N1067" s="160"/>
      <c r="O1067" s="160"/>
      <c r="P1067" s="160"/>
      <c r="Q1067" s="160"/>
      <c r="R1067" s="160"/>
      <c r="S1067" s="160"/>
      <c r="T1067" s="160"/>
      <c r="U1067" s="160"/>
      <c r="V1067" s="160"/>
      <c r="W1067" s="160"/>
      <c r="X1067" s="160"/>
      <c r="Y1067" s="160"/>
      <c r="Z1067" s="160"/>
      <c r="AA1067" s="160"/>
      <c r="AB1067" s="167"/>
      <c r="AC1067" s="160"/>
      <c r="AD1067" s="168"/>
      <c r="AE1067" s="160"/>
      <c r="AF1067" s="160"/>
      <c r="AG1067" s="161"/>
      <c r="AH1067" s="115"/>
      <c r="AI1067" s="115"/>
      <c r="AJ1067" s="159"/>
      <c r="AK1067" s="115"/>
      <c r="AL1067" s="115"/>
      <c r="AM1067" s="115"/>
      <c r="AO1067" s="115"/>
      <c r="AQ1067" s="4"/>
    </row>
    <row r="1068" spans="3:43">
      <c r="C1068" s="159"/>
      <c r="D1068" s="162"/>
      <c r="E1068" s="161"/>
      <c r="F1068" s="166"/>
      <c r="G1068" s="160"/>
      <c r="H1068" s="160"/>
      <c r="I1068" s="160"/>
      <c r="J1068" s="160"/>
      <c r="K1068" s="160"/>
      <c r="L1068" s="160"/>
      <c r="M1068" s="160"/>
      <c r="N1068" s="160"/>
      <c r="O1068" s="160"/>
      <c r="P1068" s="160"/>
      <c r="Q1068" s="160"/>
      <c r="R1068" s="160"/>
      <c r="S1068" s="160"/>
      <c r="T1068" s="160"/>
      <c r="U1068" s="160"/>
      <c r="V1068" s="160"/>
      <c r="W1068" s="160"/>
      <c r="X1068" s="160"/>
      <c r="Y1068" s="160"/>
      <c r="Z1068" s="160"/>
      <c r="AA1068" s="160"/>
      <c r="AB1068" s="167"/>
      <c r="AC1068" s="160"/>
      <c r="AD1068" s="168"/>
      <c r="AE1068" s="160"/>
      <c r="AF1068" s="160"/>
      <c r="AG1068" s="161"/>
      <c r="AH1068" s="115"/>
      <c r="AI1068" s="115"/>
      <c r="AJ1068" s="159"/>
      <c r="AK1068" s="115"/>
      <c r="AL1068" s="115"/>
      <c r="AM1068" s="115"/>
      <c r="AO1068" s="115"/>
      <c r="AQ1068" s="4"/>
    </row>
    <row r="1069" spans="3:43">
      <c r="C1069" s="159"/>
      <c r="D1069" s="162"/>
      <c r="E1069" s="161"/>
      <c r="F1069" s="166"/>
      <c r="G1069" s="160"/>
      <c r="H1069" s="160"/>
      <c r="I1069" s="160"/>
      <c r="J1069" s="160"/>
      <c r="K1069" s="160"/>
      <c r="L1069" s="160"/>
      <c r="M1069" s="160"/>
      <c r="N1069" s="160"/>
      <c r="O1069" s="160"/>
      <c r="P1069" s="160"/>
      <c r="Q1069" s="160"/>
      <c r="R1069" s="160"/>
      <c r="S1069" s="160"/>
      <c r="T1069" s="160"/>
      <c r="U1069" s="160"/>
      <c r="V1069" s="160"/>
      <c r="W1069" s="160"/>
      <c r="X1069" s="160"/>
      <c r="Y1069" s="160"/>
      <c r="Z1069" s="160"/>
      <c r="AA1069" s="160"/>
      <c r="AB1069" s="167"/>
      <c r="AC1069" s="160"/>
      <c r="AD1069" s="168"/>
      <c r="AE1069" s="160"/>
      <c r="AF1069" s="160"/>
      <c r="AG1069" s="161"/>
      <c r="AH1069" s="115"/>
      <c r="AI1069" s="115"/>
      <c r="AJ1069" s="159"/>
      <c r="AK1069" s="115"/>
      <c r="AL1069" s="115"/>
      <c r="AM1069" s="115"/>
      <c r="AO1069" s="115"/>
      <c r="AQ1069" s="4"/>
    </row>
    <row r="1070" spans="3:43">
      <c r="C1070" s="159"/>
      <c r="D1070" s="162"/>
      <c r="E1070" s="161"/>
      <c r="F1070" s="166"/>
      <c r="G1070" s="160"/>
      <c r="H1070" s="160"/>
      <c r="I1070" s="160"/>
      <c r="J1070" s="160"/>
      <c r="K1070" s="160"/>
      <c r="L1070" s="160"/>
      <c r="M1070" s="160"/>
      <c r="N1070" s="160"/>
      <c r="O1070" s="160"/>
      <c r="P1070" s="160"/>
      <c r="Q1070" s="160"/>
      <c r="R1070" s="160"/>
      <c r="S1070" s="160"/>
      <c r="T1070" s="160"/>
      <c r="U1070" s="160"/>
      <c r="V1070" s="160"/>
      <c r="W1070" s="160"/>
      <c r="X1070" s="160"/>
      <c r="Y1070" s="160"/>
      <c r="Z1070" s="160"/>
      <c r="AA1070" s="160"/>
      <c r="AB1070" s="167"/>
      <c r="AC1070" s="160"/>
      <c r="AD1070" s="168"/>
      <c r="AE1070" s="160"/>
      <c r="AF1070" s="160"/>
      <c r="AG1070" s="161"/>
      <c r="AH1070" s="115"/>
      <c r="AI1070" s="115"/>
      <c r="AJ1070" s="159"/>
      <c r="AK1070" s="115"/>
      <c r="AL1070" s="115"/>
      <c r="AM1070" s="115"/>
      <c r="AO1070" s="115"/>
      <c r="AQ1070" s="4"/>
    </row>
    <row r="1071" spans="3:43">
      <c r="C1071" s="159"/>
      <c r="D1071" s="162"/>
      <c r="E1071" s="161"/>
      <c r="F1071" s="166"/>
      <c r="G1071" s="160"/>
      <c r="H1071" s="160"/>
      <c r="I1071" s="160"/>
      <c r="J1071" s="160"/>
      <c r="K1071" s="160"/>
      <c r="L1071" s="160"/>
      <c r="M1071" s="160"/>
      <c r="N1071" s="160"/>
      <c r="O1071" s="160"/>
      <c r="P1071" s="160"/>
      <c r="Q1071" s="160"/>
      <c r="R1071" s="160"/>
      <c r="S1071" s="160"/>
      <c r="T1071" s="160"/>
      <c r="U1071" s="160"/>
      <c r="V1071" s="160"/>
      <c r="W1071" s="160"/>
      <c r="X1071" s="160"/>
      <c r="Y1071" s="160"/>
      <c r="Z1071" s="160"/>
      <c r="AA1071" s="160"/>
      <c r="AB1071" s="167"/>
      <c r="AC1071" s="160"/>
      <c r="AD1071" s="168"/>
      <c r="AE1071" s="160"/>
      <c r="AF1071" s="160"/>
      <c r="AG1071" s="161"/>
      <c r="AH1071" s="115"/>
      <c r="AI1071" s="115"/>
      <c r="AJ1071" s="159"/>
      <c r="AK1071" s="115"/>
      <c r="AL1071" s="115"/>
      <c r="AM1071" s="115"/>
      <c r="AO1071" s="115"/>
      <c r="AQ1071" s="4"/>
    </row>
    <row r="1072" spans="3:43">
      <c r="C1072" s="159"/>
      <c r="D1072" s="162"/>
      <c r="E1072" s="161"/>
      <c r="F1072" s="166"/>
      <c r="G1072" s="160"/>
      <c r="H1072" s="160"/>
      <c r="I1072" s="160"/>
      <c r="J1072" s="160"/>
      <c r="K1072" s="160"/>
      <c r="L1072" s="160"/>
      <c r="M1072" s="160"/>
      <c r="N1072" s="160"/>
      <c r="O1072" s="160"/>
      <c r="P1072" s="160"/>
      <c r="Q1072" s="160"/>
      <c r="R1072" s="160"/>
      <c r="S1072" s="160"/>
      <c r="T1072" s="160"/>
      <c r="U1072" s="160"/>
      <c r="V1072" s="160"/>
      <c r="W1072" s="160"/>
      <c r="X1072" s="160"/>
      <c r="Y1072" s="160"/>
      <c r="Z1072" s="160"/>
      <c r="AA1072" s="160"/>
      <c r="AB1072" s="167"/>
      <c r="AC1072" s="160"/>
      <c r="AD1072" s="168"/>
      <c r="AE1072" s="160"/>
      <c r="AF1072" s="160"/>
      <c r="AG1072" s="161"/>
      <c r="AH1072" s="115"/>
      <c r="AI1072" s="115"/>
      <c r="AJ1072" s="159"/>
      <c r="AK1072" s="115"/>
      <c r="AL1072" s="115"/>
      <c r="AM1072" s="115"/>
      <c r="AO1072" s="115"/>
      <c r="AQ1072" s="4"/>
    </row>
    <row r="1073" spans="3:43">
      <c r="C1073" s="159"/>
      <c r="D1073" s="162"/>
      <c r="E1073" s="161"/>
      <c r="F1073" s="166"/>
      <c r="G1073" s="160"/>
      <c r="H1073" s="160"/>
      <c r="I1073" s="160"/>
      <c r="J1073" s="160"/>
      <c r="K1073" s="160"/>
      <c r="L1073" s="160"/>
      <c r="M1073" s="160"/>
      <c r="N1073" s="160"/>
      <c r="O1073" s="160"/>
      <c r="P1073" s="160"/>
      <c r="Q1073" s="160"/>
      <c r="R1073" s="160"/>
      <c r="S1073" s="160"/>
      <c r="T1073" s="160"/>
      <c r="U1073" s="160"/>
      <c r="V1073" s="160"/>
      <c r="W1073" s="160"/>
      <c r="X1073" s="160"/>
      <c r="Y1073" s="160"/>
      <c r="Z1073" s="160"/>
      <c r="AA1073" s="160"/>
      <c r="AB1073" s="167"/>
      <c r="AC1073" s="160"/>
      <c r="AD1073" s="168"/>
      <c r="AE1073" s="160"/>
      <c r="AF1073" s="160"/>
      <c r="AG1073" s="161"/>
      <c r="AH1073" s="115"/>
      <c r="AI1073" s="115"/>
      <c r="AJ1073" s="159"/>
      <c r="AK1073" s="115"/>
      <c r="AL1073" s="115"/>
      <c r="AM1073" s="115"/>
      <c r="AO1073" s="115"/>
      <c r="AQ1073" s="4"/>
    </row>
    <row r="1074" spans="3:43">
      <c r="C1074" s="159"/>
      <c r="D1074" s="162"/>
      <c r="E1074" s="161"/>
      <c r="F1074" s="166"/>
      <c r="G1074" s="160"/>
      <c r="H1074" s="160"/>
      <c r="I1074" s="160"/>
      <c r="J1074" s="160"/>
      <c r="K1074" s="160"/>
      <c r="L1074" s="160"/>
      <c r="M1074" s="160"/>
      <c r="N1074" s="160"/>
      <c r="O1074" s="160"/>
      <c r="P1074" s="160"/>
      <c r="Q1074" s="160"/>
      <c r="R1074" s="160"/>
      <c r="S1074" s="160"/>
      <c r="T1074" s="160"/>
      <c r="U1074" s="160"/>
      <c r="V1074" s="160"/>
      <c r="W1074" s="160"/>
      <c r="X1074" s="160"/>
      <c r="Y1074" s="160"/>
      <c r="Z1074" s="160"/>
      <c r="AA1074" s="160"/>
      <c r="AB1074" s="167"/>
      <c r="AC1074" s="160"/>
      <c r="AD1074" s="168"/>
      <c r="AE1074" s="160"/>
      <c r="AF1074" s="160"/>
      <c r="AG1074" s="161"/>
      <c r="AH1074" s="115"/>
      <c r="AI1074" s="115"/>
      <c r="AJ1074" s="159"/>
      <c r="AK1074" s="115"/>
      <c r="AL1074" s="115"/>
      <c r="AM1074" s="115"/>
      <c r="AO1074" s="115"/>
      <c r="AQ1074" s="4"/>
    </row>
    <row r="1075" spans="3:43">
      <c r="C1075" s="159"/>
      <c r="D1075" s="162"/>
      <c r="E1075" s="161"/>
      <c r="F1075" s="166"/>
      <c r="G1075" s="160"/>
      <c r="H1075" s="160"/>
      <c r="I1075" s="160"/>
      <c r="J1075" s="160"/>
      <c r="K1075" s="160"/>
      <c r="L1075" s="160"/>
      <c r="M1075" s="160"/>
      <c r="N1075" s="160"/>
      <c r="O1075" s="160"/>
      <c r="P1075" s="160"/>
      <c r="Q1075" s="160"/>
      <c r="R1075" s="160"/>
      <c r="S1075" s="160"/>
      <c r="T1075" s="160"/>
      <c r="U1075" s="160"/>
      <c r="V1075" s="160"/>
      <c r="W1075" s="160"/>
      <c r="X1075" s="160"/>
      <c r="Y1075" s="160"/>
      <c r="Z1075" s="160"/>
      <c r="AA1075" s="160"/>
      <c r="AB1075" s="167"/>
      <c r="AC1075" s="160"/>
      <c r="AD1075" s="168"/>
      <c r="AE1075" s="160"/>
      <c r="AF1075" s="160"/>
      <c r="AG1075" s="161"/>
      <c r="AH1075" s="115"/>
      <c r="AI1075" s="115"/>
      <c r="AJ1075" s="159"/>
      <c r="AK1075" s="115"/>
      <c r="AL1075" s="115"/>
      <c r="AM1075" s="115"/>
      <c r="AO1075" s="115"/>
      <c r="AQ1075" s="4"/>
    </row>
    <row r="1076" spans="3:43">
      <c r="C1076" s="159"/>
      <c r="D1076" s="162"/>
      <c r="E1076" s="161"/>
      <c r="F1076" s="166"/>
      <c r="G1076" s="160"/>
      <c r="H1076" s="160"/>
      <c r="I1076" s="160"/>
      <c r="J1076" s="160"/>
      <c r="K1076" s="160"/>
      <c r="L1076" s="160"/>
      <c r="M1076" s="160"/>
      <c r="N1076" s="160"/>
      <c r="O1076" s="160"/>
      <c r="P1076" s="160"/>
      <c r="Q1076" s="160"/>
      <c r="R1076" s="160"/>
      <c r="S1076" s="160"/>
      <c r="T1076" s="160"/>
      <c r="U1076" s="160"/>
      <c r="V1076" s="160"/>
      <c r="W1076" s="160"/>
      <c r="X1076" s="160"/>
      <c r="Y1076" s="160"/>
      <c r="Z1076" s="160"/>
      <c r="AA1076" s="160"/>
      <c r="AB1076" s="167"/>
      <c r="AC1076" s="160"/>
      <c r="AD1076" s="168"/>
      <c r="AE1076" s="160"/>
      <c r="AF1076" s="160"/>
      <c r="AG1076" s="161"/>
      <c r="AH1076" s="115"/>
      <c r="AI1076" s="115"/>
      <c r="AJ1076" s="159"/>
      <c r="AK1076" s="115"/>
      <c r="AL1076" s="115"/>
      <c r="AM1076" s="115"/>
      <c r="AO1076" s="115"/>
      <c r="AQ1076" s="4"/>
    </row>
    <row r="1077" spans="3:43">
      <c r="C1077" s="159"/>
      <c r="D1077" s="162"/>
      <c r="E1077" s="161"/>
      <c r="F1077" s="166"/>
      <c r="G1077" s="160"/>
      <c r="H1077" s="160"/>
      <c r="I1077" s="160"/>
      <c r="J1077" s="160"/>
      <c r="K1077" s="160"/>
      <c r="L1077" s="160"/>
      <c r="M1077" s="160"/>
      <c r="N1077" s="160"/>
      <c r="O1077" s="160"/>
      <c r="P1077" s="160"/>
      <c r="Q1077" s="160"/>
      <c r="R1077" s="160"/>
      <c r="S1077" s="160"/>
      <c r="T1077" s="160"/>
      <c r="U1077" s="160"/>
      <c r="V1077" s="160"/>
      <c r="W1077" s="160"/>
      <c r="X1077" s="160"/>
      <c r="Y1077" s="160"/>
      <c r="Z1077" s="160"/>
      <c r="AA1077" s="160"/>
      <c r="AB1077" s="167"/>
      <c r="AC1077" s="160"/>
      <c r="AD1077" s="168"/>
      <c r="AE1077" s="160"/>
      <c r="AF1077" s="160"/>
      <c r="AG1077" s="161"/>
      <c r="AH1077" s="115"/>
      <c r="AI1077" s="115"/>
      <c r="AJ1077" s="159"/>
      <c r="AK1077" s="115"/>
      <c r="AL1077" s="115"/>
      <c r="AM1077" s="115"/>
      <c r="AO1077" s="115"/>
      <c r="AQ1077" s="4"/>
    </row>
    <row r="1078" spans="3:43">
      <c r="C1078" s="159"/>
      <c r="D1078" s="162"/>
      <c r="E1078" s="161"/>
      <c r="F1078" s="166"/>
      <c r="G1078" s="160"/>
      <c r="H1078" s="160"/>
      <c r="I1078" s="160"/>
      <c r="J1078" s="160"/>
      <c r="K1078" s="160"/>
      <c r="L1078" s="160"/>
      <c r="M1078" s="160"/>
      <c r="N1078" s="160"/>
      <c r="O1078" s="160"/>
      <c r="P1078" s="160"/>
      <c r="Q1078" s="160"/>
      <c r="R1078" s="160"/>
      <c r="S1078" s="160"/>
      <c r="T1078" s="160"/>
      <c r="U1078" s="160"/>
      <c r="V1078" s="160"/>
      <c r="W1078" s="160"/>
      <c r="X1078" s="160"/>
      <c r="Y1078" s="160"/>
      <c r="Z1078" s="160"/>
      <c r="AA1078" s="160"/>
      <c r="AB1078" s="167"/>
      <c r="AC1078" s="160"/>
      <c r="AD1078" s="168"/>
      <c r="AE1078" s="160"/>
      <c r="AF1078" s="160"/>
      <c r="AG1078" s="161"/>
      <c r="AH1078" s="115"/>
      <c r="AI1078" s="115"/>
      <c r="AJ1078" s="159"/>
      <c r="AK1078" s="115"/>
      <c r="AL1078" s="115"/>
      <c r="AM1078" s="115"/>
      <c r="AO1078" s="115"/>
      <c r="AQ1078" s="4"/>
    </row>
    <row r="1079" spans="3:43">
      <c r="C1079" s="159"/>
      <c r="D1079" s="162"/>
      <c r="E1079" s="161"/>
      <c r="F1079" s="166"/>
      <c r="G1079" s="160"/>
      <c r="H1079" s="160"/>
      <c r="I1079" s="160"/>
      <c r="J1079" s="160"/>
      <c r="K1079" s="160"/>
      <c r="L1079" s="160"/>
      <c r="M1079" s="160"/>
      <c r="N1079" s="160"/>
      <c r="O1079" s="160"/>
      <c r="P1079" s="160"/>
      <c r="Q1079" s="160"/>
      <c r="R1079" s="160"/>
      <c r="S1079" s="160"/>
      <c r="T1079" s="160"/>
      <c r="U1079" s="160"/>
      <c r="V1079" s="160"/>
      <c r="W1079" s="160"/>
      <c r="X1079" s="160"/>
      <c r="Y1079" s="160"/>
      <c r="Z1079" s="160"/>
      <c r="AA1079" s="160"/>
      <c r="AB1079" s="167"/>
      <c r="AC1079" s="160"/>
      <c r="AD1079" s="168"/>
      <c r="AE1079" s="160"/>
      <c r="AF1079" s="160"/>
      <c r="AG1079" s="161"/>
      <c r="AH1079" s="115"/>
      <c r="AI1079" s="115"/>
      <c r="AJ1079" s="159"/>
      <c r="AK1079" s="115"/>
      <c r="AL1079" s="115"/>
      <c r="AM1079" s="115"/>
      <c r="AO1079" s="115"/>
      <c r="AQ1079" s="4"/>
    </row>
    <row r="1080" spans="3:43">
      <c r="C1080" s="159"/>
      <c r="D1080" s="162"/>
      <c r="E1080" s="161"/>
      <c r="F1080" s="166"/>
      <c r="G1080" s="160"/>
      <c r="H1080" s="160"/>
      <c r="I1080" s="160"/>
      <c r="J1080" s="160"/>
      <c r="K1080" s="160"/>
      <c r="L1080" s="160"/>
      <c r="M1080" s="160"/>
      <c r="N1080" s="160"/>
      <c r="O1080" s="160"/>
      <c r="P1080" s="160"/>
      <c r="Q1080" s="160"/>
      <c r="R1080" s="160"/>
      <c r="S1080" s="160"/>
      <c r="T1080" s="160"/>
      <c r="U1080" s="160"/>
      <c r="V1080" s="160"/>
      <c r="W1080" s="160"/>
      <c r="X1080" s="160"/>
      <c r="Y1080" s="160"/>
      <c r="Z1080" s="160"/>
      <c r="AA1080" s="160"/>
      <c r="AB1080" s="167"/>
      <c r="AC1080" s="160"/>
      <c r="AD1080" s="168"/>
      <c r="AE1080" s="160"/>
      <c r="AF1080" s="160"/>
      <c r="AG1080" s="161"/>
      <c r="AH1080" s="115"/>
      <c r="AI1080" s="115"/>
      <c r="AJ1080" s="159"/>
      <c r="AK1080" s="115"/>
      <c r="AL1080" s="115"/>
      <c r="AM1080" s="115"/>
      <c r="AO1080" s="115"/>
      <c r="AQ1080" s="4"/>
    </row>
    <row r="1081" spans="3:43">
      <c r="C1081" s="159"/>
      <c r="D1081" s="162"/>
      <c r="E1081" s="161"/>
      <c r="F1081" s="166"/>
      <c r="G1081" s="160"/>
      <c r="H1081" s="160"/>
      <c r="I1081" s="160"/>
      <c r="J1081" s="160"/>
      <c r="K1081" s="160"/>
      <c r="L1081" s="160"/>
      <c r="M1081" s="160"/>
      <c r="N1081" s="160"/>
      <c r="O1081" s="160"/>
      <c r="P1081" s="160"/>
      <c r="Q1081" s="160"/>
      <c r="R1081" s="160"/>
      <c r="S1081" s="160"/>
      <c r="T1081" s="160"/>
      <c r="U1081" s="160"/>
      <c r="V1081" s="160"/>
      <c r="W1081" s="160"/>
      <c r="X1081" s="160"/>
      <c r="Y1081" s="160"/>
      <c r="Z1081" s="160"/>
      <c r="AA1081" s="160"/>
      <c r="AB1081" s="167"/>
      <c r="AC1081" s="160"/>
      <c r="AD1081" s="168"/>
      <c r="AE1081" s="160"/>
      <c r="AF1081" s="160"/>
      <c r="AG1081" s="161"/>
      <c r="AH1081" s="115"/>
      <c r="AI1081" s="115"/>
      <c r="AJ1081" s="159"/>
      <c r="AK1081" s="115"/>
      <c r="AL1081" s="115"/>
      <c r="AM1081" s="115"/>
      <c r="AO1081" s="115"/>
      <c r="AQ1081" s="4"/>
    </row>
    <row r="1082" spans="3:43">
      <c r="C1082" s="159"/>
      <c r="D1082" s="162"/>
      <c r="E1082" s="161"/>
      <c r="F1082" s="166"/>
      <c r="G1082" s="160"/>
      <c r="H1082" s="160"/>
      <c r="I1082" s="160"/>
      <c r="J1082" s="160"/>
      <c r="K1082" s="160"/>
      <c r="L1082" s="160"/>
      <c r="M1082" s="160"/>
      <c r="N1082" s="160"/>
      <c r="O1082" s="160"/>
      <c r="P1082" s="160"/>
      <c r="Q1082" s="160"/>
      <c r="R1082" s="160"/>
      <c r="S1082" s="160"/>
      <c r="T1082" s="160"/>
      <c r="U1082" s="160"/>
      <c r="V1082" s="160"/>
      <c r="W1082" s="160"/>
      <c r="X1082" s="160"/>
      <c r="Y1082" s="160"/>
      <c r="Z1082" s="160"/>
      <c r="AA1082" s="160"/>
      <c r="AB1082" s="167"/>
      <c r="AC1082" s="160"/>
      <c r="AD1082" s="168"/>
      <c r="AE1082" s="160"/>
      <c r="AF1082" s="160"/>
      <c r="AG1082" s="161"/>
      <c r="AH1082" s="115"/>
      <c r="AI1082" s="115"/>
      <c r="AJ1082" s="159"/>
      <c r="AK1082" s="115"/>
      <c r="AL1082" s="115"/>
      <c r="AM1082" s="115"/>
      <c r="AO1082" s="115"/>
      <c r="AQ1082" s="4"/>
    </row>
    <row r="1083" spans="3:43">
      <c r="C1083" s="159"/>
      <c r="D1083" s="162"/>
      <c r="E1083" s="161"/>
      <c r="F1083" s="166"/>
      <c r="G1083" s="160"/>
      <c r="H1083" s="160"/>
      <c r="I1083" s="160"/>
      <c r="J1083" s="160"/>
      <c r="K1083" s="160"/>
      <c r="L1083" s="160"/>
      <c r="M1083" s="160"/>
      <c r="N1083" s="160"/>
      <c r="O1083" s="160"/>
      <c r="P1083" s="160"/>
      <c r="Q1083" s="160"/>
      <c r="R1083" s="160"/>
      <c r="S1083" s="160"/>
      <c r="T1083" s="160"/>
      <c r="U1083" s="160"/>
      <c r="V1083" s="160"/>
      <c r="W1083" s="160"/>
      <c r="X1083" s="160"/>
      <c r="Y1083" s="160"/>
      <c r="Z1083" s="160"/>
      <c r="AA1083" s="160"/>
      <c r="AB1083" s="167"/>
      <c r="AC1083" s="160"/>
      <c r="AD1083" s="168"/>
      <c r="AE1083" s="160"/>
      <c r="AF1083" s="160"/>
      <c r="AG1083" s="161"/>
      <c r="AH1083" s="115"/>
      <c r="AI1083" s="115"/>
      <c r="AJ1083" s="159"/>
      <c r="AK1083" s="115"/>
      <c r="AL1083" s="115"/>
      <c r="AM1083" s="115"/>
      <c r="AO1083" s="115"/>
      <c r="AQ1083" s="4"/>
    </row>
    <row r="1084" spans="3:43">
      <c r="C1084" s="159"/>
      <c r="D1084" s="162"/>
      <c r="E1084" s="161"/>
      <c r="F1084" s="166"/>
      <c r="G1084" s="160"/>
      <c r="H1084" s="160"/>
      <c r="I1084" s="160"/>
      <c r="J1084" s="160"/>
      <c r="K1084" s="160"/>
      <c r="L1084" s="160"/>
      <c r="M1084" s="160"/>
      <c r="N1084" s="160"/>
      <c r="O1084" s="160"/>
      <c r="P1084" s="160"/>
      <c r="Q1084" s="160"/>
      <c r="R1084" s="160"/>
      <c r="S1084" s="160"/>
      <c r="T1084" s="160"/>
      <c r="U1084" s="160"/>
      <c r="V1084" s="160"/>
      <c r="W1084" s="160"/>
      <c r="X1084" s="160"/>
      <c r="Y1084" s="160"/>
      <c r="Z1084" s="160"/>
      <c r="AA1084" s="160"/>
      <c r="AB1084" s="167"/>
      <c r="AC1084" s="160"/>
      <c r="AD1084" s="168"/>
      <c r="AE1084" s="160"/>
      <c r="AF1084" s="160"/>
      <c r="AG1084" s="161"/>
      <c r="AH1084" s="115"/>
      <c r="AI1084" s="115"/>
      <c r="AJ1084" s="159"/>
      <c r="AK1084" s="115"/>
      <c r="AL1084" s="115"/>
      <c r="AM1084" s="115"/>
      <c r="AO1084" s="115"/>
      <c r="AQ1084" s="4"/>
    </row>
    <row r="1085" spans="3:43">
      <c r="C1085" s="159"/>
      <c r="D1085" s="162"/>
      <c r="E1085" s="161"/>
      <c r="F1085" s="166"/>
      <c r="G1085" s="160"/>
      <c r="H1085" s="160"/>
      <c r="I1085" s="160"/>
      <c r="J1085" s="160"/>
      <c r="K1085" s="160"/>
      <c r="L1085" s="160"/>
      <c r="M1085" s="160"/>
      <c r="N1085" s="160"/>
      <c r="O1085" s="160"/>
      <c r="P1085" s="160"/>
      <c r="Q1085" s="160"/>
      <c r="R1085" s="160"/>
      <c r="S1085" s="160"/>
      <c r="T1085" s="160"/>
      <c r="U1085" s="160"/>
      <c r="V1085" s="160"/>
      <c r="W1085" s="160"/>
      <c r="X1085" s="160"/>
      <c r="Y1085" s="160"/>
      <c r="Z1085" s="160"/>
      <c r="AA1085" s="160"/>
      <c r="AB1085" s="167"/>
      <c r="AC1085" s="160"/>
      <c r="AD1085" s="168"/>
      <c r="AE1085" s="160"/>
      <c r="AF1085" s="160"/>
      <c r="AG1085" s="161"/>
      <c r="AH1085" s="115"/>
      <c r="AI1085" s="115"/>
      <c r="AJ1085" s="159"/>
      <c r="AK1085" s="115"/>
      <c r="AL1085" s="115"/>
      <c r="AM1085" s="115"/>
      <c r="AO1085" s="115"/>
      <c r="AQ1085" s="4"/>
    </row>
    <row r="1086" spans="3:43">
      <c r="C1086" s="159"/>
      <c r="D1086" s="162"/>
      <c r="E1086" s="161"/>
      <c r="F1086" s="166"/>
      <c r="G1086" s="160"/>
      <c r="H1086" s="160"/>
      <c r="I1086" s="160"/>
      <c r="J1086" s="160"/>
      <c r="K1086" s="160"/>
      <c r="L1086" s="160"/>
      <c r="M1086" s="160"/>
      <c r="N1086" s="160"/>
      <c r="O1086" s="160"/>
      <c r="P1086" s="160"/>
      <c r="Q1086" s="160"/>
      <c r="R1086" s="160"/>
      <c r="S1086" s="160"/>
      <c r="T1086" s="160"/>
      <c r="U1086" s="160"/>
      <c r="V1086" s="160"/>
      <c r="W1086" s="160"/>
      <c r="X1086" s="160"/>
      <c r="Y1086" s="160"/>
      <c r="Z1086" s="160"/>
      <c r="AA1086" s="160"/>
      <c r="AB1086" s="167"/>
      <c r="AC1086" s="160"/>
      <c r="AD1086" s="168"/>
      <c r="AE1086" s="160"/>
      <c r="AF1086" s="160"/>
      <c r="AG1086" s="161"/>
      <c r="AH1086" s="115"/>
      <c r="AI1086" s="115"/>
      <c r="AJ1086" s="159"/>
      <c r="AK1086" s="115"/>
      <c r="AL1086" s="115"/>
      <c r="AM1086" s="115"/>
      <c r="AO1086" s="115"/>
      <c r="AQ1086" s="4"/>
    </row>
    <row r="1087" spans="3:43">
      <c r="C1087" s="159"/>
      <c r="D1087" s="162"/>
      <c r="E1087" s="161"/>
      <c r="F1087" s="166"/>
      <c r="G1087" s="160"/>
      <c r="H1087" s="160"/>
      <c r="I1087" s="160"/>
      <c r="J1087" s="160"/>
      <c r="K1087" s="160"/>
      <c r="L1087" s="160"/>
      <c r="M1087" s="160"/>
      <c r="N1087" s="160"/>
      <c r="O1087" s="160"/>
      <c r="P1087" s="160"/>
      <c r="Q1087" s="160"/>
      <c r="R1087" s="160"/>
      <c r="S1087" s="160"/>
      <c r="T1087" s="160"/>
      <c r="U1087" s="160"/>
      <c r="V1087" s="160"/>
      <c r="W1087" s="160"/>
      <c r="X1087" s="160"/>
      <c r="Y1087" s="160"/>
      <c r="Z1087" s="160"/>
      <c r="AA1087" s="160"/>
      <c r="AB1087" s="167"/>
      <c r="AC1087" s="160"/>
      <c r="AD1087" s="168"/>
      <c r="AE1087" s="160"/>
      <c r="AF1087" s="160"/>
      <c r="AG1087" s="161"/>
      <c r="AH1087" s="115"/>
      <c r="AI1087" s="115"/>
      <c r="AJ1087" s="159"/>
      <c r="AK1087" s="115"/>
      <c r="AL1087" s="115"/>
      <c r="AM1087" s="115"/>
      <c r="AO1087" s="115"/>
      <c r="AQ1087" s="4"/>
    </row>
    <row r="1088" spans="3:43">
      <c r="C1088" s="159"/>
      <c r="D1088" s="162"/>
      <c r="E1088" s="161"/>
      <c r="F1088" s="166"/>
      <c r="G1088" s="160"/>
      <c r="H1088" s="160"/>
      <c r="I1088" s="160"/>
      <c r="J1088" s="160"/>
      <c r="K1088" s="160"/>
      <c r="L1088" s="160"/>
      <c r="M1088" s="160"/>
      <c r="N1088" s="160"/>
      <c r="O1088" s="160"/>
      <c r="P1088" s="160"/>
      <c r="Q1088" s="160"/>
      <c r="R1088" s="160"/>
      <c r="S1088" s="160"/>
      <c r="T1088" s="160"/>
      <c r="U1088" s="160"/>
      <c r="V1088" s="160"/>
      <c r="W1088" s="160"/>
      <c r="X1088" s="160"/>
      <c r="Y1088" s="160"/>
      <c r="Z1088" s="160"/>
      <c r="AA1088" s="160"/>
      <c r="AB1088" s="167"/>
      <c r="AC1088" s="160"/>
      <c r="AD1088" s="168"/>
      <c r="AE1088" s="160"/>
      <c r="AF1088" s="160"/>
      <c r="AG1088" s="161"/>
      <c r="AH1088" s="115"/>
      <c r="AI1088" s="115"/>
      <c r="AJ1088" s="159"/>
      <c r="AK1088" s="115"/>
      <c r="AL1088" s="115"/>
      <c r="AM1088" s="115"/>
      <c r="AO1088" s="115"/>
      <c r="AQ1088" s="4"/>
    </row>
    <row r="1089" spans="3:43">
      <c r="C1089" s="159"/>
      <c r="D1089" s="162"/>
      <c r="E1089" s="161"/>
      <c r="F1089" s="166"/>
      <c r="G1089" s="160"/>
      <c r="H1089" s="160"/>
      <c r="I1089" s="160"/>
      <c r="J1089" s="160"/>
      <c r="K1089" s="160"/>
      <c r="L1089" s="160"/>
      <c r="M1089" s="160"/>
      <c r="N1089" s="160"/>
      <c r="O1089" s="160"/>
      <c r="P1089" s="160"/>
      <c r="Q1089" s="160"/>
      <c r="R1089" s="160"/>
      <c r="S1089" s="160"/>
      <c r="T1089" s="160"/>
      <c r="U1089" s="160"/>
      <c r="V1089" s="160"/>
      <c r="W1089" s="160"/>
      <c r="X1089" s="160"/>
      <c r="Y1089" s="160"/>
      <c r="Z1089" s="160"/>
      <c r="AA1089" s="160"/>
      <c r="AB1089" s="167"/>
      <c r="AC1089" s="160"/>
      <c r="AD1089" s="168"/>
      <c r="AE1089" s="160"/>
      <c r="AF1089" s="160"/>
      <c r="AG1089" s="161"/>
      <c r="AH1089" s="115"/>
      <c r="AI1089" s="115"/>
      <c r="AJ1089" s="159"/>
      <c r="AK1089" s="115"/>
      <c r="AL1089" s="115"/>
      <c r="AM1089" s="115"/>
      <c r="AO1089" s="115"/>
      <c r="AQ1089" s="4"/>
    </row>
    <row r="1090" spans="3:43">
      <c r="C1090" s="159"/>
      <c r="D1090" s="162"/>
      <c r="E1090" s="161"/>
      <c r="F1090" s="166"/>
      <c r="G1090" s="160"/>
      <c r="H1090" s="160"/>
      <c r="I1090" s="160"/>
      <c r="J1090" s="160"/>
      <c r="K1090" s="160"/>
      <c r="L1090" s="160"/>
      <c r="M1090" s="160"/>
      <c r="N1090" s="160"/>
      <c r="O1090" s="160"/>
      <c r="P1090" s="160"/>
      <c r="Q1090" s="160"/>
      <c r="R1090" s="160"/>
      <c r="S1090" s="160"/>
      <c r="T1090" s="160"/>
      <c r="U1090" s="160"/>
      <c r="V1090" s="160"/>
      <c r="W1090" s="160"/>
      <c r="X1090" s="160"/>
      <c r="Y1090" s="160"/>
      <c r="Z1090" s="160"/>
      <c r="AA1090" s="160"/>
      <c r="AB1090" s="167"/>
      <c r="AC1090" s="160"/>
      <c r="AD1090" s="168"/>
      <c r="AE1090" s="160"/>
      <c r="AF1090" s="160"/>
      <c r="AG1090" s="161"/>
      <c r="AH1090" s="115"/>
      <c r="AI1090" s="115"/>
      <c r="AJ1090" s="159"/>
      <c r="AK1090" s="115"/>
      <c r="AL1090" s="115"/>
      <c r="AM1090" s="115"/>
      <c r="AO1090" s="115"/>
      <c r="AQ1090" s="4"/>
    </row>
    <row r="1091" spans="3:43">
      <c r="C1091" s="159"/>
      <c r="D1091" s="162"/>
      <c r="E1091" s="161"/>
      <c r="F1091" s="166"/>
      <c r="G1091" s="160"/>
      <c r="H1091" s="160"/>
      <c r="I1091" s="160"/>
      <c r="J1091" s="160"/>
      <c r="K1091" s="160"/>
      <c r="L1091" s="160"/>
      <c r="M1091" s="160"/>
      <c r="N1091" s="160"/>
      <c r="O1091" s="160"/>
      <c r="P1091" s="160"/>
      <c r="Q1091" s="160"/>
      <c r="R1091" s="160"/>
      <c r="S1091" s="160"/>
      <c r="T1091" s="160"/>
      <c r="U1091" s="160"/>
      <c r="V1091" s="160"/>
      <c r="W1091" s="160"/>
      <c r="X1091" s="160"/>
      <c r="Y1091" s="160"/>
      <c r="Z1091" s="160"/>
      <c r="AA1091" s="160"/>
      <c r="AB1091" s="167"/>
      <c r="AC1091" s="160"/>
      <c r="AD1091" s="168"/>
      <c r="AE1091" s="160"/>
      <c r="AF1091" s="160"/>
      <c r="AG1091" s="161"/>
      <c r="AH1091" s="115"/>
      <c r="AI1091" s="115"/>
      <c r="AJ1091" s="159"/>
      <c r="AK1091" s="115"/>
      <c r="AL1091" s="115"/>
      <c r="AM1091" s="115"/>
      <c r="AO1091" s="115"/>
      <c r="AQ1091" s="4"/>
    </row>
    <row r="1092" spans="3:43">
      <c r="C1092" s="159"/>
      <c r="D1092" s="162"/>
      <c r="E1092" s="161"/>
      <c r="F1092" s="166"/>
      <c r="G1092" s="160"/>
      <c r="H1092" s="160"/>
      <c r="I1092" s="160"/>
      <c r="J1092" s="160"/>
      <c r="K1092" s="160"/>
      <c r="L1092" s="160"/>
      <c r="M1092" s="160"/>
      <c r="N1092" s="160"/>
      <c r="O1092" s="160"/>
      <c r="P1092" s="160"/>
      <c r="Q1092" s="160"/>
      <c r="R1092" s="160"/>
      <c r="S1092" s="160"/>
      <c r="T1092" s="160"/>
      <c r="U1092" s="160"/>
      <c r="V1092" s="160"/>
      <c r="W1092" s="160"/>
      <c r="X1092" s="160"/>
      <c r="Y1092" s="160"/>
      <c r="Z1092" s="160"/>
      <c r="AA1092" s="160"/>
      <c r="AB1092" s="167"/>
      <c r="AC1092" s="160"/>
      <c r="AD1092" s="168"/>
      <c r="AE1092" s="160"/>
      <c r="AF1092" s="160"/>
      <c r="AG1092" s="161"/>
      <c r="AH1092" s="115"/>
      <c r="AI1092" s="115"/>
      <c r="AJ1092" s="159"/>
      <c r="AK1092" s="115"/>
      <c r="AL1092" s="115"/>
      <c r="AM1092" s="115"/>
      <c r="AO1092" s="115"/>
      <c r="AQ1092" s="4"/>
    </row>
    <row r="1093" spans="3:43">
      <c r="C1093" s="159"/>
      <c r="D1093" s="162"/>
      <c r="E1093" s="161"/>
      <c r="F1093" s="166"/>
      <c r="G1093" s="160"/>
      <c r="H1093" s="160"/>
      <c r="I1093" s="160"/>
      <c r="J1093" s="160"/>
      <c r="K1093" s="160"/>
      <c r="L1093" s="160"/>
      <c r="M1093" s="160"/>
      <c r="N1093" s="160"/>
      <c r="O1093" s="160"/>
      <c r="P1093" s="160"/>
      <c r="Q1093" s="160"/>
      <c r="R1093" s="160"/>
      <c r="S1093" s="160"/>
      <c r="T1093" s="160"/>
      <c r="U1093" s="160"/>
      <c r="V1093" s="160"/>
      <c r="W1093" s="160"/>
      <c r="X1093" s="160"/>
      <c r="Y1093" s="160"/>
      <c r="Z1093" s="160"/>
      <c r="AA1093" s="160"/>
      <c r="AB1093" s="167"/>
      <c r="AC1093" s="160"/>
      <c r="AD1093" s="168"/>
      <c r="AE1093" s="160"/>
      <c r="AF1093" s="160"/>
      <c r="AG1093" s="161"/>
      <c r="AH1093" s="115"/>
      <c r="AI1093" s="115"/>
      <c r="AJ1093" s="159"/>
      <c r="AK1093" s="115"/>
      <c r="AL1093" s="115"/>
      <c r="AM1093" s="115"/>
      <c r="AO1093" s="115"/>
      <c r="AQ1093" s="4"/>
    </row>
    <row r="1094" spans="3:43">
      <c r="C1094" s="159"/>
      <c r="D1094" s="162"/>
      <c r="E1094" s="161"/>
      <c r="F1094" s="166"/>
      <c r="G1094" s="160"/>
      <c r="H1094" s="160"/>
      <c r="I1094" s="160"/>
      <c r="J1094" s="160"/>
      <c r="K1094" s="160"/>
      <c r="L1094" s="160"/>
      <c r="M1094" s="160"/>
      <c r="N1094" s="160"/>
      <c r="O1094" s="160"/>
      <c r="P1094" s="160"/>
      <c r="Q1094" s="160"/>
      <c r="R1094" s="160"/>
      <c r="S1094" s="160"/>
      <c r="T1094" s="160"/>
      <c r="U1094" s="160"/>
      <c r="V1094" s="160"/>
      <c r="W1094" s="160"/>
      <c r="X1094" s="160"/>
      <c r="Y1094" s="160"/>
      <c r="Z1094" s="160"/>
      <c r="AA1094" s="160"/>
      <c r="AB1094" s="167"/>
      <c r="AC1094" s="160"/>
      <c r="AD1094" s="168"/>
      <c r="AE1094" s="160"/>
      <c r="AF1094" s="160"/>
      <c r="AG1094" s="161"/>
      <c r="AH1094" s="115"/>
      <c r="AI1094" s="115"/>
      <c r="AJ1094" s="159"/>
      <c r="AK1094" s="115"/>
      <c r="AL1094" s="115"/>
      <c r="AM1094" s="115"/>
      <c r="AO1094" s="115"/>
      <c r="AQ1094" s="4"/>
    </row>
    <row r="1095" spans="3:43">
      <c r="C1095" s="159"/>
      <c r="D1095" s="162"/>
      <c r="E1095" s="161"/>
      <c r="F1095" s="166"/>
      <c r="G1095" s="160"/>
      <c r="H1095" s="160"/>
      <c r="I1095" s="160"/>
      <c r="J1095" s="160"/>
      <c r="K1095" s="160"/>
      <c r="L1095" s="160"/>
      <c r="M1095" s="160"/>
      <c r="N1095" s="160"/>
      <c r="O1095" s="160"/>
      <c r="P1095" s="160"/>
      <c r="Q1095" s="160"/>
      <c r="R1095" s="160"/>
      <c r="S1095" s="160"/>
      <c r="T1095" s="160"/>
      <c r="U1095" s="160"/>
      <c r="V1095" s="160"/>
      <c r="W1095" s="160"/>
      <c r="X1095" s="160"/>
      <c r="Y1095" s="160"/>
      <c r="Z1095" s="160"/>
      <c r="AA1095" s="160"/>
      <c r="AB1095" s="167"/>
      <c r="AC1095" s="160"/>
      <c r="AD1095" s="168"/>
      <c r="AE1095" s="160"/>
      <c r="AF1095" s="160"/>
      <c r="AG1095" s="161"/>
      <c r="AH1095" s="115"/>
      <c r="AI1095" s="115"/>
      <c r="AJ1095" s="159"/>
      <c r="AK1095" s="115"/>
      <c r="AL1095" s="115"/>
      <c r="AM1095" s="115"/>
      <c r="AO1095" s="115"/>
      <c r="AQ1095" s="4"/>
    </row>
    <row r="1096" spans="3:43">
      <c r="C1096" s="159"/>
      <c r="D1096" s="162"/>
      <c r="E1096" s="161"/>
      <c r="F1096" s="166"/>
      <c r="G1096" s="160"/>
      <c r="H1096" s="160"/>
      <c r="I1096" s="160"/>
      <c r="J1096" s="160"/>
      <c r="K1096" s="160"/>
      <c r="L1096" s="160"/>
      <c r="M1096" s="160"/>
      <c r="N1096" s="160"/>
      <c r="O1096" s="160"/>
      <c r="P1096" s="160"/>
      <c r="Q1096" s="160"/>
      <c r="R1096" s="160"/>
      <c r="S1096" s="160"/>
      <c r="T1096" s="160"/>
      <c r="U1096" s="160"/>
      <c r="V1096" s="160"/>
      <c r="W1096" s="160"/>
      <c r="X1096" s="160"/>
      <c r="Y1096" s="160"/>
      <c r="Z1096" s="160"/>
      <c r="AA1096" s="160"/>
      <c r="AB1096" s="167"/>
      <c r="AC1096" s="160"/>
      <c r="AD1096" s="168"/>
      <c r="AE1096" s="160"/>
      <c r="AF1096" s="160"/>
      <c r="AG1096" s="161"/>
      <c r="AH1096" s="115"/>
      <c r="AI1096" s="115"/>
      <c r="AJ1096" s="159"/>
      <c r="AK1096" s="115"/>
      <c r="AL1096" s="115"/>
      <c r="AM1096" s="115"/>
      <c r="AO1096" s="115"/>
      <c r="AQ1096" s="4"/>
    </row>
    <row r="1097" spans="3:43">
      <c r="C1097" s="159"/>
      <c r="D1097" s="162"/>
      <c r="E1097" s="161"/>
      <c r="F1097" s="166"/>
      <c r="G1097" s="160"/>
      <c r="H1097" s="160"/>
      <c r="I1097" s="160"/>
      <c r="J1097" s="160"/>
      <c r="K1097" s="160"/>
      <c r="L1097" s="160"/>
      <c r="M1097" s="160"/>
      <c r="N1097" s="160"/>
      <c r="O1097" s="160"/>
      <c r="P1097" s="160"/>
      <c r="Q1097" s="160"/>
      <c r="R1097" s="160"/>
      <c r="S1097" s="160"/>
      <c r="T1097" s="160"/>
      <c r="U1097" s="160"/>
      <c r="V1097" s="160"/>
      <c r="W1097" s="160"/>
      <c r="X1097" s="160"/>
      <c r="Y1097" s="160"/>
      <c r="Z1097" s="160"/>
      <c r="AA1097" s="160"/>
      <c r="AB1097" s="167"/>
      <c r="AC1097" s="160"/>
      <c r="AD1097" s="168"/>
      <c r="AE1097" s="160"/>
      <c r="AF1097" s="160"/>
      <c r="AG1097" s="161"/>
      <c r="AH1097" s="115"/>
      <c r="AI1097" s="115"/>
      <c r="AJ1097" s="159"/>
      <c r="AK1097" s="115"/>
      <c r="AL1097" s="115"/>
      <c r="AM1097" s="115"/>
      <c r="AO1097" s="115"/>
      <c r="AQ1097" s="4"/>
    </row>
    <row r="1098" spans="3:43">
      <c r="C1098" s="159"/>
      <c r="D1098" s="162"/>
      <c r="E1098" s="161"/>
      <c r="F1098" s="166"/>
      <c r="G1098" s="160"/>
      <c r="H1098" s="160"/>
      <c r="I1098" s="160"/>
      <c r="J1098" s="160"/>
      <c r="K1098" s="160"/>
      <c r="L1098" s="160"/>
      <c r="M1098" s="160"/>
      <c r="N1098" s="160"/>
      <c r="O1098" s="160"/>
      <c r="P1098" s="160"/>
      <c r="Q1098" s="160"/>
      <c r="R1098" s="160"/>
      <c r="S1098" s="160"/>
      <c r="T1098" s="160"/>
      <c r="U1098" s="160"/>
      <c r="V1098" s="160"/>
      <c r="W1098" s="160"/>
      <c r="X1098" s="160"/>
      <c r="Y1098" s="160"/>
      <c r="Z1098" s="160"/>
      <c r="AA1098" s="160"/>
      <c r="AB1098" s="167"/>
      <c r="AC1098" s="160"/>
      <c r="AD1098" s="168"/>
      <c r="AE1098" s="160"/>
      <c r="AF1098" s="160"/>
      <c r="AG1098" s="161"/>
      <c r="AH1098" s="115"/>
      <c r="AI1098" s="115"/>
      <c r="AJ1098" s="159"/>
      <c r="AK1098" s="115"/>
      <c r="AL1098" s="115"/>
      <c r="AM1098" s="115"/>
      <c r="AO1098" s="115"/>
      <c r="AQ1098" s="4"/>
    </row>
    <row r="1099" spans="3:43">
      <c r="C1099" s="159"/>
      <c r="D1099" s="162"/>
      <c r="E1099" s="161"/>
      <c r="F1099" s="166"/>
      <c r="G1099" s="160"/>
      <c r="H1099" s="160"/>
      <c r="I1099" s="160"/>
      <c r="J1099" s="160"/>
      <c r="K1099" s="160"/>
      <c r="L1099" s="160"/>
      <c r="M1099" s="160"/>
      <c r="N1099" s="160"/>
      <c r="O1099" s="160"/>
      <c r="P1099" s="160"/>
      <c r="Q1099" s="160"/>
      <c r="R1099" s="160"/>
      <c r="S1099" s="160"/>
      <c r="T1099" s="160"/>
      <c r="U1099" s="160"/>
      <c r="V1099" s="160"/>
      <c r="W1099" s="160"/>
      <c r="X1099" s="160"/>
      <c r="Y1099" s="160"/>
      <c r="Z1099" s="160"/>
      <c r="AA1099" s="160"/>
      <c r="AB1099" s="167"/>
      <c r="AC1099" s="160"/>
      <c r="AD1099" s="168"/>
      <c r="AE1099" s="160"/>
      <c r="AF1099" s="160"/>
      <c r="AG1099" s="161"/>
      <c r="AH1099" s="115"/>
      <c r="AI1099" s="115"/>
      <c r="AJ1099" s="159"/>
      <c r="AK1099" s="115"/>
      <c r="AL1099" s="115"/>
      <c r="AM1099" s="115"/>
      <c r="AO1099" s="115"/>
      <c r="AQ1099" s="4"/>
    </row>
    <row r="1100" spans="3:43">
      <c r="C1100" s="159"/>
      <c r="D1100" s="162"/>
      <c r="E1100" s="161"/>
      <c r="F1100" s="166"/>
      <c r="G1100" s="160"/>
      <c r="H1100" s="160"/>
      <c r="I1100" s="160"/>
      <c r="J1100" s="160"/>
      <c r="K1100" s="160"/>
      <c r="L1100" s="160"/>
      <c r="M1100" s="160"/>
      <c r="N1100" s="160"/>
      <c r="O1100" s="160"/>
      <c r="P1100" s="160"/>
      <c r="Q1100" s="160"/>
      <c r="R1100" s="160"/>
      <c r="S1100" s="160"/>
      <c r="T1100" s="160"/>
      <c r="U1100" s="160"/>
      <c r="V1100" s="160"/>
      <c r="W1100" s="160"/>
      <c r="X1100" s="160"/>
      <c r="Y1100" s="160"/>
      <c r="Z1100" s="160"/>
      <c r="AA1100" s="160"/>
      <c r="AB1100" s="167"/>
      <c r="AC1100" s="160"/>
      <c r="AD1100" s="168"/>
      <c r="AE1100" s="160"/>
      <c r="AF1100" s="160"/>
      <c r="AG1100" s="161"/>
      <c r="AH1100" s="115"/>
      <c r="AI1100" s="115"/>
      <c r="AJ1100" s="159"/>
      <c r="AK1100" s="115"/>
      <c r="AL1100" s="115"/>
      <c r="AM1100" s="115"/>
      <c r="AO1100" s="115"/>
      <c r="AQ1100" s="4"/>
    </row>
    <row r="1101" spans="3:43">
      <c r="C1101" s="159"/>
      <c r="D1101" s="162"/>
      <c r="E1101" s="161"/>
      <c r="F1101" s="166"/>
      <c r="G1101" s="160"/>
      <c r="H1101" s="160"/>
      <c r="I1101" s="160"/>
      <c r="J1101" s="160"/>
      <c r="K1101" s="160"/>
      <c r="L1101" s="160"/>
      <c r="M1101" s="160"/>
      <c r="N1101" s="160"/>
      <c r="O1101" s="160"/>
      <c r="P1101" s="160"/>
      <c r="Q1101" s="160"/>
      <c r="R1101" s="160"/>
      <c r="S1101" s="160"/>
      <c r="T1101" s="160"/>
      <c r="U1101" s="160"/>
      <c r="V1101" s="160"/>
      <c r="W1101" s="160"/>
      <c r="X1101" s="160"/>
      <c r="Y1101" s="160"/>
      <c r="Z1101" s="160"/>
      <c r="AA1101" s="160"/>
      <c r="AB1101" s="167"/>
      <c r="AC1101" s="160"/>
      <c r="AD1101" s="168"/>
      <c r="AE1101" s="160"/>
      <c r="AF1101" s="160"/>
      <c r="AG1101" s="161"/>
      <c r="AH1101" s="115"/>
      <c r="AI1101" s="115"/>
      <c r="AJ1101" s="159"/>
      <c r="AK1101" s="115"/>
      <c r="AL1101" s="115"/>
      <c r="AM1101" s="115"/>
      <c r="AO1101" s="115"/>
      <c r="AQ1101" s="4"/>
    </row>
    <row r="1102" spans="3:43">
      <c r="C1102" s="159"/>
      <c r="D1102" s="162"/>
      <c r="E1102" s="161"/>
      <c r="F1102" s="166"/>
      <c r="G1102" s="160"/>
      <c r="H1102" s="160"/>
      <c r="I1102" s="160"/>
      <c r="J1102" s="160"/>
      <c r="K1102" s="160"/>
      <c r="L1102" s="160"/>
      <c r="M1102" s="160"/>
      <c r="N1102" s="160"/>
      <c r="O1102" s="160"/>
      <c r="P1102" s="160"/>
      <c r="Q1102" s="160"/>
      <c r="R1102" s="160"/>
      <c r="S1102" s="160"/>
      <c r="T1102" s="160"/>
      <c r="U1102" s="160"/>
      <c r="V1102" s="160"/>
      <c r="W1102" s="160"/>
      <c r="X1102" s="160"/>
      <c r="Y1102" s="160"/>
      <c r="Z1102" s="160"/>
      <c r="AA1102" s="160"/>
      <c r="AB1102" s="167"/>
      <c r="AC1102" s="160"/>
      <c r="AD1102" s="168"/>
      <c r="AE1102" s="160"/>
      <c r="AF1102" s="160"/>
      <c r="AG1102" s="161"/>
      <c r="AH1102" s="115"/>
      <c r="AI1102" s="115"/>
      <c r="AJ1102" s="159"/>
      <c r="AK1102" s="115"/>
      <c r="AL1102" s="115"/>
      <c r="AM1102" s="115"/>
      <c r="AO1102" s="115"/>
      <c r="AQ1102" s="4"/>
    </row>
    <row r="1103" spans="3:43">
      <c r="C1103" s="159"/>
      <c r="D1103" s="162"/>
      <c r="E1103" s="161"/>
      <c r="F1103" s="166"/>
      <c r="G1103" s="160"/>
      <c r="H1103" s="160"/>
      <c r="I1103" s="160"/>
      <c r="J1103" s="160"/>
      <c r="K1103" s="160"/>
      <c r="L1103" s="160"/>
      <c r="M1103" s="160"/>
      <c r="N1103" s="160"/>
      <c r="O1103" s="160"/>
      <c r="P1103" s="160"/>
      <c r="Q1103" s="160"/>
      <c r="R1103" s="160"/>
      <c r="S1103" s="160"/>
      <c r="T1103" s="160"/>
      <c r="U1103" s="160"/>
      <c r="V1103" s="160"/>
      <c r="W1103" s="160"/>
      <c r="X1103" s="160"/>
      <c r="Y1103" s="160"/>
      <c r="Z1103" s="160"/>
      <c r="AA1103" s="160"/>
      <c r="AB1103" s="167"/>
      <c r="AC1103" s="160"/>
      <c r="AD1103" s="168"/>
      <c r="AE1103" s="160"/>
      <c r="AF1103" s="160"/>
      <c r="AG1103" s="161"/>
      <c r="AH1103" s="115"/>
      <c r="AI1103" s="115"/>
      <c r="AJ1103" s="159"/>
      <c r="AK1103" s="115"/>
      <c r="AL1103" s="115"/>
      <c r="AM1103" s="115"/>
      <c r="AO1103" s="115"/>
      <c r="AQ1103" s="4"/>
    </row>
    <row r="1104" spans="3:43">
      <c r="C1104" s="159"/>
      <c r="D1104" s="162"/>
      <c r="E1104" s="161"/>
      <c r="F1104" s="166"/>
      <c r="G1104" s="160"/>
      <c r="H1104" s="160"/>
      <c r="I1104" s="160"/>
      <c r="J1104" s="160"/>
      <c r="K1104" s="160"/>
      <c r="L1104" s="160"/>
      <c r="M1104" s="160"/>
      <c r="N1104" s="160"/>
      <c r="O1104" s="160"/>
      <c r="P1104" s="160"/>
      <c r="Q1104" s="160"/>
      <c r="R1104" s="160"/>
      <c r="S1104" s="160"/>
      <c r="T1104" s="160"/>
      <c r="U1104" s="160"/>
      <c r="V1104" s="160"/>
      <c r="W1104" s="160"/>
      <c r="X1104" s="160"/>
      <c r="Y1104" s="160"/>
      <c r="Z1104" s="160"/>
      <c r="AA1104" s="160"/>
      <c r="AB1104" s="167"/>
      <c r="AC1104" s="160"/>
      <c r="AD1104" s="168"/>
      <c r="AE1104" s="160"/>
      <c r="AF1104" s="160"/>
      <c r="AG1104" s="161"/>
      <c r="AH1104" s="115"/>
      <c r="AI1104" s="115"/>
      <c r="AJ1104" s="159"/>
      <c r="AK1104" s="115"/>
      <c r="AL1104" s="115"/>
      <c r="AM1104" s="115"/>
      <c r="AO1104" s="115"/>
      <c r="AQ1104" s="4"/>
    </row>
    <row r="1105" spans="3:43">
      <c r="C1105" s="159"/>
      <c r="D1105" s="162"/>
      <c r="E1105" s="161"/>
      <c r="F1105" s="166"/>
      <c r="G1105" s="160"/>
      <c r="H1105" s="160"/>
      <c r="I1105" s="160"/>
      <c r="J1105" s="160"/>
      <c r="K1105" s="160"/>
      <c r="L1105" s="160"/>
      <c r="M1105" s="160"/>
      <c r="N1105" s="160"/>
      <c r="O1105" s="160"/>
      <c r="P1105" s="160"/>
      <c r="Q1105" s="160"/>
      <c r="R1105" s="160"/>
      <c r="S1105" s="160"/>
      <c r="T1105" s="160"/>
      <c r="U1105" s="160"/>
      <c r="V1105" s="160"/>
      <c r="W1105" s="160"/>
      <c r="X1105" s="160"/>
      <c r="Y1105" s="160"/>
      <c r="Z1105" s="160"/>
      <c r="AA1105" s="160"/>
      <c r="AB1105" s="167"/>
      <c r="AC1105" s="160"/>
      <c r="AD1105" s="168"/>
      <c r="AE1105" s="160"/>
      <c r="AF1105" s="160"/>
      <c r="AG1105" s="161"/>
      <c r="AH1105" s="115"/>
      <c r="AI1105" s="115"/>
      <c r="AJ1105" s="159"/>
      <c r="AK1105" s="115"/>
      <c r="AL1105" s="115"/>
      <c r="AM1105" s="115"/>
      <c r="AO1105" s="115"/>
      <c r="AQ1105" s="4"/>
    </row>
    <row r="1106" spans="3:43">
      <c r="C1106" s="159"/>
      <c r="D1106" s="162"/>
      <c r="E1106" s="161"/>
      <c r="F1106" s="166"/>
      <c r="G1106" s="160"/>
      <c r="H1106" s="160"/>
      <c r="I1106" s="160"/>
      <c r="J1106" s="160"/>
      <c r="K1106" s="160"/>
      <c r="L1106" s="160"/>
      <c r="M1106" s="160"/>
      <c r="N1106" s="160"/>
      <c r="O1106" s="160"/>
      <c r="P1106" s="160"/>
      <c r="Q1106" s="160"/>
      <c r="R1106" s="160"/>
      <c r="S1106" s="160"/>
      <c r="T1106" s="160"/>
      <c r="U1106" s="160"/>
      <c r="V1106" s="160"/>
      <c r="W1106" s="160"/>
      <c r="X1106" s="160"/>
      <c r="Y1106" s="160"/>
      <c r="Z1106" s="160"/>
      <c r="AA1106" s="160"/>
      <c r="AB1106" s="167"/>
      <c r="AC1106" s="160"/>
      <c r="AD1106" s="168"/>
      <c r="AE1106" s="160"/>
      <c r="AF1106" s="160"/>
      <c r="AG1106" s="161"/>
      <c r="AH1106" s="115"/>
      <c r="AI1106" s="115"/>
      <c r="AJ1106" s="159"/>
      <c r="AK1106" s="115"/>
      <c r="AL1106" s="115"/>
      <c r="AM1106" s="115"/>
      <c r="AO1106" s="115"/>
      <c r="AQ1106" s="4"/>
    </row>
    <row r="1107" spans="3:43">
      <c r="C1107" s="159"/>
      <c r="D1107" s="162"/>
      <c r="E1107" s="161"/>
      <c r="F1107" s="166"/>
      <c r="G1107" s="160"/>
      <c r="H1107" s="160"/>
      <c r="I1107" s="160"/>
      <c r="J1107" s="160"/>
      <c r="K1107" s="160"/>
      <c r="L1107" s="160"/>
      <c r="M1107" s="160"/>
      <c r="N1107" s="160"/>
      <c r="O1107" s="160"/>
      <c r="P1107" s="160"/>
      <c r="Q1107" s="160"/>
      <c r="R1107" s="160"/>
      <c r="S1107" s="160"/>
      <c r="T1107" s="160"/>
      <c r="U1107" s="160"/>
      <c r="V1107" s="160"/>
      <c r="W1107" s="160"/>
      <c r="X1107" s="160"/>
      <c r="Y1107" s="160"/>
      <c r="Z1107" s="160"/>
      <c r="AA1107" s="160"/>
      <c r="AB1107" s="167"/>
      <c r="AC1107" s="160"/>
      <c r="AD1107" s="168"/>
      <c r="AE1107" s="160"/>
      <c r="AF1107" s="160"/>
      <c r="AG1107" s="161"/>
      <c r="AH1107" s="115"/>
      <c r="AI1107" s="115"/>
      <c r="AJ1107" s="159"/>
      <c r="AK1107" s="115"/>
      <c r="AL1107" s="115"/>
      <c r="AM1107" s="115"/>
      <c r="AO1107" s="115"/>
      <c r="AQ1107" s="4"/>
    </row>
    <row r="1108" spans="3:43">
      <c r="C1108" s="159"/>
      <c r="D1108" s="162"/>
      <c r="E1108" s="161"/>
      <c r="F1108" s="166"/>
      <c r="G1108" s="160"/>
      <c r="H1108" s="160"/>
      <c r="I1108" s="160"/>
      <c r="J1108" s="160"/>
      <c r="K1108" s="160"/>
      <c r="L1108" s="160"/>
      <c r="M1108" s="160"/>
      <c r="N1108" s="160"/>
      <c r="O1108" s="160"/>
      <c r="P1108" s="160"/>
      <c r="Q1108" s="160"/>
      <c r="R1108" s="160"/>
      <c r="S1108" s="160"/>
      <c r="T1108" s="160"/>
      <c r="U1108" s="160"/>
      <c r="V1108" s="160"/>
      <c r="W1108" s="160"/>
      <c r="X1108" s="160"/>
      <c r="Y1108" s="160"/>
      <c r="Z1108" s="160"/>
      <c r="AA1108" s="160"/>
      <c r="AB1108" s="167"/>
      <c r="AC1108" s="160"/>
      <c r="AD1108" s="168"/>
      <c r="AE1108" s="160"/>
      <c r="AF1108" s="160"/>
      <c r="AG1108" s="161"/>
      <c r="AH1108" s="115"/>
      <c r="AI1108" s="115"/>
      <c r="AJ1108" s="159"/>
      <c r="AK1108" s="115"/>
      <c r="AL1108" s="115"/>
      <c r="AM1108" s="115"/>
      <c r="AO1108" s="115"/>
      <c r="AQ1108" s="4"/>
    </row>
    <row r="1109" spans="3:43">
      <c r="C1109" s="159"/>
      <c r="D1109" s="162"/>
      <c r="E1109" s="161"/>
      <c r="F1109" s="166"/>
      <c r="G1109" s="160"/>
      <c r="H1109" s="160"/>
      <c r="I1109" s="160"/>
      <c r="J1109" s="160"/>
      <c r="K1109" s="160"/>
      <c r="L1109" s="160"/>
      <c r="M1109" s="160"/>
      <c r="N1109" s="160"/>
      <c r="O1109" s="160"/>
      <c r="P1109" s="160"/>
      <c r="Q1109" s="160"/>
      <c r="R1109" s="160"/>
      <c r="S1109" s="160"/>
      <c r="T1109" s="160"/>
      <c r="U1109" s="160"/>
      <c r="V1109" s="160"/>
      <c r="W1109" s="160"/>
      <c r="X1109" s="160"/>
      <c r="Y1109" s="160"/>
      <c r="Z1109" s="160"/>
      <c r="AA1109" s="160"/>
      <c r="AB1109" s="167"/>
      <c r="AC1109" s="160"/>
      <c r="AD1109" s="168"/>
      <c r="AE1109" s="160"/>
      <c r="AF1109" s="160"/>
      <c r="AG1109" s="161"/>
      <c r="AH1109" s="115"/>
      <c r="AI1109" s="115"/>
      <c r="AJ1109" s="159"/>
      <c r="AK1109" s="115"/>
      <c r="AL1109" s="115"/>
      <c r="AM1109" s="115"/>
      <c r="AO1109" s="115"/>
      <c r="AQ1109" s="4"/>
    </row>
    <row r="1110" spans="3:43">
      <c r="C1110" s="159"/>
      <c r="D1110" s="162"/>
      <c r="E1110" s="161"/>
      <c r="F1110" s="166"/>
      <c r="G1110" s="160"/>
      <c r="H1110" s="160"/>
      <c r="I1110" s="160"/>
      <c r="J1110" s="160"/>
      <c r="K1110" s="160"/>
      <c r="L1110" s="160"/>
      <c r="M1110" s="160"/>
      <c r="N1110" s="160"/>
      <c r="O1110" s="160"/>
      <c r="P1110" s="160"/>
      <c r="Q1110" s="160"/>
      <c r="R1110" s="160"/>
      <c r="S1110" s="160"/>
      <c r="T1110" s="160"/>
      <c r="U1110" s="160"/>
      <c r="V1110" s="160"/>
      <c r="W1110" s="160"/>
      <c r="X1110" s="160"/>
      <c r="Y1110" s="160"/>
      <c r="Z1110" s="160"/>
      <c r="AA1110" s="160"/>
      <c r="AB1110" s="167"/>
      <c r="AC1110" s="160"/>
      <c r="AD1110" s="168"/>
      <c r="AE1110" s="160"/>
      <c r="AF1110" s="160"/>
      <c r="AG1110" s="161"/>
      <c r="AH1110" s="115"/>
      <c r="AI1110" s="115"/>
      <c r="AJ1110" s="159"/>
      <c r="AK1110" s="115"/>
      <c r="AL1110" s="115"/>
      <c r="AM1110" s="115"/>
      <c r="AO1110" s="115"/>
      <c r="AQ1110" s="4"/>
    </row>
    <row r="1111" spans="3:43">
      <c r="C1111" s="159"/>
      <c r="D1111" s="162"/>
      <c r="E1111" s="161"/>
      <c r="F1111" s="166"/>
      <c r="G1111" s="160"/>
      <c r="H1111" s="160"/>
      <c r="I1111" s="160"/>
      <c r="J1111" s="160"/>
      <c r="K1111" s="160"/>
      <c r="L1111" s="160"/>
      <c r="M1111" s="160"/>
      <c r="N1111" s="160"/>
      <c r="O1111" s="160"/>
      <c r="P1111" s="160"/>
      <c r="Q1111" s="160"/>
      <c r="R1111" s="160"/>
      <c r="S1111" s="160"/>
      <c r="T1111" s="160"/>
      <c r="U1111" s="160"/>
      <c r="V1111" s="160"/>
      <c r="W1111" s="160"/>
      <c r="X1111" s="160"/>
      <c r="Y1111" s="160"/>
      <c r="Z1111" s="160"/>
      <c r="AA1111" s="160"/>
      <c r="AB1111" s="167"/>
      <c r="AC1111" s="160"/>
      <c r="AD1111" s="168"/>
      <c r="AE1111" s="160"/>
      <c r="AF1111" s="160"/>
      <c r="AG1111" s="161"/>
      <c r="AH1111" s="115"/>
      <c r="AI1111" s="115"/>
      <c r="AJ1111" s="159"/>
      <c r="AK1111" s="115"/>
      <c r="AL1111" s="115"/>
      <c r="AM1111" s="115"/>
      <c r="AO1111" s="115"/>
      <c r="AQ1111" s="4"/>
    </row>
    <row r="1112" spans="3:43">
      <c r="C1112" s="159"/>
      <c r="D1112" s="162"/>
      <c r="E1112" s="161"/>
      <c r="F1112" s="166"/>
      <c r="G1112" s="160"/>
      <c r="H1112" s="160"/>
      <c r="I1112" s="160"/>
      <c r="J1112" s="160"/>
      <c r="K1112" s="160"/>
      <c r="L1112" s="160"/>
      <c r="M1112" s="160"/>
      <c r="N1112" s="160"/>
      <c r="O1112" s="160"/>
      <c r="P1112" s="160"/>
      <c r="Q1112" s="160"/>
      <c r="R1112" s="160"/>
      <c r="S1112" s="160"/>
      <c r="T1112" s="160"/>
      <c r="U1112" s="160"/>
      <c r="V1112" s="160"/>
      <c r="W1112" s="160"/>
      <c r="X1112" s="160"/>
      <c r="Y1112" s="160"/>
      <c r="Z1112" s="160"/>
      <c r="AA1112" s="160"/>
      <c r="AB1112" s="167"/>
      <c r="AC1112" s="160"/>
      <c r="AD1112" s="168"/>
      <c r="AE1112" s="160"/>
      <c r="AF1112" s="160"/>
      <c r="AG1112" s="161"/>
      <c r="AH1112" s="115"/>
      <c r="AI1112" s="115"/>
      <c r="AJ1112" s="159"/>
      <c r="AK1112" s="115"/>
      <c r="AL1112" s="115"/>
      <c r="AM1112" s="115"/>
      <c r="AO1112" s="115"/>
      <c r="AQ1112" s="4"/>
    </row>
    <row r="1113" spans="3:43">
      <c r="C1113" s="159"/>
      <c r="D1113" s="162"/>
      <c r="E1113" s="161"/>
      <c r="F1113" s="166"/>
      <c r="G1113" s="160"/>
      <c r="H1113" s="160"/>
      <c r="I1113" s="160"/>
      <c r="J1113" s="160"/>
      <c r="K1113" s="160"/>
      <c r="L1113" s="160"/>
      <c r="M1113" s="160"/>
      <c r="N1113" s="160"/>
      <c r="O1113" s="160"/>
      <c r="P1113" s="160"/>
      <c r="Q1113" s="160"/>
      <c r="R1113" s="160"/>
      <c r="S1113" s="160"/>
      <c r="T1113" s="160"/>
      <c r="U1113" s="160"/>
      <c r="V1113" s="160"/>
      <c r="W1113" s="160"/>
      <c r="X1113" s="160"/>
      <c r="Y1113" s="160"/>
      <c r="Z1113" s="160"/>
      <c r="AA1113" s="160"/>
      <c r="AB1113" s="167"/>
      <c r="AC1113" s="160"/>
      <c r="AD1113" s="168"/>
      <c r="AE1113" s="160"/>
      <c r="AF1113" s="160"/>
      <c r="AG1113" s="161"/>
      <c r="AH1113" s="115"/>
      <c r="AI1113" s="115"/>
      <c r="AJ1113" s="159"/>
      <c r="AK1113" s="115"/>
      <c r="AL1113" s="115"/>
      <c r="AM1113" s="115"/>
      <c r="AO1113" s="115"/>
      <c r="AQ1113" s="4"/>
    </row>
    <row r="1114" spans="3:43">
      <c r="C1114" s="159"/>
      <c r="D1114" s="162"/>
      <c r="E1114" s="161"/>
      <c r="F1114" s="166"/>
      <c r="G1114" s="160"/>
      <c r="H1114" s="160"/>
      <c r="I1114" s="160"/>
      <c r="J1114" s="160"/>
      <c r="K1114" s="160"/>
      <c r="L1114" s="160"/>
      <c r="M1114" s="160"/>
      <c r="N1114" s="160"/>
      <c r="O1114" s="160"/>
      <c r="P1114" s="160"/>
      <c r="Q1114" s="160"/>
      <c r="R1114" s="160"/>
      <c r="S1114" s="160"/>
      <c r="T1114" s="160"/>
      <c r="U1114" s="160"/>
      <c r="V1114" s="160"/>
      <c r="W1114" s="160"/>
      <c r="X1114" s="160"/>
      <c r="Y1114" s="160"/>
      <c r="Z1114" s="160"/>
      <c r="AA1114" s="160"/>
      <c r="AB1114" s="167"/>
      <c r="AC1114" s="160"/>
      <c r="AD1114" s="168"/>
      <c r="AE1114" s="160"/>
      <c r="AF1114" s="160"/>
      <c r="AG1114" s="161"/>
      <c r="AH1114" s="115"/>
      <c r="AI1114" s="115"/>
      <c r="AJ1114" s="159"/>
      <c r="AK1114" s="115"/>
      <c r="AL1114" s="115"/>
      <c r="AM1114" s="115"/>
      <c r="AO1114" s="115"/>
      <c r="AQ1114" s="4"/>
    </row>
    <row r="1115" spans="3:43">
      <c r="C1115" s="159"/>
      <c r="D1115" s="162"/>
      <c r="E1115" s="161"/>
      <c r="F1115" s="166"/>
      <c r="G1115" s="160"/>
      <c r="H1115" s="160"/>
      <c r="I1115" s="160"/>
      <c r="J1115" s="160"/>
      <c r="K1115" s="160"/>
      <c r="L1115" s="160"/>
      <c r="M1115" s="160"/>
      <c r="N1115" s="160"/>
      <c r="O1115" s="160"/>
      <c r="P1115" s="160"/>
      <c r="Q1115" s="160"/>
      <c r="R1115" s="160"/>
      <c r="S1115" s="160"/>
      <c r="T1115" s="160"/>
      <c r="U1115" s="160"/>
      <c r="V1115" s="160"/>
      <c r="W1115" s="160"/>
      <c r="X1115" s="160"/>
      <c r="Y1115" s="160"/>
      <c r="Z1115" s="160"/>
      <c r="AA1115" s="160"/>
      <c r="AB1115" s="167"/>
      <c r="AC1115" s="160"/>
      <c r="AD1115" s="168"/>
      <c r="AE1115" s="160"/>
      <c r="AF1115" s="160"/>
      <c r="AG1115" s="161"/>
      <c r="AH1115" s="115"/>
      <c r="AI1115" s="115"/>
      <c r="AJ1115" s="159"/>
      <c r="AK1115" s="115"/>
      <c r="AL1115" s="115"/>
      <c r="AM1115" s="115"/>
      <c r="AO1115" s="115"/>
      <c r="AQ1115" s="4"/>
    </row>
    <row r="1116" spans="3:43">
      <c r="C1116" s="159"/>
      <c r="D1116" s="162"/>
      <c r="E1116" s="161"/>
      <c r="F1116" s="166"/>
      <c r="G1116" s="160"/>
      <c r="H1116" s="160"/>
      <c r="I1116" s="160"/>
      <c r="J1116" s="160"/>
      <c r="K1116" s="160"/>
      <c r="L1116" s="160"/>
      <c r="M1116" s="160"/>
      <c r="N1116" s="160"/>
      <c r="O1116" s="160"/>
      <c r="P1116" s="160"/>
      <c r="Q1116" s="160"/>
      <c r="R1116" s="160"/>
      <c r="S1116" s="160"/>
      <c r="T1116" s="160"/>
      <c r="U1116" s="160"/>
      <c r="V1116" s="160"/>
      <c r="W1116" s="160"/>
      <c r="X1116" s="160"/>
      <c r="Y1116" s="160"/>
      <c r="Z1116" s="160"/>
      <c r="AA1116" s="160"/>
      <c r="AB1116" s="167"/>
      <c r="AC1116" s="160"/>
      <c r="AD1116" s="168"/>
      <c r="AE1116" s="160"/>
      <c r="AF1116" s="160"/>
      <c r="AG1116" s="161"/>
      <c r="AH1116" s="115"/>
      <c r="AI1116" s="115"/>
      <c r="AJ1116" s="159"/>
      <c r="AK1116" s="115"/>
      <c r="AL1116" s="115"/>
      <c r="AM1116" s="115"/>
      <c r="AO1116" s="115"/>
      <c r="AQ1116" s="4"/>
    </row>
    <row r="1117" spans="3:43">
      <c r="C1117" s="159"/>
      <c r="D1117" s="162"/>
      <c r="E1117" s="161"/>
      <c r="F1117" s="166"/>
      <c r="G1117" s="160"/>
      <c r="H1117" s="160"/>
      <c r="I1117" s="160"/>
      <c r="J1117" s="160"/>
      <c r="K1117" s="160"/>
      <c r="L1117" s="160"/>
      <c r="M1117" s="160"/>
      <c r="N1117" s="160"/>
      <c r="O1117" s="160"/>
      <c r="P1117" s="160"/>
      <c r="Q1117" s="160"/>
      <c r="R1117" s="160"/>
      <c r="S1117" s="160"/>
      <c r="T1117" s="160"/>
      <c r="U1117" s="160"/>
      <c r="V1117" s="160"/>
      <c r="W1117" s="160"/>
      <c r="X1117" s="160"/>
      <c r="Y1117" s="160"/>
      <c r="Z1117" s="160"/>
      <c r="AA1117" s="160"/>
      <c r="AB1117" s="167"/>
      <c r="AC1117" s="160"/>
      <c r="AD1117" s="168"/>
      <c r="AE1117" s="160"/>
      <c r="AF1117" s="160"/>
      <c r="AG1117" s="161"/>
      <c r="AH1117" s="115"/>
      <c r="AI1117" s="115"/>
      <c r="AJ1117" s="159"/>
      <c r="AK1117" s="115"/>
      <c r="AL1117" s="115"/>
      <c r="AM1117" s="115"/>
      <c r="AO1117" s="115"/>
      <c r="AQ1117" s="4"/>
    </row>
    <row r="1118" spans="3:43">
      <c r="C1118" s="159"/>
      <c r="D1118" s="162"/>
      <c r="E1118" s="161"/>
      <c r="F1118" s="166"/>
      <c r="G1118" s="160"/>
      <c r="H1118" s="160"/>
      <c r="I1118" s="160"/>
      <c r="J1118" s="160"/>
      <c r="K1118" s="160"/>
      <c r="L1118" s="160"/>
      <c r="M1118" s="160"/>
      <c r="N1118" s="160"/>
      <c r="O1118" s="160"/>
      <c r="P1118" s="160"/>
      <c r="Q1118" s="160"/>
      <c r="R1118" s="160"/>
      <c r="S1118" s="160"/>
      <c r="T1118" s="160"/>
      <c r="U1118" s="160"/>
      <c r="V1118" s="160"/>
      <c r="W1118" s="160"/>
      <c r="X1118" s="160"/>
      <c r="Y1118" s="160"/>
      <c r="Z1118" s="160"/>
      <c r="AA1118" s="160"/>
      <c r="AB1118" s="167"/>
      <c r="AC1118" s="160"/>
      <c r="AD1118" s="168"/>
      <c r="AE1118" s="160"/>
      <c r="AF1118" s="160"/>
      <c r="AG1118" s="161"/>
      <c r="AH1118" s="115"/>
      <c r="AI1118" s="115"/>
      <c r="AJ1118" s="159"/>
      <c r="AK1118" s="115"/>
      <c r="AL1118" s="115"/>
      <c r="AM1118" s="115"/>
      <c r="AO1118" s="115"/>
      <c r="AQ1118" s="4"/>
    </row>
    <row r="1119" spans="3:43">
      <c r="C1119" s="159"/>
      <c r="D1119" s="162"/>
      <c r="E1119" s="161"/>
      <c r="F1119" s="166"/>
      <c r="G1119" s="160"/>
      <c r="H1119" s="160"/>
      <c r="I1119" s="160"/>
      <c r="J1119" s="160"/>
      <c r="K1119" s="160"/>
      <c r="L1119" s="160"/>
      <c r="M1119" s="160"/>
      <c r="N1119" s="160"/>
      <c r="O1119" s="160"/>
      <c r="P1119" s="160"/>
      <c r="Q1119" s="160"/>
      <c r="R1119" s="160"/>
      <c r="S1119" s="160"/>
      <c r="T1119" s="160"/>
      <c r="U1119" s="160"/>
      <c r="V1119" s="160"/>
      <c r="W1119" s="160"/>
      <c r="X1119" s="160"/>
      <c r="Y1119" s="160"/>
      <c r="Z1119" s="160"/>
      <c r="AA1119" s="160"/>
      <c r="AB1119" s="167"/>
      <c r="AC1119" s="160"/>
      <c r="AD1119" s="168"/>
      <c r="AE1119" s="160"/>
      <c r="AF1119" s="160"/>
      <c r="AG1119" s="161"/>
      <c r="AH1119" s="115"/>
      <c r="AI1119" s="115"/>
      <c r="AJ1119" s="159"/>
      <c r="AK1119" s="115"/>
      <c r="AL1119" s="115"/>
      <c r="AM1119" s="115"/>
      <c r="AO1119" s="115"/>
      <c r="AQ1119" s="4"/>
    </row>
    <row r="1120" spans="3:43">
      <c r="C1120" s="159"/>
      <c r="D1120" s="162"/>
      <c r="E1120" s="161"/>
      <c r="F1120" s="166"/>
      <c r="G1120" s="160"/>
      <c r="H1120" s="160"/>
      <c r="I1120" s="160"/>
      <c r="J1120" s="160"/>
      <c r="K1120" s="160"/>
      <c r="L1120" s="160"/>
      <c r="M1120" s="160"/>
      <c r="N1120" s="160"/>
      <c r="O1120" s="160"/>
      <c r="P1120" s="160"/>
      <c r="Q1120" s="160"/>
      <c r="R1120" s="160"/>
      <c r="S1120" s="160"/>
      <c r="T1120" s="160"/>
      <c r="U1120" s="160"/>
      <c r="V1120" s="160"/>
      <c r="W1120" s="160"/>
      <c r="X1120" s="160"/>
      <c r="Y1120" s="160"/>
      <c r="Z1120" s="160"/>
      <c r="AA1120" s="160"/>
      <c r="AB1120" s="167"/>
      <c r="AC1120" s="160"/>
      <c r="AD1120" s="168"/>
      <c r="AE1120" s="160"/>
      <c r="AF1120" s="160"/>
      <c r="AG1120" s="161"/>
      <c r="AH1120" s="115"/>
      <c r="AI1120" s="115"/>
      <c r="AJ1120" s="159"/>
      <c r="AK1120" s="115"/>
      <c r="AL1120" s="115"/>
      <c r="AM1120" s="115"/>
      <c r="AO1120" s="115"/>
      <c r="AQ1120" s="4"/>
    </row>
    <row r="1121" spans="3:43">
      <c r="C1121" s="159"/>
      <c r="D1121" s="162"/>
      <c r="E1121" s="161"/>
      <c r="F1121" s="166"/>
      <c r="G1121" s="160"/>
      <c r="H1121" s="160"/>
      <c r="I1121" s="160"/>
      <c r="J1121" s="160"/>
      <c r="K1121" s="160"/>
      <c r="L1121" s="160"/>
      <c r="M1121" s="160"/>
      <c r="N1121" s="160"/>
      <c r="O1121" s="160"/>
      <c r="P1121" s="160"/>
      <c r="Q1121" s="160"/>
      <c r="R1121" s="160"/>
      <c r="S1121" s="160"/>
      <c r="T1121" s="160"/>
      <c r="U1121" s="160"/>
      <c r="V1121" s="160"/>
      <c r="W1121" s="160"/>
      <c r="X1121" s="160"/>
      <c r="Y1121" s="160"/>
      <c r="Z1121" s="160"/>
      <c r="AA1121" s="160"/>
      <c r="AB1121" s="167"/>
      <c r="AC1121" s="160"/>
      <c r="AD1121" s="168"/>
      <c r="AE1121" s="160"/>
      <c r="AF1121" s="160"/>
      <c r="AG1121" s="161"/>
      <c r="AH1121" s="115"/>
      <c r="AI1121" s="115"/>
      <c r="AJ1121" s="159"/>
      <c r="AK1121" s="115"/>
      <c r="AL1121" s="115"/>
      <c r="AM1121" s="115"/>
      <c r="AO1121" s="115"/>
      <c r="AQ1121" s="4"/>
    </row>
    <row r="1122" spans="3:43">
      <c r="C1122" s="159"/>
      <c r="D1122" s="162"/>
      <c r="E1122" s="161"/>
      <c r="F1122" s="166"/>
      <c r="G1122" s="160"/>
      <c r="H1122" s="160"/>
      <c r="I1122" s="160"/>
      <c r="J1122" s="160"/>
      <c r="K1122" s="160"/>
      <c r="L1122" s="160"/>
      <c r="M1122" s="160"/>
      <c r="N1122" s="160"/>
      <c r="O1122" s="160"/>
      <c r="P1122" s="160"/>
      <c r="Q1122" s="160"/>
      <c r="R1122" s="160"/>
      <c r="S1122" s="160"/>
      <c r="T1122" s="160"/>
      <c r="U1122" s="160"/>
      <c r="V1122" s="160"/>
      <c r="W1122" s="160"/>
      <c r="X1122" s="160"/>
      <c r="Y1122" s="160"/>
      <c r="Z1122" s="160"/>
      <c r="AA1122" s="160"/>
      <c r="AB1122" s="167"/>
      <c r="AC1122" s="160"/>
      <c r="AD1122" s="168"/>
      <c r="AE1122" s="160"/>
      <c r="AF1122" s="160"/>
      <c r="AG1122" s="161"/>
      <c r="AH1122" s="115"/>
      <c r="AI1122" s="115"/>
      <c r="AJ1122" s="159"/>
      <c r="AK1122" s="115"/>
      <c r="AL1122" s="115"/>
      <c r="AM1122" s="115"/>
      <c r="AO1122" s="115"/>
      <c r="AQ1122" s="4"/>
    </row>
    <row r="1123" spans="3:43">
      <c r="C1123" s="159"/>
      <c r="D1123" s="162"/>
      <c r="E1123" s="161"/>
      <c r="F1123" s="166"/>
      <c r="G1123" s="160"/>
      <c r="H1123" s="160"/>
      <c r="I1123" s="160"/>
      <c r="J1123" s="160"/>
      <c r="K1123" s="160"/>
      <c r="L1123" s="160"/>
      <c r="M1123" s="160"/>
      <c r="N1123" s="160"/>
      <c r="O1123" s="160"/>
      <c r="P1123" s="160"/>
      <c r="Q1123" s="160"/>
      <c r="R1123" s="160"/>
      <c r="S1123" s="160"/>
      <c r="T1123" s="160"/>
      <c r="U1123" s="160"/>
      <c r="V1123" s="160"/>
      <c r="W1123" s="160"/>
      <c r="X1123" s="160"/>
      <c r="Y1123" s="160"/>
      <c r="Z1123" s="160"/>
      <c r="AA1123" s="160"/>
      <c r="AB1123" s="167"/>
      <c r="AC1123" s="160"/>
      <c r="AD1123" s="168"/>
      <c r="AE1123" s="160"/>
      <c r="AF1123" s="160"/>
      <c r="AG1123" s="161"/>
      <c r="AH1123" s="115"/>
      <c r="AI1123" s="115"/>
      <c r="AJ1123" s="159"/>
      <c r="AK1123" s="115"/>
      <c r="AL1123" s="115"/>
      <c r="AM1123" s="115"/>
      <c r="AO1123" s="115"/>
      <c r="AQ1123" s="4"/>
    </row>
    <row r="1124" spans="3:43">
      <c r="C1124" s="159"/>
      <c r="D1124" s="162"/>
      <c r="E1124" s="161"/>
      <c r="F1124" s="166"/>
      <c r="G1124" s="160"/>
      <c r="H1124" s="160"/>
      <c r="I1124" s="160"/>
      <c r="J1124" s="160"/>
      <c r="K1124" s="160"/>
      <c r="L1124" s="160"/>
      <c r="M1124" s="160"/>
      <c r="N1124" s="160"/>
      <c r="O1124" s="160"/>
      <c r="P1124" s="160"/>
      <c r="Q1124" s="160"/>
      <c r="R1124" s="160"/>
      <c r="S1124" s="160"/>
      <c r="T1124" s="160"/>
      <c r="U1124" s="160"/>
      <c r="V1124" s="160"/>
      <c r="W1124" s="160"/>
      <c r="X1124" s="160"/>
      <c r="Y1124" s="160"/>
      <c r="Z1124" s="160"/>
      <c r="AA1124" s="160"/>
      <c r="AB1124" s="167"/>
      <c r="AC1124" s="160"/>
      <c r="AD1124" s="168"/>
      <c r="AE1124" s="160"/>
      <c r="AF1124" s="160"/>
      <c r="AG1124" s="161"/>
      <c r="AH1124" s="115"/>
      <c r="AI1124" s="115"/>
      <c r="AJ1124" s="159"/>
      <c r="AK1124" s="115"/>
      <c r="AL1124" s="115"/>
      <c r="AM1124" s="115"/>
      <c r="AO1124" s="115"/>
      <c r="AQ1124" s="4"/>
    </row>
    <row r="1125" spans="3:43">
      <c r="C1125" s="159"/>
      <c r="D1125" s="162"/>
      <c r="E1125" s="161"/>
      <c r="F1125" s="166"/>
      <c r="G1125" s="160"/>
      <c r="H1125" s="160"/>
      <c r="I1125" s="160"/>
      <c r="J1125" s="160"/>
      <c r="K1125" s="160"/>
      <c r="L1125" s="160"/>
      <c r="M1125" s="160"/>
      <c r="N1125" s="160"/>
      <c r="O1125" s="160"/>
      <c r="P1125" s="160"/>
      <c r="Q1125" s="160"/>
      <c r="R1125" s="160"/>
      <c r="S1125" s="160"/>
      <c r="T1125" s="160"/>
      <c r="U1125" s="160"/>
      <c r="V1125" s="160"/>
      <c r="W1125" s="160"/>
      <c r="X1125" s="160"/>
      <c r="Y1125" s="160"/>
      <c r="Z1125" s="160"/>
      <c r="AA1125" s="160"/>
      <c r="AB1125" s="167"/>
      <c r="AC1125" s="160"/>
      <c r="AD1125" s="168"/>
      <c r="AE1125" s="160"/>
      <c r="AF1125" s="160"/>
      <c r="AG1125" s="161"/>
      <c r="AH1125" s="115"/>
      <c r="AI1125" s="115"/>
      <c r="AJ1125" s="159"/>
      <c r="AK1125" s="115"/>
      <c r="AL1125" s="115"/>
      <c r="AM1125" s="115"/>
      <c r="AO1125" s="115"/>
      <c r="AQ1125" s="4"/>
    </row>
    <row r="1126" spans="3:43">
      <c r="C1126" s="159"/>
      <c r="D1126" s="162"/>
      <c r="E1126" s="161"/>
      <c r="F1126" s="166"/>
      <c r="G1126" s="160"/>
      <c r="H1126" s="160"/>
      <c r="I1126" s="160"/>
      <c r="J1126" s="160"/>
      <c r="K1126" s="160"/>
      <c r="L1126" s="160"/>
      <c r="M1126" s="160"/>
      <c r="N1126" s="160"/>
      <c r="O1126" s="160"/>
      <c r="P1126" s="160"/>
      <c r="Q1126" s="160"/>
      <c r="R1126" s="160"/>
      <c r="S1126" s="160"/>
      <c r="T1126" s="160"/>
      <c r="U1126" s="160"/>
      <c r="V1126" s="160"/>
      <c r="W1126" s="160"/>
      <c r="X1126" s="160"/>
      <c r="Y1126" s="160"/>
      <c r="Z1126" s="160"/>
      <c r="AA1126" s="160"/>
      <c r="AB1126" s="167"/>
      <c r="AC1126" s="160"/>
      <c r="AD1126" s="168"/>
      <c r="AE1126" s="160"/>
      <c r="AF1126" s="160"/>
      <c r="AG1126" s="161"/>
      <c r="AH1126" s="115"/>
      <c r="AI1126" s="115"/>
      <c r="AJ1126" s="159"/>
      <c r="AK1126" s="115"/>
      <c r="AL1126" s="115"/>
      <c r="AM1126" s="115"/>
      <c r="AO1126" s="115"/>
      <c r="AQ1126" s="4"/>
    </row>
    <row r="1127" spans="3:43">
      <c r="C1127" s="159"/>
      <c r="D1127" s="162"/>
      <c r="E1127" s="161"/>
      <c r="F1127" s="166"/>
      <c r="G1127" s="160"/>
      <c r="H1127" s="160"/>
      <c r="I1127" s="160"/>
      <c r="J1127" s="160"/>
      <c r="K1127" s="160"/>
      <c r="L1127" s="160"/>
      <c r="M1127" s="160"/>
      <c r="N1127" s="160"/>
      <c r="O1127" s="160"/>
      <c r="P1127" s="160"/>
      <c r="Q1127" s="160"/>
      <c r="R1127" s="160"/>
      <c r="S1127" s="160"/>
      <c r="T1127" s="160"/>
      <c r="U1127" s="160"/>
      <c r="V1127" s="160"/>
      <c r="W1127" s="160"/>
      <c r="X1127" s="160"/>
      <c r="Y1127" s="160"/>
      <c r="Z1127" s="160"/>
      <c r="AA1127" s="160"/>
      <c r="AB1127" s="167"/>
      <c r="AC1127" s="160"/>
      <c r="AD1127" s="168"/>
      <c r="AE1127" s="160"/>
      <c r="AF1127" s="160"/>
      <c r="AG1127" s="161"/>
      <c r="AH1127" s="115"/>
      <c r="AI1127" s="115"/>
      <c r="AJ1127" s="159"/>
      <c r="AK1127" s="115"/>
      <c r="AL1127" s="115"/>
      <c r="AM1127" s="115"/>
      <c r="AO1127" s="115"/>
      <c r="AQ1127" s="4"/>
    </row>
    <row r="1128" spans="3:43">
      <c r="C1128" s="159"/>
      <c r="D1128" s="162"/>
      <c r="E1128" s="161"/>
      <c r="F1128" s="166"/>
      <c r="G1128" s="160"/>
      <c r="H1128" s="160"/>
      <c r="I1128" s="160"/>
      <c r="J1128" s="160"/>
      <c r="K1128" s="160"/>
      <c r="L1128" s="160"/>
      <c r="M1128" s="160"/>
      <c r="N1128" s="160"/>
      <c r="O1128" s="160"/>
      <c r="P1128" s="160"/>
      <c r="Q1128" s="160"/>
      <c r="R1128" s="160"/>
      <c r="S1128" s="160"/>
      <c r="T1128" s="160"/>
      <c r="U1128" s="160"/>
      <c r="V1128" s="160"/>
      <c r="W1128" s="160"/>
      <c r="X1128" s="160"/>
      <c r="Y1128" s="160"/>
      <c r="Z1128" s="160"/>
      <c r="AA1128" s="160"/>
      <c r="AB1128" s="167"/>
      <c r="AC1128" s="160"/>
      <c r="AD1128" s="168"/>
      <c r="AE1128" s="160"/>
      <c r="AF1128" s="160"/>
      <c r="AG1128" s="161"/>
      <c r="AH1128" s="115"/>
      <c r="AI1128" s="115"/>
      <c r="AJ1128" s="159"/>
      <c r="AK1128" s="115"/>
      <c r="AL1128" s="115"/>
      <c r="AM1128" s="115"/>
      <c r="AO1128" s="115"/>
      <c r="AQ1128" s="4"/>
    </row>
    <row r="1129" spans="3:43">
      <c r="C1129" s="159"/>
      <c r="D1129" s="162"/>
      <c r="E1129" s="161"/>
      <c r="F1129" s="166"/>
      <c r="G1129" s="160"/>
      <c r="H1129" s="160"/>
      <c r="I1129" s="160"/>
      <c r="J1129" s="160"/>
      <c r="K1129" s="160"/>
      <c r="L1129" s="160"/>
      <c r="M1129" s="160"/>
      <c r="N1129" s="160"/>
      <c r="O1129" s="160"/>
      <c r="P1129" s="160"/>
      <c r="Q1129" s="160"/>
      <c r="R1129" s="160"/>
      <c r="S1129" s="160"/>
      <c r="T1129" s="160"/>
      <c r="U1129" s="160"/>
      <c r="V1129" s="160"/>
      <c r="W1129" s="160"/>
      <c r="X1129" s="160"/>
      <c r="Y1129" s="160"/>
      <c r="Z1129" s="160"/>
      <c r="AA1129" s="160"/>
      <c r="AB1129" s="167"/>
      <c r="AC1129" s="160"/>
      <c r="AD1129" s="168"/>
      <c r="AE1129" s="160"/>
      <c r="AF1129" s="160"/>
      <c r="AG1129" s="161"/>
      <c r="AH1129" s="115"/>
      <c r="AI1129" s="115"/>
      <c r="AJ1129" s="159"/>
      <c r="AK1129" s="115"/>
      <c r="AL1129" s="115"/>
      <c r="AM1129" s="115"/>
      <c r="AO1129" s="115"/>
      <c r="AQ1129" s="4"/>
    </row>
    <row r="1130" spans="3:43">
      <c r="C1130" s="159"/>
      <c r="D1130" s="162"/>
      <c r="E1130" s="161"/>
      <c r="F1130" s="166"/>
      <c r="G1130" s="160"/>
      <c r="H1130" s="160"/>
      <c r="I1130" s="160"/>
      <c r="J1130" s="160"/>
      <c r="K1130" s="160"/>
      <c r="L1130" s="160"/>
      <c r="M1130" s="160"/>
      <c r="N1130" s="160"/>
      <c r="O1130" s="160"/>
      <c r="P1130" s="160"/>
      <c r="Q1130" s="160"/>
      <c r="R1130" s="160"/>
      <c r="S1130" s="160"/>
      <c r="T1130" s="160"/>
      <c r="U1130" s="160"/>
      <c r="V1130" s="160"/>
      <c r="W1130" s="160"/>
      <c r="X1130" s="160"/>
      <c r="Y1130" s="160"/>
      <c r="Z1130" s="160"/>
      <c r="AA1130" s="160"/>
      <c r="AB1130" s="167"/>
      <c r="AC1130" s="160"/>
      <c r="AD1130" s="168"/>
      <c r="AE1130" s="160"/>
      <c r="AF1130" s="160"/>
      <c r="AG1130" s="161"/>
      <c r="AH1130" s="115"/>
      <c r="AI1130" s="115"/>
      <c r="AJ1130" s="159"/>
      <c r="AK1130" s="115"/>
      <c r="AL1130" s="115"/>
      <c r="AM1130" s="115"/>
      <c r="AO1130" s="115"/>
      <c r="AQ1130" s="4"/>
    </row>
    <row r="1131" spans="3:43">
      <c r="C1131" s="159"/>
      <c r="D1131" s="162"/>
      <c r="E1131" s="161"/>
      <c r="F1131" s="166"/>
      <c r="G1131" s="160"/>
      <c r="H1131" s="160"/>
      <c r="I1131" s="160"/>
      <c r="J1131" s="160"/>
      <c r="K1131" s="160"/>
      <c r="L1131" s="160"/>
      <c r="M1131" s="160"/>
      <c r="N1131" s="160"/>
      <c r="O1131" s="160"/>
      <c r="P1131" s="160"/>
      <c r="Q1131" s="160"/>
      <c r="R1131" s="160"/>
      <c r="S1131" s="160"/>
      <c r="T1131" s="160"/>
      <c r="U1131" s="160"/>
      <c r="V1131" s="160"/>
      <c r="W1131" s="160"/>
      <c r="X1131" s="160"/>
      <c r="Y1131" s="160"/>
      <c r="Z1131" s="160"/>
      <c r="AA1131" s="160"/>
      <c r="AB1131" s="167"/>
      <c r="AC1131" s="160"/>
      <c r="AD1131" s="168"/>
      <c r="AE1131" s="160"/>
      <c r="AF1131" s="160"/>
      <c r="AG1131" s="161"/>
      <c r="AH1131" s="115"/>
      <c r="AI1131" s="115"/>
      <c r="AJ1131" s="159"/>
      <c r="AK1131" s="115"/>
      <c r="AL1131" s="115"/>
      <c r="AM1131" s="115"/>
      <c r="AO1131" s="115"/>
      <c r="AQ1131" s="4"/>
    </row>
    <row r="1132" spans="3:43">
      <c r="C1132" s="159"/>
      <c r="D1132" s="162"/>
      <c r="E1132" s="161"/>
      <c r="F1132" s="166"/>
      <c r="G1132" s="160"/>
      <c r="H1132" s="160"/>
      <c r="I1132" s="160"/>
      <c r="J1132" s="160"/>
      <c r="K1132" s="160"/>
      <c r="L1132" s="160"/>
      <c r="M1132" s="160"/>
      <c r="N1132" s="160"/>
      <c r="O1132" s="160"/>
      <c r="P1132" s="160"/>
      <c r="Q1132" s="160"/>
      <c r="R1132" s="160"/>
      <c r="S1132" s="160"/>
      <c r="T1132" s="160"/>
      <c r="U1132" s="160"/>
      <c r="V1132" s="160"/>
      <c r="W1132" s="160"/>
      <c r="X1132" s="160"/>
      <c r="Y1132" s="160"/>
      <c r="Z1132" s="160"/>
      <c r="AA1132" s="160"/>
      <c r="AB1132" s="167"/>
      <c r="AC1132" s="160"/>
      <c r="AD1132" s="168"/>
      <c r="AE1132" s="160"/>
      <c r="AF1132" s="160"/>
      <c r="AG1132" s="161"/>
      <c r="AH1132" s="115"/>
      <c r="AI1132" s="115"/>
      <c r="AJ1132" s="159"/>
      <c r="AK1132" s="115"/>
      <c r="AL1132" s="115"/>
      <c r="AM1132" s="115"/>
      <c r="AO1132" s="115"/>
      <c r="AQ1132" s="4"/>
    </row>
    <row r="1133" spans="3:43">
      <c r="C1133" s="159"/>
      <c r="D1133" s="162"/>
      <c r="E1133" s="161"/>
      <c r="F1133" s="166"/>
      <c r="G1133" s="160"/>
      <c r="H1133" s="160"/>
      <c r="I1133" s="160"/>
      <c r="J1133" s="160"/>
      <c r="K1133" s="160"/>
      <c r="L1133" s="160"/>
      <c r="M1133" s="160"/>
      <c r="N1133" s="160"/>
      <c r="O1133" s="160"/>
      <c r="P1133" s="160"/>
      <c r="Q1133" s="160"/>
      <c r="R1133" s="160"/>
      <c r="S1133" s="160"/>
      <c r="T1133" s="160"/>
      <c r="U1133" s="160"/>
      <c r="V1133" s="160"/>
      <c r="W1133" s="160"/>
      <c r="X1133" s="160"/>
      <c r="Y1133" s="160"/>
      <c r="Z1133" s="160"/>
      <c r="AA1133" s="160"/>
      <c r="AB1133" s="167"/>
      <c r="AC1133" s="160"/>
      <c r="AD1133" s="168"/>
      <c r="AE1133" s="160"/>
      <c r="AF1133" s="160"/>
      <c r="AG1133" s="161"/>
      <c r="AH1133" s="115"/>
      <c r="AI1133" s="115"/>
      <c r="AJ1133" s="159"/>
      <c r="AK1133" s="115"/>
      <c r="AL1133" s="115"/>
      <c r="AM1133" s="115"/>
      <c r="AO1133" s="115"/>
      <c r="AQ1133" s="4"/>
    </row>
    <row r="1134" spans="3:43">
      <c r="C1134" s="159"/>
      <c r="D1134" s="162"/>
      <c r="E1134" s="161"/>
      <c r="F1134" s="166"/>
      <c r="G1134" s="160"/>
      <c r="H1134" s="160"/>
      <c r="I1134" s="160"/>
      <c r="J1134" s="160"/>
      <c r="K1134" s="160"/>
      <c r="L1134" s="160"/>
      <c r="M1134" s="160"/>
      <c r="N1134" s="160"/>
      <c r="O1134" s="160"/>
      <c r="P1134" s="160"/>
      <c r="Q1134" s="160"/>
      <c r="R1134" s="160"/>
      <c r="S1134" s="160"/>
      <c r="T1134" s="160"/>
      <c r="U1134" s="160"/>
      <c r="V1134" s="160"/>
      <c r="W1134" s="160"/>
      <c r="X1134" s="160"/>
      <c r="Y1134" s="160"/>
      <c r="Z1134" s="160"/>
      <c r="AA1134" s="160"/>
      <c r="AB1134" s="167"/>
      <c r="AC1134" s="160"/>
      <c r="AD1134" s="168"/>
      <c r="AE1134" s="160"/>
      <c r="AF1134" s="160"/>
      <c r="AG1134" s="161"/>
      <c r="AH1134" s="115"/>
      <c r="AI1134" s="115"/>
      <c r="AJ1134" s="159"/>
      <c r="AK1134" s="115"/>
      <c r="AL1134" s="115"/>
      <c r="AM1134" s="115"/>
      <c r="AO1134" s="115"/>
      <c r="AQ1134" s="4"/>
    </row>
    <row r="1135" spans="3:43">
      <c r="C1135" s="159"/>
      <c r="D1135" s="162"/>
      <c r="E1135" s="161"/>
      <c r="F1135" s="166"/>
      <c r="G1135" s="160"/>
      <c r="H1135" s="160"/>
      <c r="I1135" s="160"/>
      <c r="J1135" s="160"/>
      <c r="K1135" s="160"/>
      <c r="L1135" s="160"/>
      <c r="M1135" s="160"/>
      <c r="N1135" s="160"/>
      <c r="O1135" s="160"/>
      <c r="P1135" s="160"/>
      <c r="Q1135" s="160"/>
      <c r="R1135" s="160"/>
      <c r="S1135" s="160"/>
      <c r="T1135" s="160"/>
      <c r="U1135" s="160"/>
      <c r="V1135" s="160"/>
      <c r="W1135" s="160"/>
      <c r="X1135" s="160"/>
      <c r="Y1135" s="160"/>
      <c r="Z1135" s="160"/>
      <c r="AA1135" s="160"/>
      <c r="AB1135" s="167"/>
      <c r="AC1135" s="160"/>
      <c r="AD1135" s="168"/>
      <c r="AE1135" s="160"/>
      <c r="AF1135" s="160"/>
      <c r="AG1135" s="161"/>
      <c r="AH1135" s="115"/>
      <c r="AI1135" s="115"/>
      <c r="AJ1135" s="159"/>
      <c r="AK1135" s="115"/>
      <c r="AL1135" s="115"/>
      <c r="AM1135" s="115"/>
      <c r="AO1135" s="115"/>
      <c r="AQ1135" s="4"/>
    </row>
    <row r="1136" spans="3:43">
      <c r="C1136" s="159"/>
      <c r="D1136" s="162"/>
      <c r="E1136" s="161"/>
      <c r="F1136" s="166"/>
      <c r="G1136" s="160"/>
      <c r="H1136" s="160"/>
      <c r="I1136" s="160"/>
      <c r="J1136" s="160"/>
      <c r="K1136" s="160"/>
      <c r="L1136" s="160"/>
      <c r="M1136" s="160"/>
      <c r="N1136" s="160"/>
      <c r="O1136" s="160"/>
      <c r="P1136" s="160"/>
      <c r="Q1136" s="160"/>
      <c r="R1136" s="160"/>
      <c r="S1136" s="160"/>
      <c r="T1136" s="160"/>
      <c r="U1136" s="160"/>
      <c r="V1136" s="160"/>
      <c r="W1136" s="160"/>
      <c r="X1136" s="160"/>
      <c r="Y1136" s="160"/>
      <c r="Z1136" s="160"/>
      <c r="AA1136" s="160"/>
      <c r="AB1136" s="167"/>
      <c r="AC1136" s="160"/>
      <c r="AD1136" s="168"/>
      <c r="AE1136" s="160"/>
      <c r="AF1136" s="160"/>
      <c r="AG1136" s="161"/>
      <c r="AH1136" s="115"/>
      <c r="AI1136" s="115"/>
      <c r="AJ1136" s="159"/>
      <c r="AK1136" s="115"/>
      <c r="AL1136" s="115"/>
      <c r="AM1136" s="115"/>
      <c r="AO1136" s="115"/>
      <c r="AQ1136" s="4"/>
    </row>
    <row r="1137" spans="3:43">
      <c r="C1137" s="159"/>
      <c r="D1137" s="162"/>
      <c r="E1137" s="161"/>
      <c r="F1137" s="166"/>
      <c r="G1137" s="160"/>
      <c r="H1137" s="160"/>
      <c r="I1137" s="160"/>
      <c r="J1137" s="160"/>
      <c r="K1137" s="160"/>
      <c r="L1137" s="160"/>
      <c r="M1137" s="160"/>
      <c r="N1137" s="160"/>
      <c r="O1137" s="160"/>
      <c r="P1137" s="160"/>
      <c r="Q1137" s="160"/>
      <c r="R1137" s="160"/>
      <c r="S1137" s="160"/>
      <c r="T1137" s="160"/>
      <c r="U1137" s="160"/>
      <c r="V1137" s="160"/>
      <c r="W1137" s="160"/>
      <c r="X1137" s="160"/>
      <c r="Y1137" s="160"/>
      <c r="Z1137" s="160"/>
      <c r="AA1137" s="160"/>
      <c r="AB1137" s="167"/>
      <c r="AC1137" s="160"/>
      <c r="AD1137" s="168"/>
      <c r="AE1137" s="160"/>
      <c r="AF1137" s="160"/>
      <c r="AG1137" s="161"/>
      <c r="AH1137" s="115"/>
      <c r="AI1137" s="115"/>
      <c r="AJ1137" s="159"/>
      <c r="AK1137" s="115"/>
      <c r="AL1137" s="115"/>
      <c r="AM1137" s="115"/>
      <c r="AO1137" s="115"/>
      <c r="AQ1137" s="4"/>
    </row>
    <row r="1138" spans="3:43">
      <c r="C1138" s="159"/>
      <c r="D1138" s="162"/>
      <c r="E1138" s="161"/>
      <c r="F1138" s="166"/>
      <c r="G1138" s="160"/>
      <c r="H1138" s="160"/>
      <c r="I1138" s="160"/>
      <c r="J1138" s="160"/>
      <c r="K1138" s="160"/>
      <c r="L1138" s="160"/>
      <c r="M1138" s="160"/>
      <c r="N1138" s="160"/>
      <c r="O1138" s="160"/>
      <c r="P1138" s="160"/>
      <c r="Q1138" s="160"/>
      <c r="R1138" s="160"/>
      <c r="S1138" s="160"/>
      <c r="T1138" s="160"/>
      <c r="U1138" s="160"/>
      <c r="V1138" s="160"/>
      <c r="W1138" s="160"/>
      <c r="X1138" s="160"/>
      <c r="Y1138" s="160"/>
      <c r="Z1138" s="160"/>
      <c r="AA1138" s="160"/>
      <c r="AB1138" s="167"/>
      <c r="AC1138" s="160"/>
      <c r="AD1138" s="168"/>
      <c r="AE1138" s="160"/>
      <c r="AF1138" s="160"/>
      <c r="AG1138" s="161"/>
      <c r="AH1138" s="115"/>
      <c r="AI1138" s="115"/>
      <c r="AJ1138" s="159"/>
      <c r="AK1138" s="115"/>
      <c r="AL1138" s="115"/>
      <c r="AM1138" s="115"/>
      <c r="AO1138" s="115"/>
      <c r="AQ1138" s="4"/>
    </row>
    <row r="1139" spans="3:43">
      <c r="C1139" s="159"/>
      <c r="D1139" s="162"/>
      <c r="E1139" s="161"/>
      <c r="F1139" s="166"/>
      <c r="G1139" s="160"/>
      <c r="H1139" s="160"/>
      <c r="I1139" s="160"/>
      <c r="J1139" s="160"/>
      <c r="K1139" s="160"/>
      <c r="L1139" s="160"/>
      <c r="M1139" s="160"/>
      <c r="N1139" s="160"/>
      <c r="O1139" s="160"/>
      <c r="P1139" s="160"/>
      <c r="Q1139" s="160"/>
      <c r="R1139" s="160"/>
      <c r="S1139" s="160"/>
      <c r="T1139" s="160"/>
      <c r="U1139" s="160"/>
      <c r="V1139" s="160"/>
      <c r="W1139" s="160"/>
      <c r="X1139" s="160"/>
      <c r="Y1139" s="160"/>
      <c r="Z1139" s="160"/>
      <c r="AA1139" s="160"/>
      <c r="AB1139" s="167"/>
      <c r="AC1139" s="160"/>
      <c r="AD1139" s="168"/>
      <c r="AE1139" s="160"/>
      <c r="AF1139" s="160"/>
      <c r="AG1139" s="161"/>
      <c r="AH1139" s="115"/>
      <c r="AI1139" s="115"/>
      <c r="AJ1139" s="159"/>
      <c r="AK1139" s="115"/>
      <c r="AL1139" s="115"/>
      <c r="AM1139" s="115"/>
      <c r="AO1139" s="115"/>
      <c r="AQ1139" s="4"/>
    </row>
    <row r="1140" spans="3:43">
      <c r="C1140" s="159"/>
      <c r="D1140" s="162"/>
      <c r="E1140" s="161"/>
      <c r="F1140" s="166"/>
      <c r="G1140" s="160"/>
      <c r="H1140" s="160"/>
      <c r="I1140" s="160"/>
      <c r="J1140" s="160"/>
      <c r="K1140" s="160"/>
      <c r="L1140" s="160"/>
      <c r="M1140" s="160"/>
      <c r="N1140" s="160"/>
      <c r="O1140" s="160"/>
      <c r="P1140" s="160"/>
      <c r="Q1140" s="160"/>
      <c r="R1140" s="160"/>
      <c r="S1140" s="160"/>
      <c r="T1140" s="160"/>
      <c r="U1140" s="160"/>
      <c r="V1140" s="160"/>
      <c r="W1140" s="160"/>
      <c r="X1140" s="160"/>
      <c r="Y1140" s="160"/>
      <c r="Z1140" s="160"/>
      <c r="AA1140" s="160"/>
      <c r="AB1140" s="167"/>
      <c r="AC1140" s="160"/>
      <c r="AD1140" s="168"/>
      <c r="AE1140" s="160"/>
      <c r="AF1140" s="160"/>
      <c r="AG1140" s="161"/>
      <c r="AH1140" s="115"/>
      <c r="AI1140" s="115"/>
      <c r="AJ1140" s="159"/>
      <c r="AK1140" s="115"/>
      <c r="AL1140" s="115"/>
      <c r="AM1140" s="115"/>
      <c r="AO1140" s="115"/>
      <c r="AQ1140" s="4"/>
    </row>
    <row r="1141" spans="3:43">
      <c r="C1141" s="159"/>
      <c r="D1141" s="162"/>
      <c r="E1141" s="161"/>
      <c r="F1141" s="166"/>
      <c r="G1141" s="160"/>
      <c r="H1141" s="160"/>
      <c r="I1141" s="160"/>
      <c r="J1141" s="160"/>
      <c r="K1141" s="160"/>
      <c r="L1141" s="160"/>
      <c r="M1141" s="160"/>
      <c r="N1141" s="160"/>
      <c r="O1141" s="160"/>
      <c r="P1141" s="160"/>
      <c r="Q1141" s="160"/>
      <c r="R1141" s="160"/>
      <c r="S1141" s="160"/>
      <c r="T1141" s="160"/>
      <c r="U1141" s="160"/>
      <c r="V1141" s="160"/>
      <c r="W1141" s="160"/>
      <c r="X1141" s="160"/>
      <c r="Y1141" s="160"/>
      <c r="Z1141" s="160"/>
      <c r="AA1141" s="160"/>
      <c r="AB1141" s="167"/>
      <c r="AC1141" s="160"/>
      <c r="AD1141" s="168"/>
      <c r="AE1141" s="160"/>
      <c r="AF1141" s="160"/>
      <c r="AG1141" s="161"/>
      <c r="AH1141" s="115"/>
      <c r="AI1141" s="115"/>
      <c r="AJ1141" s="159"/>
      <c r="AK1141" s="115"/>
      <c r="AL1141" s="115"/>
      <c r="AM1141" s="115"/>
      <c r="AO1141" s="115"/>
      <c r="AQ1141" s="4"/>
    </row>
    <row r="1142" spans="3:43">
      <c r="C1142" s="159"/>
      <c r="D1142" s="162"/>
      <c r="E1142" s="161"/>
      <c r="F1142" s="166"/>
      <c r="G1142" s="160"/>
      <c r="H1142" s="160"/>
      <c r="I1142" s="160"/>
      <c r="J1142" s="160"/>
      <c r="K1142" s="160"/>
      <c r="L1142" s="160"/>
      <c r="M1142" s="160"/>
      <c r="N1142" s="160"/>
      <c r="O1142" s="160"/>
      <c r="P1142" s="160"/>
      <c r="Q1142" s="160"/>
      <c r="R1142" s="160"/>
      <c r="S1142" s="160"/>
      <c r="T1142" s="160"/>
      <c r="U1142" s="160"/>
      <c r="V1142" s="160"/>
      <c r="W1142" s="160"/>
      <c r="X1142" s="160"/>
      <c r="Y1142" s="160"/>
      <c r="Z1142" s="160"/>
      <c r="AA1142" s="160"/>
      <c r="AB1142" s="167"/>
      <c r="AC1142" s="160"/>
      <c r="AD1142" s="168"/>
      <c r="AE1142" s="160"/>
      <c r="AF1142" s="160"/>
      <c r="AG1142" s="161"/>
      <c r="AH1142" s="115"/>
      <c r="AI1142" s="115"/>
      <c r="AJ1142" s="159"/>
      <c r="AK1142" s="115"/>
      <c r="AL1142" s="115"/>
      <c r="AM1142" s="115"/>
      <c r="AO1142" s="115"/>
      <c r="AQ1142" s="4"/>
    </row>
    <row r="1143" spans="3:43">
      <c r="C1143" s="159"/>
      <c r="D1143" s="162"/>
      <c r="E1143" s="161"/>
      <c r="F1143" s="166"/>
      <c r="G1143" s="160"/>
      <c r="H1143" s="160"/>
      <c r="I1143" s="160"/>
      <c r="J1143" s="160"/>
      <c r="K1143" s="160"/>
      <c r="L1143" s="160"/>
      <c r="M1143" s="160"/>
      <c r="N1143" s="160"/>
      <c r="O1143" s="160"/>
      <c r="P1143" s="160"/>
      <c r="Q1143" s="160"/>
      <c r="R1143" s="160"/>
      <c r="S1143" s="160"/>
      <c r="T1143" s="160"/>
      <c r="U1143" s="160"/>
      <c r="V1143" s="160"/>
      <c r="W1143" s="160"/>
      <c r="X1143" s="160"/>
      <c r="Y1143" s="160"/>
      <c r="Z1143" s="160"/>
      <c r="AA1143" s="160"/>
      <c r="AB1143" s="167"/>
      <c r="AC1143" s="160"/>
      <c r="AD1143" s="168"/>
      <c r="AE1143" s="160"/>
      <c r="AF1143" s="160"/>
      <c r="AG1143" s="161"/>
      <c r="AH1143" s="115"/>
      <c r="AI1143" s="115"/>
      <c r="AJ1143" s="159"/>
      <c r="AK1143" s="115"/>
      <c r="AL1143" s="115"/>
      <c r="AM1143" s="115"/>
      <c r="AO1143" s="115"/>
      <c r="AQ1143" s="4"/>
    </row>
    <row r="1144" spans="3:43">
      <c r="C1144" s="159"/>
      <c r="D1144" s="162"/>
      <c r="E1144" s="161"/>
      <c r="F1144" s="166"/>
      <c r="G1144" s="160"/>
      <c r="H1144" s="160"/>
      <c r="I1144" s="160"/>
      <c r="J1144" s="160"/>
      <c r="K1144" s="160"/>
      <c r="L1144" s="160"/>
      <c r="M1144" s="160"/>
      <c r="N1144" s="160"/>
      <c r="O1144" s="160"/>
      <c r="P1144" s="160"/>
      <c r="Q1144" s="160"/>
      <c r="R1144" s="160"/>
      <c r="S1144" s="160"/>
      <c r="T1144" s="160"/>
      <c r="U1144" s="160"/>
      <c r="V1144" s="160"/>
      <c r="W1144" s="160"/>
      <c r="X1144" s="160"/>
      <c r="Y1144" s="160"/>
      <c r="Z1144" s="160"/>
      <c r="AA1144" s="160"/>
      <c r="AB1144" s="167"/>
      <c r="AC1144" s="160"/>
      <c r="AD1144" s="168"/>
      <c r="AE1144" s="160"/>
      <c r="AF1144" s="160"/>
      <c r="AG1144" s="161"/>
      <c r="AH1144" s="115"/>
      <c r="AI1144" s="115"/>
      <c r="AJ1144" s="159"/>
      <c r="AK1144" s="115"/>
      <c r="AL1144" s="115"/>
      <c r="AM1144" s="115"/>
      <c r="AO1144" s="115"/>
      <c r="AQ1144" s="4"/>
    </row>
    <row r="1145" spans="3:43">
      <c r="C1145" s="159"/>
      <c r="D1145" s="162"/>
      <c r="E1145" s="161"/>
      <c r="F1145" s="166"/>
      <c r="G1145" s="160"/>
      <c r="H1145" s="160"/>
      <c r="I1145" s="160"/>
      <c r="J1145" s="160"/>
      <c r="K1145" s="160"/>
      <c r="L1145" s="160"/>
      <c r="M1145" s="160"/>
      <c r="N1145" s="160"/>
      <c r="O1145" s="160"/>
      <c r="P1145" s="160"/>
      <c r="Q1145" s="160"/>
      <c r="R1145" s="160"/>
      <c r="S1145" s="160"/>
      <c r="T1145" s="160"/>
      <c r="U1145" s="160"/>
      <c r="V1145" s="160"/>
      <c r="W1145" s="160"/>
      <c r="X1145" s="160"/>
      <c r="Y1145" s="160"/>
      <c r="Z1145" s="160"/>
      <c r="AA1145" s="160"/>
      <c r="AB1145" s="167"/>
      <c r="AC1145" s="160"/>
      <c r="AD1145" s="168"/>
      <c r="AE1145" s="160"/>
      <c r="AF1145" s="160"/>
      <c r="AG1145" s="161"/>
      <c r="AH1145" s="115"/>
      <c r="AI1145" s="115"/>
      <c r="AJ1145" s="159"/>
      <c r="AK1145" s="115"/>
      <c r="AL1145" s="115"/>
      <c r="AM1145" s="115"/>
      <c r="AO1145" s="115"/>
      <c r="AQ1145" s="4"/>
    </row>
    <row r="1146" spans="3:43">
      <c r="C1146" s="159"/>
      <c r="D1146" s="162"/>
      <c r="E1146" s="161"/>
      <c r="F1146" s="166"/>
      <c r="G1146" s="160"/>
      <c r="H1146" s="160"/>
      <c r="I1146" s="160"/>
      <c r="J1146" s="160"/>
      <c r="K1146" s="160"/>
      <c r="L1146" s="160"/>
      <c r="M1146" s="160"/>
      <c r="N1146" s="160"/>
      <c r="O1146" s="160"/>
      <c r="P1146" s="160"/>
      <c r="Q1146" s="160"/>
      <c r="R1146" s="160"/>
      <c r="S1146" s="160"/>
      <c r="T1146" s="160"/>
      <c r="U1146" s="160"/>
      <c r="V1146" s="160"/>
      <c r="W1146" s="160"/>
      <c r="X1146" s="160"/>
      <c r="Y1146" s="160"/>
      <c r="Z1146" s="160"/>
      <c r="AA1146" s="160"/>
      <c r="AB1146" s="167"/>
      <c r="AC1146" s="160"/>
      <c r="AD1146" s="168"/>
      <c r="AE1146" s="160"/>
      <c r="AF1146" s="160"/>
      <c r="AG1146" s="161"/>
      <c r="AH1146" s="115"/>
      <c r="AI1146" s="115"/>
      <c r="AJ1146" s="159"/>
      <c r="AK1146" s="115"/>
      <c r="AL1146" s="115"/>
      <c r="AM1146" s="115"/>
      <c r="AO1146" s="115"/>
      <c r="AQ1146" s="4"/>
    </row>
    <row r="1147" spans="3:43">
      <c r="C1147" s="159"/>
      <c r="D1147" s="162"/>
      <c r="E1147" s="161"/>
      <c r="F1147" s="166"/>
      <c r="G1147" s="160"/>
      <c r="H1147" s="160"/>
      <c r="I1147" s="160"/>
      <c r="J1147" s="160"/>
      <c r="K1147" s="160"/>
      <c r="L1147" s="160"/>
      <c r="M1147" s="160"/>
      <c r="N1147" s="160"/>
      <c r="O1147" s="160"/>
      <c r="P1147" s="160"/>
      <c r="Q1147" s="160"/>
      <c r="R1147" s="160"/>
      <c r="S1147" s="160"/>
      <c r="T1147" s="160"/>
      <c r="U1147" s="160"/>
      <c r="V1147" s="160"/>
      <c r="W1147" s="160"/>
      <c r="X1147" s="160"/>
      <c r="Y1147" s="160"/>
      <c r="Z1147" s="160"/>
      <c r="AA1147" s="160"/>
      <c r="AB1147" s="167"/>
      <c r="AC1147" s="160"/>
      <c r="AD1147" s="168"/>
      <c r="AE1147" s="160"/>
      <c r="AF1147" s="160"/>
      <c r="AG1147" s="161"/>
      <c r="AH1147" s="115"/>
      <c r="AI1147" s="115"/>
      <c r="AJ1147" s="159"/>
      <c r="AK1147" s="115"/>
      <c r="AL1147" s="115"/>
      <c r="AM1147" s="115"/>
      <c r="AO1147" s="115"/>
      <c r="AQ1147" s="4"/>
    </row>
    <row r="1148" spans="3:43">
      <c r="C1148" s="159"/>
      <c r="D1148" s="162"/>
      <c r="E1148" s="161"/>
      <c r="F1148" s="166"/>
      <c r="G1148" s="160"/>
      <c r="H1148" s="160"/>
      <c r="I1148" s="160"/>
      <c r="J1148" s="160"/>
      <c r="K1148" s="160"/>
      <c r="L1148" s="160"/>
      <c r="M1148" s="160"/>
      <c r="N1148" s="160"/>
      <c r="O1148" s="160"/>
      <c r="P1148" s="160"/>
      <c r="Q1148" s="160"/>
      <c r="R1148" s="160"/>
      <c r="S1148" s="160"/>
      <c r="T1148" s="160"/>
      <c r="U1148" s="160"/>
      <c r="V1148" s="160"/>
      <c r="W1148" s="160"/>
      <c r="X1148" s="160"/>
      <c r="Y1148" s="160"/>
      <c r="Z1148" s="160"/>
      <c r="AA1148" s="160"/>
      <c r="AB1148" s="167"/>
      <c r="AC1148" s="160"/>
      <c r="AD1148" s="168"/>
      <c r="AE1148" s="160"/>
      <c r="AF1148" s="160"/>
      <c r="AG1148" s="161"/>
      <c r="AH1148" s="115"/>
      <c r="AI1148" s="115"/>
      <c r="AJ1148" s="159"/>
      <c r="AK1148" s="115"/>
      <c r="AL1148" s="115"/>
      <c r="AM1148" s="115"/>
      <c r="AO1148" s="115"/>
      <c r="AQ1148" s="4"/>
    </row>
    <row r="1149" spans="3:43">
      <c r="C1149" s="159"/>
      <c r="D1149" s="162"/>
      <c r="E1149" s="161"/>
      <c r="F1149" s="166"/>
      <c r="G1149" s="160"/>
      <c r="H1149" s="160"/>
      <c r="I1149" s="160"/>
      <c r="J1149" s="160"/>
      <c r="K1149" s="160"/>
      <c r="L1149" s="160"/>
      <c r="M1149" s="160"/>
      <c r="N1149" s="160"/>
      <c r="O1149" s="160"/>
      <c r="P1149" s="160"/>
      <c r="Q1149" s="160"/>
      <c r="R1149" s="160"/>
      <c r="S1149" s="160"/>
      <c r="T1149" s="160"/>
      <c r="U1149" s="160"/>
      <c r="V1149" s="160"/>
      <c r="W1149" s="160"/>
      <c r="X1149" s="160"/>
      <c r="Y1149" s="160"/>
      <c r="Z1149" s="160"/>
      <c r="AA1149" s="160"/>
      <c r="AB1149" s="167"/>
      <c r="AC1149" s="160"/>
      <c r="AD1149" s="168"/>
      <c r="AE1149" s="160"/>
      <c r="AF1149" s="160"/>
      <c r="AG1149" s="161"/>
      <c r="AH1149" s="115"/>
      <c r="AI1149" s="115"/>
      <c r="AJ1149" s="159"/>
      <c r="AK1149" s="115"/>
      <c r="AL1149" s="115"/>
      <c r="AM1149" s="115"/>
      <c r="AO1149" s="115"/>
      <c r="AQ1149" s="4"/>
    </row>
    <row r="1150" spans="3:43">
      <c r="C1150" s="159"/>
      <c r="D1150" s="162"/>
      <c r="E1150" s="161"/>
      <c r="F1150" s="166"/>
      <c r="G1150" s="160"/>
      <c r="H1150" s="160"/>
      <c r="I1150" s="160"/>
      <c r="J1150" s="160"/>
      <c r="K1150" s="160"/>
      <c r="L1150" s="160"/>
      <c r="M1150" s="160"/>
      <c r="N1150" s="160"/>
      <c r="O1150" s="160"/>
      <c r="P1150" s="160"/>
      <c r="Q1150" s="160"/>
      <c r="R1150" s="160"/>
      <c r="S1150" s="160"/>
      <c r="T1150" s="160"/>
      <c r="U1150" s="160"/>
      <c r="V1150" s="160"/>
      <c r="W1150" s="160"/>
      <c r="X1150" s="160"/>
      <c r="Y1150" s="160"/>
      <c r="Z1150" s="160"/>
      <c r="AA1150" s="160"/>
      <c r="AB1150" s="167"/>
      <c r="AC1150" s="160"/>
      <c r="AD1150" s="168"/>
      <c r="AE1150" s="160"/>
      <c r="AF1150" s="160"/>
      <c r="AG1150" s="161"/>
      <c r="AH1150" s="115"/>
      <c r="AI1150" s="115"/>
      <c r="AJ1150" s="159"/>
      <c r="AK1150" s="115"/>
      <c r="AL1150" s="115"/>
      <c r="AM1150" s="115"/>
      <c r="AO1150" s="115"/>
      <c r="AQ1150" s="4"/>
    </row>
    <row r="1151" spans="3:43">
      <c r="C1151" s="159"/>
      <c r="D1151" s="162"/>
      <c r="E1151" s="161"/>
      <c r="F1151" s="166"/>
      <c r="G1151" s="160"/>
      <c r="H1151" s="160"/>
      <c r="I1151" s="160"/>
      <c r="J1151" s="160"/>
      <c r="K1151" s="160"/>
      <c r="L1151" s="160"/>
      <c r="M1151" s="160"/>
      <c r="N1151" s="160"/>
      <c r="O1151" s="160"/>
      <c r="P1151" s="160"/>
      <c r="Q1151" s="160"/>
      <c r="R1151" s="160"/>
      <c r="S1151" s="160"/>
      <c r="T1151" s="160"/>
      <c r="U1151" s="160"/>
      <c r="V1151" s="160"/>
      <c r="W1151" s="160"/>
      <c r="X1151" s="160"/>
      <c r="Y1151" s="160"/>
      <c r="Z1151" s="160"/>
      <c r="AA1151" s="160"/>
      <c r="AB1151" s="167"/>
      <c r="AC1151" s="160"/>
      <c r="AD1151" s="168"/>
      <c r="AE1151" s="160"/>
      <c r="AF1151" s="160"/>
      <c r="AG1151" s="161"/>
      <c r="AH1151" s="115"/>
      <c r="AI1151" s="115"/>
      <c r="AJ1151" s="159"/>
      <c r="AK1151" s="115"/>
      <c r="AL1151" s="115"/>
      <c r="AM1151" s="115"/>
      <c r="AO1151" s="115"/>
      <c r="AQ1151" s="4"/>
    </row>
    <row r="1152" spans="3:43">
      <c r="C1152" s="159"/>
      <c r="D1152" s="162"/>
      <c r="E1152" s="161"/>
      <c r="F1152" s="166"/>
      <c r="G1152" s="160"/>
      <c r="H1152" s="160"/>
      <c r="I1152" s="160"/>
      <c r="J1152" s="160"/>
      <c r="K1152" s="160"/>
      <c r="L1152" s="160"/>
      <c r="M1152" s="160"/>
      <c r="N1152" s="160"/>
      <c r="O1152" s="160"/>
      <c r="P1152" s="160"/>
      <c r="Q1152" s="160"/>
      <c r="R1152" s="160"/>
      <c r="S1152" s="160"/>
      <c r="T1152" s="160"/>
      <c r="U1152" s="160"/>
      <c r="V1152" s="160"/>
      <c r="W1152" s="160"/>
      <c r="X1152" s="160"/>
      <c r="Y1152" s="160"/>
      <c r="Z1152" s="160"/>
      <c r="AA1152" s="160"/>
      <c r="AB1152" s="167"/>
      <c r="AC1152" s="160"/>
      <c r="AD1152" s="168"/>
      <c r="AE1152" s="160"/>
      <c r="AF1152" s="160"/>
      <c r="AG1152" s="161"/>
      <c r="AH1152" s="115"/>
      <c r="AI1152" s="115"/>
      <c r="AJ1152" s="159"/>
      <c r="AK1152" s="115"/>
      <c r="AL1152" s="115"/>
      <c r="AM1152" s="115"/>
      <c r="AO1152" s="115"/>
      <c r="AQ1152" s="4"/>
    </row>
    <row r="1153" spans="3:43">
      <c r="C1153" s="159"/>
      <c r="D1153" s="162"/>
      <c r="E1153" s="161"/>
      <c r="F1153" s="166"/>
      <c r="G1153" s="160"/>
      <c r="H1153" s="160"/>
      <c r="I1153" s="160"/>
      <c r="J1153" s="160"/>
      <c r="K1153" s="160"/>
      <c r="L1153" s="160"/>
      <c r="M1153" s="160"/>
      <c r="N1153" s="160"/>
      <c r="O1153" s="160"/>
      <c r="P1153" s="160"/>
      <c r="Q1153" s="160"/>
      <c r="R1153" s="160"/>
      <c r="S1153" s="160"/>
      <c r="T1153" s="160"/>
      <c r="U1153" s="160"/>
      <c r="V1153" s="160"/>
      <c r="W1153" s="160"/>
      <c r="X1153" s="160"/>
      <c r="Y1153" s="160"/>
      <c r="Z1153" s="160"/>
      <c r="AA1153" s="160"/>
      <c r="AB1153" s="167"/>
      <c r="AC1153" s="160"/>
      <c r="AD1153" s="168"/>
      <c r="AE1153" s="160"/>
      <c r="AF1153" s="160"/>
      <c r="AG1153" s="161"/>
      <c r="AH1153" s="115"/>
      <c r="AI1153" s="115"/>
      <c r="AJ1153" s="159"/>
      <c r="AK1153" s="115"/>
      <c r="AL1153" s="115"/>
      <c r="AM1153" s="115"/>
      <c r="AO1153" s="115"/>
      <c r="AQ1153" s="4"/>
    </row>
    <row r="1154" spans="3:43">
      <c r="C1154" s="159"/>
      <c r="D1154" s="162"/>
      <c r="E1154" s="161"/>
      <c r="F1154" s="166"/>
      <c r="G1154" s="160"/>
      <c r="H1154" s="160"/>
      <c r="I1154" s="160"/>
      <c r="J1154" s="160"/>
      <c r="K1154" s="160"/>
      <c r="L1154" s="160"/>
      <c r="M1154" s="160"/>
      <c r="N1154" s="160"/>
      <c r="O1154" s="160"/>
      <c r="P1154" s="160"/>
      <c r="Q1154" s="160"/>
      <c r="R1154" s="160"/>
      <c r="S1154" s="160"/>
      <c r="T1154" s="160"/>
      <c r="U1154" s="160"/>
      <c r="V1154" s="160"/>
      <c r="W1154" s="160"/>
      <c r="X1154" s="160"/>
      <c r="Y1154" s="160"/>
      <c r="Z1154" s="160"/>
      <c r="AA1154" s="160"/>
      <c r="AB1154" s="167"/>
      <c r="AC1154" s="160"/>
      <c r="AD1154" s="168"/>
      <c r="AE1154" s="160"/>
      <c r="AF1154" s="160"/>
      <c r="AG1154" s="161"/>
      <c r="AH1154" s="115"/>
      <c r="AI1154" s="115"/>
      <c r="AJ1154" s="159"/>
      <c r="AK1154" s="115"/>
      <c r="AL1154" s="115"/>
      <c r="AM1154" s="115"/>
      <c r="AO1154" s="115"/>
      <c r="AQ1154" s="4"/>
    </row>
    <row r="1155" spans="3:43">
      <c r="C1155" s="159"/>
      <c r="D1155" s="162"/>
      <c r="E1155" s="161"/>
      <c r="F1155" s="166"/>
      <c r="G1155" s="160"/>
      <c r="H1155" s="160"/>
      <c r="I1155" s="160"/>
      <c r="J1155" s="160"/>
      <c r="K1155" s="160"/>
      <c r="L1155" s="160"/>
      <c r="M1155" s="160"/>
      <c r="N1155" s="160"/>
      <c r="O1155" s="160"/>
      <c r="P1155" s="160"/>
      <c r="Q1155" s="160"/>
      <c r="R1155" s="160"/>
      <c r="S1155" s="160"/>
      <c r="T1155" s="160"/>
      <c r="U1155" s="160"/>
      <c r="V1155" s="160"/>
      <c r="W1155" s="160"/>
      <c r="X1155" s="160"/>
      <c r="Y1155" s="160"/>
      <c r="Z1155" s="160"/>
      <c r="AA1155" s="160"/>
      <c r="AB1155" s="167"/>
      <c r="AC1155" s="160"/>
      <c r="AD1155" s="168"/>
      <c r="AE1155" s="160"/>
      <c r="AF1155" s="160"/>
      <c r="AG1155" s="161"/>
      <c r="AH1155" s="115"/>
      <c r="AI1155" s="115"/>
      <c r="AJ1155" s="159"/>
      <c r="AK1155" s="115"/>
      <c r="AL1155" s="115"/>
      <c r="AM1155" s="115"/>
      <c r="AO1155" s="115"/>
      <c r="AQ1155" s="4"/>
    </row>
    <row r="1156" spans="3:43">
      <c r="C1156" s="159"/>
      <c r="D1156" s="162"/>
      <c r="E1156" s="161"/>
      <c r="F1156" s="166"/>
      <c r="G1156" s="160"/>
      <c r="H1156" s="160"/>
      <c r="I1156" s="160"/>
      <c r="J1156" s="160"/>
      <c r="K1156" s="160"/>
      <c r="L1156" s="160"/>
      <c r="M1156" s="160"/>
      <c r="N1156" s="160"/>
      <c r="O1156" s="160"/>
      <c r="P1156" s="160"/>
      <c r="Q1156" s="160"/>
      <c r="R1156" s="160"/>
      <c r="S1156" s="160"/>
      <c r="T1156" s="160"/>
      <c r="U1156" s="160"/>
      <c r="V1156" s="160"/>
      <c r="W1156" s="160"/>
      <c r="X1156" s="160"/>
      <c r="Y1156" s="160"/>
      <c r="Z1156" s="160"/>
      <c r="AA1156" s="160"/>
      <c r="AB1156" s="167"/>
      <c r="AC1156" s="160"/>
      <c r="AD1156" s="168"/>
      <c r="AE1156" s="160"/>
      <c r="AF1156" s="160"/>
      <c r="AG1156" s="161"/>
      <c r="AH1156" s="115"/>
      <c r="AI1156" s="115"/>
      <c r="AJ1156" s="159"/>
      <c r="AK1156" s="115"/>
      <c r="AL1156" s="115"/>
      <c r="AM1156" s="115"/>
      <c r="AO1156" s="115"/>
      <c r="AQ1156" s="4"/>
    </row>
    <row r="1157" spans="3:43">
      <c r="C1157" s="159"/>
      <c r="D1157" s="162"/>
      <c r="E1157" s="161"/>
      <c r="F1157" s="166"/>
      <c r="G1157" s="160"/>
      <c r="H1157" s="160"/>
      <c r="I1157" s="160"/>
      <c r="J1157" s="160"/>
      <c r="K1157" s="160"/>
      <c r="L1157" s="160"/>
      <c r="M1157" s="160"/>
      <c r="N1157" s="160"/>
      <c r="O1157" s="160"/>
      <c r="P1157" s="160"/>
      <c r="Q1157" s="160"/>
      <c r="R1157" s="160"/>
      <c r="S1157" s="160"/>
      <c r="T1157" s="160"/>
      <c r="U1157" s="160"/>
      <c r="V1157" s="160"/>
      <c r="W1157" s="160"/>
      <c r="X1157" s="160"/>
      <c r="Y1157" s="160"/>
      <c r="Z1157" s="160"/>
      <c r="AA1157" s="160"/>
      <c r="AB1157" s="167"/>
      <c r="AC1157" s="160"/>
      <c r="AD1157" s="168"/>
      <c r="AE1157" s="160"/>
      <c r="AF1157" s="160"/>
      <c r="AG1157" s="161"/>
      <c r="AH1157" s="115"/>
      <c r="AI1157" s="115"/>
      <c r="AJ1157" s="159"/>
      <c r="AK1157" s="115"/>
      <c r="AL1157" s="115"/>
      <c r="AM1157" s="115"/>
      <c r="AO1157" s="115"/>
      <c r="AQ1157" s="4"/>
    </row>
    <row r="1158" spans="3:43">
      <c r="C1158" s="159"/>
      <c r="D1158" s="162"/>
      <c r="E1158" s="161"/>
      <c r="F1158" s="166"/>
      <c r="G1158" s="160"/>
      <c r="H1158" s="160"/>
      <c r="I1158" s="160"/>
      <c r="J1158" s="160"/>
      <c r="K1158" s="160"/>
      <c r="L1158" s="160"/>
      <c r="M1158" s="160"/>
      <c r="N1158" s="160"/>
      <c r="O1158" s="160"/>
      <c r="P1158" s="160"/>
      <c r="Q1158" s="160"/>
      <c r="R1158" s="160"/>
      <c r="S1158" s="160"/>
      <c r="T1158" s="160"/>
      <c r="U1158" s="160"/>
      <c r="V1158" s="160"/>
      <c r="W1158" s="160"/>
      <c r="X1158" s="160"/>
      <c r="Y1158" s="160"/>
      <c r="Z1158" s="160"/>
      <c r="AA1158" s="160"/>
      <c r="AB1158" s="167"/>
      <c r="AC1158" s="160"/>
      <c r="AD1158" s="168"/>
      <c r="AE1158" s="160"/>
      <c r="AF1158" s="160"/>
      <c r="AG1158" s="161"/>
      <c r="AH1158" s="115"/>
      <c r="AI1158" s="115"/>
      <c r="AJ1158" s="159"/>
      <c r="AK1158" s="115"/>
      <c r="AL1158" s="115"/>
      <c r="AM1158" s="115"/>
      <c r="AO1158" s="115"/>
      <c r="AQ1158" s="4"/>
    </row>
    <row r="1159" spans="3:43">
      <c r="C1159" s="159"/>
      <c r="D1159" s="162"/>
      <c r="E1159" s="161"/>
      <c r="F1159" s="166"/>
      <c r="G1159" s="160"/>
      <c r="H1159" s="160"/>
      <c r="I1159" s="160"/>
      <c r="J1159" s="160"/>
      <c r="K1159" s="160"/>
      <c r="L1159" s="160"/>
      <c r="M1159" s="160"/>
      <c r="N1159" s="160"/>
      <c r="O1159" s="160"/>
      <c r="P1159" s="160"/>
      <c r="Q1159" s="160"/>
      <c r="R1159" s="160"/>
      <c r="S1159" s="160"/>
      <c r="T1159" s="160"/>
      <c r="U1159" s="160"/>
      <c r="V1159" s="160"/>
      <c r="W1159" s="160"/>
      <c r="X1159" s="160"/>
      <c r="Y1159" s="160"/>
      <c r="Z1159" s="160"/>
      <c r="AA1159" s="160"/>
      <c r="AB1159" s="167"/>
      <c r="AC1159" s="160"/>
      <c r="AD1159" s="168"/>
      <c r="AE1159" s="160"/>
      <c r="AF1159" s="160"/>
      <c r="AG1159" s="161"/>
      <c r="AH1159" s="115"/>
      <c r="AI1159" s="115"/>
      <c r="AJ1159" s="159"/>
      <c r="AK1159" s="115"/>
      <c r="AL1159" s="115"/>
      <c r="AM1159" s="115"/>
      <c r="AO1159" s="115"/>
      <c r="AQ1159" s="4"/>
    </row>
    <row r="1160" spans="3:43">
      <c r="C1160" s="159"/>
      <c r="D1160" s="162"/>
      <c r="E1160" s="161"/>
      <c r="F1160" s="166"/>
      <c r="G1160" s="160"/>
      <c r="H1160" s="160"/>
      <c r="I1160" s="160"/>
      <c r="J1160" s="160"/>
      <c r="K1160" s="160"/>
      <c r="L1160" s="160"/>
      <c r="M1160" s="160"/>
      <c r="N1160" s="160"/>
      <c r="O1160" s="160"/>
      <c r="P1160" s="160"/>
      <c r="Q1160" s="160"/>
      <c r="R1160" s="160"/>
      <c r="S1160" s="160"/>
      <c r="T1160" s="160"/>
      <c r="U1160" s="160"/>
      <c r="V1160" s="160"/>
      <c r="W1160" s="160"/>
      <c r="X1160" s="160"/>
      <c r="Y1160" s="160"/>
      <c r="Z1160" s="160"/>
      <c r="AA1160" s="160"/>
      <c r="AB1160" s="167"/>
      <c r="AC1160" s="160"/>
      <c r="AD1160" s="168"/>
      <c r="AE1160" s="160"/>
      <c r="AF1160" s="160"/>
      <c r="AG1160" s="161"/>
      <c r="AH1160" s="115"/>
      <c r="AI1160" s="115"/>
      <c r="AJ1160" s="159"/>
      <c r="AK1160" s="115"/>
      <c r="AL1160" s="115"/>
      <c r="AM1160" s="115"/>
      <c r="AO1160" s="115"/>
      <c r="AQ1160" s="4"/>
    </row>
    <row r="1161" spans="3:43">
      <c r="C1161" s="159"/>
      <c r="D1161" s="162"/>
      <c r="E1161" s="161"/>
      <c r="F1161" s="166"/>
      <c r="G1161" s="160"/>
      <c r="H1161" s="160"/>
      <c r="I1161" s="160"/>
      <c r="J1161" s="160"/>
      <c r="K1161" s="160"/>
      <c r="L1161" s="160"/>
      <c r="M1161" s="160"/>
      <c r="N1161" s="160"/>
      <c r="O1161" s="160"/>
      <c r="P1161" s="160"/>
      <c r="Q1161" s="160"/>
      <c r="R1161" s="160"/>
      <c r="S1161" s="160"/>
      <c r="T1161" s="160"/>
      <c r="U1161" s="160"/>
      <c r="V1161" s="160"/>
      <c r="W1161" s="160"/>
      <c r="X1161" s="160"/>
      <c r="Y1161" s="160"/>
      <c r="Z1161" s="160"/>
      <c r="AA1161" s="160"/>
      <c r="AB1161" s="167"/>
      <c r="AC1161" s="160"/>
      <c r="AD1161" s="168"/>
      <c r="AE1161" s="160"/>
      <c r="AF1161" s="160"/>
      <c r="AG1161" s="161"/>
      <c r="AH1161" s="115"/>
      <c r="AI1161" s="115"/>
      <c r="AJ1161" s="159"/>
      <c r="AK1161" s="115"/>
      <c r="AL1161" s="115"/>
      <c r="AM1161" s="115"/>
      <c r="AO1161" s="115"/>
      <c r="AQ1161" s="4"/>
    </row>
    <row r="1162" spans="3:43">
      <c r="C1162" s="159"/>
      <c r="D1162" s="162"/>
      <c r="E1162" s="161"/>
      <c r="F1162" s="166"/>
      <c r="G1162" s="160"/>
      <c r="H1162" s="160"/>
      <c r="I1162" s="160"/>
      <c r="J1162" s="160"/>
      <c r="K1162" s="160"/>
      <c r="L1162" s="160"/>
      <c r="M1162" s="160"/>
      <c r="N1162" s="160"/>
      <c r="O1162" s="160"/>
      <c r="P1162" s="160"/>
      <c r="Q1162" s="160"/>
      <c r="R1162" s="160"/>
      <c r="S1162" s="160"/>
      <c r="T1162" s="160"/>
      <c r="U1162" s="160"/>
      <c r="V1162" s="160"/>
      <c r="W1162" s="160"/>
      <c r="X1162" s="160"/>
      <c r="Y1162" s="160"/>
      <c r="Z1162" s="160"/>
      <c r="AA1162" s="160"/>
      <c r="AB1162" s="167"/>
      <c r="AC1162" s="160"/>
      <c r="AD1162" s="168"/>
      <c r="AE1162" s="160"/>
      <c r="AF1162" s="160"/>
      <c r="AG1162" s="161"/>
      <c r="AH1162" s="115"/>
      <c r="AI1162" s="115"/>
      <c r="AJ1162" s="159"/>
      <c r="AK1162" s="115"/>
      <c r="AL1162" s="115"/>
      <c r="AM1162" s="115"/>
      <c r="AO1162" s="115"/>
      <c r="AQ1162" s="4"/>
    </row>
    <row r="1163" spans="3:43">
      <c r="C1163" s="159"/>
      <c r="D1163" s="162"/>
      <c r="E1163" s="161"/>
      <c r="F1163" s="166"/>
      <c r="G1163" s="160"/>
      <c r="H1163" s="160"/>
      <c r="I1163" s="160"/>
      <c r="J1163" s="160"/>
      <c r="K1163" s="160"/>
      <c r="L1163" s="160"/>
      <c r="M1163" s="160"/>
      <c r="N1163" s="160"/>
      <c r="O1163" s="160"/>
      <c r="P1163" s="160"/>
      <c r="Q1163" s="160"/>
      <c r="R1163" s="160"/>
      <c r="S1163" s="160"/>
      <c r="T1163" s="160"/>
      <c r="U1163" s="160"/>
      <c r="V1163" s="160"/>
      <c r="W1163" s="160"/>
      <c r="X1163" s="160"/>
      <c r="Y1163" s="160"/>
      <c r="Z1163" s="160"/>
      <c r="AA1163" s="160"/>
      <c r="AB1163" s="167"/>
      <c r="AC1163" s="160"/>
      <c r="AD1163" s="168"/>
      <c r="AE1163" s="160"/>
      <c r="AF1163" s="160"/>
      <c r="AG1163" s="161"/>
      <c r="AH1163" s="115"/>
      <c r="AI1163" s="115"/>
      <c r="AJ1163" s="159"/>
      <c r="AK1163" s="115"/>
      <c r="AL1163" s="115"/>
      <c r="AM1163" s="115"/>
      <c r="AO1163" s="115"/>
      <c r="AQ1163" s="4"/>
    </row>
    <row r="1164" spans="3:43">
      <c r="C1164" s="159"/>
      <c r="D1164" s="162"/>
      <c r="E1164" s="161"/>
      <c r="F1164" s="166"/>
      <c r="G1164" s="160"/>
      <c r="H1164" s="160"/>
      <c r="I1164" s="160"/>
      <c r="J1164" s="160"/>
      <c r="K1164" s="160"/>
      <c r="L1164" s="160"/>
      <c r="M1164" s="160"/>
      <c r="N1164" s="160"/>
      <c r="O1164" s="160"/>
      <c r="P1164" s="160"/>
      <c r="Q1164" s="160"/>
      <c r="R1164" s="160"/>
      <c r="S1164" s="160"/>
      <c r="T1164" s="160"/>
      <c r="U1164" s="160"/>
      <c r="V1164" s="160"/>
      <c r="W1164" s="160"/>
      <c r="X1164" s="160"/>
      <c r="Y1164" s="160"/>
      <c r="Z1164" s="160"/>
      <c r="AA1164" s="160"/>
      <c r="AB1164" s="167"/>
      <c r="AC1164" s="160"/>
      <c r="AD1164" s="168"/>
      <c r="AE1164" s="160"/>
      <c r="AF1164" s="160"/>
      <c r="AG1164" s="161"/>
      <c r="AH1164" s="115"/>
      <c r="AI1164" s="115"/>
      <c r="AJ1164" s="159"/>
      <c r="AK1164" s="115"/>
      <c r="AL1164" s="115"/>
      <c r="AM1164" s="115"/>
      <c r="AO1164" s="115"/>
      <c r="AQ1164" s="4"/>
    </row>
    <row r="1165" spans="3:43">
      <c r="C1165" s="159"/>
      <c r="D1165" s="162"/>
      <c r="E1165" s="161"/>
      <c r="F1165" s="166"/>
      <c r="G1165" s="160"/>
      <c r="H1165" s="160"/>
      <c r="I1165" s="160"/>
      <c r="J1165" s="160"/>
      <c r="K1165" s="160"/>
      <c r="L1165" s="160"/>
      <c r="M1165" s="160"/>
      <c r="N1165" s="160"/>
      <c r="O1165" s="160"/>
      <c r="P1165" s="160"/>
      <c r="Q1165" s="160"/>
      <c r="R1165" s="160"/>
      <c r="S1165" s="160"/>
      <c r="T1165" s="160"/>
      <c r="U1165" s="160"/>
      <c r="V1165" s="160"/>
      <c r="W1165" s="160"/>
      <c r="X1165" s="160"/>
      <c r="Y1165" s="160"/>
      <c r="Z1165" s="160"/>
      <c r="AA1165" s="160"/>
      <c r="AB1165" s="167"/>
      <c r="AC1165" s="160"/>
      <c r="AD1165" s="168"/>
      <c r="AE1165" s="160"/>
      <c r="AF1165" s="160"/>
      <c r="AG1165" s="161"/>
      <c r="AH1165" s="115"/>
      <c r="AI1165" s="115"/>
      <c r="AJ1165" s="159"/>
      <c r="AK1165" s="115"/>
      <c r="AL1165" s="115"/>
      <c r="AM1165" s="115"/>
      <c r="AO1165" s="115"/>
      <c r="AQ1165" s="4"/>
    </row>
    <row r="1166" spans="3:43">
      <c r="C1166" s="159"/>
      <c r="D1166" s="162"/>
      <c r="E1166" s="161"/>
      <c r="F1166" s="166"/>
      <c r="G1166" s="160"/>
      <c r="H1166" s="160"/>
      <c r="I1166" s="160"/>
      <c r="J1166" s="160"/>
      <c r="K1166" s="160"/>
      <c r="L1166" s="160"/>
      <c r="M1166" s="160"/>
      <c r="N1166" s="160"/>
      <c r="O1166" s="160"/>
      <c r="P1166" s="160"/>
      <c r="Q1166" s="160"/>
      <c r="R1166" s="160"/>
      <c r="S1166" s="160"/>
      <c r="T1166" s="160"/>
      <c r="U1166" s="160"/>
      <c r="V1166" s="160"/>
      <c r="W1166" s="160"/>
      <c r="X1166" s="160"/>
      <c r="Y1166" s="160"/>
      <c r="Z1166" s="160"/>
      <c r="AA1166" s="160"/>
      <c r="AB1166" s="167"/>
      <c r="AC1166" s="160"/>
      <c r="AD1166" s="168"/>
      <c r="AE1166" s="160"/>
      <c r="AF1166" s="160"/>
      <c r="AG1166" s="161"/>
      <c r="AH1166" s="115"/>
      <c r="AI1166" s="115"/>
      <c r="AJ1166" s="159"/>
      <c r="AK1166" s="115"/>
      <c r="AL1166" s="115"/>
      <c r="AM1166" s="115"/>
      <c r="AO1166" s="115"/>
      <c r="AQ1166" s="4"/>
    </row>
    <row r="1167" spans="3:43">
      <c r="C1167" s="159"/>
      <c r="D1167" s="162"/>
      <c r="E1167" s="161"/>
      <c r="F1167" s="166"/>
      <c r="G1167" s="160"/>
      <c r="H1167" s="160"/>
      <c r="I1167" s="160"/>
      <c r="J1167" s="160"/>
      <c r="K1167" s="160"/>
      <c r="L1167" s="160"/>
      <c r="M1167" s="160"/>
      <c r="N1167" s="160"/>
      <c r="O1167" s="160"/>
      <c r="P1167" s="160"/>
      <c r="Q1167" s="160"/>
      <c r="R1167" s="160"/>
      <c r="S1167" s="160"/>
      <c r="T1167" s="160"/>
      <c r="U1167" s="160"/>
      <c r="V1167" s="160"/>
      <c r="W1167" s="160"/>
      <c r="X1167" s="160"/>
      <c r="Y1167" s="160"/>
      <c r="Z1167" s="160"/>
      <c r="AA1167" s="160"/>
      <c r="AB1167" s="167"/>
      <c r="AC1167" s="160"/>
      <c r="AD1167" s="168"/>
      <c r="AE1167" s="160"/>
      <c r="AF1167" s="160"/>
      <c r="AG1167" s="161"/>
      <c r="AH1167" s="115"/>
      <c r="AI1167" s="115"/>
      <c r="AJ1167" s="159"/>
      <c r="AK1167" s="115"/>
      <c r="AL1167" s="115"/>
      <c r="AM1167" s="115"/>
      <c r="AO1167" s="115"/>
      <c r="AQ1167" s="4"/>
    </row>
    <row r="1168" spans="3:43">
      <c r="C1168" s="159"/>
      <c r="D1168" s="162"/>
      <c r="E1168" s="161"/>
      <c r="F1168" s="166"/>
      <c r="G1168" s="160"/>
      <c r="H1168" s="160"/>
      <c r="I1168" s="160"/>
      <c r="J1168" s="160"/>
      <c r="K1168" s="160"/>
      <c r="L1168" s="160"/>
      <c r="M1168" s="160"/>
      <c r="N1168" s="160"/>
      <c r="O1168" s="160"/>
      <c r="P1168" s="160"/>
      <c r="Q1168" s="160"/>
      <c r="R1168" s="160"/>
      <c r="S1168" s="160"/>
      <c r="T1168" s="160"/>
      <c r="U1168" s="160"/>
      <c r="V1168" s="160"/>
      <c r="W1168" s="160"/>
      <c r="X1168" s="160"/>
      <c r="Y1168" s="160"/>
      <c r="Z1168" s="160"/>
      <c r="AA1168" s="160"/>
      <c r="AB1168" s="167"/>
      <c r="AC1168" s="160"/>
      <c r="AD1168" s="168"/>
      <c r="AE1168" s="160"/>
      <c r="AF1168" s="160"/>
      <c r="AG1168" s="161"/>
      <c r="AH1168" s="115"/>
      <c r="AI1168" s="115"/>
      <c r="AJ1168" s="159"/>
      <c r="AK1168" s="115"/>
      <c r="AL1168" s="115"/>
      <c r="AM1168" s="115"/>
      <c r="AO1168" s="115"/>
      <c r="AQ1168" s="4"/>
    </row>
    <row r="1169" spans="3:43">
      <c r="C1169" s="159"/>
      <c r="D1169" s="162"/>
      <c r="E1169" s="161"/>
      <c r="F1169" s="166"/>
      <c r="G1169" s="160"/>
      <c r="H1169" s="160"/>
      <c r="I1169" s="160"/>
      <c r="J1169" s="160"/>
      <c r="K1169" s="160"/>
      <c r="L1169" s="160"/>
      <c r="M1169" s="160"/>
      <c r="N1169" s="160"/>
      <c r="O1169" s="160"/>
      <c r="P1169" s="160"/>
      <c r="Q1169" s="160"/>
      <c r="R1169" s="160"/>
      <c r="S1169" s="160"/>
      <c r="T1169" s="160"/>
      <c r="U1169" s="160"/>
      <c r="V1169" s="160"/>
      <c r="W1169" s="160"/>
      <c r="X1169" s="160"/>
      <c r="Y1169" s="160"/>
      <c r="Z1169" s="160"/>
      <c r="AA1169" s="160"/>
      <c r="AB1169" s="167"/>
      <c r="AC1169" s="160"/>
      <c r="AD1169" s="168"/>
      <c r="AE1169" s="160"/>
      <c r="AF1169" s="160"/>
      <c r="AG1169" s="161"/>
      <c r="AH1169" s="115"/>
      <c r="AI1169" s="115"/>
      <c r="AJ1169" s="159"/>
      <c r="AK1169" s="115"/>
      <c r="AL1169" s="115"/>
      <c r="AM1169" s="115"/>
      <c r="AO1169" s="115"/>
      <c r="AQ1169" s="4"/>
    </row>
    <row r="1170" spans="3:43">
      <c r="C1170" s="159"/>
      <c r="D1170" s="162"/>
      <c r="E1170" s="161"/>
      <c r="F1170" s="166"/>
      <c r="G1170" s="160"/>
      <c r="H1170" s="160"/>
      <c r="I1170" s="160"/>
      <c r="J1170" s="160"/>
      <c r="K1170" s="160"/>
      <c r="L1170" s="160"/>
      <c r="M1170" s="160"/>
      <c r="N1170" s="160"/>
      <c r="O1170" s="160"/>
      <c r="P1170" s="160"/>
      <c r="Q1170" s="160"/>
      <c r="R1170" s="160"/>
      <c r="S1170" s="160"/>
      <c r="T1170" s="160"/>
      <c r="U1170" s="160"/>
      <c r="V1170" s="160"/>
      <c r="W1170" s="160"/>
      <c r="X1170" s="160"/>
      <c r="Y1170" s="160"/>
      <c r="Z1170" s="160"/>
      <c r="AA1170" s="160"/>
      <c r="AB1170" s="167"/>
      <c r="AC1170" s="160"/>
      <c r="AD1170" s="168"/>
      <c r="AE1170" s="160"/>
      <c r="AF1170" s="160"/>
      <c r="AG1170" s="161"/>
      <c r="AH1170" s="115"/>
      <c r="AI1170" s="115"/>
      <c r="AJ1170" s="159"/>
      <c r="AK1170" s="115"/>
      <c r="AL1170" s="115"/>
      <c r="AM1170" s="115"/>
      <c r="AO1170" s="115"/>
      <c r="AQ1170" s="4"/>
    </row>
    <row r="1171" spans="3:43">
      <c r="C1171" s="159"/>
      <c r="D1171" s="162"/>
      <c r="E1171" s="161"/>
      <c r="F1171" s="166"/>
      <c r="G1171" s="160"/>
      <c r="H1171" s="160"/>
      <c r="I1171" s="160"/>
      <c r="J1171" s="160"/>
      <c r="K1171" s="160"/>
      <c r="L1171" s="160"/>
      <c r="M1171" s="160"/>
      <c r="N1171" s="160"/>
      <c r="O1171" s="160"/>
      <c r="P1171" s="160"/>
      <c r="Q1171" s="160"/>
      <c r="R1171" s="160"/>
      <c r="S1171" s="160"/>
      <c r="T1171" s="160"/>
      <c r="U1171" s="160"/>
      <c r="V1171" s="160"/>
      <c r="W1171" s="160"/>
      <c r="X1171" s="160"/>
      <c r="Y1171" s="160"/>
      <c r="Z1171" s="160"/>
      <c r="AA1171" s="160"/>
      <c r="AB1171" s="167"/>
      <c r="AC1171" s="160"/>
      <c r="AD1171" s="168"/>
      <c r="AE1171" s="160"/>
      <c r="AF1171" s="160"/>
      <c r="AG1171" s="161"/>
      <c r="AH1171" s="115"/>
      <c r="AI1171" s="115"/>
      <c r="AJ1171" s="159"/>
      <c r="AK1171" s="115"/>
      <c r="AL1171" s="115"/>
      <c r="AM1171" s="115"/>
      <c r="AO1171" s="115"/>
      <c r="AQ1171" s="4"/>
    </row>
    <row r="1172" spans="3:43">
      <c r="C1172" s="159"/>
      <c r="D1172" s="162"/>
      <c r="E1172" s="161"/>
      <c r="F1172" s="166"/>
      <c r="G1172" s="160"/>
      <c r="H1172" s="160"/>
      <c r="I1172" s="160"/>
      <c r="J1172" s="160"/>
      <c r="K1172" s="160"/>
      <c r="L1172" s="160"/>
      <c r="M1172" s="160"/>
      <c r="N1172" s="160"/>
      <c r="O1172" s="160"/>
      <c r="P1172" s="160"/>
      <c r="Q1172" s="160"/>
      <c r="R1172" s="160"/>
      <c r="S1172" s="160"/>
      <c r="T1172" s="160"/>
      <c r="U1172" s="160"/>
      <c r="V1172" s="160"/>
      <c r="W1172" s="160"/>
      <c r="X1172" s="160"/>
      <c r="Y1172" s="160"/>
      <c r="Z1172" s="160"/>
      <c r="AA1172" s="160"/>
      <c r="AB1172" s="167"/>
      <c r="AC1172" s="160"/>
      <c r="AD1172" s="168"/>
      <c r="AE1172" s="160"/>
      <c r="AF1172" s="160"/>
      <c r="AG1172" s="161"/>
      <c r="AH1172" s="115"/>
      <c r="AI1172" s="115"/>
      <c r="AJ1172" s="159"/>
      <c r="AK1172" s="115"/>
      <c r="AL1172" s="115"/>
      <c r="AM1172" s="115"/>
      <c r="AO1172" s="115"/>
      <c r="AQ1172" s="4"/>
    </row>
    <row r="1173" spans="3:43">
      <c r="C1173" s="159"/>
      <c r="D1173" s="162"/>
      <c r="E1173" s="161"/>
      <c r="F1173" s="166"/>
      <c r="G1173" s="160"/>
      <c r="H1173" s="160"/>
      <c r="I1173" s="160"/>
      <c r="J1173" s="160"/>
      <c r="K1173" s="160"/>
      <c r="L1173" s="160"/>
      <c r="M1173" s="160"/>
      <c r="N1173" s="160"/>
      <c r="O1173" s="160"/>
      <c r="P1173" s="160"/>
      <c r="Q1173" s="160"/>
      <c r="R1173" s="160"/>
      <c r="S1173" s="160"/>
      <c r="T1173" s="160"/>
      <c r="U1173" s="160"/>
      <c r="V1173" s="160"/>
      <c r="W1173" s="160"/>
      <c r="X1173" s="160"/>
      <c r="Y1173" s="160"/>
      <c r="Z1173" s="160"/>
      <c r="AA1173" s="160"/>
      <c r="AB1173" s="167"/>
      <c r="AC1173" s="160"/>
      <c r="AD1173" s="168"/>
      <c r="AE1173" s="160"/>
      <c r="AF1173" s="160"/>
      <c r="AG1173" s="161"/>
      <c r="AH1173" s="115"/>
      <c r="AI1173" s="115"/>
      <c r="AJ1173" s="159"/>
      <c r="AK1173" s="115"/>
      <c r="AL1173" s="115"/>
      <c r="AM1173" s="115"/>
      <c r="AO1173" s="115"/>
      <c r="AQ1173" s="4"/>
    </row>
    <row r="1174" spans="3:43">
      <c r="C1174" s="159"/>
      <c r="D1174" s="162"/>
      <c r="E1174" s="161"/>
      <c r="F1174" s="166"/>
      <c r="G1174" s="160"/>
      <c r="H1174" s="160"/>
      <c r="I1174" s="160"/>
      <c r="J1174" s="160"/>
      <c r="K1174" s="160"/>
      <c r="L1174" s="160"/>
      <c r="M1174" s="160"/>
      <c r="N1174" s="160"/>
      <c r="O1174" s="160"/>
      <c r="P1174" s="160"/>
      <c r="Q1174" s="160"/>
      <c r="R1174" s="160"/>
      <c r="S1174" s="160"/>
      <c r="T1174" s="160"/>
      <c r="U1174" s="160"/>
      <c r="V1174" s="160"/>
      <c r="W1174" s="160"/>
      <c r="X1174" s="160"/>
      <c r="Y1174" s="160"/>
      <c r="Z1174" s="160"/>
      <c r="AA1174" s="160"/>
      <c r="AB1174" s="167"/>
      <c r="AC1174" s="160"/>
      <c r="AD1174" s="168"/>
      <c r="AE1174" s="160"/>
      <c r="AF1174" s="160"/>
      <c r="AG1174" s="161"/>
      <c r="AH1174" s="115"/>
      <c r="AI1174" s="115"/>
      <c r="AJ1174" s="159"/>
      <c r="AK1174" s="115"/>
      <c r="AL1174" s="115"/>
      <c r="AM1174" s="115"/>
      <c r="AO1174" s="115"/>
      <c r="AQ1174" s="4"/>
    </row>
    <row r="1175" spans="3:43">
      <c r="C1175" s="159"/>
      <c r="D1175" s="162"/>
      <c r="E1175" s="161"/>
      <c r="F1175" s="166"/>
      <c r="G1175" s="160"/>
      <c r="H1175" s="160"/>
      <c r="I1175" s="160"/>
      <c r="J1175" s="160"/>
      <c r="K1175" s="160"/>
      <c r="L1175" s="160"/>
      <c r="M1175" s="160"/>
      <c r="N1175" s="160"/>
      <c r="O1175" s="160"/>
      <c r="P1175" s="160"/>
      <c r="Q1175" s="160"/>
      <c r="R1175" s="160"/>
      <c r="S1175" s="160"/>
      <c r="T1175" s="160"/>
      <c r="U1175" s="160"/>
      <c r="V1175" s="160"/>
      <c r="W1175" s="160"/>
      <c r="X1175" s="160"/>
      <c r="Y1175" s="160"/>
      <c r="Z1175" s="160"/>
      <c r="AA1175" s="160"/>
      <c r="AB1175" s="167"/>
      <c r="AC1175" s="160"/>
      <c r="AD1175" s="168"/>
      <c r="AE1175" s="160"/>
      <c r="AF1175" s="160"/>
      <c r="AG1175" s="161"/>
      <c r="AH1175" s="115"/>
      <c r="AI1175" s="115"/>
      <c r="AJ1175" s="159"/>
      <c r="AK1175" s="115"/>
      <c r="AL1175" s="115"/>
      <c r="AM1175" s="115"/>
      <c r="AO1175" s="115"/>
      <c r="AQ1175" s="4"/>
    </row>
    <row r="1176" spans="3:43">
      <c r="C1176" s="159"/>
      <c r="D1176" s="162"/>
      <c r="E1176" s="161"/>
      <c r="F1176" s="166"/>
      <c r="G1176" s="160"/>
      <c r="H1176" s="160"/>
      <c r="I1176" s="160"/>
      <c r="J1176" s="160"/>
      <c r="K1176" s="160"/>
      <c r="L1176" s="160"/>
      <c r="M1176" s="160"/>
      <c r="N1176" s="160"/>
      <c r="O1176" s="160"/>
      <c r="P1176" s="160"/>
      <c r="Q1176" s="160"/>
      <c r="R1176" s="160"/>
      <c r="S1176" s="160"/>
      <c r="T1176" s="160"/>
      <c r="U1176" s="160"/>
      <c r="V1176" s="160"/>
      <c r="W1176" s="160"/>
      <c r="X1176" s="160"/>
      <c r="Y1176" s="160"/>
      <c r="Z1176" s="160"/>
      <c r="AA1176" s="160"/>
      <c r="AB1176" s="167"/>
      <c r="AC1176" s="160"/>
      <c r="AD1176" s="168"/>
      <c r="AE1176" s="160"/>
      <c r="AF1176" s="160"/>
      <c r="AG1176" s="161"/>
      <c r="AH1176" s="115"/>
      <c r="AI1176" s="115"/>
      <c r="AJ1176" s="159"/>
      <c r="AK1176" s="115"/>
      <c r="AL1176" s="115"/>
      <c r="AM1176" s="115"/>
      <c r="AO1176" s="115"/>
      <c r="AQ1176" s="4"/>
    </row>
    <row r="1177" spans="3:43">
      <c r="C1177" s="159"/>
      <c r="D1177" s="162"/>
      <c r="E1177" s="161"/>
      <c r="F1177" s="166"/>
      <c r="G1177" s="160"/>
      <c r="H1177" s="160"/>
      <c r="I1177" s="160"/>
      <c r="J1177" s="160"/>
      <c r="K1177" s="160"/>
      <c r="L1177" s="160"/>
      <c r="M1177" s="160"/>
      <c r="N1177" s="160"/>
      <c r="O1177" s="160"/>
      <c r="P1177" s="160"/>
      <c r="Q1177" s="160"/>
      <c r="R1177" s="160"/>
      <c r="S1177" s="160"/>
      <c r="T1177" s="160"/>
      <c r="U1177" s="160"/>
      <c r="V1177" s="160"/>
      <c r="W1177" s="160"/>
      <c r="X1177" s="160"/>
      <c r="Y1177" s="160"/>
      <c r="Z1177" s="160"/>
      <c r="AA1177" s="160"/>
      <c r="AB1177" s="167"/>
      <c r="AC1177" s="160"/>
      <c r="AD1177" s="168"/>
      <c r="AE1177" s="160"/>
      <c r="AF1177" s="160"/>
      <c r="AG1177" s="161"/>
      <c r="AH1177" s="115"/>
      <c r="AI1177" s="115"/>
      <c r="AJ1177" s="159"/>
      <c r="AK1177" s="115"/>
      <c r="AL1177" s="115"/>
      <c r="AM1177" s="115"/>
      <c r="AO1177" s="115"/>
      <c r="AQ1177" s="4"/>
    </row>
    <row r="1178" spans="3:43">
      <c r="C1178" s="159"/>
      <c r="D1178" s="162"/>
      <c r="E1178" s="161"/>
      <c r="F1178" s="166"/>
      <c r="G1178" s="160"/>
      <c r="H1178" s="160"/>
      <c r="I1178" s="160"/>
      <c r="J1178" s="160"/>
      <c r="K1178" s="160"/>
      <c r="L1178" s="160"/>
      <c r="M1178" s="160"/>
      <c r="N1178" s="160"/>
      <c r="O1178" s="160"/>
      <c r="P1178" s="160"/>
      <c r="Q1178" s="160"/>
      <c r="R1178" s="160"/>
      <c r="S1178" s="160"/>
      <c r="T1178" s="160"/>
      <c r="U1178" s="160"/>
      <c r="V1178" s="160"/>
      <c r="W1178" s="160"/>
      <c r="X1178" s="160"/>
      <c r="Y1178" s="160"/>
      <c r="Z1178" s="160"/>
      <c r="AA1178" s="160"/>
      <c r="AB1178" s="167"/>
      <c r="AC1178" s="160"/>
      <c r="AD1178" s="168"/>
      <c r="AE1178" s="160"/>
      <c r="AF1178" s="160"/>
      <c r="AG1178" s="161"/>
      <c r="AH1178" s="115"/>
      <c r="AI1178" s="115"/>
      <c r="AJ1178" s="159"/>
      <c r="AK1178" s="115"/>
      <c r="AL1178" s="115"/>
      <c r="AM1178" s="115"/>
      <c r="AO1178" s="115"/>
      <c r="AQ1178" s="4"/>
    </row>
    <row r="1179" spans="3:43">
      <c r="C1179" s="159"/>
      <c r="D1179" s="162"/>
      <c r="E1179" s="161"/>
      <c r="F1179" s="166"/>
      <c r="G1179" s="160"/>
      <c r="H1179" s="160"/>
      <c r="I1179" s="160"/>
      <c r="J1179" s="160"/>
      <c r="K1179" s="160"/>
      <c r="L1179" s="160"/>
      <c r="M1179" s="160"/>
      <c r="N1179" s="160"/>
      <c r="O1179" s="160"/>
      <c r="P1179" s="160"/>
      <c r="Q1179" s="160"/>
      <c r="R1179" s="160"/>
      <c r="S1179" s="160"/>
      <c r="T1179" s="160"/>
      <c r="U1179" s="160"/>
      <c r="V1179" s="160"/>
      <c r="W1179" s="160"/>
      <c r="X1179" s="160"/>
      <c r="Y1179" s="160"/>
      <c r="Z1179" s="160"/>
      <c r="AA1179" s="160"/>
      <c r="AB1179" s="167"/>
      <c r="AC1179" s="160"/>
      <c r="AD1179" s="168"/>
      <c r="AE1179" s="160"/>
      <c r="AF1179" s="160"/>
      <c r="AG1179" s="161"/>
      <c r="AH1179" s="115"/>
      <c r="AI1179" s="115"/>
      <c r="AJ1179" s="159"/>
      <c r="AK1179" s="115"/>
      <c r="AL1179" s="115"/>
      <c r="AM1179" s="115"/>
      <c r="AO1179" s="115"/>
      <c r="AQ1179" s="4"/>
    </row>
    <row r="1180" spans="3:43">
      <c r="C1180" s="159"/>
      <c r="D1180" s="162"/>
      <c r="E1180" s="161"/>
      <c r="F1180" s="166"/>
      <c r="G1180" s="160"/>
      <c r="H1180" s="160"/>
      <c r="I1180" s="160"/>
      <c r="J1180" s="160"/>
      <c r="K1180" s="160"/>
      <c r="L1180" s="160"/>
      <c r="M1180" s="160"/>
      <c r="N1180" s="160"/>
      <c r="O1180" s="160"/>
      <c r="P1180" s="160"/>
      <c r="Q1180" s="160"/>
      <c r="R1180" s="160"/>
      <c r="S1180" s="160"/>
      <c r="T1180" s="160"/>
      <c r="U1180" s="160"/>
      <c r="V1180" s="160"/>
      <c r="W1180" s="160"/>
      <c r="X1180" s="160"/>
      <c r="Y1180" s="160"/>
      <c r="Z1180" s="160"/>
      <c r="AA1180" s="160"/>
      <c r="AB1180" s="167"/>
      <c r="AC1180" s="160"/>
      <c r="AD1180" s="168"/>
      <c r="AE1180" s="160"/>
      <c r="AF1180" s="160"/>
      <c r="AG1180" s="161"/>
      <c r="AH1180" s="115"/>
      <c r="AI1180" s="115"/>
      <c r="AJ1180" s="159"/>
      <c r="AK1180" s="115"/>
      <c r="AL1180" s="115"/>
      <c r="AM1180" s="115"/>
      <c r="AO1180" s="115"/>
      <c r="AQ1180" s="4"/>
    </row>
    <row r="1181" spans="3:43">
      <c r="C1181" s="159"/>
      <c r="D1181" s="162"/>
      <c r="E1181" s="161"/>
      <c r="F1181" s="166"/>
      <c r="G1181" s="160"/>
      <c r="H1181" s="160"/>
      <c r="I1181" s="160"/>
      <c r="J1181" s="160"/>
      <c r="K1181" s="160"/>
      <c r="L1181" s="160"/>
      <c r="M1181" s="160"/>
      <c r="N1181" s="160"/>
      <c r="O1181" s="160"/>
      <c r="P1181" s="160"/>
      <c r="Q1181" s="160"/>
      <c r="R1181" s="160"/>
      <c r="S1181" s="160"/>
      <c r="T1181" s="160"/>
      <c r="U1181" s="160"/>
      <c r="V1181" s="160"/>
      <c r="W1181" s="160"/>
      <c r="X1181" s="160"/>
      <c r="Y1181" s="160"/>
      <c r="Z1181" s="160"/>
      <c r="AA1181" s="160"/>
      <c r="AB1181" s="167"/>
      <c r="AC1181" s="160"/>
      <c r="AD1181" s="168"/>
      <c r="AE1181" s="160"/>
      <c r="AF1181" s="160"/>
      <c r="AG1181" s="161"/>
      <c r="AH1181" s="115"/>
      <c r="AI1181" s="115"/>
      <c r="AJ1181" s="159"/>
      <c r="AK1181" s="115"/>
      <c r="AL1181" s="115"/>
      <c r="AM1181" s="115"/>
      <c r="AO1181" s="115"/>
      <c r="AQ1181" s="4"/>
    </row>
    <row r="1182" spans="3:43">
      <c r="C1182" s="159"/>
      <c r="D1182" s="162"/>
      <c r="E1182" s="161"/>
      <c r="F1182" s="166"/>
      <c r="G1182" s="160"/>
      <c r="H1182" s="160"/>
      <c r="I1182" s="160"/>
      <c r="J1182" s="160"/>
      <c r="K1182" s="160"/>
      <c r="L1182" s="160"/>
      <c r="M1182" s="160"/>
      <c r="N1182" s="160"/>
      <c r="O1182" s="160"/>
      <c r="P1182" s="160"/>
      <c r="Q1182" s="160"/>
      <c r="R1182" s="160"/>
      <c r="S1182" s="160"/>
      <c r="T1182" s="160"/>
      <c r="U1182" s="160"/>
      <c r="V1182" s="160"/>
      <c r="W1182" s="160"/>
      <c r="X1182" s="160"/>
      <c r="Y1182" s="160"/>
      <c r="Z1182" s="160"/>
      <c r="AA1182" s="160"/>
      <c r="AB1182" s="167"/>
      <c r="AC1182" s="160"/>
      <c r="AD1182" s="168"/>
      <c r="AE1182" s="160"/>
      <c r="AF1182" s="160"/>
      <c r="AG1182" s="161"/>
      <c r="AH1182" s="115"/>
      <c r="AI1182" s="115"/>
      <c r="AJ1182" s="159"/>
      <c r="AK1182" s="115"/>
      <c r="AL1182" s="115"/>
      <c r="AM1182" s="115"/>
      <c r="AO1182" s="115"/>
      <c r="AQ1182" s="4"/>
    </row>
    <row r="1183" spans="3:43">
      <c r="C1183" s="159"/>
      <c r="D1183" s="162"/>
      <c r="E1183" s="161"/>
      <c r="F1183" s="166"/>
      <c r="G1183" s="160"/>
      <c r="H1183" s="160"/>
      <c r="I1183" s="160"/>
      <c r="J1183" s="160"/>
      <c r="K1183" s="160"/>
      <c r="L1183" s="160"/>
      <c r="M1183" s="160"/>
      <c r="N1183" s="160"/>
      <c r="O1183" s="160"/>
      <c r="P1183" s="160"/>
      <c r="Q1183" s="160"/>
      <c r="R1183" s="160"/>
      <c r="S1183" s="160"/>
      <c r="T1183" s="160"/>
      <c r="U1183" s="160"/>
      <c r="V1183" s="160"/>
      <c r="W1183" s="160"/>
      <c r="X1183" s="160"/>
      <c r="Y1183" s="160"/>
      <c r="Z1183" s="160"/>
      <c r="AA1183" s="160"/>
      <c r="AB1183" s="167"/>
      <c r="AC1183" s="160"/>
      <c r="AD1183" s="168"/>
      <c r="AE1183" s="160"/>
      <c r="AF1183" s="160"/>
      <c r="AG1183" s="161"/>
      <c r="AH1183" s="115"/>
      <c r="AI1183" s="115"/>
      <c r="AJ1183" s="159"/>
      <c r="AK1183" s="115"/>
      <c r="AL1183" s="115"/>
      <c r="AM1183" s="115"/>
      <c r="AO1183" s="115"/>
      <c r="AQ1183" s="4"/>
    </row>
    <row r="1184" spans="3:43">
      <c r="C1184" s="159"/>
      <c r="D1184" s="162"/>
      <c r="E1184" s="161"/>
      <c r="F1184" s="166"/>
      <c r="G1184" s="160"/>
      <c r="H1184" s="160"/>
      <c r="I1184" s="160"/>
      <c r="J1184" s="160"/>
      <c r="K1184" s="160"/>
      <c r="L1184" s="160"/>
      <c r="M1184" s="160"/>
      <c r="N1184" s="160"/>
      <c r="O1184" s="160"/>
      <c r="P1184" s="160"/>
      <c r="Q1184" s="160"/>
      <c r="R1184" s="160"/>
      <c r="S1184" s="160"/>
      <c r="T1184" s="160"/>
      <c r="U1184" s="160"/>
      <c r="V1184" s="160"/>
      <c r="W1184" s="160"/>
      <c r="X1184" s="160"/>
      <c r="Y1184" s="160"/>
      <c r="Z1184" s="160"/>
      <c r="AA1184" s="160"/>
      <c r="AB1184" s="167"/>
      <c r="AC1184" s="160"/>
      <c r="AD1184" s="168"/>
      <c r="AE1184" s="160"/>
      <c r="AF1184" s="160"/>
      <c r="AG1184" s="161"/>
      <c r="AH1184" s="115"/>
      <c r="AI1184" s="115"/>
      <c r="AJ1184" s="159"/>
      <c r="AK1184" s="115"/>
      <c r="AL1184" s="115"/>
      <c r="AM1184" s="115"/>
      <c r="AO1184" s="115"/>
      <c r="AQ1184" s="4"/>
    </row>
    <row r="1185" spans="3:43">
      <c r="C1185" s="159"/>
      <c r="D1185" s="162"/>
      <c r="E1185" s="161"/>
      <c r="F1185" s="166"/>
      <c r="G1185" s="160"/>
      <c r="H1185" s="160"/>
      <c r="I1185" s="160"/>
      <c r="J1185" s="160"/>
      <c r="K1185" s="160"/>
      <c r="L1185" s="160"/>
      <c r="M1185" s="160"/>
      <c r="N1185" s="160"/>
      <c r="O1185" s="160"/>
      <c r="P1185" s="160"/>
      <c r="Q1185" s="160"/>
      <c r="R1185" s="160"/>
      <c r="S1185" s="160"/>
      <c r="T1185" s="160"/>
      <c r="U1185" s="160"/>
      <c r="V1185" s="160"/>
      <c r="W1185" s="160"/>
      <c r="X1185" s="160"/>
      <c r="Y1185" s="160"/>
      <c r="Z1185" s="160"/>
      <c r="AA1185" s="160"/>
      <c r="AB1185" s="167"/>
      <c r="AC1185" s="160"/>
      <c r="AD1185" s="168"/>
      <c r="AE1185" s="160"/>
      <c r="AF1185" s="160"/>
      <c r="AG1185" s="161"/>
      <c r="AH1185" s="115"/>
      <c r="AI1185" s="115"/>
      <c r="AJ1185" s="159"/>
      <c r="AK1185" s="115"/>
      <c r="AL1185" s="115"/>
      <c r="AM1185" s="115"/>
      <c r="AO1185" s="115"/>
      <c r="AQ1185" s="4"/>
    </row>
    <row r="1186" spans="3:43">
      <c r="C1186" s="159"/>
      <c r="D1186" s="162"/>
      <c r="E1186" s="161"/>
      <c r="F1186" s="166"/>
      <c r="G1186" s="160"/>
      <c r="H1186" s="160"/>
      <c r="I1186" s="160"/>
      <c r="J1186" s="160"/>
      <c r="K1186" s="160"/>
      <c r="L1186" s="160"/>
      <c r="M1186" s="160"/>
      <c r="N1186" s="160"/>
      <c r="O1186" s="160"/>
      <c r="P1186" s="160"/>
      <c r="Q1186" s="160"/>
      <c r="R1186" s="160"/>
      <c r="S1186" s="160"/>
      <c r="T1186" s="160"/>
      <c r="U1186" s="160"/>
      <c r="V1186" s="160"/>
      <c r="W1186" s="160"/>
      <c r="X1186" s="160"/>
      <c r="Y1186" s="160"/>
      <c r="Z1186" s="160"/>
      <c r="AA1186" s="160"/>
      <c r="AB1186" s="167"/>
      <c r="AC1186" s="160"/>
      <c r="AD1186" s="168"/>
      <c r="AE1186" s="160"/>
      <c r="AF1186" s="160"/>
      <c r="AG1186" s="161"/>
      <c r="AH1186" s="115"/>
      <c r="AI1186" s="115"/>
      <c r="AJ1186" s="159"/>
      <c r="AK1186" s="115"/>
      <c r="AL1186" s="115"/>
      <c r="AM1186" s="115"/>
      <c r="AO1186" s="115"/>
      <c r="AQ1186" s="4"/>
    </row>
    <row r="1187" spans="3:43">
      <c r="C1187" s="159"/>
      <c r="D1187" s="162"/>
      <c r="E1187" s="161"/>
      <c r="F1187" s="166"/>
      <c r="G1187" s="160"/>
      <c r="H1187" s="160"/>
      <c r="I1187" s="160"/>
      <c r="J1187" s="160"/>
      <c r="K1187" s="160"/>
      <c r="L1187" s="160"/>
      <c r="M1187" s="160"/>
      <c r="N1187" s="160"/>
      <c r="O1187" s="160"/>
      <c r="P1187" s="160"/>
      <c r="Q1187" s="160"/>
      <c r="R1187" s="160"/>
      <c r="S1187" s="160"/>
      <c r="T1187" s="160"/>
      <c r="U1187" s="160"/>
      <c r="V1187" s="160"/>
      <c r="W1187" s="160"/>
      <c r="X1187" s="160"/>
      <c r="Y1187" s="160"/>
      <c r="Z1187" s="160"/>
      <c r="AA1187" s="160"/>
      <c r="AB1187" s="167"/>
      <c r="AC1187" s="160"/>
      <c r="AD1187" s="168"/>
      <c r="AE1187" s="160"/>
      <c r="AF1187" s="160"/>
      <c r="AG1187" s="161"/>
      <c r="AH1187" s="115"/>
      <c r="AI1187" s="115"/>
      <c r="AJ1187" s="159"/>
      <c r="AK1187" s="115"/>
      <c r="AL1187" s="115"/>
      <c r="AM1187" s="115"/>
      <c r="AO1187" s="115"/>
      <c r="AQ1187" s="4"/>
    </row>
    <row r="1188" spans="3:43">
      <c r="C1188" s="159"/>
      <c r="D1188" s="162"/>
      <c r="E1188" s="161"/>
      <c r="F1188" s="166"/>
      <c r="G1188" s="160"/>
      <c r="H1188" s="160"/>
      <c r="I1188" s="160"/>
      <c r="J1188" s="160"/>
      <c r="K1188" s="160"/>
      <c r="L1188" s="160"/>
      <c r="M1188" s="160"/>
      <c r="N1188" s="160"/>
      <c r="O1188" s="160"/>
      <c r="P1188" s="160"/>
      <c r="Q1188" s="160"/>
      <c r="R1188" s="160"/>
      <c r="S1188" s="160"/>
      <c r="T1188" s="160"/>
      <c r="U1188" s="160"/>
      <c r="V1188" s="160"/>
      <c r="W1188" s="160"/>
      <c r="X1188" s="160"/>
      <c r="Y1188" s="160"/>
      <c r="Z1188" s="160"/>
      <c r="AA1188" s="160"/>
      <c r="AB1188" s="167"/>
      <c r="AC1188" s="160"/>
      <c r="AD1188" s="168"/>
      <c r="AE1188" s="160"/>
      <c r="AF1188" s="160"/>
      <c r="AG1188" s="161"/>
      <c r="AH1188" s="115"/>
      <c r="AI1188" s="115"/>
      <c r="AJ1188" s="159"/>
      <c r="AK1188" s="115"/>
      <c r="AL1188" s="115"/>
      <c r="AM1188" s="115"/>
      <c r="AO1188" s="115"/>
      <c r="AQ1188" s="4"/>
    </row>
    <row r="1189" spans="3:43">
      <c r="C1189" s="159"/>
      <c r="D1189" s="162"/>
      <c r="E1189" s="161"/>
      <c r="F1189" s="166"/>
      <c r="G1189" s="160"/>
      <c r="H1189" s="160"/>
      <c r="I1189" s="160"/>
      <c r="J1189" s="160"/>
      <c r="K1189" s="160"/>
      <c r="L1189" s="160"/>
      <c r="M1189" s="160"/>
      <c r="N1189" s="160"/>
      <c r="O1189" s="160"/>
      <c r="P1189" s="160"/>
      <c r="Q1189" s="160"/>
      <c r="R1189" s="160"/>
      <c r="S1189" s="160"/>
      <c r="T1189" s="160"/>
      <c r="U1189" s="160"/>
      <c r="V1189" s="160"/>
      <c r="W1189" s="160"/>
      <c r="X1189" s="160"/>
      <c r="Y1189" s="160"/>
      <c r="Z1189" s="160"/>
      <c r="AA1189" s="160"/>
      <c r="AB1189" s="167"/>
      <c r="AC1189" s="160"/>
      <c r="AD1189" s="168"/>
      <c r="AE1189" s="160"/>
      <c r="AF1189" s="160"/>
      <c r="AG1189" s="161"/>
      <c r="AH1189" s="115"/>
      <c r="AI1189" s="115"/>
      <c r="AJ1189" s="159"/>
      <c r="AK1189" s="115"/>
      <c r="AL1189" s="115"/>
      <c r="AM1189" s="115"/>
      <c r="AO1189" s="115"/>
      <c r="AQ1189" s="4"/>
    </row>
    <row r="1190" spans="3:43">
      <c r="C1190" s="159"/>
      <c r="D1190" s="162"/>
      <c r="E1190" s="161"/>
      <c r="F1190" s="166"/>
      <c r="G1190" s="160"/>
      <c r="H1190" s="160"/>
      <c r="I1190" s="160"/>
      <c r="J1190" s="160"/>
      <c r="K1190" s="160"/>
      <c r="L1190" s="160"/>
      <c r="M1190" s="160"/>
      <c r="N1190" s="160"/>
      <c r="O1190" s="160"/>
      <c r="P1190" s="160"/>
      <c r="Q1190" s="160"/>
      <c r="R1190" s="160"/>
      <c r="S1190" s="160"/>
      <c r="T1190" s="160"/>
      <c r="U1190" s="160"/>
      <c r="V1190" s="160"/>
      <c r="W1190" s="160"/>
      <c r="X1190" s="160"/>
      <c r="Y1190" s="160"/>
      <c r="Z1190" s="160"/>
      <c r="AA1190" s="160"/>
      <c r="AB1190" s="167"/>
      <c r="AC1190" s="160"/>
      <c r="AD1190" s="168"/>
      <c r="AE1190" s="160"/>
      <c r="AF1190" s="160"/>
      <c r="AG1190" s="161"/>
      <c r="AH1190" s="115"/>
      <c r="AI1190" s="115"/>
      <c r="AJ1190" s="159"/>
      <c r="AK1190" s="115"/>
      <c r="AL1190" s="115"/>
      <c r="AM1190" s="115"/>
      <c r="AO1190" s="115"/>
      <c r="AQ1190" s="4"/>
    </row>
    <row r="1191" spans="3:43">
      <c r="C1191" s="159"/>
      <c r="D1191" s="162"/>
      <c r="E1191" s="161"/>
      <c r="F1191" s="166"/>
      <c r="G1191" s="160"/>
      <c r="H1191" s="160"/>
      <c r="I1191" s="160"/>
      <c r="J1191" s="160"/>
      <c r="K1191" s="160"/>
      <c r="L1191" s="160"/>
      <c r="M1191" s="160"/>
      <c r="N1191" s="160"/>
      <c r="O1191" s="160"/>
      <c r="P1191" s="160"/>
      <c r="Q1191" s="160"/>
      <c r="R1191" s="160"/>
      <c r="S1191" s="160"/>
      <c r="T1191" s="160"/>
      <c r="U1191" s="160"/>
      <c r="V1191" s="160"/>
      <c r="W1191" s="160"/>
      <c r="X1191" s="160"/>
      <c r="Y1191" s="160"/>
      <c r="Z1191" s="160"/>
      <c r="AA1191" s="160"/>
      <c r="AB1191" s="167"/>
      <c r="AC1191" s="160"/>
      <c r="AD1191" s="168"/>
      <c r="AE1191" s="160"/>
      <c r="AF1191" s="160"/>
      <c r="AG1191" s="161"/>
      <c r="AH1191" s="115"/>
      <c r="AI1191" s="115"/>
      <c r="AJ1191" s="159"/>
      <c r="AK1191" s="115"/>
      <c r="AL1191" s="115"/>
      <c r="AM1191" s="115"/>
      <c r="AO1191" s="115"/>
      <c r="AQ1191" s="4"/>
    </row>
    <row r="1192" spans="3:43">
      <c r="C1192" s="159"/>
      <c r="D1192" s="162"/>
      <c r="E1192" s="161"/>
      <c r="F1192" s="166"/>
      <c r="G1192" s="160"/>
      <c r="H1192" s="160"/>
      <c r="I1192" s="160"/>
      <c r="J1192" s="160"/>
      <c r="K1192" s="160"/>
      <c r="L1192" s="160"/>
      <c r="M1192" s="160"/>
      <c r="N1192" s="160"/>
      <c r="O1192" s="160"/>
      <c r="P1192" s="160"/>
      <c r="Q1192" s="160"/>
      <c r="R1192" s="160"/>
      <c r="S1192" s="160"/>
      <c r="T1192" s="160"/>
      <c r="U1192" s="160"/>
      <c r="V1192" s="160"/>
      <c r="W1192" s="160"/>
      <c r="X1192" s="160"/>
      <c r="Y1192" s="160"/>
      <c r="Z1192" s="160"/>
      <c r="AA1192" s="160"/>
      <c r="AB1192" s="167"/>
      <c r="AC1192" s="160"/>
      <c r="AD1192" s="168"/>
      <c r="AE1192" s="160"/>
      <c r="AF1192" s="160"/>
      <c r="AG1192" s="161"/>
      <c r="AH1192" s="115"/>
      <c r="AI1192" s="115"/>
      <c r="AJ1192" s="159"/>
      <c r="AK1192" s="115"/>
      <c r="AL1192" s="115"/>
      <c r="AM1192" s="115"/>
      <c r="AO1192" s="115"/>
      <c r="AQ1192" s="4"/>
    </row>
    <row r="1193" spans="3:43">
      <c r="C1193" s="159"/>
      <c r="D1193" s="162"/>
      <c r="E1193" s="161"/>
      <c r="F1193" s="166"/>
      <c r="G1193" s="160"/>
      <c r="H1193" s="160"/>
      <c r="I1193" s="160"/>
      <c r="J1193" s="160"/>
      <c r="K1193" s="160"/>
      <c r="L1193" s="160"/>
      <c r="M1193" s="160"/>
      <c r="N1193" s="160"/>
      <c r="O1193" s="160"/>
      <c r="P1193" s="160"/>
      <c r="Q1193" s="160"/>
      <c r="R1193" s="160"/>
      <c r="S1193" s="160"/>
      <c r="T1193" s="160"/>
      <c r="U1193" s="160"/>
      <c r="V1193" s="160"/>
      <c r="W1193" s="160"/>
      <c r="X1193" s="160"/>
      <c r="Y1193" s="160"/>
      <c r="Z1193" s="160"/>
      <c r="AA1193" s="160"/>
      <c r="AB1193" s="167"/>
      <c r="AC1193" s="160"/>
      <c r="AD1193" s="168"/>
      <c r="AE1193" s="160"/>
      <c r="AF1193" s="160"/>
      <c r="AG1193" s="161"/>
      <c r="AH1193" s="115"/>
      <c r="AI1193" s="115"/>
      <c r="AJ1193" s="159"/>
      <c r="AK1193" s="115"/>
      <c r="AL1193" s="115"/>
      <c r="AM1193" s="115"/>
      <c r="AO1193" s="115"/>
      <c r="AQ1193" s="4"/>
    </row>
    <row r="1194" spans="3:43">
      <c r="C1194" s="159"/>
      <c r="D1194" s="162"/>
      <c r="E1194" s="161"/>
      <c r="F1194" s="166"/>
      <c r="G1194" s="160"/>
      <c r="H1194" s="160"/>
      <c r="I1194" s="160"/>
      <c r="J1194" s="160"/>
      <c r="K1194" s="160"/>
      <c r="L1194" s="160"/>
      <c r="M1194" s="160"/>
      <c r="N1194" s="160"/>
      <c r="O1194" s="160"/>
      <c r="P1194" s="160"/>
      <c r="Q1194" s="160"/>
      <c r="R1194" s="160"/>
      <c r="S1194" s="160"/>
      <c r="T1194" s="160"/>
      <c r="U1194" s="160"/>
      <c r="V1194" s="160"/>
      <c r="W1194" s="160"/>
      <c r="X1194" s="160"/>
      <c r="Y1194" s="160"/>
      <c r="Z1194" s="160"/>
      <c r="AA1194" s="160"/>
      <c r="AB1194" s="167"/>
      <c r="AC1194" s="160"/>
      <c r="AD1194" s="168"/>
      <c r="AE1194" s="160"/>
      <c r="AF1194" s="160"/>
      <c r="AG1194" s="161"/>
      <c r="AH1194" s="115"/>
      <c r="AI1194" s="115"/>
      <c r="AJ1194" s="159"/>
      <c r="AK1194" s="115"/>
      <c r="AL1194" s="115"/>
      <c r="AM1194" s="115"/>
      <c r="AO1194" s="115"/>
      <c r="AQ1194" s="4"/>
    </row>
    <row r="1195" spans="3:43">
      <c r="C1195" s="159"/>
      <c r="D1195" s="162"/>
      <c r="E1195" s="161"/>
      <c r="F1195" s="166"/>
      <c r="G1195" s="160"/>
      <c r="H1195" s="160"/>
      <c r="I1195" s="160"/>
      <c r="J1195" s="160"/>
      <c r="K1195" s="160"/>
      <c r="L1195" s="160"/>
      <c r="M1195" s="160"/>
      <c r="N1195" s="160"/>
      <c r="O1195" s="160"/>
      <c r="P1195" s="160"/>
      <c r="Q1195" s="160"/>
      <c r="R1195" s="160"/>
      <c r="S1195" s="160"/>
      <c r="T1195" s="160"/>
      <c r="U1195" s="160"/>
      <c r="V1195" s="160"/>
      <c r="W1195" s="160"/>
      <c r="X1195" s="160"/>
      <c r="Y1195" s="160"/>
      <c r="Z1195" s="160"/>
      <c r="AA1195" s="160"/>
      <c r="AB1195" s="167"/>
      <c r="AC1195" s="160"/>
      <c r="AD1195" s="168"/>
      <c r="AE1195" s="160"/>
      <c r="AF1195" s="160"/>
      <c r="AG1195" s="161"/>
      <c r="AH1195" s="115"/>
      <c r="AI1195" s="115"/>
      <c r="AJ1195" s="159"/>
      <c r="AK1195" s="115"/>
      <c r="AL1195" s="115"/>
      <c r="AM1195" s="115"/>
      <c r="AO1195" s="115"/>
      <c r="AQ1195" s="4"/>
    </row>
    <row r="1196" spans="3:43">
      <c r="C1196" s="159"/>
      <c r="D1196" s="162"/>
      <c r="E1196" s="161"/>
      <c r="F1196" s="166"/>
      <c r="G1196" s="160"/>
      <c r="H1196" s="160"/>
      <c r="I1196" s="160"/>
      <c r="J1196" s="160"/>
      <c r="K1196" s="160"/>
      <c r="L1196" s="160"/>
      <c r="M1196" s="160"/>
      <c r="N1196" s="160"/>
      <c r="O1196" s="160"/>
      <c r="P1196" s="160"/>
      <c r="Q1196" s="160"/>
      <c r="R1196" s="160"/>
      <c r="S1196" s="160"/>
      <c r="T1196" s="160"/>
      <c r="U1196" s="160"/>
      <c r="V1196" s="160"/>
      <c r="W1196" s="160"/>
      <c r="X1196" s="160"/>
      <c r="Y1196" s="160"/>
      <c r="Z1196" s="160"/>
      <c r="AA1196" s="160"/>
      <c r="AB1196" s="167"/>
      <c r="AC1196" s="160"/>
      <c r="AD1196" s="168"/>
      <c r="AE1196" s="160"/>
      <c r="AF1196" s="160"/>
      <c r="AG1196" s="161"/>
      <c r="AH1196" s="115"/>
      <c r="AI1196" s="115"/>
      <c r="AJ1196" s="159"/>
      <c r="AK1196" s="115"/>
      <c r="AL1196" s="115"/>
      <c r="AM1196" s="115"/>
      <c r="AO1196" s="115"/>
      <c r="AQ1196" s="4"/>
    </row>
    <row r="1197" spans="3:43">
      <c r="C1197" s="159"/>
      <c r="D1197" s="162"/>
      <c r="E1197" s="161"/>
      <c r="F1197" s="166"/>
      <c r="G1197" s="160"/>
      <c r="H1197" s="160"/>
      <c r="I1197" s="160"/>
      <c r="J1197" s="160"/>
      <c r="K1197" s="160"/>
      <c r="L1197" s="160"/>
      <c r="M1197" s="160"/>
      <c r="N1197" s="160"/>
      <c r="O1197" s="160"/>
      <c r="P1197" s="160"/>
      <c r="Q1197" s="160"/>
      <c r="R1197" s="160"/>
      <c r="S1197" s="160"/>
      <c r="T1197" s="160"/>
      <c r="U1197" s="160"/>
      <c r="V1197" s="160"/>
      <c r="W1197" s="160"/>
      <c r="X1197" s="160"/>
      <c r="Y1197" s="160"/>
      <c r="Z1197" s="160"/>
      <c r="AA1197" s="160"/>
      <c r="AB1197" s="167"/>
      <c r="AC1197" s="160"/>
      <c r="AD1197" s="168"/>
      <c r="AE1197" s="160"/>
      <c r="AF1197" s="160"/>
      <c r="AG1197" s="161"/>
      <c r="AH1197" s="115"/>
      <c r="AI1197" s="115"/>
      <c r="AJ1197" s="159"/>
      <c r="AK1197" s="115"/>
      <c r="AL1197" s="115"/>
      <c r="AM1197" s="115"/>
      <c r="AO1197" s="115"/>
      <c r="AQ1197" s="4"/>
    </row>
    <row r="1198" spans="3:43">
      <c r="C1198" s="159"/>
      <c r="D1198" s="162"/>
      <c r="E1198" s="161"/>
      <c r="F1198" s="166"/>
      <c r="G1198" s="160"/>
      <c r="H1198" s="160"/>
      <c r="I1198" s="160"/>
      <c r="J1198" s="160"/>
      <c r="K1198" s="160"/>
      <c r="L1198" s="160"/>
      <c r="M1198" s="160"/>
      <c r="N1198" s="160"/>
      <c r="O1198" s="160"/>
      <c r="P1198" s="160"/>
      <c r="Q1198" s="160"/>
      <c r="R1198" s="160"/>
      <c r="S1198" s="160"/>
      <c r="T1198" s="160"/>
      <c r="U1198" s="160"/>
      <c r="V1198" s="160"/>
      <c r="W1198" s="160"/>
      <c r="X1198" s="160"/>
      <c r="Y1198" s="160"/>
      <c r="Z1198" s="160"/>
      <c r="AA1198" s="160"/>
      <c r="AB1198" s="167"/>
      <c r="AC1198" s="160"/>
      <c r="AD1198" s="168"/>
      <c r="AE1198" s="160"/>
      <c r="AF1198" s="160"/>
      <c r="AG1198" s="161"/>
      <c r="AH1198" s="115"/>
      <c r="AI1198" s="115"/>
      <c r="AJ1198" s="159"/>
      <c r="AK1198" s="115"/>
      <c r="AL1198" s="115"/>
      <c r="AM1198" s="115"/>
      <c r="AO1198" s="115"/>
      <c r="AQ1198" s="4"/>
    </row>
    <row r="1199" spans="3:43">
      <c r="C1199" s="159"/>
      <c r="D1199" s="162"/>
      <c r="E1199" s="161"/>
      <c r="F1199" s="166"/>
      <c r="G1199" s="160"/>
      <c r="H1199" s="160"/>
      <c r="I1199" s="160"/>
      <c r="J1199" s="160"/>
      <c r="K1199" s="160"/>
      <c r="L1199" s="160"/>
      <c r="M1199" s="160"/>
      <c r="N1199" s="160"/>
      <c r="O1199" s="160"/>
      <c r="P1199" s="160"/>
      <c r="Q1199" s="160"/>
      <c r="R1199" s="160"/>
      <c r="S1199" s="160"/>
      <c r="T1199" s="160"/>
      <c r="U1199" s="160"/>
      <c r="V1199" s="160"/>
      <c r="W1199" s="160"/>
      <c r="X1199" s="160"/>
      <c r="Y1199" s="160"/>
      <c r="Z1199" s="160"/>
      <c r="AA1199" s="160"/>
      <c r="AB1199" s="167"/>
      <c r="AC1199" s="160"/>
      <c r="AD1199" s="168"/>
      <c r="AE1199" s="160"/>
      <c r="AF1199" s="160"/>
      <c r="AG1199" s="161"/>
      <c r="AH1199" s="115"/>
      <c r="AI1199" s="115"/>
      <c r="AJ1199" s="159"/>
      <c r="AK1199" s="115"/>
      <c r="AL1199" s="115"/>
      <c r="AM1199" s="115"/>
      <c r="AO1199" s="115"/>
      <c r="AQ1199" s="4"/>
    </row>
    <row r="1200" spans="3:43">
      <c r="C1200" s="159"/>
      <c r="D1200" s="162"/>
      <c r="E1200" s="161"/>
      <c r="F1200" s="166"/>
      <c r="G1200" s="160"/>
      <c r="H1200" s="160"/>
      <c r="I1200" s="160"/>
      <c r="J1200" s="160"/>
      <c r="K1200" s="160"/>
      <c r="L1200" s="160"/>
      <c r="M1200" s="160"/>
      <c r="N1200" s="160"/>
      <c r="O1200" s="160"/>
      <c r="P1200" s="160"/>
      <c r="Q1200" s="160"/>
      <c r="R1200" s="160"/>
      <c r="S1200" s="160"/>
      <c r="T1200" s="160"/>
      <c r="U1200" s="160"/>
      <c r="V1200" s="160"/>
      <c r="W1200" s="160"/>
      <c r="X1200" s="160"/>
      <c r="Y1200" s="160"/>
      <c r="Z1200" s="160"/>
      <c r="AA1200" s="160"/>
      <c r="AB1200" s="167"/>
      <c r="AC1200" s="160"/>
      <c r="AD1200" s="168"/>
      <c r="AE1200" s="160"/>
      <c r="AF1200" s="160"/>
      <c r="AG1200" s="161"/>
      <c r="AH1200" s="115"/>
      <c r="AI1200" s="115"/>
      <c r="AJ1200" s="159"/>
      <c r="AK1200" s="115"/>
      <c r="AL1200" s="115"/>
      <c r="AM1200" s="115"/>
      <c r="AO1200" s="115"/>
      <c r="AQ1200" s="4"/>
    </row>
    <row r="1201" spans="3:43">
      <c r="C1201" s="159"/>
      <c r="D1201" s="162"/>
      <c r="E1201" s="161"/>
      <c r="F1201" s="166"/>
      <c r="G1201" s="160"/>
      <c r="H1201" s="160"/>
      <c r="I1201" s="160"/>
      <c r="J1201" s="160"/>
      <c r="K1201" s="160"/>
      <c r="L1201" s="160"/>
      <c r="M1201" s="160"/>
      <c r="N1201" s="160"/>
      <c r="O1201" s="160"/>
      <c r="P1201" s="160"/>
      <c r="Q1201" s="160"/>
      <c r="R1201" s="160"/>
      <c r="S1201" s="160"/>
      <c r="T1201" s="160"/>
      <c r="U1201" s="160"/>
      <c r="V1201" s="160"/>
      <c r="W1201" s="160"/>
      <c r="X1201" s="160"/>
      <c r="Y1201" s="160"/>
      <c r="Z1201" s="160"/>
      <c r="AA1201" s="160"/>
      <c r="AB1201" s="167"/>
      <c r="AC1201" s="160"/>
      <c r="AD1201" s="168"/>
      <c r="AE1201" s="160"/>
      <c r="AF1201" s="160"/>
      <c r="AG1201" s="161"/>
      <c r="AH1201" s="115"/>
      <c r="AI1201" s="115"/>
      <c r="AJ1201" s="159"/>
      <c r="AK1201" s="115"/>
      <c r="AL1201" s="115"/>
      <c r="AM1201" s="115"/>
      <c r="AO1201" s="115"/>
      <c r="AQ1201" s="4"/>
    </row>
    <row r="1202" spans="3:43">
      <c r="C1202" s="159"/>
      <c r="D1202" s="162"/>
      <c r="E1202" s="161"/>
      <c r="F1202" s="166"/>
      <c r="G1202" s="160"/>
      <c r="H1202" s="160"/>
      <c r="I1202" s="160"/>
      <c r="J1202" s="160"/>
      <c r="K1202" s="160"/>
      <c r="L1202" s="160"/>
      <c r="M1202" s="160"/>
      <c r="N1202" s="160"/>
      <c r="O1202" s="160"/>
      <c r="P1202" s="160"/>
      <c r="Q1202" s="160"/>
      <c r="R1202" s="160"/>
      <c r="S1202" s="160"/>
      <c r="T1202" s="160"/>
      <c r="U1202" s="160"/>
      <c r="V1202" s="160"/>
      <c r="W1202" s="160"/>
      <c r="X1202" s="160"/>
      <c r="Y1202" s="160"/>
      <c r="Z1202" s="160"/>
      <c r="AA1202" s="160"/>
      <c r="AB1202" s="167"/>
      <c r="AC1202" s="160"/>
      <c r="AD1202" s="168"/>
      <c r="AE1202" s="160"/>
      <c r="AF1202" s="160"/>
      <c r="AG1202" s="161"/>
      <c r="AH1202" s="115"/>
      <c r="AI1202" s="115"/>
      <c r="AJ1202" s="159"/>
      <c r="AK1202" s="115"/>
      <c r="AL1202" s="115"/>
      <c r="AM1202" s="115"/>
      <c r="AO1202" s="115"/>
      <c r="AQ1202" s="4"/>
    </row>
    <row r="1203" spans="3:43">
      <c r="C1203" s="159"/>
      <c r="D1203" s="162"/>
      <c r="E1203" s="161"/>
      <c r="F1203" s="166"/>
      <c r="G1203" s="160"/>
      <c r="H1203" s="160"/>
      <c r="I1203" s="160"/>
      <c r="J1203" s="160"/>
      <c r="K1203" s="160"/>
      <c r="L1203" s="160"/>
      <c r="M1203" s="160"/>
      <c r="N1203" s="160"/>
      <c r="O1203" s="160"/>
      <c r="P1203" s="160"/>
      <c r="Q1203" s="160"/>
      <c r="R1203" s="160"/>
      <c r="S1203" s="160"/>
      <c r="T1203" s="160"/>
      <c r="U1203" s="160"/>
      <c r="V1203" s="160"/>
      <c r="W1203" s="160"/>
      <c r="X1203" s="160"/>
      <c r="Y1203" s="160"/>
      <c r="Z1203" s="160"/>
      <c r="AA1203" s="160"/>
      <c r="AB1203" s="167"/>
      <c r="AC1203" s="160"/>
      <c r="AD1203" s="168"/>
      <c r="AE1203" s="160"/>
      <c r="AF1203" s="160"/>
      <c r="AG1203" s="161"/>
      <c r="AH1203" s="115"/>
      <c r="AI1203" s="115"/>
      <c r="AJ1203" s="159"/>
      <c r="AK1203" s="115"/>
      <c r="AL1203" s="115"/>
      <c r="AM1203" s="115"/>
      <c r="AO1203" s="115"/>
      <c r="AQ1203" s="4"/>
    </row>
    <row r="1204" spans="3:43">
      <c r="C1204" s="159"/>
      <c r="D1204" s="162"/>
      <c r="E1204" s="161"/>
      <c r="F1204" s="166"/>
      <c r="G1204" s="160"/>
      <c r="H1204" s="160"/>
      <c r="I1204" s="160"/>
      <c r="J1204" s="160"/>
      <c r="K1204" s="160"/>
      <c r="L1204" s="160"/>
      <c r="M1204" s="160"/>
      <c r="N1204" s="160"/>
      <c r="O1204" s="160"/>
      <c r="P1204" s="160"/>
      <c r="Q1204" s="160"/>
      <c r="R1204" s="160"/>
      <c r="S1204" s="160"/>
      <c r="T1204" s="160"/>
      <c r="U1204" s="160"/>
      <c r="V1204" s="160"/>
      <c r="W1204" s="160"/>
      <c r="X1204" s="160"/>
      <c r="Y1204" s="160"/>
      <c r="Z1204" s="160"/>
      <c r="AA1204" s="160"/>
      <c r="AB1204" s="167"/>
      <c r="AC1204" s="160"/>
      <c r="AD1204" s="168"/>
      <c r="AE1204" s="160"/>
      <c r="AF1204" s="160"/>
      <c r="AG1204" s="161"/>
      <c r="AH1204" s="115"/>
      <c r="AI1204" s="115"/>
      <c r="AJ1204" s="159"/>
      <c r="AK1204" s="115"/>
      <c r="AL1204" s="115"/>
      <c r="AM1204" s="115"/>
      <c r="AO1204" s="115"/>
      <c r="AQ1204" s="4"/>
    </row>
    <row r="1205" spans="3:43">
      <c r="C1205" s="159"/>
      <c r="D1205" s="162"/>
      <c r="E1205" s="161"/>
      <c r="F1205" s="166"/>
      <c r="G1205" s="160"/>
      <c r="H1205" s="160"/>
      <c r="I1205" s="160"/>
      <c r="J1205" s="160"/>
      <c r="K1205" s="160"/>
      <c r="L1205" s="160"/>
      <c r="M1205" s="160"/>
      <c r="N1205" s="160"/>
      <c r="O1205" s="160"/>
      <c r="P1205" s="160"/>
      <c r="Q1205" s="160"/>
      <c r="R1205" s="160"/>
      <c r="S1205" s="160"/>
      <c r="T1205" s="160"/>
      <c r="U1205" s="160"/>
      <c r="V1205" s="160"/>
      <c r="W1205" s="160"/>
      <c r="X1205" s="160"/>
      <c r="Y1205" s="160"/>
      <c r="Z1205" s="160"/>
      <c r="AA1205" s="160"/>
      <c r="AB1205" s="167"/>
      <c r="AC1205" s="160"/>
      <c r="AD1205" s="168"/>
      <c r="AE1205" s="160"/>
      <c r="AF1205" s="160"/>
      <c r="AG1205" s="161"/>
      <c r="AH1205" s="115"/>
      <c r="AI1205" s="115"/>
      <c r="AJ1205" s="159"/>
      <c r="AK1205" s="115"/>
      <c r="AL1205" s="115"/>
      <c r="AM1205" s="115"/>
      <c r="AO1205" s="115"/>
      <c r="AQ1205" s="4"/>
    </row>
    <row r="1206" spans="3:43">
      <c r="C1206" s="159"/>
      <c r="D1206" s="162"/>
      <c r="E1206" s="161"/>
      <c r="F1206" s="166"/>
      <c r="G1206" s="160"/>
      <c r="H1206" s="160"/>
      <c r="I1206" s="160"/>
      <c r="J1206" s="160"/>
      <c r="K1206" s="160"/>
      <c r="L1206" s="160"/>
      <c r="M1206" s="160"/>
      <c r="N1206" s="160"/>
      <c r="O1206" s="160"/>
      <c r="P1206" s="160"/>
      <c r="Q1206" s="160"/>
      <c r="R1206" s="160"/>
      <c r="S1206" s="160"/>
      <c r="T1206" s="160"/>
      <c r="U1206" s="160"/>
      <c r="V1206" s="160"/>
      <c r="W1206" s="160"/>
      <c r="X1206" s="160"/>
      <c r="Y1206" s="160"/>
      <c r="Z1206" s="160"/>
      <c r="AA1206" s="160"/>
      <c r="AB1206" s="167"/>
      <c r="AC1206" s="160"/>
      <c r="AD1206" s="168"/>
      <c r="AE1206" s="160"/>
      <c r="AF1206" s="160"/>
      <c r="AG1206" s="161"/>
      <c r="AH1206" s="115"/>
      <c r="AI1206" s="115"/>
      <c r="AJ1206" s="159"/>
      <c r="AK1206" s="115"/>
      <c r="AL1206" s="115"/>
      <c r="AM1206" s="115"/>
      <c r="AO1206" s="115"/>
      <c r="AQ1206" s="4"/>
    </row>
    <row r="1207" spans="3:43">
      <c r="C1207" s="159"/>
      <c r="D1207" s="162"/>
      <c r="E1207" s="161"/>
      <c r="F1207" s="166"/>
      <c r="G1207" s="160"/>
      <c r="H1207" s="160"/>
      <c r="I1207" s="160"/>
      <c r="J1207" s="160"/>
      <c r="K1207" s="160"/>
      <c r="L1207" s="160"/>
      <c r="M1207" s="160"/>
      <c r="N1207" s="160"/>
      <c r="O1207" s="160"/>
      <c r="P1207" s="160"/>
      <c r="Q1207" s="160"/>
      <c r="R1207" s="160"/>
      <c r="S1207" s="160"/>
      <c r="T1207" s="160"/>
      <c r="U1207" s="160"/>
      <c r="V1207" s="160"/>
      <c r="W1207" s="160"/>
      <c r="X1207" s="160"/>
      <c r="Y1207" s="160"/>
      <c r="Z1207" s="160"/>
      <c r="AA1207" s="160"/>
      <c r="AB1207" s="167"/>
      <c r="AC1207" s="160"/>
      <c r="AD1207" s="168"/>
      <c r="AE1207" s="160"/>
      <c r="AF1207" s="160"/>
      <c r="AG1207" s="161"/>
      <c r="AH1207" s="115"/>
      <c r="AI1207" s="115"/>
      <c r="AJ1207" s="159"/>
      <c r="AK1207" s="115"/>
      <c r="AL1207" s="115"/>
      <c r="AM1207" s="115"/>
      <c r="AO1207" s="115"/>
      <c r="AQ1207" s="4"/>
    </row>
    <row r="1208" spans="3:43">
      <c r="C1208" s="159"/>
      <c r="D1208" s="162"/>
      <c r="E1208" s="161"/>
      <c r="F1208" s="166"/>
      <c r="G1208" s="160"/>
      <c r="H1208" s="160"/>
      <c r="I1208" s="160"/>
      <c r="J1208" s="160"/>
      <c r="K1208" s="160"/>
      <c r="L1208" s="160"/>
      <c r="M1208" s="160"/>
      <c r="N1208" s="160"/>
      <c r="O1208" s="160"/>
      <c r="P1208" s="160"/>
      <c r="Q1208" s="160"/>
      <c r="R1208" s="160"/>
      <c r="S1208" s="160"/>
      <c r="T1208" s="160"/>
      <c r="U1208" s="160"/>
      <c r="V1208" s="160"/>
      <c r="W1208" s="160"/>
      <c r="X1208" s="160"/>
      <c r="Y1208" s="160"/>
      <c r="Z1208" s="160"/>
      <c r="AA1208" s="160"/>
      <c r="AB1208" s="167"/>
      <c r="AC1208" s="160"/>
      <c r="AD1208" s="168"/>
      <c r="AE1208" s="160"/>
      <c r="AF1208" s="160"/>
      <c r="AG1208" s="161"/>
      <c r="AH1208" s="115"/>
      <c r="AI1208" s="115"/>
      <c r="AJ1208" s="159"/>
      <c r="AK1208" s="115"/>
      <c r="AL1208" s="115"/>
      <c r="AM1208" s="115"/>
      <c r="AO1208" s="115"/>
      <c r="AQ1208" s="4"/>
    </row>
    <row r="1209" spans="3:43">
      <c r="C1209" s="159"/>
      <c r="D1209" s="162"/>
      <c r="E1209" s="161"/>
      <c r="F1209" s="166"/>
      <c r="G1209" s="160"/>
      <c r="H1209" s="160"/>
      <c r="I1209" s="160"/>
      <c r="J1209" s="160"/>
      <c r="K1209" s="160"/>
      <c r="L1209" s="160"/>
      <c r="M1209" s="160"/>
      <c r="N1209" s="160"/>
      <c r="O1209" s="160"/>
      <c r="P1209" s="160"/>
      <c r="Q1209" s="160"/>
      <c r="R1209" s="160"/>
      <c r="S1209" s="160"/>
      <c r="T1209" s="160"/>
      <c r="U1209" s="160"/>
      <c r="V1209" s="160"/>
      <c r="W1209" s="160"/>
      <c r="X1209" s="160"/>
      <c r="Y1209" s="160"/>
      <c r="Z1209" s="160"/>
      <c r="AA1209" s="160"/>
      <c r="AB1209" s="167"/>
      <c r="AC1209" s="160"/>
      <c r="AD1209" s="168"/>
      <c r="AE1209" s="160"/>
      <c r="AF1209" s="160"/>
      <c r="AG1209" s="161"/>
      <c r="AH1209" s="115"/>
      <c r="AI1209" s="115"/>
      <c r="AJ1209" s="159"/>
      <c r="AK1209" s="115"/>
      <c r="AL1209" s="115"/>
      <c r="AM1209" s="115"/>
      <c r="AO1209" s="115"/>
      <c r="AQ1209" s="4"/>
    </row>
    <row r="1210" spans="3:43">
      <c r="C1210" s="159"/>
      <c r="D1210" s="162"/>
      <c r="E1210" s="161"/>
      <c r="F1210" s="166"/>
      <c r="G1210" s="160"/>
      <c r="H1210" s="160"/>
      <c r="I1210" s="160"/>
      <c r="J1210" s="160"/>
      <c r="K1210" s="160"/>
      <c r="L1210" s="160"/>
      <c r="M1210" s="160"/>
      <c r="N1210" s="160"/>
      <c r="O1210" s="160"/>
      <c r="P1210" s="160"/>
      <c r="Q1210" s="160"/>
      <c r="R1210" s="160"/>
      <c r="S1210" s="160"/>
      <c r="T1210" s="160"/>
      <c r="U1210" s="160"/>
      <c r="V1210" s="160"/>
      <c r="W1210" s="160"/>
      <c r="X1210" s="160"/>
      <c r="Y1210" s="160"/>
      <c r="Z1210" s="160"/>
      <c r="AA1210" s="160"/>
      <c r="AB1210" s="167"/>
      <c r="AC1210" s="160"/>
      <c r="AD1210" s="168"/>
      <c r="AE1210" s="160"/>
      <c r="AF1210" s="160"/>
      <c r="AG1210" s="161"/>
      <c r="AH1210" s="115"/>
      <c r="AI1210" s="115"/>
      <c r="AJ1210" s="159"/>
      <c r="AK1210" s="115"/>
      <c r="AL1210" s="115"/>
      <c r="AM1210" s="115"/>
      <c r="AO1210" s="115"/>
      <c r="AQ1210" s="4"/>
    </row>
    <row r="1211" spans="3:43">
      <c r="C1211" s="159"/>
      <c r="D1211" s="162"/>
      <c r="E1211" s="161"/>
      <c r="F1211" s="166"/>
      <c r="G1211" s="160"/>
      <c r="H1211" s="160"/>
      <c r="I1211" s="160"/>
      <c r="J1211" s="160"/>
      <c r="K1211" s="160"/>
      <c r="L1211" s="160"/>
      <c r="M1211" s="160"/>
      <c r="N1211" s="160"/>
      <c r="O1211" s="160"/>
      <c r="P1211" s="160"/>
      <c r="Q1211" s="160"/>
      <c r="R1211" s="160"/>
      <c r="S1211" s="160"/>
      <c r="T1211" s="160"/>
      <c r="U1211" s="160"/>
      <c r="V1211" s="160"/>
      <c r="W1211" s="160"/>
      <c r="X1211" s="160"/>
      <c r="Y1211" s="160"/>
      <c r="Z1211" s="160"/>
      <c r="AA1211" s="160"/>
      <c r="AB1211" s="167"/>
      <c r="AC1211" s="160"/>
      <c r="AD1211" s="168"/>
      <c r="AE1211" s="160"/>
      <c r="AF1211" s="160"/>
      <c r="AG1211" s="161"/>
      <c r="AH1211" s="115"/>
      <c r="AI1211" s="115"/>
      <c r="AJ1211" s="159"/>
      <c r="AK1211" s="115"/>
      <c r="AL1211" s="115"/>
      <c r="AM1211" s="115"/>
      <c r="AO1211" s="115"/>
      <c r="AQ1211" s="4"/>
    </row>
    <row r="1212" spans="3:43">
      <c r="C1212" s="159"/>
      <c r="D1212" s="162"/>
      <c r="E1212" s="161"/>
      <c r="F1212" s="166"/>
      <c r="G1212" s="160"/>
      <c r="H1212" s="160"/>
      <c r="I1212" s="160"/>
      <c r="J1212" s="160"/>
      <c r="K1212" s="160"/>
      <c r="L1212" s="160"/>
      <c r="M1212" s="160"/>
      <c r="N1212" s="160"/>
      <c r="O1212" s="160"/>
      <c r="P1212" s="160"/>
      <c r="Q1212" s="160"/>
      <c r="R1212" s="160"/>
      <c r="S1212" s="160"/>
      <c r="T1212" s="160"/>
      <c r="U1212" s="160"/>
      <c r="V1212" s="160"/>
      <c r="W1212" s="160"/>
      <c r="X1212" s="160"/>
      <c r="Y1212" s="160"/>
      <c r="Z1212" s="160"/>
      <c r="AA1212" s="160"/>
      <c r="AB1212" s="167"/>
      <c r="AC1212" s="160"/>
      <c r="AD1212" s="168"/>
      <c r="AE1212" s="160"/>
      <c r="AF1212" s="160"/>
      <c r="AG1212" s="161"/>
      <c r="AH1212" s="115"/>
      <c r="AI1212" s="115"/>
      <c r="AJ1212" s="159"/>
      <c r="AK1212" s="115"/>
      <c r="AL1212" s="115"/>
      <c r="AM1212" s="115"/>
      <c r="AO1212" s="115"/>
      <c r="AQ1212" s="4"/>
    </row>
    <row r="1213" spans="3:43">
      <c r="C1213" s="159"/>
      <c r="D1213" s="162"/>
      <c r="E1213" s="161"/>
      <c r="F1213" s="166"/>
      <c r="G1213" s="160"/>
      <c r="H1213" s="160"/>
      <c r="I1213" s="160"/>
      <c r="J1213" s="160"/>
      <c r="K1213" s="160"/>
      <c r="L1213" s="160"/>
      <c r="M1213" s="160"/>
      <c r="N1213" s="160"/>
      <c r="O1213" s="160"/>
      <c r="P1213" s="160"/>
      <c r="Q1213" s="160"/>
      <c r="R1213" s="160"/>
      <c r="S1213" s="160"/>
      <c r="T1213" s="160"/>
      <c r="U1213" s="160"/>
      <c r="V1213" s="160"/>
      <c r="W1213" s="160"/>
      <c r="X1213" s="160"/>
      <c r="Y1213" s="160"/>
      <c r="Z1213" s="160"/>
      <c r="AA1213" s="160"/>
      <c r="AB1213" s="167"/>
      <c r="AC1213" s="160"/>
      <c r="AD1213" s="168"/>
      <c r="AE1213" s="160"/>
      <c r="AF1213" s="160"/>
      <c r="AG1213" s="161"/>
      <c r="AH1213" s="115"/>
      <c r="AI1213" s="115"/>
      <c r="AJ1213" s="159"/>
      <c r="AK1213" s="115"/>
      <c r="AL1213" s="115"/>
      <c r="AM1213" s="115"/>
      <c r="AO1213" s="115"/>
      <c r="AQ1213" s="4"/>
    </row>
    <row r="1214" spans="3:43">
      <c r="C1214" s="159"/>
      <c r="D1214" s="162"/>
      <c r="E1214" s="161"/>
      <c r="F1214" s="166"/>
      <c r="G1214" s="160"/>
      <c r="H1214" s="160"/>
      <c r="I1214" s="160"/>
      <c r="J1214" s="160"/>
      <c r="K1214" s="160"/>
      <c r="L1214" s="160"/>
      <c r="M1214" s="160"/>
      <c r="N1214" s="160"/>
      <c r="O1214" s="160"/>
      <c r="P1214" s="160"/>
      <c r="Q1214" s="160"/>
      <c r="R1214" s="160"/>
      <c r="S1214" s="160"/>
      <c r="T1214" s="160"/>
      <c r="U1214" s="160"/>
      <c r="V1214" s="160"/>
      <c r="W1214" s="160"/>
      <c r="X1214" s="160"/>
      <c r="Y1214" s="160"/>
      <c r="Z1214" s="160"/>
      <c r="AA1214" s="160"/>
      <c r="AB1214" s="167"/>
      <c r="AC1214" s="160"/>
      <c r="AD1214" s="168"/>
      <c r="AE1214" s="160"/>
      <c r="AF1214" s="160"/>
      <c r="AG1214" s="161"/>
      <c r="AH1214" s="115"/>
      <c r="AI1214" s="115"/>
      <c r="AJ1214" s="159"/>
      <c r="AK1214" s="115"/>
      <c r="AL1214" s="115"/>
      <c r="AM1214" s="115"/>
      <c r="AO1214" s="115"/>
      <c r="AQ1214" s="4"/>
    </row>
    <row r="1215" spans="3:43">
      <c r="C1215" s="159"/>
      <c r="D1215" s="162"/>
      <c r="E1215" s="161"/>
      <c r="F1215" s="166"/>
      <c r="G1215" s="160"/>
      <c r="H1215" s="160"/>
      <c r="I1215" s="160"/>
      <c r="J1215" s="160"/>
      <c r="K1215" s="160"/>
      <c r="L1215" s="160"/>
      <c r="M1215" s="160"/>
      <c r="N1215" s="160"/>
      <c r="O1215" s="160"/>
      <c r="P1215" s="160"/>
      <c r="Q1215" s="160"/>
      <c r="R1215" s="160"/>
      <c r="S1215" s="160"/>
      <c r="T1215" s="160"/>
      <c r="U1215" s="160"/>
      <c r="V1215" s="160"/>
      <c r="W1215" s="160"/>
      <c r="X1215" s="160"/>
      <c r="Y1215" s="160"/>
      <c r="Z1215" s="160"/>
      <c r="AA1215" s="160"/>
      <c r="AB1215" s="167"/>
      <c r="AC1215" s="160"/>
      <c r="AD1215" s="168"/>
      <c r="AE1215" s="160"/>
      <c r="AF1215" s="160"/>
      <c r="AG1215" s="161"/>
      <c r="AH1215" s="115"/>
      <c r="AI1215" s="115"/>
      <c r="AJ1215" s="159"/>
      <c r="AK1215" s="115"/>
      <c r="AL1215" s="115"/>
      <c r="AM1215" s="115"/>
      <c r="AO1215" s="115"/>
      <c r="AQ1215" s="4"/>
    </row>
    <row r="1216" spans="3:43">
      <c r="C1216" s="159"/>
      <c r="D1216" s="162"/>
      <c r="E1216" s="161"/>
      <c r="F1216" s="166"/>
      <c r="G1216" s="160"/>
      <c r="H1216" s="160"/>
      <c r="I1216" s="160"/>
      <c r="J1216" s="160"/>
      <c r="K1216" s="160"/>
      <c r="L1216" s="160"/>
      <c r="M1216" s="160"/>
      <c r="N1216" s="160"/>
      <c r="O1216" s="160"/>
      <c r="P1216" s="160"/>
      <c r="Q1216" s="160"/>
      <c r="R1216" s="160"/>
      <c r="S1216" s="160"/>
      <c r="T1216" s="160"/>
      <c r="U1216" s="160"/>
      <c r="V1216" s="160"/>
      <c r="W1216" s="160"/>
      <c r="X1216" s="160"/>
      <c r="Y1216" s="160"/>
      <c r="Z1216" s="160"/>
      <c r="AA1216" s="160"/>
      <c r="AB1216" s="167"/>
      <c r="AC1216" s="160"/>
      <c r="AD1216" s="168"/>
      <c r="AE1216" s="160"/>
      <c r="AF1216" s="160"/>
      <c r="AG1216" s="161"/>
      <c r="AH1216" s="115"/>
      <c r="AI1216" s="115"/>
      <c r="AJ1216" s="159"/>
      <c r="AK1216" s="115"/>
      <c r="AL1216" s="115"/>
      <c r="AM1216" s="115"/>
      <c r="AO1216" s="115"/>
      <c r="AQ1216" s="4"/>
    </row>
    <row r="1217" spans="3:43">
      <c r="C1217" s="159"/>
      <c r="D1217" s="162"/>
      <c r="E1217" s="161"/>
      <c r="F1217" s="166"/>
      <c r="G1217" s="160"/>
      <c r="H1217" s="160"/>
      <c r="I1217" s="160"/>
      <c r="J1217" s="160"/>
      <c r="K1217" s="160"/>
      <c r="L1217" s="160"/>
      <c r="M1217" s="160"/>
      <c r="N1217" s="160"/>
      <c r="O1217" s="160"/>
      <c r="P1217" s="160"/>
      <c r="Q1217" s="160"/>
      <c r="R1217" s="160"/>
      <c r="S1217" s="160"/>
      <c r="T1217" s="160"/>
      <c r="U1217" s="160"/>
      <c r="V1217" s="160"/>
      <c r="W1217" s="160"/>
      <c r="X1217" s="160"/>
      <c r="Y1217" s="160"/>
      <c r="Z1217" s="160"/>
      <c r="AA1217" s="160"/>
      <c r="AB1217" s="167"/>
      <c r="AC1217" s="160"/>
      <c r="AD1217" s="168"/>
      <c r="AE1217" s="160"/>
      <c r="AF1217" s="160"/>
      <c r="AG1217" s="161"/>
      <c r="AH1217" s="115"/>
      <c r="AI1217" s="115"/>
      <c r="AJ1217" s="159"/>
      <c r="AK1217" s="115"/>
      <c r="AL1217" s="115"/>
      <c r="AM1217" s="115"/>
      <c r="AO1217" s="115"/>
      <c r="AQ1217" s="4"/>
    </row>
    <row r="1218" spans="3:43">
      <c r="C1218" s="159"/>
      <c r="D1218" s="162"/>
      <c r="E1218" s="161"/>
      <c r="F1218" s="166"/>
      <c r="G1218" s="160"/>
      <c r="H1218" s="160"/>
      <c r="I1218" s="160"/>
      <c r="J1218" s="160"/>
      <c r="K1218" s="160"/>
      <c r="L1218" s="160"/>
      <c r="M1218" s="160"/>
      <c r="N1218" s="160"/>
      <c r="O1218" s="160"/>
      <c r="P1218" s="160"/>
      <c r="Q1218" s="160"/>
      <c r="R1218" s="160"/>
      <c r="S1218" s="160"/>
      <c r="T1218" s="160"/>
      <c r="U1218" s="160"/>
      <c r="V1218" s="160"/>
      <c r="W1218" s="160"/>
      <c r="X1218" s="160"/>
      <c r="Y1218" s="160"/>
      <c r="Z1218" s="160"/>
      <c r="AA1218" s="160"/>
      <c r="AB1218" s="167"/>
      <c r="AC1218" s="160"/>
      <c r="AD1218" s="168"/>
      <c r="AE1218" s="160"/>
      <c r="AF1218" s="160"/>
      <c r="AG1218" s="161"/>
      <c r="AH1218" s="115"/>
      <c r="AI1218" s="115"/>
      <c r="AJ1218" s="159"/>
      <c r="AK1218" s="115"/>
      <c r="AL1218" s="115"/>
      <c r="AM1218" s="115"/>
      <c r="AO1218" s="115"/>
      <c r="AQ1218" s="4"/>
    </row>
    <row r="1219" spans="3:43">
      <c r="C1219" s="159"/>
      <c r="D1219" s="162"/>
      <c r="E1219" s="161"/>
      <c r="F1219" s="166"/>
      <c r="G1219" s="160"/>
      <c r="H1219" s="160"/>
      <c r="I1219" s="160"/>
      <c r="J1219" s="160"/>
      <c r="K1219" s="160"/>
      <c r="L1219" s="160"/>
      <c r="M1219" s="160"/>
      <c r="N1219" s="160"/>
      <c r="O1219" s="160"/>
      <c r="P1219" s="160"/>
      <c r="Q1219" s="160"/>
      <c r="R1219" s="160"/>
      <c r="S1219" s="160"/>
      <c r="T1219" s="160"/>
      <c r="U1219" s="160"/>
      <c r="V1219" s="160"/>
      <c r="W1219" s="160"/>
      <c r="X1219" s="160"/>
      <c r="Y1219" s="160"/>
      <c r="Z1219" s="160"/>
      <c r="AA1219" s="160"/>
      <c r="AB1219" s="167"/>
      <c r="AC1219" s="160"/>
      <c r="AD1219" s="168"/>
      <c r="AE1219" s="160"/>
      <c r="AF1219" s="160"/>
      <c r="AG1219" s="161"/>
      <c r="AH1219" s="115"/>
      <c r="AI1219" s="115"/>
      <c r="AJ1219" s="159"/>
      <c r="AK1219" s="115"/>
      <c r="AL1219" s="115"/>
      <c r="AM1219" s="115"/>
      <c r="AO1219" s="115"/>
      <c r="AQ1219" s="4"/>
    </row>
    <row r="1220" spans="3:43">
      <c r="C1220" s="159"/>
      <c r="D1220" s="162"/>
      <c r="E1220" s="161"/>
      <c r="F1220" s="166"/>
      <c r="G1220" s="160"/>
      <c r="H1220" s="160"/>
      <c r="I1220" s="160"/>
      <c r="J1220" s="160"/>
      <c r="K1220" s="160"/>
      <c r="L1220" s="160"/>
      <c r="M1220" s="160"/>
      <c r="N1220" s="160"/>
      <c r="O1220" s="160"/>
      <c r="P1220" s="160"/>
      <c r="Q1220" s="160"/>
      <c r="R1220" s="160"/>
      <c r="S1220" s="160"/>
      <c r="T1220" s="160"/>
      <c r="U1220" s="160"/>
      <c r="V1220" s="160"/>
      <c r="W1220" s="160"/>
      <c r="X1220" s="160"/>
      <c r="Y1220" s="160"/>
      <c r="Z1220" s="160"/>
      <c r="AA1220" s="160"/>
      <c r="AB1220" s="167"/>
      <c r="AC1220" s="160"/>
      <c r="AD1220" s="168"/>
      <c r="AE1220" s="160"/>
      <c r="AF1220" s="160"/>
      <c r="AG1220" s="161"/>
      <c r="AH1220" s="115"/>
      <c r="AI1220" s="115"/>
      <c r="AJ1220" s="159"/>
      <c r="AK1220" s="115"/>
      <c r="AL1220" s="115"/>
      <c r="AM1220" s="115"/>
      <c r="AO1220" s="115"/>
      <c r="AQ1220" s="4"/>
    </row>
    <row r="1221" spans="3:43">
      <c r="C1221" s="159"/>
      <c r="D1221" s="162"/>
      <c r="E1221" s="161"/>
      <c r="F1221" s="166"/>
      <c r="G1221" s="160"/>
      <c r="H1221" s="160"/>
      <c r="I1221" s="160"/>
      <c r="J1221" s="160"/>
      <c r="K1221" s="160"/>
      <c r="L1221" s="160"/>
      <c r="M1221" s="160"/>
      <c r="N1221" s="160"/>
      <c r="O1221" s="160"/>
      <c r="P1221" s="160"/>
      <c r="Q1221" s="160"/>
      <c r="R1221" s="160"/>
      <c r="S1221" s="160"/>
      <c r="T1221" s="160"/>
      <c r="U1221" s="160"/>
      <c r="V1221" s="160"/>
      <c r="W1221" s="160"/>
      <c r="X1221" s="160"/>
      <c r="Y1221" s="160"/>
      <c r="Z1221" s="160"/>
      <c r="AA1221" s="160"/>
      <c r="AB1221" s="167"/>
      <c r="AC1221" s="160"/>
      <c r="AD1221" s="168"/>
      <c r="AE1221" s="160"/>
      <c r="AF1221" s="160"/>
      <c r="AG1221" s="161"/>
      <c r="AH1221" s="115"/>
      <c r="AI1221" s="115"/>
      <c r="AJ1221" s="159"/>
      <c r="AK1221" s="115"/>
      <c r="AL1221" s="115"/>
      <c r="AM1221" s="115"/>
      <c r="AO1221" s="115"/>
      <c r="AQ1221" s="4"/>
    </row>
    <row r="1222" spans="3:43">
      <c r="C1222" s="159"/>
      <c r="D1222" s="162"/>
      <c r="E1222" s="161"/>
      <c r="F1222" s="166"/>
      <c r="G1222" s="160"/>
      <c r="H1222" s="160"/>
      <c r="I1222" s="160"/>
      <c r="J1222" s="160"/>
      <c r="K1222" s="160"/>
      <c r="L1222" s="160"/>
      <c r="M1222" s="160"/>
      <c r="N1222" s="160"/>
      <c r="O1222" s="160"/>
      <c r="P1222" s="160"/>
      <c r="Q1222" s="160"/>
      <c r="R1222" s="160"/>
      <c r="S1222" s="160"/>
      <c r="T1222" s="160"/>
      <c r="U1222" s="160"/>
      <c r="V1222" s="160"/>
      <c r="W1222" s="160"/>
      <c r="X1222" s="160"/>
      <c r="Y1222" s="160"/>
      <c r="Z1222" s="160"/>
      <c r="AA1222" s="160"/>
      <c r="AB1222" s="167"/>
      <c r="AC1222" s="160"/>
      <c r="AD1222" s="168"/>
      <c r="AE1222" s="160"/>
      <c r="AF1222" s="160"/>
      <c r="AG1222" s="161"/>
      <c r="AH1222" s="115"/>
      <c r="AI1222" s="115"/>
      <c r="AJ1222" s="159"/>
      <c r="AK1222" s="115"/>
      <c r="AL1222" s="115"/>
      <c r="AM1222" s="115"/>
      <c r="AO1222" s="115"/>
      <c r="AQ1222" s="4"/>
    </row>
    <row r="1223" spans="3:43">
      <c r="C1223" s="159"/>
      <c r="D1223" s="162"/>
      <c r="E1223" s="161"/>
      <c r="F1223" s="166"/>
      <c r="G1223" s="160"/>
      <c r="H1223" s="160"/>
      <c r="I1223" s="160"/>
      <c r="J1223" s="160"/>
      <c r="K1223" s="160"/>
      <c r="L1223" s="160"/>
      <c r="M1223" s="160"/>
      <c r="N1223" s="160"/>
      <c r="O1223" s="160"/>
      <c r="P1223" s="160"/>
      <c r="Q1223" s="160"/>
      <c r="R1223" s="160"/>
      <c r="S1223" s="160"/>
      <c r="T1223" s="160"/>
      <c r="U1223" s="160"/>
      <c r="V1223" s="160"/>
      <c r="W1223" s="160"/>
      <c r="X1223" s="160"/>
      <c r="Y1223" s="160"/>
      <c r="Z1223" s="160"/>
      <c r="AA1223" s="160"/>
      <c r="AB1223" s="167"/>
      <c r="AC1223" s="160"/>
      <c r="AD1223" s="168"/>
      <c r="AE1223" s="160"/>
      <c r="AF1223" s="160"/>
      <c r="AG1223" s="161"/>
      <c r="AH1223" s="115"/>
      <c r="AI1223" s="115"/>
      <c r="AJ1223" s="159"/>
      <c r="AK1223" s="115"/>
      <c r="AL1223" s="115"/>
      <c r="AM1223" s="115"/>
      <c r="AO1223" s="115"/>
      <c r="AQ1223" s="4"/>
    </row>
    <row r="1224" spans="3:43">
      <c r="C1224" s="159"/>
      <c r="D1224" s="162"/>
      <c r="E1224" s="161"/>
      <c r="F1224" s="166"/>
      <c r="G1224" s="160"/>
      <c r="H1224" s="160"/>
      <c r="I1224" s="160"/>
      <c r="J1224" s="160"/>
      <c r="K1224" s="160"/>
      <c r="L1224" s="160"/>
      <c r="M1224" s="160"/>
      <c r="N1224" s="160"/>
      <c r="O1224" s="160"/>
      <c r="P1224" s="160"/>
      <c r="Q1224" s="160"/>
      <c r="R1224" s="160"/>
      <c r="S1224" s="160"/>
      <c r="T1224" s="160"/>
      <c r="U1224" s="160"/>
      <c r="V1224" s="160"/>
      <c r="W1224" s="160"/>
      <c r="X1224" s="160"/>
      <c r="Y1224" s="160"/>
      <c r="Z1224" s="160"/>
      <c r="AA1224" s="160"/>
      <c r="AB1224" s="167"/>
      <c r="AC1224" s="160"/>
      <c r="AD1224" s="168"/>
      <c r="AE1224" s="160"/>
      <c r="AF1224" s="160"/>
      <c r="AG1224" s="161"/>
      <c r="AH1224" s="115"/>
      <c r="AI1224" s="115"/>
      <c r="AJ1224" s="159"/>
      <c r="AK1224" s="115"/>
      <c r="AL1224" s="115"/>
      <c r="AM1224" s="115"/>
      <c r="AO1224" s="115"/>
      <c r="AQ1224" s="4"/>
    </row>
    <row r="1225" spans="3:43">
      <c r="C1225" s="159"/>
      <c r="D1225" s="162"/>
      <c r="E1225" s="161"/>
      <c r="F1225" s="166"/>
      <c r="G1225" s="160"/>
      <c r="H1225" s="160"/>
      <c r="I1225" s="160"/>
      <c r="J1225" s="160"/>
      <c r="K1225" s="160"/>
      <c r="L1225" s="160"/>
      <c r="M1225" s="160"/>
      <c r="N1225" s="160"/>
      <c r="O1225" s="160"/>
      <c r="P1225" s="160"/>
      <c r="Q1225" s="160"/>
      <c r="R1225" s="160"/>
      <c r="S1225" s="160"/>
      <c r="T1225" s="160"/>
      <c r="U1225" s="160"/>
      <c r="V1225" s="160"/>
      <c r="W1225" s="160"/>
      <c r="X1225" s="160"/>
      <c r="Y1225" s="160"/>
      <c r="Z1225" s="160"/>
      <c r="AA1225" s="160"/>
      <c r="AB1225" s="167"/>
      <c r="AC1225" s="160"/>
      <c r="AD1225" s="168"/>
      <c r="AE1225" s="160"/>
      <c r="AF1225" s="160"/>
      <c r="AG1225" s="161"/>
      <c r="AH1225" s="115"/>
      <c r="AI1225" s="115"/>
      <c r="AJ1225" s="159"/>
      <c r="AK1225" s="115"/>
      <c r="AL1225" s="115"/>
      <c r="AM1225" s="115"/>
      <c r="AO1225" s="115"/>
      <c r="AQ1225" s="4"/>
    </row>
    <row r="1226" spans="3:43">
      <c r="C1226" s="159"/>
      <c r="D1226" s="162"/>
      <c r="E1226" s="161"/>
      <c r="F1226" s="166"/>
      <c r="G1226" s="160"/>
      <c r="H1226" s="160"/>
      <c r="I1226" s="160"/>
      <c r="J1226" s="160"/>
      <c r="K1226" s="160"/>
      <c r="L1226" s="160"/>
      <c r="M1226" s="160"/>
      <c r="N1226" s="160"/>
      <c r="O1226" s="160"/>
      <c r="P1226" s="160"/>
      <c r="Q1226" s="160"/>
      <c r="R1226" s="160"/>
      <c r="S1226" s="160"/>
      <c r="T1226" s="160"/>
      <c r="U1226" s="160"/>
      <c r="V1226" s="160"/>
      <c r="W1226" s="160"/>
      <c r="X1226" s="160"/>
      <c r="Y1226" s="160"/>
      <c r="Z1226" s="160"/>
      <c r="AA1226" s="160"/>
      <c r="AB1226" s="167"/>
      <c r="AC1226" s="160"/>
      <c r="AD1226" s="168"/>
      <c r="AE1226" s="160"/>
      <c r="AF1226" s="160"/>
      <c r="AG1226" s="161"/>
      <c r="AH1226" s="115"/>
      <c r="AI1226" s="115"/>
      <c r="AJ1226" s="159"/>
      <c r="AK1226" s="115"/>
      <c r="AL1226" s="115"/>
      <c r="AM1226" s="115"/>
      <c r="AO1226" s="115"/>
      <c r="AQ1226" s="4"/>
    </row>
    <row r="1227" spans="3:43">
      <c r="C1227" s="159"/>
      <c r="D1227" s="162"/>
      <c r="E1227" s="161"/>
      <c r="F1227" s="166"/>
      <c r="G1227" s="160"/>
      <c r="H1227" s="160"/>
      <c r="I1227" s="160"/>
      <c r="J1227" s="160"/>
      <c r="K1227" s="160"/>
      <c r="L1227" s="160"/>
      <c r="M1227" s="160"/>
      <c r="N1227" s="160"/>
      <c r="O1227" s="160"/>
      <c r="P1227" s="160"/>
      <c r="Q1227" s="160"/>
      <c r="R1227" s="160"/>
      <c r="S1227" s="160"/>
      <c r="T1227" s="160"/>
      <c r="U1227" s="160"/>
      <c r="V1227" s="160"/>
      <c r="W1227" s="160"/>
      <c r="X1227" s="160"/>
      <c r="Y1227" s="160"/>
      <c r="Z1227" s="160"/>
      <c r="AA1227" s="160"/>
      <c r="AB1227" s="167"/>
      <c r="AC1227" s="160"/>
      <c r="AD1227" s="168"/>
      <c r="AE1227" s="160"/>
      <c r="AF1227" s="160"/>
      <c r="AG1227" s="161"/>
      <c r="AH1227" s="115"/>
      <c r="AI1227" s="115"/>
      <c r="AJ1227" s="159"/>
      <c r="AK1227" s="115"/>
      <c r="AL1227" s="115"/>
      <c r="AM1227" s="115"/>
      <c r="AO1227" s="115"/>
      <c r="AQ1227" s="4"/>
    </row>
    <row r="1228" spans="3:43">
      <c r="C1228" s="159"/>
      <c r="D1228" s="162"/>
      <c r="E1228" s="161"/>
      <c r="F1228" s="166"/>
      <c r="G1228" s="160"/>
      <c r="H1228" s="160"/>
      <c r="I1228" s="160"/>
      <c r="J1228" s="160"/>
      <c r="K1228" s="160"/>
      <c r="L1228" s="160"/>
      <c r="M1228" s="160"/>
      <c r="N1228" s="160"/>
      <c r="O1228" s="160"/>
      <c r="P1228" s="160"/>
      <c r="Q1228" s="160"/>
      <c r="R1228" s="160"/>
      <c r="S1228" s="160"/>
      <c r="T1228" s="160"/>
      <c r="U1228" s="160"/>
      <c r="V1228" s="160"/>
      <c r="W1228" s="160"/>
      <c r="X1228" s="160"/>
      <c r="Y1228" s="160"/>
      <c r="Z1228" s="160"/>
      <c r="AA1228" s="160"/>
      <c r="AB1228" s="167"/>
      <c r="AC1228" s="160"/>
      <c r="AD1228" s="168"/>
      <c r="AE1228" s="160"/>
      <c r="AF1228" s="160"/>
      <c r="AG1228" s="161"/>
      <c r="AH1228" s="115"/>
      <c r="AI1228" s="115"/>
      <c r="AJ1228" s="159"/>
      <c r="AK1228" s="115"/>
      <c r="AL1228" s="115"/>
      <c r="AM1228" s="115"/>
      <c r="AO1228" s="115"/>
      <c r="AQ1228" s="4"/>
    </row>
    <row r="1229" spans="3:43">
      <c r="C1229" s="159"/>
      <c r="D1229" s="162"/>
      <c r="E1229" s="161"/>
      <c r="F1229" s="166"/>
      <c r="G1229" s="160"/>
      <c r="H1229" s="160"/>
      <c r="I1229" s="160"/>
      <c r="J1229" s="160"/>
      <c r="K1229" s="160"/>
      <c r="L1229" s="160"/>
      <c r="M1229" s="160"/>
      <c r="N1229" s="160"/>
      <c r="O1229" s="160"/>
      <c r="P1229" s="160"/>
      <c r="Q1229" s="160"/>
      <c r="R1229" s="160"/>
      <c r="S1229" s="160"/>
      <c r="T1229" s="160"/>
      <c r="U1229" s="160"/>
      <c r="V1229" s="160"/>
      <c r="W1229" s="160"/>
      <c r="X1229" s="160"/>
      <c r="Y1229" s="160"/>
      <c r="Z1229" s="160"/>
      <c r="AA1229" s="160"/>
      <c r="AB1229" s="167"/>
      <c r="AC1229" s="160"/>
      <c r="AD1229" s="168"/>
      <c r="AE1229" s="160"/>
      <c r="AF1229" s="160"/>
      <c r="AG1229" s="161"/>
      <c r="AH1229" s="115"/>
      <c r="AI1229" s="115"/>
      <c r="AJ1229" s="159"/>
      <c r="AK1229" s="115"/>
      <c r="AL1229" s="115"/>
      <c r="AM1229" s="115"/>
      <c r="AO1229" s="115"/>
      <c r="AQ1229" s="4"/>
    </row>
    <row r="1230" spans="3:43">
      <c r="C1230" s="159"/>
      <c r="D1230" s="162"/>
      <c r="E1230" s="161"/>
      <c r="F1230" s="166"/>
      <c r="G1230" s="160"/>
      <c r="H1230" s="160"/>
      <c r="I1230" s="160"/>
      <c r="J1230" s="160"/>
      <c r="K1230" s="160"/>
      <c r="L1230" s="160"/>
      <c r="M1230" s="160"/>
      <c r="N1230" s="160"/>
      <c r="O1230" s="160"/>
      <c r="P1230" s="160"/>
      <c r="Q1230" s="160"/>
      <c r="R1230" s="160"/>
      <c r="S1230" s="160"/>
      <c r="T1230" s="160"/>
      <c r="U1230" s="160"/>
      <c r="V1230" s="160"/>
      <c r="W1230" s="160"/>
      <c r="X1230" s="160"/>
      <c r="Y1230" s="160"/>
      <c r="Z1230" s="160"/>
      <c r="AA1230" s="160"/>
      <c r="AB1230" s="167"/>
      <c r="AC1230" s="160"/>
      <c r="AD1230" s="168"/>
      <c r="AE1230" s="160"/>
      <c r="AF1230" s="160"/>
      <c r="AG1230" s="161"/>
      <c r="AH1230" s="115"/>
      <c r="AI1230" s="115"/>
      <c r="AJ1230" s="159"/>
      <c r="AK1230" s="115"/>
      <c r="AL1230" s="115"/>
      <c r="AM1230" s="115"/>
      <c r="AO1230" s="115"/>
      <c r="AQ1230" s="4"/>
    </row>
    <row r="1231" spans="3:43">
      <c r="C1231" s="159"/>
      <c r="D1231" s="162"/>
      <c r="E1231" s="161"/>
      <c r="F1231" s="166"/>
      <c r="G1231" s="160"/>
      <c r="H1231" s="160"/>
      <c r="I1231" s="160"/>
      <c r="J1231" s="160"/>
      <c r="K1231" s="160"/>
      <c r="L1231" s="160"/>
      <c r="M1231" s="160"/>
      <c r="N1231" s="160"/>
      <c r="O1231" s="160"/>
      <c r="P1231" s="160"/>
      <c r="Q1231" s="160"/>
      <c r="R1231" s="160"/>
      <c r="S1231" s="160"/>
      <c r="T1231" s="160"/>
      <c r="U1231" s="160"/>
      <c r="V1231" s="160"/>
      <c r="W1231" s="160"/>
      <c r="X1231" s="160"/>
      <c r="Y1231" s="160"/>
      <c r="Z1231" s="160"/>
      <c r="AA1231" s="160"/>
      <c r="AB1231" s="167"/>
      <c r="AC1231" s="160"/>
      <c r="AD1231" s="168"/>
      <c r="AE1231" s="160"/>
      <c r="AF1231" s="160"/>
      <c r="AG1231" s="161"/>
      <c r="AH1231" s="115"/>
      <c r="AI1231" s="115"/>
      <c r="AJ1231" s="159"/>
      <c r="AK1231" s="115"/>
      <c r="AL1231" s="115"/>
      <c r="AM1231" s="115"/>
      <c r="AO1231" s="115"/>
      <c r="AQ1231" s="4"/>
    </row>
    <row r="1232" spans="3:43">
      <c r="C1232" s="159"/>
      <c r="D1232" s="162"/>
      <c r="E1232" s="161"/>
      <c r="F1232" s="166"/>
      <c r="G1232" s="160"/>
      <c r="H1232" s="160"/>
      <c r="I1232" s="160"/>
      <c r="J1232" s="160"/>
      <c r="K1232" s="160"/>
      <c r="L1232" s="160"/>
      <c r="M1232" s="160"/>
      <c r="N1232" s="160"/>
      <c r="O1232" s="160"/>
      <c r="P1232" s="160"/>
      <c r="Q1232" s="160"/>
      <c r="R1232" s="160"/>
      <c r="S1232" s="160"/>
      <c r="T1232" s="160"/>
      <c r="U1232" s="160"/>
      <c r="V1232" s="160"/>
      <c r="W1232" s="160"/>
      <c r="X1232" s="160"/>
      <c r="Y1232" s="160"/>
      <c r="Z1232" s="160"/>
      <c r="AA1232" s="160"/>
      <c r="AB1232" s="167"/>
      <c r="AC1232" s="160"/>
      <c r="AD1232" s="168"/>
      <c r="AE1232" s="160"/>
      <c r="AF1232" s="160"/>
      <c r="AG1232" s="161"/>
      <c r="AH1232" s="115"/>
      <c r="AI1232" s="115"/>
      <c r="AJ1232" s="159"/>
      <c r="AK1232" s="115"/>
      <c r="AL1232" s="115"/>
      <c r="AM1232" s="115"/>
      <c r="AO1232" s="115"/>
      <c r="AQ1232" s="4"/>
    </row>
    <row r="1233" spans="3:43">
      <c r="C1233" s="159"/>
      <c r="D1233" s="162"/>
      <c r="E1233" s="161"/>
      <c r="F1233" s="166"/>
      <c r="G1233" s="160"/>
      <c r="H1233" s="160"/>
      <c r="I1233" s="160"/>
      <c r="J1233" s="160"/>
      <c r="K1233" s="160"/>
      <c r="L1233" s="160"/>
      <c r="M1233" s="160"/>
      <c r="N1233" s="160"/>
      <c r="O1233" s="160"/>
      <c r="P1233" s="160"/>
      <c r="Q1233" s="160"/>
      <c r="R1233" s="160"/>
      <c r="S1233" s="160"/>
      <c r="T1233" s="160"/>
      <c r="U1233" s="160"/>
      <c r="V1233" s="160"/>
      <c r="W1233" s="160"/>
      <c r="X1233" s="160"/>
      <c r="Y1233" s="160"/>
      <c r="Z1233" s="160"/>
      <c r="AA1233" s="160"/>
      <c r="AB1233" s="167"/>
      <c r="AC1233" s="160"/>
      <c r="AD1233" s="168"/>
      <c r="AE1233" s="160"/>
      <c r="AF1233" s="160"/>
      <c r="AG1233" s="161"/>
      <c r="AH1233" s="115"/>
      <c r="AI1233" s="115"/>
      <c r="AJ1233" s="159"/>
      <c r="AK1233" s="115"/>
      <c r="AL1233" s="115"/>
      <c r="AM1233" s="115"/>
      <c r="AO1233" s="115"/>
      <c r="AQ1233" s="4"/>
    </row>
    <row r="1234" spans="3:43">
      <c r="C1234" s="159"/>
      <c r="D1234" s="162"/>
      <c r="E1234" s="161"/>
      <c r="F1234" s="166"/>
      <c r="G1234" s="160"/>
      <c r="H1234" s="160"/>
      <c r="I1234" s="160"/>
      <c r="J1234" s="160"/>
      <c r="K1234" s="160"/>
      <c r="L1234" s="160"/>
      <c r="M1234" s="160"/>
      <c r="N1234" s="160"/>
      <c r="O1234" s="160"/>
      <c r="P1234" s="160"/>
      <c r="Q1234" s="160"/>
      <c r="R1234" s="160"/>
      <c r="S1234" s="160"/>
      <c r="T1234" s="160"/>
      <c r="U1234" s="160"/>
      <c r="V1234" s="160"/>
      <c r="W1234" s="160"/>
      <c r="X1234" s="160"/>
      <c r="Y1234" s="160"/>
      <c r="Z1234" s="160"/>
      <c r="AA1234" s="160"/>
      <c r="AB1234" s="167"/>
      <c r="AC1234" s="160"/>
      <c r="AD1234" s="168"/>
      <c r="AE1234" s="160"/>
      <c r="AF1234" s="160"/>
      <c r="AG1234" s="161"/>
      <c r="AH1234" s="115"/>
      <c r="AI1234" s="115"/>
      <c r="AJ1234" s="159"/>
      <c r="AK1234" s="115"/>
      <c r="AL1234" s="115"/>
      <c r="AM1234" s="115"/>
      <c r="AO1234" s="115"/>
      <c r="AQ1234" s="4"/>
    </row>
    <row r="1235" spans="3:43">
      <c r="C1235" s="159"/>
      <c r="D1235" s="162"/>
      <c r="E1235" s="161"/>
      <c r="F1235" s="166"/>
      <c r="G1235" s="160"/>
      <c r="H1235" s="160"/>
      <c r="I1235" s="160"/>
      <c r="J1235" s="160"/>
      <c r="K1235" s="160"/>
      <c r="L1235" s="160"/>
      <c r="M1235" s="160"/>
      <c r="N1235" s="160"/>
      <c r="O1235" s="160"/>
      <c r="P1235" s="160"/>
      <c r="Q1235" s="160"/>
      <c r="R1235" s="160"/>
      <c r="S1235" s="160"/>
      <c r="T1235" s="160"/>
      <c r="U1235" s="160"/>
      <c r="V1235" s="160"/>
      <c r="W1235" s="160"/>
      <c r="X1235" s="160"/>
      <c r="Y1235" s="160"/>
      <c r="Z1235" s="160"/>
      <c r="AA1235" s="160"/>
      <c r="AB1235" s="167"/>
      <c r="AC1235" s="160"/>
      <c r="AD1235" s="168"/>
      <c r="AE1235" s="160"/>
      <c r="AF1235" s="160"/>
      <c r="AG1235" s="161"/>
      <c r="AH1235" s="115"/>
      <c r="AI1235" s="115"/>
      <c r="AJ1235" s="159"/>
      <c r="AK1235" s="115"/>
      <c r="AL1235" s="115"/>
      <c r="AM1235" s="115"/>
      <c r="AO1235" s="115"/>
      <c r="AQ1235" s="4"/>
    </row>
    <row r="1236" spans="3:43">
      <c r="C1236" s="159"/>
      <c r="D1236" s="162"/>
      <c r="E1236" s="161"/>
      <c r="F1236" s="166"/>
      <c r="G1236" s="160"/>
      <c r="H1236" s="160"/>
      <c r="I1236" s="160"/>
      <c r="J1236" s="160"/>
      <c r="K1236" s="160"/>
      <c r="L1236" s="160"/>
      <c r="M1236" s="160"/>
      <c r="N1236" s="160"/>
      <c r="O1236" s="160"/>
      <c r="P1236" s="160"/>
      <c r="Q1236" s="160"/>
      <c r="R1236" s="160"/>
      <c r="S1236" s="160"/>
      <c r="T1236" s="160"/>
      <c r="U1236" s="160"/>
      <c r="V1236" s="160"/>
      <c r="W1236" s="160"/>
      <c r="X1236" s="160"/>
      <c r="Y1236" s="160"/>
      <c r="Z1236" s="160"/>
      <c r="AA1236" s="160"/>
      <c r="AB1236" s="167"/>
      <c r="AC1236" s="160"/>
      <c r="AD1236" s="168"/>
      <c r="AE1236" s="160"/>
      <c r="AF1236" s="160"/>
      <c r="AG1236" s="161"/>
      <c r="AH1236" s="115"/>
      <c r="AI1236" s="115"/>
      <c r="AJ1236" s="159"/>
      <c r="AK1236" s="115"/>
      <c r="AL1236" s="115"/>
      <c r="AM1236" s="115"/>
      <c r="AO1236" s="115"/>
      <c r="AQ1236" s="4"/>
    </row>
    <row r="1237" spans="3:43">
      <c r="C1237" s="159"/>
      <c r="D1237" s="162"/>
      <c r="E1237" s="161"/>
      <c r="F1237" s="166"/>
      <c r="G1237" s="160"/>
      <c r="H1237" s="160"/>
      <c r="I1237" s="160"/>
      <c r="J1237" s="160"/>
      <c r="K1237" s="160"/>
      <c r="L1237" s="160"/>
      <c r="M1237" s="160"/>
      <c r="N1237" s="160"/>
      <c r="O1237" s="160"/>
      <c r="P1237" s="160"/>
      <c r="Q1237" s="160"/>
      <c r="R1237" s="160"/>
      <c r="S1237" s="160"/>
      <c r="T1237" s="160"/>
      <c r="U1237" s="160"/>
      <c r="V1237" s="160"/>
      <c r="W1237" s="160"/>
      <c r="X1237" s="160"/>
      <c r="Y1237" s="160"/>
      <c r="Z1237" s="160"/>
      <c r="AA1237" s="160"/>
      <c r="AB1237" s="167"/>
      <c r="AC1237" s="160"/>
      <c r="AD1237" s="168"/>
      <c r="AE1237" s="160"/>
      <c r="AF1237" s="160"/>
      <c r="AG1237" s="161"/>
      <c r="AH1237" s="115"/>
      <c r="AI1237" s="115"/>
      <c r="AJ1237" s="159"/>
      <c r="AK1237" s="115"/>
      <c r="AL1237" s="115"/>
      <c r="AM1237" s="115"/>
      <c r="AO1237" s="115"/>
      <c r="AQ1237" s="4"/>
    </row>
    <row r="1238" spans="3:43">
      <c r="C1238" s="159"/>
      <c r="D1238" s="162"/>
      <c r="E1238" s="161"/>
      <c r="F1238" s="166"/>
      <c r="G1238" s="160"/>
      <c r="H1238" s="160"/>
      <c r="I1238" s="160"/>
      <c r="J1238" s="160"/>
      <c r="K1238" s="160"/>
      <c r="L1238" s="160"/>
      <c r="M1238" s="160"/>
      <c r="N1238" s="160"/>
      <c r="O1238" s="160"/>
      <c r="P1238" s="160"/>
      <c r="Q1238" s="160"/>
      <c r="R1238" s="160"/>
      <c r="S1238" s="160"/>
      <c r="T1238" s="160"/>
      <c r="U1238" s="160"/>
      <c r="V1238" s="160"/>
      <c r="W1238" s="160"/>
      <c r="X1238" s="160"/>
      <c r="Y1238" s="160"/>
      <c r="Z1238" s="160"/>
      <c r="AA1238" s="160"/>
      <c r="AB1238" s="167"/>
      <c r="AC1238" s="160"/>
      <c r="AD1238" s="168"/>
      <c r="AE1238" s="160"/>
      <c r="AF1238" s="160"/>
      <c r="AG1238" s="161"/>
      <c r="AH1238" s="115"/>
      <c r="AI1238" s="115"/>
      <c r="AJ1238" s="159"/>
      <c r="AK1238" s="115"/>
      <c r="AL1238" s="115"/>
      <c r="AM1238" s="115"/>
      <c r="AO1238" s="115"/>
      <c r="AQ1238" s="4"/>
    </row>
    <row r="1239" spans="3:43">
      <c r="C1239" s="159"/>
      <c r="D1239" s="162"/>
      <c r="E1239" s="161"/>
      <c r="F1239" s="166"/>
      <c r="G1239" s="160"/>
      <c r="H1239" s="160"/>
      <c r="I1239" s="160"/>
      <c r="J1239" s="160"/>
      <c r="K1239" s="160"/>
      <c r="L1239" s="160"/>
      <c r="M1239" s="160"/>
      <c r="N1239" s="160"/>
      <c r="O1239" s="160"/>
      <c r="P1239" s="160"/>
      <c r="Q1239" s="160"/>
      <c r="R1239" s="160"/>
      <c r="S1239" s="160"/>
      <c r="T1239" s="160"/>
      <c r="U1239" s="160"/>
      <c r="V1239" s="160"/>
      <c r="W1239" s="160"/>
      <c r="X1239" s="160"/>
      <c r="Y1239" s="160"/>
      <c r="Z1239" s="160"/>
      <c r="AA1239" s="160"/>
      <c r="AB1239" s="167"/>
      <c r="AC1239" s="160"/>
      <c r="AD1239" s="168"/>
      <c r="AE1239" s="160"/>
      <c r="AF1239" s="160"/>
      <c r="AG1239" s="161"/>
      <c r="AH1239" s="115"/>
      <c r="AI1239" s="115"/>
      <c r="AJ1239" s="159"/>
      <c r="AK1239" s="115"/>
      <c r="AL1239" s="115"/>
      <c r="AM1239" s="115"/>
      <c r="AO1239" s="115"/>
      <c r="AQ1239" s="4"/>
    </row>
    <row r="1240" spans="3:43">
      <c r="C1240" s="159"/>
      <c r="D1240" s="162"/>
      <c r="E1240" s="161"/>
      <c r="F1240" s="166"/>
      <c r="G1240" s="160"/>
      <c r="H1240" s="160"/>
      <c r="I1240" s="160"/>
      <c r="J1240" s="160"/>
      <c r="K1240" s="160"/>
      <c r="L1240" s="160"/>
      <c r="M1240" s="160"/>
      <c r="N1240" s="160"/>
      <c r="O1240" s="160"/>
      <c r="P1240" s="160"/>
      <c r="Q1240" s="160"/>
      <c r="R1240" s="160"/>
      <c r="S1240" s="160"/>
      <c r="T1240" s="160"/>
      <c r="U1240" s="160"/>
      <c r="V1240" s="160"/>
      <c r="W1240" s="160"/>
      <c r="X1240" s="160"/>
      <c r="Y1240" s="160"/>
      <c r="Z1240" s="160"/>
      <c r="AA1240" s="160"/>
      <c r="AB1240" s="167"/>
      <c r="AC1240" s="160"/>
      <c r="AD1240" s="168"/>
      <c r="AE1240" s="160"/>
      <c r="AF1240" s="160"/>
      <c r="AG1240" s="161"/>
      <c r="AH1240" s="115"/>
      <c r="AI1240" s="115"/>
      <c r="AJ1240" s="159"/>
      <c r="AK1240" s="115"/>
      <c r="AL1240" s="115"/>
      <c r="AM1240" s="115"/>
      <c r="AO1240" s="115"/>
      <c r="AQ1240" s="4"/>
    </row>
    <row r="1241" spans="3:43">
      <c r="C1241" s="159"/>
      <c r="D1241" s="162"/>
      <c r="E1241" s="161"/>
      <c r="F1241" s="166"/>
      <c r="G1241" s="160"/>
      <c r="H1241" s="160"/>
      <c r="I1241" s="160"/>
      <c r="J1241" s="160"/>
      <c r="K1241" s="160"/>
      <c r="L1241" s="160"/>
      <c r="M1241" s="160"/>
      <c r="N1241" s="160"/>
      <c r="O1241" s="160"/>
      <c r="P1241" s="160"/>
      <c r="Q1241" s="160"/>
      <c r="R1241" s="160"/>
      <c r="S1241" s="160"/>
      <c r="T1241" s="160"/>
      <c r="U1241" s="160"/>
      <c r="V1241" s="160"/>
      <c r="W1241" s="160"/>
      <c r="X1241" s="160"/>
      <c r="Y1241" s="160"/>
      <c r="Z1241" s="160"/>
      <c r="AA1241" s="160"/>
      <c r="AB1241" s="167"/>
      <c r="AC1241" s="160"/>
      <c r="AD1241" s="168"/>
      <c r="AE1241" s="160"/>
      <c r="AF1241" s="160"/>
      <c r="AG1241" s="161"/>
      <c r="AH1241" s="115"/>
      <c r="AI1241" s="115"/>
      <c r="AJ1241" s="159"/>
      <c r="AK1241" s="115"/>
      <c r="AL1241" s="115"/>
      <c r="AM1241" s="115"/>
      <c r="AO1241" s="115"/>
      <c r="AQ1241" s="4"/>
    </row>
    <row r="1242" spans="3:43">
      <c r="C1242" s="159"/>
      <c r="D1242" s="162"/>
      <c r="E1242" s="161"/>
      <c r="F1242" s="166"/>
      <c r="G1242" s="160"/>
      <c r="H1242" s="160"/>
      <c r="I1242" s="160"/>
      <c r="J1242" s="160"/>
      <c r="K1242" s="160"/>
      <c r="L1242" s="160"/>
      <c r="M1242" s="160"/>
      <c r="N1242" s="160"/>
      <c r="O1242" s="160"/>
      <c r="P1242" s="160"/>
      <c r="Q1242" s="160"/>
      <c r="R1242" s="160"/>
      <c r="S1242" s="160"/>
      <c r="T1242" s="160"/>
      <c r="U1242" s="160"/>
      <c r="V1242" s="160"/>
      <c r="W1242" s="160"/>
      <c r="X1242" s="160"/>
      <c r="Y1242" s="160"/>
      <c r="Z1242" s="160"/>
      <c r="AA1242" s="160"/>
      <c r="AB1242" s="167"/>
      <c r="AC1242" s="160"/>
      <c r="AD1242" s="168"/>
      <c r="AE1242" s="160"/>
      <c r="AF1242" s="160"/>
      <c r="AG1242" s="161"/>
      <c r="AH1242" s="115"/>
      <c r="AI1242" s="115"/>
      <c r="AJ1242" s="159"/>
      <c r="AK1242" s="115"/>
      <c r="AL1242" s="115"/>
      <c r="AM1242" s="115"/>
      <c r="AO1242" s="115"/>
      <c r="AQ1242" s="4"/>
    </row>
    <row r="1243" spans="3:43">
      <c r="C1243" s="159"/>
      <c r="D1243" s="162"/>
      <c r="E1243" s="161"/>
      <c r="F1243" s="166"/>
      <c r="G1243" s="160"/>
      <c r="H1243" s="160"/>
      <c r="I1243" s="160"/>
      <c r="J1243" s="160"/>
      <c r="K1243" s="160"/>
      <c r="L1243" s="160"/>
      <c r="M1243" s="160"/>
      <c r="N1243" s="160"/>
      <c r="O1243" s="160"/>
      <c r="P1243" s="160"/>
      <c r="Q1243" s="160"/>
      <c r="R1243" s="160"/>
      <c r="S1243" s="160"/>
      <c r="T1243" s="160"/>
      <c r="U1243" s="160"/>
      <c r="V1243" s="160"/>
      <c r="W1243" s="160"/>
      <c r="X1243" s="160"/>
      <c r="Y1243" s="160"/>
      <c r="Z1243" s="160"/>
      <c r="AA1243" s="160"/>
      <c r="AB1243" s="167"/>
      <c r="AC1243" s="160"/>
      <c r="AD1243" s="168"/>
      <c r="AE1243" s="160"/>
      <c r="AF1243" s="160"/>
      <c r="AG1243" s="161"/>
      <c r="AH1243" s="115"/>
      <c r="AI1243" s="115"/>
      <c r="AJ1243" s="159"/>
      <c r="AK1243" s="115"/>
      <c r="AL1243" s="115"/>
      <c r="AM1243" s="115"/>
      <c r="AO1243" s="115"/>
      <c r="AQ1243" s="4"/>
    </row>
    <row r="1244" spans="3:43">
      <c r="C1244" s="159"/>
      <c r="D1244" s="162"/>
      <c r="E1244" s="161"/>
      <c r="F1244" s="166"/>
      <c r="G1244" s="160"/>
      <c r="H1244" s="160"/>
      <c r="I1244" s="160"/>
      <c r="J1244" s="160"/>
      <c r="K1244" s="160"/>
      <c r="L1244" s="160"/>
      <c r="M1244" s="160"/>
      <c r="N1244" s="160"/>
      <c r="O1244" s="160"/>
      <c r="P1244" s="160"/>
      <c r="Q1244" s="160"/>
      <c r="R1244" s="160"/>
      <c r="S1244" s="160"/>
      <c r="T1244" s="160"/>
      <c r="U1244" s="160"/>
      <c r="V1244" s="160"/>
      <c r="W1244" s="160"/>
      <c r="X1244" s="160"/>
      <c r="Y1244" s="160"/>
      <c r="Z1244" s="160"/>
      <c r="AA1244" s="160"/>
      <c r="AB1244" s="167"/>
      <c r="AC1244" s="160"/>
      <c r="AD1244" s="168"/>
      <c r="AE1244" s="160"/>
      <c r="AF1244" s="160"/>
      <c r="AG1244" s="161"/>
      <c r="AH1244" s="115"/>
      <c r="AI1244" s="115"/>
      <c r="AJ1244" s="159"/>
      <c r="AK1244" s="115"/>
      <c r="AL1244" s="115"/>
      <c r="AM1244" s="115"/>
      <c r="AO1244" s="115"/>
      <c r="AQ1244" s="4"/>
    </row>
    <row r="1245" spans="3:43">
      <c r="C1245" s="159"/>
      <c r="D1245" s="162"/>
      <c r="E1245" s="161"/>
      <c r="F1245" s="166"/>
      <c r="G1245" s="160"/>
      <c r="H1245" s="160"/>
      <c r="I1245" s="160"/>
      <c r="J1245" s="160"/>
      <c r="K1245" s="160"/>
      <c r="L1245" s="160"/>
      <c r="M1245" s="160"/>
      <c r="N1245" s="160"/>
      <c r="O1245" s="160"/>
      <c r="P1245" s="160"/>
      <c r="Q1245" s="160"/>
      <c r="R1245" s="160"/>
      <c r="S1245" s="160"/>
      <c r="T1245" s="160"/>
      <c r="U1245" s="160"/>
      <c r="V1245" s="160"/>
      <c r="W1245" s="160"/>
      <c r="X1245" s="160"/>
      <c r="Y1245" s="160"/>
      <c r="Z1245" s="160"/>
      <c r="AA1245" s="160"/>
      <c r="AB1245" s="167"/>
      <c r="AC1245" s="160"/>
      <c r="AD1245" s="168"/>
      <c r="AE1245" s="160"/>
      <c r="AF1245" s="160"/>
      <c r="AG1245" s="161"/>
      <c r="AH1245" s="115"/>
      <c r="AI1245" s="115"/>
      <c r="AJ1245" s="159"/>
      <c r="AK1245" s="115"/>
      <c r="AL1245" s="115"/>
      <c r="AM1245" s="115"/>
      <c r="AO1245" s="115"/>
      <c r="AQ1245" s="4"/>
    </row>
    <row r="1246" spans="3:43">
      <c r="C1246" s="159"/>
      <c r="D1246" s="162"/>
      <c r="E1246" s="161"/>
      <c r="F1246" s="166"/>
      <c r="G1246" s="160"/>
      <c r="H1246" s="160"/>
      <c r="I1246" s="160"/>
      <c r="J1246" s="160"/>
      <c r="K1246" s="160"/>
      <c r="L1246" s="160"/>
      <c r="M1246" s="160"/>
      <c r="N1246" s="160"/>
      <c r="O1246" s="160"/>
      <c r="P1246" s="160"/>
      <c r="Q1246" s="160"/>
      <c r="R1246" s="160"/>
      <c r="S1246" s="160"/>
      <c r="T1246" s="160"/>
      <c r="U1246" s="160"/>
      <c r="V1246" s="160"/>
      <c r="W1246" s="160"/>
      <c r="X1246" s="160"/>
      <c r="Y1246" s="160"/>
      <c r="Z1246" s="160"/>
      <c r="AA1246" s="160"/>
      <c r="AB1246" s="167"/>
      <c r="AC1246" s="160"/>
      <c r="AD1246" s="168"/>
      <c r="AE1246" s="160"/>
      <c r="AF1246" s="160"/>
      <c r="AG1246" s="161"/>
      <c r="AH1246" s="115"/>
      <c r="AI1246" s="115"/>
      <c r="AJ1246" s="159"/>
      <c r="AK1246" s="115"/>
      <c r="AL1246" s="115"/>
      <c r="AM1246" s="115"/>
      <c r="AO1246" s="115"/>
      <c r="AQ1246" s="4"/>
    </row>
    <row r="1247" spans="3:43">
      <c r="C1247" s="159"/>
      <c r="D1247" s="162"/>
      <c r="E1247" s="161"/>
      <c r="F1247" s="166"/>
      <c r="G1247" s="160"/>
      <c r="H1247" s="160"/>
      <c r="I1247" s="160"/>
      <c r="J1247" s="160"/>
      <c r="K1247" s="160"/>
      <c r="L1247" s="160"/>
      <c r="M1247" s="160"/>
      <c r="N1247" s="160"/>
      <c r="O1247" s="160"/>
      <c r="P1247" s="160"/>
      <c r="Q1247" s="160"/>
      <c r="R1247" s="160"/>
      <c r="S1247" s="160"/>
      <c r="T1247" s="160"/>
      <c r="U1247" s="160"/>
      <c r="V1247" s="160"/>
      <c r="W1247" s="160"/>
      <c r="X1247" s="160"/>
      <c r="Y1247" s="160"/>
      <c r="Z1247" s="160"/>
      <c r="AA1247" s="160"/>
      <c r="AB1247" s="167"/>
      <c r="AC1247" s="160"/>
      <c r="AD1247" s="168"/>
      <c r="AE1247" s="160"/>
      <c r="AF1247" s="160"/>
      <c r="AG1247" s="161"/>
      <c r="AH1247" s="115"/>
      <c r="AI1247" s="115"/>
      <c r="AJ1247" s="159"/>
      <c r="AK1247" s="115"/>
      <c r="AL1247" s="115"/>
      <c r="AM1247" s="115"/>
      <c r="AO1247" s="115"/>
      <c r="AQ1247" s="4"/>
    </row>
    <row r="1248" spans="3:43">
      <c r="C1248" s="159"/>
      <c r="D1248" s="162"/>
      <c r="E1248" s="161"/>
      <c r="F1248" s="166"/>
      <c r="G1248" s="160"/>
      <c r="H1248" s="160"/>
      <c r="I1248" s="160"/>
      <c r="J1248" s="160"/>
      <c r="K1248" s="160"/>
      <c r="L1248" s="160"/>
      <c r="M1248" s="160"/>
      <c r="N1248" s="160"/>
      <c r="O1248" s="160"/>
      <c r="P1248" s="160"/>
      <c r="Q1248" s="160"/>
      <c r="R1248" s="160"/>
      <c r="S1248" s="160"/>
      <c r="T1248" s="160"/>
      <c r="U1248" s="160"/>
      <c r="V1248" s="160"/>
      <c r="W1248" s="160"/>
      <c r="X1248" s="160"/>
      <c r="Y1248" s="160"/>
      <c r="Z1248" s="160"/>
      <c r="AA1248" s="160"/>
      <c r="AB1248" s="167"/>
      <c r="AC1248" s="160"/>
      <c r="AD1248" s="168"/>
      <c r="AE1248" s="160"/>
      <c r="AF1248" s="160"/>
      <c r="AG1248" s="161"/>
      <c r="AH1248" s="115"/>
      <c r="AI1248" s="115"/>
      <c r="AJ1248" s="159"/>
      <c r="AK1248" s="115"/>
      <c r="AL1248" s="115"/>
      <c r="AM1248" s="115"/>
      <c r="AO1248" s="115"/>
      <c r="AQ1248" s="4"/>
    </row>
    <row r="1249" spans="3:43">
      <c r="C1249" s="159"/>
      <c r="D1249" s="162"/>
      <c r="E1249" s="161"/>
      <c r="F1249" s="166"/>
      <c r="G1249" s="160"/>
      <c r="H1249" s="160"/>
      <c r="I1249" s="160"/>
      <c r="J1249" s="160"/>
      <c r="K1249" s="160"/>
      <c r="L1249" s="160"/>
      <c r="M1249" s="160"/>
      <c r="N1249" s="160"/>
      <c r="O1249" s="160"/>
      <c r="P1249" s="160"/>
      <c r="Q1249" s="160"/>
      <c r="R1249" s="160"/>
      <c r="S1249" s="160"/>
      <c r="T1249" s="160"/>
      <c r="U1249" s="160"/>
      <c r="V1249" s="160"/>
      <c r="W1249" s="160"/>
      <c r="X1249" s="160"/>
      <c r="Y1249" s="160"/>
      <c r="Z1249" s="160"/>
      <c r="AA1249" s="160"/>
      <c r="AB1249" s="167"/>
      <c r="AC1249" s="160"/>
      <c r="AD1249" s="168"/>
      <c r="AE1249" s="160"/>
      <c r="AF1249" s="160"/>
      <c r="AG1249" s="161"/>
      <c r="AH1249" s="115"/>
      <c r="AI1249" s="115"/>
      <c r="AJ1249" s="159"/>
      <c r="AK1249" s="115"/>
      <c r="AL1249" s="115"/>
      <c r="AM1249" s="115"/>
      <c r="AO1249" s="115"/>
      <c r="AQ1249" s="4"/>
    </row>
    <row r="1250" spans="3:43">
      <c r="C1250" s="159"/>
      <c r="D1250" s="162"/>
      <c r="E1250" s="161"/>
      <c r="F1250" s="166"/>
      <c r="G1250" s="160"/>
      <c r="H1250" s="160"/>
      <c r="I1250" s="160"/>
      <c r="J1250" s="160"/>
      <c r="K1250" s="160"/>
      <c r="L1250" s="160"/>
      <c r="M1250" s="160"/>
      <c r="N1250" s="160"/>
      <c r="O1250" s="160"/>
      <c r="P1250" s="160"/>
      <c r="Q1250" s="160"/>
      <c r="R1250" s="160"/>
      <c r="S1250" s="160"/>
      <c r="T1250" s="160"/>
      <c r="U1250" s="160"/>
      <c r="V1250" s="160"/>
      <c r="W1250" s="160"/>
      <c r="X1250" s="160"/>
      <c r="Y1250" s="160"/>
      <c r="Z1250" s="160"/>
      <c r="AA1250" s="160"/>
      <c r="AB1250" s="167"/>
      <c r="AC1250" s="160"/>
      <c r="AD1250" s="168"/>
      <c r="AE1250" s="160"/>
      <c r="AF1250" s="160"/>
      <c r="AG1250" s="161"/>
      <c r="AH1250" s="115"/>
      <c r="AI1250" s="115"/>
      <c r="AJ1250" s="159"/>
      <c r="AK1250" s="115"/>
      <c r="AL1250" s="115"/>
      <c r="AM1250" s="115"/>
      <c r="AO1250" s="115"/>
      <c r="AQ1250" s="4"/>
    </row>
    <row r="1251" spans="3:43">
      <c r="C1251" s="159"/>
      <c r="D1251" s="162"/>
      <c r="E1251" s="161"/>
      <c r="F1251" s="166"/>
      <c r="G1251" s="160"/>
      <c r="H1251" s="160"/>
      <c r="I1251" s="160"/>
      <c r="J1251" s="160"/>
      <c r="K1251" s="160"/>
      <c r="L1251" s="160"/>
      <c r="M1251" s="160"/>
      <c r="N1251" s="160"/>
      <c r="O1251" s="160"/>
      <c r="P1251" s="160"/>
      <c r="Q1251" s="160"/>
      <c r="R1251" s="160"/>
      <c r="S1251" s="160"/>
      <c r="T1251" s="160"/>
      <c r="U1251" s="160"/>
      <c r="V1251" s="160"/>
      <c r="W1251" s="160"/>
      <c r="X1251" s="160"/>
      <c r="Y1251" s="160"/>
      <c r="Z1251" s="160"/>
      <c r="AA1251" s="160"/>
      <c r="AB1251" s="167"/>
      <c r="AC1251" s="160"/>
      <c r="AD1251" s="168"/>
      <c r="AE1251" s="160"/>
      <c r="AF1251" s="160"/>
      <c r="AG1251" s="161"/>
      <c r="AH1251" s="115"/>
      <c r="AI1251" s="115"/>
      <c r="AJ1251" s="159"/>
      <c r="AK1251" s="115"/>
      <c r="AL1251" s="115"/>
      <c r="AM1251" s="115"/>
      <c r="AO1251" s="115"/>
      <c r="AQ1251" s="4"/>
    </row>
    <row r="1252" spans="3:43">
      <c r="C1252" s="159"/>
      <c r="D1252" s="162"/>
      <c r="E1252" s="161"/>
      <c r="F1252" s="166"/>
      <c r="G1252" s="160"/>
      <c r="H1252" s="160"/>
      <c r="I1252" s="160"/>
      <c r="J1252" s="160"/>
      <c r="K1252" s="160"/>
      <c r="L1252" s="160"/>
      <c r="M1252" s="160"/>
      <c r="N1252" s="160"/>
      <c r="O1252" s="160"/>
      <c r="P1252" s="160"/>
      <c r="Q1252" s="160"/>
      <c r="R1252" s="160"/>
      <c r="S1252" s="160"/>
      <c r="T1252" s="160"/>
      <c r="U1252" s="160"/>
      <c r="V1252" s="160"/>
      <c r="W1252" s="160"/>
      <c r="X1252" s="160"/>
      <c r="Y1252" s="160"/>
      <c r="Z1252" s="160"/>
      <c r="AA1252" s="160"/>
      <c r="AB1252" s="167"/>
      <c r="AC1252" s="160"/>
      <c r="AD1252" s="168"/>
      <c r="AE1252" s="160"/>
      <c r="AF1252" s="160"/>
      <c r="AG1252" s="161"/>
      <c r="AH1252" s="115"/>
      <c r="AI1252" s="115"/>
      <c r="AJ1252" s="159"/>
      <c r="AK1252" s="115"/>
      <c r="AL1252" s="115"/>
      <c r="AM1252" s="115"/>
      <c r="AO1252" s="115"/>
      <c r="AQ1252" s="4"/>
    </row>
    <row r="1253" spans="3:43">
      <c r="C1253" s="159"/>
      <c r="D1253" s="162"/>
      <c r="E1253" s="161"/>
      <c r="F1253" s="166"/>
      <c r="G1253" s="160"/>
      <c r="H1253" s="160"/>
      <c r="I1253" s="160"/>
      <c r="J1253" s="160"/>
      <c r="K1253" s="160"/>
      <c r="L1253" s="160"/>
      <c r="M1253" s="160"/>
      <c r="N1253" s="160"/>
      <c r="O1253" s="160"/>
      <c r="P1253" s="160"/>
      <c r="Q1253" s="160"/>
      <c r="R1253" s="160"/>
      <c r="S1253" s="160"/>
      <c r="T1253" s="160"/>
      <c r="U1253" s="160"/>
      <c r="V1253" s="160"/>
      <c r="W1253" s="160"/>
      <c r="X1253" s="160"/>
      <c r="Y1253" s="160"/>
      <c r="Z1253" s="160"/>
      <c r="AA1253" s="160"/>
      <c r="AB1253" s="167"/>
      <c r="AC1253" s="160"/>
      <c r="AD1253" s="168"/>
      <c r="AE1253" s="160"/>
      <c r="AF1253" s="160"/>
      <c r="AG1253" s="161"/>
      <c r="AH1253" s="115"/>
      <c r="AI1253" s="115"/>
      <c r="AJ1253" s="159"/>
      <c r="AK1253" s="115"/>
      <c r="AL1253" s="115"/>
      <c r="AM1253" s="115"/>
      <c r="AO1253" s="115"/>
      <c r="AQ1253" s="4"/>
    </row>
    <row r="1254" spans="3:43">
      <c r="C1254" s="159"/>
      <c r="D1254" s="162"/>
      <c r="E1254" s="161"/>
      <c r="F1254" s="166"/>
      <c r="G1254" s="160"/>
      <c r="H1254" s="160"/>
      <c r="I1254" s="160"/>
      <c r="J1254" s="160"/>
      <c r="K1254" s="160"/>
      <c r="L1254" s="160"/>
      <c r="M1254" s="160"/>
      <c r="N1254" s="160"/>
      <c r="O1254" s="160"/>
      <c r="P1254" s="160"/>
      <c r="Q1254" s="160"/>
      <c r="R1254" s="160"/>
      <c r="S1254" s="160"/>
      <c r="T1254" s="160"/>
      <c r="U1254" s="160"/>
      <c r="V1254" s="160"/>
      <c r="W1254" s="160"/>
      <c r="X1254" s="160"/>
      <c r="Y1254" s="160"/>
      <c r="Z1254" s="160"/>
      <c r="AA1254" s="160"/>
      <c r="AB1254" s="167"/>
      <c r="AC1254" s="160"/>
      <c r="AD1254" s="168"/>
      <c r="AE1254" s="160"/>
      <c r="AF1254" s="160"/>
      <c r="AG1254" s="161"/>
      <c r="AH1254" s="115"/>
      <c r="AI1254" s="115"/>
      <c r="AJ1254" s="159"/>
      <c r="AK1254" s="115"/>
      <c r="AL1254" s="115"/>
      <c r="AM1254" s="115"/>
      <c r="AO1254" s="115"/>
      <c r="AQ1254" s="4"/>
    </row>
    <row r="1255" spans="3:43">
      <c r="C1255" s="159"/>
      <c r="D1255" s="162"/>
      <c r="E1255" s="161"/>
      <c r="F1255" s="166"/>
      <c r="G1255" s="160"/>
      <c r="H1255" s="160"/>
      <c r="I1255" s="160"/>
      <c r="J1255" s="160"/>
      <c r="K1255" s="160"/>
      <c r="L1255" s="160"/>
      <c r="M1255" s="160"/>
      <c r="N1255" s="160"/>
      <c r="O1255" s="160"/>
      <c r="P1255" s="160"/>
      <c r="Q1255" s="160"/>
      <c r="R1255" s="160"/>
      <c r="S1255" s="160"/>
      <c r="T1255" s="160"/>
      <c r="U1255" s="160"/>
      <c r="V1255" s="160"/>
      <c r="W1255" s="160"/>
      <c r="X1255" s="160"/>
      <c r="Y1255" s="160"/>
      <c r="Z1255" s="160"/>
      <c r="AA1255" s="160"/>
      <c r="AB1255" s="167"/>
      <c r="AC1255" s="160"/>
      <c r="AD1255" s="168"/>
      <c r="AE1255" s="160"/>
      <c r="AF1255" s="160"/>
      <c r="AG1255" s="161"/>
      <c r="AH1255" s="115"/>
      <c r="AI1255" s="115"/>
      <c r="AJ1255" s="159"/>
      <c r="AK1255" s="115"/>
      <c r="AL1255" s="115"/>
      <c r="AM1255" s="115"/>
      <c r="AO1255" s="115"/>
      <c r="AQ1255" s="4"/>
    </row>
    <row r="1256" spans="3:43">
      <c r="C1256" s="159"/>
      <c r="D1256" s="162"/>
      <c r="E1256" s="161"/>
      <c r="F1256" s="166"/>
      <c r="G1256" s="160"/>
      <c r="H1256" s="160"/>
      <c r="I1256" s="160"/>
      <c r="J1256" s="160"/>
      <c r="K1256" s="160"/>
      <c r="L1256" s="160"/>
      <c r="M1256" s="160"/>
      <c r="N1256" s="160"/>
      <c r="O1256" s="160"/>
      <c r="P1256" s="160"/>
      <c r="Q1256" s="160"/>
      <c r="R1256" s="160"/>
      <c r="S1256" s="160"/>
      <c r="T1256" s="160"/>
      <c r="U1256" s="160"/>
      <c r="V1256" s="160"/>
      <c r="W1256" s="160"/>
      <c r="X1256" s="160"/>
      <c r="Y1256" s="160"/>
      <c r="Z1256" s="160"/>
      <c r="AA1256" s="160"/>
      <c r="AB1256" s="167"/>
      <c r="AC1256" s="160"/>
      <c r="AD1256" s="168"/>
      <c r="AE1256" s="160"/>
      <c r="AF1256" s="160"/>
      <c r="AG1256" s="161"/>
      <c r="AH1256" s="115"/>
      <c r="AI1256" s="115"/>
      <c r="AJ1256" s="159"/>
      <c r="AK1256" s="115"/>
      <c r="AL1256" s="115"/>
      <c r="AM1256" s="115"/>
      <c r="AO1256" s="115"/>
      <c r="AQ1256" s="4"/>
    </row>
    <row r="1257" spans="3:43">
      <c r="C1257" s="159"/>
      <c r="D1257" s="162"/>
      <c r="E1257" s="161"/>
      <c r="F1257" s="166"/>
      <c r="G1257" s="160"/>
      <c r="H1257" s="160"/>
      <c r="I1257" s="160"/>
      <c r="J1257" s="160"/>
      <c r="K1257" s="160"/>
      <c r="L1257" s="160"/>
      <c r="M1257" s="160"/>
      <c r="N1257" s="160"/>
      <c r="O1257" s="160"/>
      <c r="P1257" s="160"/>
      <c r="Q1257" s="160"/>
      <c r="R1257" s="160"/>
      <c r="S1257" s="160"/>
      <c r="T1257" s="160"/>
      <c r="U1257" s="160"/>
      <c r="V1257" s="160"/>
      <c r="W1257" s="160"/>
      <c r="X1257" s="160"/>
      <c r="Y1257" s="160"/>
      <c r="Z1257" s="160"/>
      <c r="AA1257" s="160"/>
      <c r="AB1257" s="167"/>
      <c r="AC1257" s="160"/>
      <c r="AD1257" s="168"/>
      <c r="AE1257" s="160"/>
      <c r="AF1257" s="160"/>
      <c r="AG1257" s="161"/>
      <c r="AH1257" s="115"/>
      <c r="AI1257" s="115"/>
      <c r="AJ1257" s="159"/>
      <c r="AK1257" s="115"/>
      <c r="AL1257" s="115"/>
      <c r="AM1257" s="115"/>
      <c r="AO1257" s="115"/>
      <c r="AQ1257" s="4"/>
    </row>
    <row r="1258" spans="3:43">
      <c r="C1258" s="159"/>
      <c r="D1258" s="162"/>
      <c r="E1258" s="161"/>
      <c r="F1258" s="166"/>
      <c r="G1258" s="160"/>
      <c r="H1258" s="160"/>
      <c r="I1258" s="160"/>
      <c r="J1258" s="160"/>
      <c r="K1258" s="160"/>
      <c r="L1258" s="160"/>
      <c r="M1258" s="160"/>
      <c r="N1258" s="160"/>
      <c r="O1258" s="160"/>
      <c r="P1258" s="160"/>
      <c r="Q1258" s="160"/>
      <c r="R1258" s="160"/>
      <c r="S1258" s="160"/>
      <c r="T1258" s="160"/>
      <c r="U1258" s="160"/>
      <c r="V1258" s="160"/>
      <c r="W1258" s="160"/>
      <c r="X1258" s="160"/>
      <c r="Y1258" s="160"/>
      <c r="Z1258" s="160"/>
      <c r="AA1258" s="160"/>
      <c r="AB1258" s="167"/>
      <c r="AC1258" s="160"/>
      <c r="AD1258" s="168"/>
      <c r="AE1258" s="160"/>
      <c r="AF1258" s="160"/>
      <c r="AG1258" s="161"/>
      <c r="AH1258" s="115"/>
      <c r="AI1258" s="115"/>
      <c r="AJ1258" s="159"/>
      <c r="AK1258" s="115"/>
      <c r="AL1258" s="115"/>
      <c r="AM1258" s="115"/>
      <c r="AO1258" s="115"/>
      <c r="AQ1258" s="4"/>
    </row>
    <row r="1259" spans="3:43">
      <c r="C1259" s="159"/>
      <c r="D1259" s="162"/>
      <c r="E1259" s="161"/>
      <c r="F1259" s="166"/>
      <c r="G1259" s="160"/>
      <c r="H1259" s="160"/>
      <c r="I1259" s="160"/>
      <c r="J1259" s="160"/>
      <c r="K1259" s="160"/>
      <c r="L1259" s="160"/>
      <c r="M1259" s="160"/>
      <c r="N1259" s="160"/>
      <c r="O1259" s="160"/>
      <c r="P1259" s="160"/>
      <c r="Q1259" s="160"/>
      <c r="R1259" s="160"/>
      <c r="S1259" s="160"/>
      <c r="T1259" s="160"/>
      <c r="U1259" s="160"/>
      <c r="V1259" s="160"/>
      <c r="W1259" s="160"/>
      <c r="X1259" s="160"/>
      <c r="Y1259" s="160"/>
      <c r="Z1259" s="160"/>
      <c r="AA1259" s="160"/>
      <c r="AB1259" s="167"/>
      <c r="AC1259" s="160"/>
      <c r="AD1259" s="168"/>
      <c r="AE1259" s="160"/>
      <c r="AF1259" s="160"/>
      <c r="AG1259" s="161"/>
      <c r="AH1259" s="115"/>
      <c r="AI1259" s="115"/>
      <c r="AJ1259" s="159"/>
      <c r="AK1259" s="115"/>
      <c r="AL1259" s="115"/>
      <c r="AM1259" s="115"/>
      <c r="AO1259" s="115"/>
      <c r="AQ1259" s="4"/>
    </row>
    <row r="1260" spans="3:43">
      <c r="C1260" s="159"/>
      <c r="D1260" s="162"/>
      <c r="E1260" s="161"/>
      <c r="F1260" s="166"/>
      <c r="G1260" s="160"/>
      <c r="H1260" s="160"/>
      <c r="I1260" s="160"/>
      <c r="J1260" s="160"/>
      <c r="K1260" s="160"/>
      <c r="L1260" s="160"/>
      <c r="M1260" s="160"/>
      <c r="N1260" s="160"/>
      <c r="O1260" s="160"/>
      <c r="P1260" s="160"/>
      <c r="Q1260" s="160"/>
      <c r="R1260" s="160"/>
      <c r="S1260" s="160"/>
      <c r="T1260" s="160"/>
      <c r="U1260" s="160"/>
      <c r="V1260" s="160"/>
      <c r="W1260" s="160"/>
      <c r="X1260" s="160"/>
      <c r="Y1260" s="160"/>
      <c r="Z1260" s="160"/>
      <c r="AA1260" s="160"/>
      <c r="AB1260" s="167"/>
      <c r="AC1260" s="160"/>
      <c r="AD1260" s="168"/>
      <c r="AE1260" s="160"/>
      <c r="AF1260" s="160"/>
      <c r="AG1260" s="161"/>
      <c r="AH1260" s="115"/>
      <c r="AI1260" s="115"/>
      <c r="AJ1260" s="159"/>
      <c r="AK1260" s="115"/>
      <c r="AL1260" s="115"/>
      <c r="AM1260" s="115"/>
      <c r="AO1260" s="115"/>
      <c r="AQ1260" s="4"/>
    </row>
    <row r="1261" spans="3:43">
      <c r="C1261" s="159"/>
      <c r="D1261" s="162"/>
      <c r="E1261" s="161"/>
      <c r="F1261" s="166"/>
      <c r="G1261" s="160"/>
      <c r="H1261" s="160"/>
      <c r="I1261" s="160"/>
      <c r="J1261" s="160"/>
      <c r="K1261" s="160"/>
      <c r="L1261" s="160"/>
      <c r="M1261" s="160"/>
      <c r="N1261" s="160"/>
      <c r="O1261" s="160"/>
      <c r="P1261" s="160"/>
      <c r="Q1261" s="160"/>
      <c r="R1261" s="160"/>
      <c r="S1261" s="160"/>
      <c r="T1261" s="160"/>
      <c r="U1261" s="160"/>
      <c r="V1261" s="160"/>
      <c r="W1261" s="160"/>
      <c r="X1261" s="160"/>
      <c r="Y1261" s="160"/>
      <c r="Z1261" s="160"/>
      <c r="AA1261" s="160"/>
      <c r="AB1261" s="167"/>
      <c r="AC1261" s="160"/>
      <c r="AD1261" s="168"/>
      <c r="AE1261" s="160"/>
      <c r="AF1261" s="160"/>
      <c r="AG1261" s="161"/>
      <c r="AH1261" s="115"/>
      <c r="AI1261" s="115"/>
      <c r="AJ1261" s="159"/>
      <c r="AK1261" s="115"/>
      <c r="AL1261" s="115"/>
      <c r="AM1261" s="115"/>
      <c r="AO1261" s="115"/>
      <c r="AQ1261" s="4"/>
    </row>
    <row r="1262" spans="3:43">
      <c r="C1262" s="159"/>
      <c r="D1262" s="162"/>
      <c r="E1262" s="161"/>
      <c r="F1262" s="166"/>
      <c r="G1262" s="160"/>
      <c r="H1262" s="160"/>
      <c r="I1262" s="160"/>
      <c r="J1262" s="160"/>
      <c r="K1262" s="160"/>
      <c r="L1262" s="160"/>
      <c r="M1262" s="160"/>
      <c r="N1262" s="160"/>
      <c r="O1262" s="160"/>
      <c r="P1262" s="160"/>
      <c r="Q1262" s="160"/>
      <c r="R1262" s="160"/>
      <c r="S1262" s="160"/>
      <c r="T1262" s="160"/>
      <c r="U1262" s="160"/>
      <c r="V1262" s="160"/>
      <c r="W1262" s="160"/>
      <c r="X1262" s="160"/>
      <c r="Y1262" s="160"/>
      <c r="Z1262" s="160"/>
      <c r="AA1262" s="160"/>
      <c r="AB1262" s="167"/>
      <c r="AC1262" s="160"/>
      <c r="AD1262" s="168"/>
      <c r="AE1262" s="160"/>
      <c r="AF1262" s="160"/>
      <c r="AG1262" s="161"/>
      <c r="AH1262" s="115"/>
      <c r="AI1262" s="115"/>
      <c r="AJ1262" s="159"/>
      <c r="AK1262" s="115"/>
      <c r="AL1262" s="115"/>
      <c r="AM1262" s="115"/>
      <c r="AO1262" s="115"/>
      <c r="AQ1262" s="4"/>
    </row>
    <row r="1263" spans="3:43">
      <c r="C1263" s="159"/>
      <c r="D1263" s="162"/>
      <c r="E1263" s="161"/>
      <c r="F1263" s="166"/>
      <c r="G1263" s="160"/>
      <c r="H1263" s="160"/>
      <c r="I1263" s="160"/>
      <c r="J1263" s="160"/>
      <c r="K1263" s="160"/>
      <c r="L1263" s="160"/>
      <c r="M1263" s="160"/>
      <c r="N1263" s="160"/>
      <c r="O1263" s="160"/>
      <c r="P1263" s="160"/>
      <c r="Q1263" s="160"/>
      <c r="R1263" s="160"/>
      <c r="S1263" s="160"/>
      <c r="T1263" s="160"/>
      <c r="U1263" s="160"/>
      <c r="V1263" s="160"/>
      <c r="W1263" s="160"/>
      <c r="X1263" s="160"/>
      <c r="Y1263" s="160"/>
      <c r="Z1263" s="160"/>
      <c r="AA1263" s="160"/>
      <c r="AB1263" s="167"/>
      <c r="AC1263" s="160"/>
      <c r="AD1263" s="168"/>
      <c r="AE1263" s="160"/>
      <c r="AF1263" s="160"/>
      <c r="AG1263" s="161"/>
      <c r="AH1263" s="115"/>
      <c r="AI1263" s="115"/>
      <c r="AJ1263" s="159"/>
      <c r="AK1263" s="115"/>
      <c r="AL1263" s="115"/>
      <c r="AM1263" s="115"/>
      <c r="AO1263" s="115"/>
      <c r="AQ1263" s="4"/>
    </row>
    <row r="1264" spans="3:43">
      <c r="C1264" s="159"/>
      <c r="D1264" s="162"/>
      <c r="E1264" s="161"/>
      <c r="F1264" s="166"/>
      <c r="G1264" s="160"/>
      <c r="H1264" s="160"/>
      <c r="I1264" s="160"/>
      <c r="J1264" s="160"/>
      <c r="K1264" s="160"/>
      <c r="L1264" s="160"/>
      <c r="M1264" s="160"/>
      <c r="N1264" s="160"/>
      <c r="O1264" s="160"/>
      <c r="P1264" s="160"/>
      <c r="Q1264" s="160"/>
      <c r="R1264" s="160"/>
      <c r="S1264" s="160"/>
      <c r="T1264" s="160"/>
      <c r="U1264" s="160"/>
      <c r="V1264" s="160"/>
      <c r="W1264" s="160"/>
      <c r="X1264" s="160"/>
      <c r="Y1264" s="160"/>
      <c r="Z1264" s="160"/>
      <c r="AA1264" s="160"/>
      <c r="AB1264" s="167"/>
      <c r="AC1264" s="160"/>
      <c r="AD1264" s="168"/>
      <c r="AE1264" s="160"/>
      <c r="AF1264" s="160"/>
      <c r="AG1264" s="161"/>
      <c r="AH1264" s="115"/>
      <c r="AI1264" s="115"/>
      <c r="AJ1264" s="159"/>
      <c r="AK1264" s="115"/>
      <c r="AL1264" s="115"/>
      <c r="AM1264" s="115"/>
      <c r="AO1264" s="115"/>
      <c r="AQ1264" s="4"/>
    </row>
    <row r="1265" spans="3:43">
      <c r="C1265" s="159"/>
      <c r="D1265" s="162"/>
      <c r="E1265" s="161"/>
      <c r="F1265" s="166"/>
      <c r="G1265" s="160"/>
      <c r="H1265" s="160"/>
      <c r="I1265" s="160"/>
      <c r="J1265" s="160"/>
      <c r="K1265" s="160"/>
      <c r="L1265" s="160"/>
      <c r="M1265" s="160"/>
      <c r="N1265" s="160"/>
      <c r="O1265" s="160"/>
      <c r="P1265" s="160"/>
      <c r="Q1265" s="160"/>
      <c r="R1265" s="160"/>
      <c r="S1265" s="160"/>
      <c r="T1265" s="160"/>
      <c r="U1265" s="160"/>
      <c r="V1265" s="160"/>
      <c r="W1265" s="160"/>
      <c r="X1265" s="160"/>
      <c r="Y1265" s="160"/>
      <c r="Z1265" s="160"/>
      <c r="AA1265" s="160"/>
      <c r="AB1265" s="167"/>
      <c r="AC1265" s="160"/>
      <c r="AD1265" s="168"/>
      <c r="AE1265" s="160"/>
      <c r="AF1265" s="160"/>
      <c r="AG1265" s="161"/>
      <c r="AH1265" s="115"/>
      <c r="AI1265" s="115"/>
      <c r="AJ1265" s="159"/>
      <c r="AK1265" s="115"/>
      <c r="AL1265" s="115"/>
      <c r="AM1265" s="115"/>
      <c r="AO1265" s="115"/>
      <c r="AQ1265" s="4"/>
    </row>
    <row r="1266" spans="3:43">
      <c r="C1266" s="159"/>
      <c r="D1266" s="162"/>
      <c r="E1266" s="161"/>
      <c r="F1266" s="166"/>
      <c r="G1266" s="160"/>
      <c r="H1266" s="160"/>
      <c r="I1266" s="160"/>
      <c r="J1266" s="160"/>
      <c r="K1266" s="160"/>
      <c r="L1266" s="160"/>
      <c r="M1266" s="160"/>
      <c r="N1266" s="160"/>
      <c r="O1266" s="160"/>
      <c r="P1266" s="160"/>
      <c r="Q1266" s="160"/>
      <c r="R1266" s="160"/>
      <c r="S1266" s="160"/>
      <c r="T1266" s="160"/>
      <c r="U1266" s="160"/>
      <c r="V1266" s="160"/>
      <c r="W1266" s="160"/>
      <c r="X1266" s="160"/>
      <c r="Y1266" s="160"/>
      <c r="Z1266" s="160"/>
      <c r="AA1266" s="160"/>
      <c r="AB1266" s="167"/>
      <c r="AC1266" s="160"/>
      <c r="AD1266" s="168"/>
      <c r="AE1266" s="160"/>
      <c r="AF1266" s="160"/>
      <c r="AG1266" s="161"/>
      <c r="AH1266" s="115"/>
      <c r="AI1266" s="115"/>
      <c r="AJ1266" s="159"/>
      <c r="AK1266" s="115"/>
      <c r="AL1266" s="115"/>
      <c r="AM1266" s="115"/>
      <c r="AO1266" s="115"/>
      <c r="AQ1266" s="4"/>
    </row>
    <row r="1267" spans="3:43">
      <c r="C1267" s="159"/>
      <c r="D1267" s="162"/>
      <c r="E1267" s="161"/>
      <c r="F1267" s="166"/>
      <c r="G1267" s="160"/>
      <c r="H1267" s="160"/>
      <c r="I1267" s="160"/>
      <c r="J1267" s="160"/>
      <c r="K1267" s="160"/>
      <c r="L1267" s="160"/>
      <c r="M1267" s="160"/>
      <c r="N1267" s="160"/>
      <c r="O1267" s="160"/>
      <c r="P1267" s="160"/>
      <c r="Q1267" s="160"/>
      <c r="R1267" s="160"/>
      <c r="S1267" s="160"/>
      <c r="T1267" s="160"/>
      <c r="U1267" s="160"/>
      <c r="V1267" s="160"/>
      <c r="W1267" s="160"/>
      <c r="X1267" s="160"/>
      <c r="Y1267" s="160"/>
      <c r="Z1267" s="160"/>
      <c r="AA1267" s="160"/>
      <c r="AB1267" s="167"/>
      <c r="AC1267" s="160"/>
      <c r="AD1267" s="168"/>
      <c r="AE1267" s="160"/>
      <c r="AF1267" s="160"/>
      <c r="AG1267" s="161"/>
      <c r="AH1267" s="115"/>
      <c r="AI1267" s="115"/>
      <c r="AJ1267" s="159"/>
      <c r="AK1267" s="115"/>
      <c r="AL1267" s="115"/>
      <c r="AM1267" s="115"/>
      <c r="AO1267" s="115"/>
      <c r="AQ1267" s="4"/>
    </row>
    <row r="1268" spans="3:43">
      <c r="C1268" s="159"/>
      <c r="D1268" s="162"/>
      <c r="E1268" s="161"/>
      <c r="F1268" s="166"/>
      <c r="G1268" s="160"/>
      <c r="H1268" s="160"/>
      <c r="I1268" s="160"/>
      <c r="J1268" s="160"/>
      <c r="K1268" s="160"/>
      <c r="L1268" s="160"/>
      <c r="M1268" s="160"/>
      <c r="N1268" s="160"/>
      <c r="O1268" s="160"/>
      <c r="P1268" s="160"/>
      <c r="Q1268" s="160"/>
      <c r="R1268" s="160"/>
      <c r="S1268" s="160"/>
      <c r="T1268" s="160"/>
      <c r="U1268" s="160"/>
      <c r="V1268" s="160"/>
      <c r="W1268" s="160"/>
      <c r="X1268" s="160"/>
      <c r="Y1268" s="160"/>
      <c r="Z1268" s="160"/>
      <c r="AA1268" s="160"/>
      <c r="AB1268" s="167"/>
      <c r="AC1268" s="160"/>
      <c r="AD1268" s="168"/>
      <c r="AE1268" s="160"/>
      <c r="AF1268" s="160"/>
      <c r="AG1268" s="161"/>
      <c r="AH1268" s="115"/>
      <c r="AI1268" s="115"/>
      <c r="AJ1268" s="159"/>
      <c r="AK1268" s="115"/>
      <c r="AL1268" s="115"/>
      <c r="AM1268" s="115"/>
      <c r="AO1268" s="115"/>
      <c r="AQ1268" s="4"/>
    </row>
    <row r="1269" spans="3:43">
      <c r="C1269" s="159"/>
      <c r="D1269" s="162"/>
      <c r="E1269" s="161"/>
      <c r="F1269" s="166"/>
      <c r="G1269" s="160"/>
      <c r="H1269" s="160"/>
      <c r="I1269" s="160"/>
      <c r="J1269" s="160"/>
      <c r="K1269" s="160"/>
      <c r="L1269" s="160"/>
      <c r="M1269" s="160"/>
      <c r="N1269" s="160"/>
      <c r="O1269" s="160"/>
      <c r="P1269" s="160"/>
      <c r="Q1269" s="160"/>
      <c r="R1269" s="160"/>
      <c r="S1269" s="160"/>
      <c r="T1269" s="160"/>
      <c r="U1269" s="160"/>
      <c r="V1269" s="160"/>
      <c r="W1269" s="160"/>
      <c r="X1269" s="160"/>
      <c r="Y1269" s="160"/>
      <c r="Z1269" s="160"/>
      <c r="AA1269" s="160"/>
      <c r="AB1269" s="167"/>
      <c r="AC1269" s="160"/>
      <c r="AD1269" s="168"/>
      <c r="AE1269" s="160"/>
      <c r="AF1269" s="160"/>
      <c r="AG1269" s="161"/>
      <c r="AH1269" s="115"/>
      <c r="AI1269" s="115"/>
      <c r="AJ1269" s="159"/>
      <c r="AK1269" s="115"/>
      <c r="AL1269" s="115"/>
      <c r="AM1269" s="115"/>
      <c r="AO1269" s="115"/>
      <c r="AQ1269" s="4"/>
    </row>
    <row r="1270" spans="3:43">
      <c r="C1270" s="159"/>
      <c r="D1270" s="162"/>
      <c r="E1270" s="161"/>
      <c r="F1270" s="166"/>
      <c r="G1270" s="160"/>
      <c r="H1270" s="160"/>
      <c r="I1270" s="160"/>
      <c r="J1270" s="160"/>
      <c r="K1270" s="160"/>
      <c r="L1270" s="160"/>
      <c r="M1270" s="160"/>
      <c r="N1270" s="160"/>
      <c r="O1270" s="160"/>
      <c r="P1270" s="160"/>
      <c r="Q1270" s="160"/>
      <c r="R1270" s="160"/>
      <c r="S1270" s="160"/>
      <c r="T1270" s="160"/>
      <c r="U1270" s="160"/>
      <c r="V1270" s="160"/>
      <c r="W1270" s="160"/>
      <c r="X1270" s="160"/>
      <c r="Y1270" s="160"/>
      <c r="Z1270" s="160"/>
      <c r="AA1270" s="160"/>
      <c r="AB1270" s="167"/>
      <c r="AC1270" s="160"/>
      <c r="AD1270" s="168"/>
      <c r="AE1270" s="160"/>
      <c r="AF1270" s="160"/>
      <c r="AG1270" s="161"/>
      <c r="AH1270" s="115"/>
      <c r="AI1270" s="115"/>
      <c r="AJ1270" s="159"/>
      <c r="AK1270" s="115"/>
      <c r="AL1270" s="115"/>
      <c r="AM1270" s="115"/>
      <c r="AO1270" s="115"/>
      <c r="AQ1270" s="4"/>
    </row>
    <row r="1271" spans="3:43">
      <c r="C1271" s="159"/>
      <c r="D1271" s="162"/>
      <c r="E1271" s="161"/>
      <c r="F1271" s="166"/>
      <c r="G1271" s="160"/>
      <c r="H1271" s="160"/>
      <c r="I1271" s="160"/>
      <c r="J1271" s="160"/>
      <c r="K1271" s="160"/>
      <c r="L1271" s="160"/>
      <c r="M1271" s="160"/>
      <c r="N1271" s="160"/>
      <c r="O1271" s="160"/>
      <c r="P1271" s="160"/>
      <c r="Q1271" s="160"/>
      <c r="R1271" s="160"/>
      <c r="S1271" s="160"/>
      <c r="T1271" s="160"/>
      <c r="U1271" s="160"/>
      <c r="V1271" s="160"/>
      <c r="W1271" s="160"/>
      <c r="X1271" s="160"/>
      <c r="Y1271" s="160"/>
      <c r="Z1271" s="160"/>
      <c r="AA1271" s="160"/>
      <c r="AB1271" s="167"/>
      <c r="AC1271" s="160"/>
      <c r="AD1271" s="168"/>
      <c r="AE1271" s="160"/>
      <c r="AF1271" s="160"/>
      <c r="AG1271" s="161"/>
      <c r="AH1271" s="115"/>
      <c r="AI1271" s="115"/>
      <c r="AJ1271" s="159"/>
      <c r="AK1271" s="115"/>
      <c r="AL1271" s="115"/>
      <c r="AM1271" s="115"/>
      <c r="AO1271" s="115"/>
      <c r="AQ1271" s="4"/>
    </row>
    <row r="1272" spans="3:43">
      <c r="C1272" s="159"/>
      <c r="D1272" s="162"/>
      <c r="E1272" s="161"/>
      <c r="F1272" s="166"/>
      <c r="G1272" s="160"/>
      <c r="H1272" s="160"/>
      <c r="I1272" s="160"/>
      <c r="J1272" s="160"/>
      <c r="K1272" s="160"/>
      <c r="L1272" s="160"/>
      <c r="M1272" s="160"/>
      <c r="N1272" s="160"/>
      <c r="O1272" s="160"/>
      <c r="P1272" s="160"/>
      <c r="Q1272" s="160"/>
      <c r="R1272" s="160"/>
      <c r="S1272" s="160"/>
      <c r="T1272" s="160"/>
      <c r="U1272" s="160"/>
      <c r="V1272" s="160"/>
      <c r="W1272" s="160"/>
      <c r="X1272" s="160"/>
      <c r="Y1272" s="160"/>
      <c r="Z1272" s="160"/>
      <c r="AA1272" s="160"/>
      <c r="AB1272" s="167"/>
      <c r="AC1272" s="160"/>
      <c r="AD1272" s="168"/>
      <c r="AE1272" s="160"/>
      <c r="AF1272" s="160"/>
      <c r="AG1272" s="161"/>
      <c r="AH1272" s="115"/>
      <c r="AI1272" s="115"/>
      <c r="AJ1272" s="159"/>
      <c r="AK1272" s="115"/>
      <c r="AL1272" s="115"/>
      <c r="AM1272" s="115"/>
      <c r="AO1272" s="115"/>
      <c r="AQ1272" s="4"/>
    </row>
    <row r="1273" spans="3:43">
      <c r="C1273" s="159"/>
      <c r="D1273" s="162"/>
      <c r="E1273" s="161"/>
      <c r="F1273" s="166"/>
      <c r="G1273" s="160"/>
      <c r="H1273" s="160"/>
      <c r="I1273" s="160"/>
      <c r="J1273" s="160"/>
      <c r="K1273" s="160"/>
      <c r="L1273" s="160"/>
      <c r="M1273" s="160"/>
      <c r="N1273" s="160"/>
      <c r="O1273" s="160"/>
      <c r="P1273" s="160"/>
      <c r="Q1273" s="160"/>
      <c r="R1273" s="160"/>
      <c r="S1273" s="160"/>
      <c r="T1273" s="160"/>
      <c r="U1273" s="160"/>
      <c r="V1273" s="160"/>
      <c r="W1273" s="160"/>
      <c r="X1273" s="160"/>
      <c r="Y1273" s="160"/>
      <c r="Z1273" s="160"/>
      <c r="AA1273" s="160"/>
      <c r="AB1273" s="167"/>
      <c r="AC1273" s="160"/>
      <c r="AD1273" s="168"/>
      <c r="AE1273" s="160"/>
      <c r="AF1273" s="160"/>
      <c r="AG1273" s="161"/>
      <c r="AH1273" s="115"/>
      <c r="AI1273" s="115"/>
      <c r="AJ1273" s="159"/>
      <c r="AK1273" s="115"/>
      <c r="AL1273" s="115"/>
      <c r="AM1273" s="115"/>
      <c r="AO1273" s="115"/>
      <c r="AQ1273" s="4"/>
    </row>
    <row r="1274" spans="3:43">
      <c r="C1274" s="159"/>
      <c r="D1274" s="162"/>
      <c r="E1274" s="161"/>
      <c r="F1274" s="166"/>
      <c r="G1274" s="160"/>
      <c r="H1274" s="160"/>
      <c r="I1274" s="160"/>
      <c r="J1274" s="160"/>
      <c r="K1274" s="160"/>
      <c r="L1274" s="160"/>
      <c r="M1274" s="160"/>
      <c r="N1274" s="160"/>
      <c r="O1274" s="160"/>
      <c r="P1274" s="160"/>
      <c r="Q1274" s="160"/>
      <c r="R1274" s="160"/>
      <c r="S1274" s="160"/>
      <c r="T1274" s="160"/>
      <c r="U1274" s="160"/>
      <c r="V1274" s="160"/>
      <c r="W1274" s="160"/>
      <c r="X1274" s="160"/>
      <c r="Y1274" s="160"/>
      <c r="Z1274" s="160"/>
      <c r="AA1274" s="160"/>
      <c r="AB1274" s="167"/>
      <c r="AC1274" s="160"/>
      <c r="AD1274" s="168"/>
      <c r="AE1274" s="160"/>
      <c r="AF1274" s="160"/>
      <c r="AG1274" s="161"/>
      <c r="AH1274" s="115"/>
      <c r="AI1274" s="115"/>
      <c r="AJ1274" s="159"/>
      <c r="AK1274" s="115"/>
      <c r="AL1274" s="115"/>
      <c r="AM1274" s="115"/>
      <c r="AO1274" s="115"/>
      <c r="AQ1274" s="4"/>
    </row>
    <row r="1275" spans="3:43">
      <c r="C1275" s="159"/>
      <c r="D1275" s="162"/>
      <c r="E1275" s="161"/>
      <c r="F1275" s="166"/>
      <c r="G1275" s="160"/>
      <c r="H1275" s="160"/>
      <c r="I1275" s="160"/>
      <c r="J1275" s="160"/>
      <c r="K1275" s="160"/>
      <c r="L1275" s="160"/>
      <c r="M1275" s="160"/>
      <c r="N1275" s="160"/>
      <c r="O1275" s="160"/>
      <c r="P1275" s="160"/>
      <c r="Q1275" s="160"/>
      <c r="R1275" s="160"/>
      <c r="S1275" s="160"/>
      <c r="T1275" s="160"/>
      <c r="U1275" s="160"/>
      <c r="V1275" s="160"/>
      <c r="W1275" s="160"/>
      <c r="X1275" s="160"/>
      <c r="Y1275" s="160"/>
      <c r="Z1275" s="160"/>
      <c r="AA1275" s="160"/>
      <c r="AB1275" s="167"/>
      <c r="AC1275" s="160"/>
      <c r="AD1275" s="168"/>
      <c r="AE1275" s="160"/>
      <c r="AF1275" s="160"/>
      <c r="AG1275" s="161"/>
      <c r="AH1275" s="115"/>
      <c r="AI1275" s="115"/>
      <c r="AJ1275" s="159"/>
      <c r="AK1275" s="115"/>
      <c r="AL1275" s="115"/>
      <c r="AM1275" s="115"/>
      <c r="AO1275" s="115"/>
      <c r="AQ1275" s="4"/>
    </row>
    <row r="1276" spans="3:43">
      <c r="C1276" s="159"/>
      <c r="D1276" s="162"/>
      <c r="E1276" s="161"/>
      <c r="F1276" s="166"/>
      <c r="G1276" s="160"/>
      <c r="H1276" s="160"/>
      <c r="I1276" s="160"/>
      <c r="J1276" s="160"/>
      <c r="K1276" s="160"/>
      <c r="L1276" s="160"/>
      <c r="M1276" s="160"/>
      <c r="N1276" s="160"/>
      <c r="O1276" s="160"/>
      <c r="P1276" s="160"/>
      <c r="Q1276" s="160"/>
      <c r="R1276" s="160"/>
      <c r="S1276" s="160"/>
      <c r="T1276" s="160"/>
      <c r="U1276" s="160"/>
      <c r="V1276" s="160"/>
      <c r="W1276" s="160"/>
      <c r="X1276" s="160"/>
      <c r="Y1276" s="160"/>
      <c r="Z1276" s="160"/>
      <c r="AA1276" s="160"/>
      <c r="AB1276" s="167"/>
      <c r="AC1276" s="160"/>
      <c r="AD1276" s="168"/>
      <c r="AE1276" s="160"/>
      <c r="AF1276" s="160"/>
      <c r="AG1276" s="161"/>
      <c r="AH1276" s="115"/>
      <c r="AI1276" s="115"/>
      <c r="AJ1276" s="159"/>
      <c r="AK1276" s="115"/>
      <c r="AL1276" s="115"/>
      <c r="AM1276" s="115"/>
      <c r="AO1276" s="115"/>
      <c r="AQ1276" s="4"/>
    </row>
    <row r="1277" spans="3:43">
      <c r="C1277" s="159"/>
      <c r="D1277" s="162"/>
      <c r="E1277" s="161"/>
      <c r="F1277" s="166"/>
      <c r="G1277" s="160"/>
      <c r="H1277" s="160"/>
      <c r="I1277" s="160"/>
      <c r="J1277" s="160"/>
      <c r="K1277" s="160"/>
      <c r="L1277" s="160"/>
      <c r="M1277" s="160"/>
      <c r="N1277" s="160"/>
      <c r="O1277" s="160"/>
      <c r="P1277" s="160"/>
      <c r="Q1277" s="160"/>
      <c r="R1277" s="160"/>
      <c r="S1277" s="160"/>
      <c r="T1277" s="160"/>
      <c r="U1277" s="160"/>
      <c r="V1277" s="160"/>
      <c r="W1277" s="160"/>
      <c r="X1277" s="160"/>
      <c r="Y1277" s="160"/>
      <c r="Z1277" s="160"/>
      <c r="AA1277" s="160"/>
      <c r="AB1277" s="167"/>
      <c r="AC1277" s="160"/>
      <c r="AD1277" s="168"/>
      <c r="AE1277" s="160"/>
      <c r="AF1277" s="160"/>
      <c r="AG1277" s="161"/>
      <c r="AH1277" s="115"/>
      <c r="AI1277" s="115"/>
      <c r="AJ1277" s="159"/>
      <c r="AK1277" s="115"/>
      <c r="AL1277" s="115"/>
      <c r="AM1277" s="115"/>
      <c r="AO1277" s="115"/>
      <c r="AQ1277" s="4"/>
    </row>
    <row r="1278" spans="3:43">
      <c r="C1278" s="159"/>
      <c r="D1278" s="162"/>
      <c r="E1278" s="161"/>
      <c r="F1278" s="166"/>
      <c r="G1278" s="160"/>
      <c r="H1278" s="160"/>
      <c r="I1278" s="160"/>
      <c r="J1278" s="160"/>
      <c r="K1278" s="160"/>
      <c r="L1278" s="160"/>
      <c r="M1278" s="160"/>
      <c r="N1278" s="160"/>
      <c r="O1278" s="160"/>
      <c r="P1278" s="160"/>
      <c r="Q1278" s="160"/>
      <c r="R1278" s="160"/>
      <c r="S1278" s="160"/>
      <c r="T1278" s="160"/>
      <c r="U1278" s="160"/>
      <c r="V1278" s="160"/>
      <c r="W1278" s="160"/>
      <c r="X1278" s="160"/>
      <c r="Y1278" s="160"/>
      <c r="Z1278" s="160"/>
      <c r="AA1278" s="160"/>
      <c r="AB1278" s="167"/>
      <c r="AC1278" s="160"/>
      <c r="AD1278" s="168"/>
      <c r="AE1278" s="160"/>
      <c r="AF1278" s="160"/>
      <c r="AG1278" s="161"/>
      <c r="AH1278" s="115"/>
      <c r="AI1278" s="115"/>
      <c r="AJ1278" s="159"/>
      <c r="AK1278" s="115"/>
      <c r="AL1278" s="115"/>
      <c r="AM1278" s="115"/>
      <c r="AO1278" s="115"/>
      <c r="AQ1278" s="4"/>
    </row>
    <row r="1279" spans="3:43">
      <c r="C1279" s="159"/>
      <c r="D1279" s="162"/>
      <c r="E1279" s="161"/>
      <c r="F1279" s="166"/>
      <c r="G1279" s="160"/>
      <c r="H1279" s="160"/>
      <c r="I1279" s="160"/>
      <c r="J1279" s="160"/>
      <c r="K1279" s="160"/>
      <c r="L1279" s="160"/>
      <c r="M1279" s="160"/>
      <c r="N1279" s="160"/>
      <c r="O1279" s="160"/>
      <c r="P1279" s="160"/>
      <c r="Q1279" s="160"/>
      <c r="R1279" s="160"/>
      <c r="S1279" s="160"/>
      <c r="T1279" s="160"/>
      <c r="U1279" s="160"/>
      <c r="V1279" s="160"/>
      <c r="W1279" s="160"/>
      <c r="X1279" s="160"/>
      <c r="Y1279" s="160"/>
      <c r="Z1279" s="160"/>
      <c r="AA1279" s="160"/>
      <c r="AB1279" s="167"/>
      <c r="AC1279" s="160"/>
      <c r="AD1279" s="168"/>
      <c r="AE1279" s="160"/>
      <c r="AF1279" s="160"/>
      <c r="AG1279" s="161"/>
      <c r="AH1279" s="115"/>
      <c r="AI1279" s="115"/>
      <c r="AJ1279" s="159"/>
      <c r="AK1279" s="115"/>
      <c r="AL1279" s="115"/>
      <c r="AM1279" s="115"/>
      <c r="AO1279" s="115"/>
      <c r="AQ1279" s="4"/>
    </row>
    <row r="1280" spans="3:43">
      <c r="C1280" s="159"/>
      <c r="D1280" s="162"/>
      <c r="E1280" s="161"/>
      <c r="F1280" s="166"/>
      <c r="G1280" s="160"/>
      <c r="H1280" s="160"/>
      <c r="I1280" s="160"/>
      <c r="J1280" s="160"/>
      <c r="K1280" s="160"/>
      <c r="L1280" s="160"/>
      <c r="M1280" s="160"/>
      <c r="N1280" s="160"/>
      <c r="O1280" s="160"/>
      <c r="P1280" s="160"/>
      <c r="Q1280" s="160"/>
      <c r="R1280" s="160"/>
      <c r="S1280" s="160"/>
      <c r="T1280" s="160"/>
      <c r="U1280" s="160"/>
      <c r="V1280" s="160"/>
      <c r="W1280" s="160"/>
      <c r="X1280" s="160"/>
      <c r="Y1280" s="160"/>
      <c r="Z1280" s="160"/>
      <c r="AA1280" s="160"/>
      <c r="AB1280" s="167"/>
      <c r="AC1280" s="160"/>
      <c r="AD1280" s="168"/>
      <c r="AE1280" s="160"/>
      <c r="AF1280" s="160"/>
      <c r="AG1280" s="161"/>
      <c r="AH1280" s="115"/>
      <c r="AI1280" s="115"/>
      <c r="AJ1280" s="159"/>
      <c r="AK1280" s="115"/>
      <c r="AL1280" s="115"/>
      <c r="AM1280" s="115"/>
      <c r="AO1280" s="115"/>
      <c r="AQ1280" s="4"/>
    </row>
    <row r="1281" spans="3:43">
      <c r="C1281" s="159"/>
      <c r="D1281" s="162"/>
      <c r="E1281" s="161"/>
      <c r="F1281" s="166"/>
      <c r="G1281" s="160"/>
      <c r="H1281" s="160"/>
      <c r="I1281" s="160"/>
      <c r="J1281" s="160"/>
      <c r="K1281" s="160"/>
      <c r="L1281" s="160"/>
      <c r="M1281" s="160"/>
      <c r="N1281" s="160"/>
      <c r="O1281" s="160"/>
      <c r="P1281" s="160"/>
      <c r="Q1281" s="160"/>
      <c r="R1281" s="160"/>
      <c r="S1281" s="160"/>
      <c r="T1281" s="160"/>
      <c r="U1281" s="160"/>
      <c r="V1281" s="160"/>
      <c r="W1281" s="160"/>
      <c r="X1281" s="160"/>
      <c r="Y1281" s="160"/>
      <c r="Z1281" s="160"/>
      <c r="AA1281" s="160"/>
      <c r="AB1281" s="167"/>
      <c r="AC1281" s="160"/>
      <c r="AD1281" s="168"/>
      <c r="AE1281" s="160"/>
      <c r="AF1281" s="160"/>
      <c r="AG1281" s="161"/>
      <c r="AH1281" s="115"/>
      <c r="AI1281" s="115"/>
      <c r="AJ1281" s="159"/>
      <c r="AK1281" s="115"/>
      <c r="AL1281" s="115"/>
      <c r="AM1281" s="115"/>
      <c r="AO1281" s="115"/>
      <c r="AQ1281" s="4"/>
    </row>
    <row r="1282" spans="3:43">
      <c r="C1282" s="159"/>
      <c r="D1282" s="162"/>
      <c r="E1282" s="161"/>
      <c r="F1282" s="166"/>
      <c r="G1282" s="160"/>
      <c r="H1282" s="160"/>
      <c r="I1282" s="160"/>
      <c r="J1282" s="160"/>
      <c r="K1282" s="160"/>
      <c r="L1282" s="160"/>
      <c r="M1282" s="160"/>
      <c r="N1282" s="160"/>
      <c r="O1282" s="160"/>
      <c r="P1282" s="160"/>
      <c r="Q1282" s="160"/>
      <c r="R1282" s="160"/>
      <c r="S1282" s="160"/>
      <c r="T1282" s="160"/>
      <c r="U1282" s="160"/>
      <c r="V1282" s="160"/>
      <c r="W1282" s="160"/>
      <c r="X1282" s="160"/>
      <c r="Y1282" s="160"/>
      <c r="Z1282" s="160"/>
      <c r="AA1282" s="160"/>
      <c r="AB1282" s="167"/>
      <c r="AC1282" s="160"/>
      <c r="AD1282" s="168"/>
      <c r="AE1282" s="160"/>
      <c r="AF1282" s="160"/>
      <c r="AG1282" s="161"/>
      <c r="AH1282" s="115"/>
      <c r="AI1282" s="115"/>
      <c r="AJ1282" s="159"/>
      <c r="AK1282" s="115"/>
      <c r="AL1282" s="115"/>
      <c r="AM1282" s="115"/>
      <c r="AO1282" s="115"/>
      <c r="AQ1282" s="4"/>
    </row>
    <row r="1283" spans="3:43">
      <c r="C1283" s="159"/>
      <c r="D1283" s="162"/>
      <c r="E1283" s="161"/>
      <c r="F1283" s="166"/>
      <c r="G1283" s="160"/>
      <c r="H1283" s="160"/>
      <c r="I1283" s="160"/>
      <c r="J1283" s="160"/>
      <c r="K1283" s="160"/>
      <c r="L1283" s="160"/>
      <c r="M1283" s="160"/>
      <c r="N1283" s="160"/>
      <c r="O1283" s="160"/>
      <c r="P1283" s="160"/>
      <c r="Q1283" s="160"/>
      <c r="R1283" s="160"/>
      <c r="S1283" s="160"/>
      <c r="T1283" s="160"/>
      <c r="U1283" s="160"/>
      <c r="V1283" s="160"/>
      <c r="W1283" s="160"/>
      <c r="X1283" s="160"/>
      <c r="Y1283" s="160"/>
      <c r="Z1283" s="160"/>
      <c r="AA1283" s="160"/>
      <c r="AB1283" s="167"/>
      <c r="AC1283" s="160"/>
      <c r="AD1283" s="168"/>
      <c r="AE1283" s="160"/>
      <c r="AF1283" s="160"/>
      <c r="AG1283" s="161"/>
      <c r="AH1283" s="115"/>
      <c r="AI1283" s="115"/>
      <c r="AJ1283" s="159"/>
      <c r="AK1283" s="115"/>
      <c r="AL1283" s="115"/>
      <c r="AM1283" s="115"/>
      <c r="AO1283" s="115"/>
      <c r="AQ1283" s="4"/>
    </row>
    <row r="1284" spans="3:43">
      <c r="C1284" s="159"/>
      <c r="D1284" s="162"/>
      <c r="E1284" s="161"/>
      <c r="F1284" s="166"/>
      <c r="G1284" s="160"/>
      <c r="H1284" s="160"/>
      <c r="I1284" s="160"/>
      <c r="J1284" s="160"/>
      <c r="K1284" s="160"/>
      <c r="L1284" s="160"/>
      <c r="M1284" s="160"/>
      <c r="N1284" s="160"/>
      <c r="O1284" s="160"/>
      <c r="P1284" s="160"/>
      <c r="Q1284" s="160"/>
      <c r="R1284" s="160"/>
      <c r="S1284" s="160"/>
      <c r="T1284" s="160"/>
      <c r="U1284" s="160"/>
      <c r="V1284" s="160"/>
      <c r="W1284" s="160"/>
      <c r="X1284" s="160"/>
      <c r="Y1284" s="160"/>
      <c r="Z1284" s="160"/>
      <c r="AA1284" s="160"/>
      <c r="AB1284" s="167"/>
      <c r="AC1284" s="160"/>
      <c r="AD1284" s="168"/>
      <c r="AE1284" s="160"/>
      <c r="AF1284" s="160"/>
      <c r="AG1284" s="161"/>
      <c r="AH1284" s="115"/>
      <c r="AI1284" s="115"/>
      <c r="AJ1284" s="159"/>
      <c r="AK1284" s="115"/>
      <c r="AL1284" s="115"/>
      <c r="AM1284" s="115"/>
      <c r="AO1284" s="115"/>
      <c r="AQ1284" s="4"/>
    </row>
    <row r="1285" spans="3:43">
      <c r="C1285" s="159"/>
      <c r="D1285" s="162"/>
      <c r="E1285" s="161"/>
      <c r="F1285" s="166"/>
      <c r="G1285" s="160"/>
      <c r="H1285" s="160"/>
      <c r="I1285" s="160"/>
      <c r="J1285" s="160"/>
      <c r="K1285" s="160"/>
      <c r="L1285" s="160"/>
      <c r="M1285" s="160"/>
      <c r="N1285" s="160"/>
      <c r="O1285" s="160"/>
      <c r="P1285" s="160"/>
      <c r="Q1285" s="160"/>
      <c r="R1285" s="160"/>
      <c r="S1285" s="160"/>
      <c r="T1285" s="160"/>
      <c r="U1285" s="160"/>
      <c r="V1285" s="160"/>
      <c r="W1285" s="160"/>
      <c r="X1285" s="160"/>
      <c r="Y1285" s="160"/>
      <c r="Z1285" s="160"/>
      <c r="AA1285" s="160"/>
      <c r="AB1285" s="167"/>
      <c r="AC1285" s="160"/>
      <c r="AD1285" s="168"/>
      <c r="AE1285" s="160"/>
      <c r="AF1285" s="160"/>
      <c r="AG1285" s="161"/>
      <c r="AH1285" s="115"/>
      <c r="AI1285" s="115"/>
      <c r="AJ1285" s="159"/>
      <c r="AK1285" s="115"/>
      <c r="AL1285" s="115"/>
      <c r="AM1285" s="115"/>
      <c r="AO1285" s="115"/>
      <c r="AQ1285" s="4"/>
    </row>
    <row r="1286" spans="3:43">
      <c r="C1286" s="159"/>
      <c r="D1286" s="162"/>
      <c r="E1286" s="161"/>
      <c r="F1286" s="166"/>
      <c r="G1286" s="160"/>
      <c r="H1286" s="160"/>
      <c r="I1286" s="160"/>
      <c r="J1286" s="160"/>
      <c r="K1286" s="160"/>
      <c r="L1286" s="160"/>
      <c r="M1286" s="160"/>
      <c r="N1286" s="160"/>
      <c r="O1286" s="160"/>
      <c r="P1286" s="160"/>
      <c r="Q1286" s="160"/>
      <c r="R1286" s="160"/>
      <c r="S1286" s="160"/>
      <c r="T1286" s="160"/>
      <c r="U1286" s="160"/>
      <c r="V1286" s="160"/>
      <c r="W1286" s="160"/>
      <c r="X1286" s="160"/>
      <c r="Y1286" s="160"/>
      <c r="Z1286" s="160"/>
      <c r="AA1286" s="160"/>
      <c r="AB1286" s="167"/>
      <c r="AC1286" s="160"/>
      <c r="AD1286" s="168"/>
      <c r="AE1286" s="160"/>
      <c r="AF1286" s="160"/>
      <c r="AG1286" s="161"/>
      <c r="AH1286" s="115"/>
      <c r="AI1286" s="115"/>
      <c r="AJ1286" s="159"/>
      <c r="AK1286" s="115"/>
      <c r="AL1286" s="115"/>
      <c r="AM1286" s="115"/>
      <c r="AO1286" s="115"/>
      <c r="AQ1286" s="4"/>
    </row>
    <row r="1287" spans="3:43">
      <c r="C1287" s="159"/>
      <c r="D1287" s="162"/>
      <c r="E1287" s="161"/>
      <c r="F1287" s="166"/>
      <c r="G1287" s="160"/>
      <c r="H1287" s="160"/>
      <c r="I1287" s="160"/>
      <c r="J1287" s="160"/>
      <c r="K1287" s="160"/>
      <c r="L1287" s="160"/>
      <c r="M1287" s="160"/>
      <c r="N1287" s="160"/>
      <c r="O1287" s="160"/>
      <c r="P1287" s="160"/>
      <c r="Q1287" s="160"/>
      <c r="R1287" s="160"/>
      <c r="S1287" s="160"/>
      <c r="T1287" s="160"/>
      <c r="U1287" s="160"/>
      <c r="V1287" s="160"/>
      <c r="W1287" s="160"/>
      <c r="X1287" s="160"/>
      <c r="Y1287" s="160"/>
      <c r="Z1287" s="160"/>
      <c r="AA1287" s="160"/>
      <c r="AB1287" s="167"/>
      <c r="AC1287" s="160"/>
      <c r="AD1287" s="168"/>
      <c r="AE1287" s="160"/>
      <c r="AF1287" s="160"/>
      <c r="AG1287" s="161"/>
      <c r="AH1287" s="115"/>
      <c r="AI1287" s="115"/>
      <c r="AJ1287" s="159"/>
      <c r="AK1287" s="115"/>
      <c r="AL1287" s="115"/>
      <c r="AM1287" s="115"/>
      <c r="AO1287" s="115"/>
      <c r="AQ1287" s="4"/>
    </row>
    <row r="1288" spans="3:43">
      <c r="C1288" s="159"/>
      <c r="D1288" s="162"/>
      <c r="E1288" s="161"/>
      <c r="F1288" s="166"/>
      <c r="G1288" s="160"/>
      <c r="H1288" s="160"/>
      <c r="I1288" s="160"/>
      <c r="J1288" s="160"/>
      <c r="K1288" s="160"/>
      <c r="L1288" s="160"/>
      <c r="M1288" s="160"/>
      <c r="N1288" s="160"/>
      <c r="O1288" s="160"/>
      <c r="P1288" s="160"/>
      <c r="Q1288" s="160"/>
      <c r="R1288" s="160"/>
      <c r="S1288" s="160"/>
      <c r="T1288" s="160"/>
      <c r="U1288" s="160"/>
      <c r="V1288" s="160"/>
      <c r="W1288" s="160"/>
      <c r="X1288" s="160"/>
      <c r="Y1288" s="160"/>
      <c r="Z1288" s="160"/>
      <c r="AA1288" s="160"/>
      <c r="AB1288" s="167"/>
      <c r="AC1288" s="160"/>
      <c r="AD1288" s="168"/>
      <c r="AE1288" s="160"/>
      <c r="AF1288" s="160"/>
      <c r="AG1288" s="161"/>
      <c r="AH1288" s="115"/>
      <c r="AI1288" s="115"/>
      <c r="AJ1288" s="159"/>
      <c r="AK1288" s="115"/>
      <c r="AL1288" s="115"/>
      <c r="AM1288" s="115"/>
      <c r="AO1288" s="115"/>
      <c r="AQ1288" s="4"/>
    </row>
    <row r="1289" spans="3:43">
      <c r="C1289" s="159"/>
      <c r="D1289" s="162"/>
      <c r="E1289" s="161"/>
      <c r="F1289" s="166"/>
      <c r="G1289" s="160"/>
      <c r="H1289" s="160"/>
      <c r="I1289" s="160"/>
      <c r="J1289" s="160"/>
      <c r="K1289" s="160"/>
      <c r="L1289" s="160"/>
      <c r="M1289" s="160"/>
      <c r="N1289" s="160"/>
      <c r="O1289" s="160"/>
      <c r="P1289" s="160"/>
      <c r="Q1289" s="160"/>
      <c r="R1289" s="160"/>
      <c r="S1289" s="160"/>
      <c r="T1289" s="160"/>
      <c r="U1289" s="160"/>
      <c r="V1289" s="160"/>
      <c r="W1289" s="160"/>
      <c r="X1289" s="160"/>
      <c r="Y1289" s="160"/>
      <c r="Z1289" s="160"/>
      <c r="AA1289" s="160"/>
      <c r="AB1289" s="167"/>
      <c r="AC1289" s="160"/>
      <c r="AD1289" s="168"/>
      <c r="AE1289" s="160"/>
      <c r="AF1289" s="160"/>
      <c r="AG1289" s="161"/>
      <c r="AH1289" s="115"/>
      <c r="AI1289" s="115"/>
      <c r="AJ1289" s="159"/>
      <c r="AK1289" s="115"/>
      <c r="AL1289" s="115"/>
      <c r="AM1289" s="115"/>
      <c r="AO1289" s="115"/>
      <c r="AQ1289" s="4"/>
    </row>
    <row r="1290" spans="3:43">
      <c r="C1290" s="159"/>
      <c r="D1290" s="162"/>
      <c r="E1290" s="161"/>
      <c r="F1290" s="166"/>
      <c r="G1290" s="160"/>
      <c r="H1290" s="160"/>
      <c r="I1290" s="160"/>
      <c r="J1290" s="160"/>
      <c r="K1290" s="160"/>
      <c r="L1290" s="160"/>
      <c r="M1290" s="160"/>
      <c r="N1290" s="160"/>
      <c r="O1290" s="160"/>
      <c r="P1290" s="160"/>
      <c r="Q1290" s="160"/>
      <c r="R1290" s="160"/>
      <c r="S1290" s="160"/>
      <c r="T1290" s="160"/>
      <c r="U1290" s="160"/>
      <c r="V1290" s="160"/>
      <c r="W1290" s="160"/>
      <c r="X1290" s="160"/>
      <c r="Y1290" s="160"/>
      <c r="Z1290" s="160"/>
      <c r="AA1290" s="160"/>
      <c r="AB1290" s="167"/>
      <c r="AC1290" s="160"/>
      <c r="AD1290" s="168"/>
      <c r="AE1290" s="160"/>
      <c r="AF1290" s="160"/>
      <c r="AG1290" s="161"/>
      <c r="AH1290" s="115"/>
      <c r="AI1290" s="115"/>
      <c r="AJ1290" s="159"/>
      <c r="AK1290" s="115"/>
      <c r="AL1290" s="115"/>
      <c r="AM1290" s="115"/>
      <c r="AO1290" s="115"/>
      <c r="AQ1290" s="4"/>
    </row>
    <row r="1291" spans="3:43">
      <c r="C1291" s="159"/>
      <c r="D1291" s="162"/>
      <c r="E1291" s="161"/>
      <c r="F1291" s="166"/>
      <c r="G1291" s="160"/>
      <c r="H1291" s="160"/>
      <c r="I1291" s="160"/>
      <c r="J1291" s="160"/>
      <c r="K1291" s="160"/>
      <c r="L1291" s="160"/>
      <c r="M1291" s="160"/>
      <c r="N1291" s="160"/>
      <c r="O1291" s="160"/>
      <c r="P1291" s="160"/>
      <c r="Q1291" s="160"/>
      <c r="R1291" s="160"/>
      <c r="S1291" s="160"/>
      <c r="T1291" s="160"/>
      <c r="U1291" s="160"/>
      <c r="V1291" s="160"/>
      <c r="W1291" s="160"/>
      <c r="X1291" s="160"/>
      <c r="Y1291" s="160"/>
      <c r="Z1291" s="160"/>
      <c r="AA1291" s="160"/>
      <c r="AB1291" s="167"/>
      <c r="AC1291" s="160"/>
      <c r="AD1291" s="168"/>
      <c r="AE1291" s="160"/>
      <c r="AF1291" s="160"/>
      <c r="AG1291" s="161"/>
      <c r="AH1291" s="115"/>
      <c r="AI1291" s="115"/>
      <c r="AJ1291" s="159"/>
      <c r="AK1291" s="115"/>
      <c r="AL1291" s="115"/>
      <c r="AM1291" s="115"/>
      <c r="AO1291" s="115"/>
      <c r="AQ1291" s="4"/>
    </row>
    <row r="1292" spans="3:43">
      <c r="C1292" s="159"/>
      <c r="D1292" s="162"/>
      <c r="E1292" s="161"/>
      <c r="F1292" s="166"/>
      <c r="G1292" s="160"/>
      <c r="H1292" s="160"/>
      <c r="I1292" s="160"/>
      <c r="J1292" s="160"/>
      <c r="K1292" s="160"/>
      <c r="L1292" s="160"/>
      <c r="M1292" s="160"/>
      <c r="N1292" s="160"/>
      <c r="O1292" s="160"/>
      <c r="P1292" s="160"/>
      <c r="Q1292" s="160"/>
      <c r="R1292" s="160"/>
      <c r="S1292" s="160"/>
      <c r="T1292" s="160"/>
      <c r="U1292" s="160"/>
      <c r="V1292" s="160"/>
      <c r="W1292" s="160"/>
      <c r="X1292" s="160"/>
      <c r="Y1292" s="160"/>
      <c r="Z1292" s="160"/>
      <c r="AA1292" s="160"/>
      <c r="AB1292" s="167"/>
      <c r="AC1292" s="160"/>
      <c r="AD1292" s="168"/>
      <c r="AE1292" s="160"/>
      <c r="AF1292" s="160"/>
      <c r="AG1292" s="161"/>
      <c r="AH1292" s="115"/>
      <c r="AI1292" s="115"/>
      <c r="AJ1292" s="159"/>
      <c r="AK1292" s="115"/>
      <c r="AL1292" s="115"/>
      <c r="AM1292" s="115"/>
      <c r="AO1292" s="115"/>
      <c r="AQ1292" s="4"/>
    </row>
    <row r="1293" spans="3:43">
      <c r="C1293" s="159"/>
      <c r="D1293" s="162"/>
      <c r="E1293" s="161"/>
      <c r="F1293" s="166"/>
      <c r="G1293" s="160"/>
      <c r="H1293" s="160"/>
      <c r="I1293" s="160"/>
      <c r="J1293" s="160"/>
      <c r="K1293" s="160"/>
      <c r="L1293" s="160"/>
      <c r="M1293" s="160"/>
      <c r="N1293" s="160"/>
      <c r="O1293" s="160"/>
      <c r="P1293" s="160"/>
      <c r="Q1293" s="160"/>
      <c r="R1293" s="160"/>
      <c r="S1293" s="160"/>
      <c r="T1293" s="160"/>
      <c r="U1293" s="160"/>
      <c r="V1293" s="160"/>
      <c r="W1293" s="160"/>
      <c r="X1293" s="160"/>
      <c r="Y1293" s="160"/>
      <c r="Z1293" s="160"/>
      <c r="AA1293" s="160"/>
      <c r="AB1293" s="167"/>
      <c r="AC1293" s="160"/>
      <c r="AD1293" s="168"/>
      <c r="AE1293" s="160"/>
      <c r="AF1293" s="160"/>
      <c r="AG1293" s="161"/>
      <c r="AH1293" s="115"/>
      <c r="AI1293" s="115"/>
      <c r="AJ1293" s="159"/>
      <c r="AK1293" s="115"/>
      <c r="AL1293" s="115"/>
      <c r="AM1293" s="115"/>
      <c r="AO1293" s="115"/>
      <c r="AQ1293" s="4"/>
    </row>
    <row r="1294" spans="3:43">
      <c r="C1294" s="159"/>
      <c r="D1294" s="162"/>
      <c r="E1294" s="161"/>
      <c r="F1294" s="166"/>
      <c r="G1294" s="160"/>
      <c r="H1294" s="160"/>
      <c r="I1294" s="160"/>
      <c r="J1294" s="160"/>
      <c r="K1294" s="160"/>
      <c r="L1294" s="160"/>
      <c r="M1294" s="160"/>
      <c r="N1294" s="160"/>
      <c r="O1294" s="160"/>
      <c r="P1294" s="160"/>
      <c r="Q1294" s="160"/>
      <c r="R1294" s="160"/>
      <c r="S1294" s="160"/>
      <c r="T1294" s="160"/>
      <c r="U1294" s="160"/>
      <c r="V1294" s="160"/>
      <c r="W1294" s="160"/>
      <c r="X1294" s="160"/>
      <c r="Y1294" s="160"/>
      <c r="Z1294" s="160"/>
      <c r="AA1294" s="160"/>
      <c r="AB1294" s="167"/>
      <c r="AC1294" s="160"/>
      <c r="AD1294" s="168"/>
      <c r="AE1294" s="160"/>
      <c r="AF1294" s="160"/>
      <c r="AG1294" s="161"/>
      <c r="AH1294" s="115"/>
      <c r="AI1294" s="115"/>
      <c r="AJ1294" s="159"/>
      <c r="AK1294" s="115"/>
      <c r="AL1294" s="115"/>
      <c r="AM1294" s="115"/>
      <c r="AO1294" s="115"/>
      <c r="AQ1294" s="4"/>
    </row>
    <row r="1295" spans="3:43">
      <c r="C1295" s="159"/>
      <c r="D1295" s="162"/>
      <c r="E1295" s="161"/>
      <c r="F1295" s="166"/>
      <c r="G1295" s="160"/>
      <c r="H1295" s="160"/>
      <c r="I1295" s="160"/>
      <c r="J1295" s="160"/>
      <c r="K1295" s="160"/>
      <c r="L1295" s="160"/>
      <c r="M1295" s="160"/>
      <c r="N1295" s="160"/>
      <c r="O1295" s="160"/>
      <c r="P1295" s="160"/>
      <c r="Q1295" s="160"/>
      <c r="R1295" s="160"/>
      <c r="S1295" s="160"/>
      <c r="T1295" s="160"/>
      <c r="U1295" s="160"/>
      <c r="V1295" s="160"/>
      <c r="W1295" s="160"/>
      <c r="X1295" s="160"/>
      <c r="Y1295" s="160"/>
      <c r="Z1295" s="160"/>
      <c r="AA1295" s="160"/>
      <c r="AB1295" s="167"/>
      <c r="AC1295" s="160"/>
      <c r="AD1295" s="168"/>
      <c r="AE1295" s="160"/>
      <c r="AF1295" s="160"/>
      <c r="AG1295" s="161"/>
      <c r="AH1295" s="115"/>
      <c r="AI1295" s="115"/>
      <c r="AJ1295" s="159"/>
      <c r="AK1295" s="115"/>
      <c r="AL1295" s="115"/>
      <c r="AM1295" s="115"/>
      <c r="AO1295" s="115"/>
      <c r="AQ1295" s="4"/>
    </row>
    <row r="1296" spans="3:43">
      <c r="C1296" s="159"/>
      <c r="D1296" s="162"/>
      <c r="E1296" s="161"/>
      <c r="F1296" s="166"/>
      <c r="G1296" s="160"/>
      <c r="H1296" s="160"/>
      <c r="I1296" s="160"/>
      <c r="J1296" s="160"/>
      <c r="K1296" s="160"/>
      <c r="L1296" s="160"/>
      <c r="M1296" s="160"/>
      <c r="N1296" s="160"/>
      <c r="O1296" s="160"/>
      <c r="P1296" s="160"/>
      <c r="Q1296" s="160"/>
      <c r="R1296" s="160"/>
      <c r="S1296" s="160"/>
      <c r="T1296" s="160"/>
      <c r="U1296" s="160"/>
      <c r="V1296" s="160"/>
      <c r="W1296" s="160"/>
      <c r="X1296" s="160"/>
      <c r="Y1296" s="160"/>
      <c r="Z1296" s="160"/>
      <c r="AA1296" s="160"/>
      <c r="AB1296" s="167"/>
      <c r="AC1296" s="160"/>
      <c r="AD1296" s="168"/>
      <c r="AE1296" s="160"/>
      <c r="AF1296" s="160"/>
      <c r="AG1296" s="161"/>
      <c r="AH1296" s="115"/>
      <c r="AI1296" s="115"/>
      <c r="AJ1296" s="159"/>
      <c r="AK1296" s="115"/>
      <c r="AL1296" s="115"/>
      <c r="AM1296" s="115"/>
      <c r="AO1296" s="115"/>
      <c r="AQ1296" s="4"/>
    </row>
    <row r="1297" spans="3:43">
      <c r="C1297" s="159"/>
      <c r="D1297" s="162"/>
      <c r="E1297" s="161"/>
      <c r="F1297" s="166"/>
      <c r="G1297" s="160"/>
      <c r="H1297" s="160"/>
      <c r="I1297" s="160"/>
      <c r="J1297" s="160"/>
      <c r="K1297" s="160"/>
      <c r="L1297" s="160"/>
      <c r="M1297" s="160"/>
      <c r="N1297" s="160"/>
      <c r="O1297" s="160"/>
      <c r="P1297" s="160"/>
      <c r="Q1297" s="160"/>
      <c r="R1297" s="160"/>
      <c r="S1297" s="160"/>
      <c r="T1297" s="160"/>
      <c r="U1297" s="160"/>
      <c r="V1297" s="160"/>
      <c r="W1297" s="160"/>
      <c r="X1297" s="160"/>
      <c r="Y1297" s="160"/>
      <c r="Z1297" s="160"/>
      <c r="AA1297" s="160"/>
      <c r="AB1297" s="167"/>
      <c r="AC1297" s="160"/>
      <c r="AD1297" s="168"/>
      <c r="AE1297" s="160"/>
      <c r="AF1297" s="160"/>
      <c r="AG1297" s="161"/>
      <c r="AH1297" s="115"/>
      <c r="AI1297" s="115"/>
      <c r="AJ1297" s="159"/>
      <c r="AK1297" s="115"/>
      <c r="AL1297" s="115"/>
      <c r="AM1297" s="115"/>
      <c r="AO1297" s="115"/>
      <c r="AQ1297" s="4"/>
    </row>
    <row r="1298" spans="3:43">
      <c r="C1298" s="159"/>
      <c r="D1298" s="162"/>
      <c r="E1298" s="161"/>
      <c r="F1298" s="166"/>
      <c r="G1298" s="160"/>
      <c r="H1298" s="160"/>
      <c r="I1298" s="160"/>
      <c r="J1298" s="160"/>
      <c r="K1298" s="160"/>
      <c r="L1298" s="160"/>
      <c r="M1298" s="160"/>
      <c r="N1298" s="160"/>
      <c r="O1298" s="160"/>
      <c r="P1298" s="160"/>
      <c r="Q1298" s="160"/>
      <c r="R1298" s="160"/>
      <c r="S1298" s="160"/>
      <c r="T1298" s="160"/>
      <c r="U1298" s="160"/>
      <c r="V1298" s="160"/>
      <c r="W1298" s="160"/>
      <c r="X1298" s="160"/>
      <c r="Y1298" s="160"/>
      <c r="Z1298" s="160"/>
      <c r="AA1298" s="160"/>
      <c r="AB1298" s="167"/>
      <c r="AC1298" s="160"/>
      <c r="AD1298" s="168"/>
      <c r="AE1298" s="160"/>
      <c r="AF1298" s="160"/>
      <c r="AG1298" s="161"/>
      <c r="AH1298" s="115"/>
      <c r="AI1298" s="115"/>
      <c r="AJ1298" s="159"/>
      <c r="AK1298" s="115"/>
      <c r="AL1298" s="115"/>
      <c r="AM1298" s="115"/>
      <c r="AO1298" s="115"/>
      <c r="AQ1298" s="4"/>
    </row>
    <row r="1299" spans="3:43">
      <c r="C1299" s="159"/>
      <c r="D1299" s="162"/>
      <c r="E1299" s="161"/>
      <c r="F1299" s="166"/>
      <c r="G1299" s="160"/>
      <c r="H1299" s="160"/>
      <c r="I1299" s="160"/>
      <c r="J1299" s="160"/>
      <c r="K1299" s="160"/>
      <c r="L1299" s="160"/>
      <c r="M1299" s="160"/>
      <c r="N1299" s="160"/>
      <c r="O1299" s="160"/>
      <c r="P1299" s="160"/>
      <c r="Q1299" s="160"/>
      <c r="R1299" s="160"/>
      <c r="S1299" s="160"/>
      <c r="T1299" s="160"/>
      <c r="U1299" s="160"/>
      <c r="V1299" s="160"/>
      <c r="W1299" s="160"/>
      <c r="X1299" s="160"/>
      <c r="Y1299" s="160"/>
      <c r="Z1299" s="160"/>
      <c r="AA1299" s="160"/>
      <c r="AB1299" s="167"/>
      <c r="AC1299" s="160"/>
      <c r="AD1299" s="168"/>
      <c r="AE1299" s="160"/>
      <c r="AF1299" s="160"/>
      <c r="AG1299" s="161"/>
      <c r="AH1299" s="115"/>
      <c r="AI1299" s="115"/>
      <c r="AJ1299" s="159"/>
      <c r="AK1299" s="115"/>
      <c r="AL1299" s="115"/>
      <c r="AM1299" s="115"/>
      <c r="AO1299" s="115"/>
      <c r="AQ1299" s="4"/>
    </row>
    <row r="1300" spans="3:43">
      <c r="C1300" s="159"/>
      <c r="D1300" s="162"/>
      <c r="E1300" s="161"/>
      <c r="F1300" s="166"/>
      <c r="G1300" s="160"/>
      <c r="H1300" s="160"/>
      <c r="I1300" s="160"/>
      <c r="J1300" s="160"/>
      <c r="K1300" s="160"/>
      <c r="L1300" s="160"/>
      <c r="M1300" s="160"/>
      <c r="N1300" s="160"/>
      <c r="O1300" s="160"/>
      <c r="P1300" s="160"/>
      <c r="Q1300" s="160"/>
      <c r="R1300" s="160"/>
      <c r="S1300" s="160"/>
      <c r="T1300" s="160"/>
      <c r="U1300" s="160"/>
      <c r="V1300" s="160"/>
      <c r="W1300" s="160"/>
      <c r="X1300" s="160"/>
      <c r="Y1300" s="160"/>
      <c r="Z1300" s="160"/>
      <c r="AA1300" s="160"/>
      <c r="AB1300" s="167"/>
      <c r="AC1300" s="160"/>
      <c r="AD1300" s="168"/>
      <c r="AE1300" s="160"/>
      <c r="AF1300" s="160"/>
      <c r="AG1300" s="161"/>
      <c r="AH1300" s="115"/>
      <c r="AI1300" s="115"/>
      <c r="AJ1300" s="159"/>
      <c r="AK1300" s="115"/>
      <c r="AL1300" s="115"/>
      <c r="AM1300" s="115"/>
      <c r="AO1300" s="115"/>
      <c r="AQ1300" s="4"/>
    </row>
    <row r="1301" spans="3:43">
      <c r="C1301" s="159"/>
      <c r="D1301" s="162"/>
      <c r="E1301" s="161"/>
      <c r="F1301" s="166"/>
      <c r="G1301" s="160"/>
      <c r="H1301" s="160"/>
      <c r="I1301" s="160"/>
      <c r="J1301" s="160"/>
      <c r="K1301" s="160"/>
      <c r="L1301" s="160"/>
      <c r="M1301" s="160"/>
      <c r="N1301" s="160"/>
      <c r="O1301" s="160"/>
      <c r="P1301" s="160"/>
      <c r="Q1301" s="160"/>
      <c r="R1301" s="160"/>
      <c r="S1301" s="160"/>
      <c r="T1301" s="160"/>
      <c r="U1301" s="160"/>
      <c r="V1301" s="160"/>
      <c r="W1301" s="160"/>
      <c r="X1301" s="160"/>
      <c r="Y1301" s="160"/>
      <c r="Z1301" s="160"/>
      <c r="AA1301" s="160"/>
      <c r="AB1301" s="167"/>
      <c r="AC1301" s="160"/>
      <c r="AD1301" s="168"/>
      <c r="AE1301" s="160"/>
      <c r="AF1301" s="160"/>
      <c r="AG1301" s="161"/>
      <c r="AH1301" s="115"/>
      <c r="AI1301" s="115"/>
      <c r="AJ1301" s="159"/>
      <c r="AK1301" s="115"/>
      <c r="AL1301" s="115"/>
      <c r="AM1301" s="115"/>
      <c r="AO1301" s="115"/>
      <c r="AQ1301" s="4"/>
    </row>
    <row r="1302" spans="3:43">
      <c r="C1302" s="159"/>
      <c r="D1302" s="162"/>
      <c r="E1302" s="161"/>
      <c r="F1302" s="166"/>
      <c r="G1302" s="160"/>
      <c r="H1302" s="160"/>
      <c r="I1302" s="160"/>
      <c r="J1302" s="160"/>
      <c r="K1302" s="160"/>
      <c r="L1302" s="160"/>
      <c r="M1302" s="160"/>
      <c r="N1302" s="160"/>
      <c r="O1302" s="160"/>
      <c r="P1302" s="160"/>
      <c r="Q1302" s="160"/>
      <c r="R1302" s="160"/>
      <c r="S1302" s="160"/>
      <c r="T1302" s="160"/>
      <c r="U1302" s="160"/>
      <c r="V1302" s="160"/>
      <c r="W1302" s="160"/>
      <c r="X1302" s="160"/>
      <c r="Y1302" s="160"/>
      <c r="Z1302" s="160"/>
      <c r="AA1302" s="160"/>
      <c r="AB1302" s="167"/>
      <c r="AC1302" s="160"/>
      <c r="AD1302" s="168"/>
      <c r="AE1302" s="160"/>
      <c r="AF1302" s="160"/>
      <c r="AG1302" s="161"/>
      <c r="AH1302" s="115"/>
      <c r="AI1302" s="115"/>
      <c r="AJ1302" s="159"/>
      <c r="AK1302" s="115"/>
      <c r="AL1302" s="115"/>
      <c r="AM1302" s="115"/>
      <c r="AO1302" s="115"/>
      <c r="AQ1302" s="4"/>
    </row>
    <row r="1303" spans="3:43">
      <c r="C1303" s="159"/>
      <c r="D1303" s="162"/>
      <c r="E1303" s="161"/>
      <c r="F1303" s="166"/>
      <c r="G1303" s="160"/>
      <c r="H1303" s="160"/>
      <c r="I1303" s="160"/>
      <c r="J1303" s="160"/>
      <c r="K1303" s="160"/>
      <c r="L1303" s="160"/>
      <c r="M1303" s="160"/>
      <c r="N1303" s="160"/>
      <c r="O1303" s="160"/>
      <c r="P1303" s="160"/>
      <c r="Q1303" s="160"/>
      <c r="R1303" s="160"/>
      <c r="S1303" s="160"/>
      <c r="T1303" s="160"/>
      <c r="U1303" s="160"/>
      <c r="V1303" s="160"/>
      <c r="W1303" s="160"/>
      <c r="X1303" s="160"/>
      <c r="Y1303" s="160"/>
      <c r="Z1303" s="160"/>
      <c r="AA1303" s="160"/>
      <c r="AB1303" s="167"/>
      <c r="AC1303" s="160"/>
      <c r="AD1303" s="168"/>
      <c r="AE1303" s="160"/>
      <c r="AF1303" s="160"/>
      <c r="AG1303" s="161"/>
      <c r="AH1303" s="115"/>
      <c r="AI1303" s="115"/>
      <c r="AJ1303" s="159"/>
      <c r="AK1303" s="115"/>
      <c r="AL1303" s="115"/>
      <c r="AM1303" s="115"/>
      <c r="AO1303" s="115"/>
      <c r="AQ1303" s="4"/>
    </row>
    <row r="1304" spans="3:43">
      <c r="C1304" s="159"/>
      <c r="D1304" s="162"/>
      <c r="E1304" s="161"/>
      <c r="F1304" s="166"/>
      <c r="G1304" s="160"/>
      <c r="H1304" s="160"/>
      <c r="I1304" s="160"/>
      <c r="J1304" s="160"/>
      <c r="K1304" s="160"/>
      <c r="L1304" s="160"/>
      <c r="M1304" s="160"/>
      <c r="N1304" s="160"/>
      <c r="O1304" s="160"/>
      <c r="P1304" s="160"/>
      <c r="Q1304" s="160"/>
      <c r="R1304" s="160"/>
      <c r="S1304" s="160"/>
      <c r="T1304" s="160"/>
      <c r="U1304" s="160"/>
      <c r="V1304" s="160"/>
      <c r="W1304" s="160"/>
      <c r="X1304" s="160"/>
      <c r="Y1304" s="160"/>
      <c r="Z1304" s="160"/>
      <c r="AA1304" s="160"/>
      <c r="AB1304" s="167"/>
      <c r="AC1304" s="160"/>
      <c r="AD1304" s="168"/>
      <c r="AE1304" s="160"/>
      <c r="AF1304" s="160"/>
      <c r="AG1304" s="161"/>
      <c r="AH1304" s="115"/>
      <c r="AI1304" s="115"/>
      <c r="AJ1304" s="159"/>
      <c r="AK1304" s="115"/>
      <c r="AL1304" s="115"/>
      <c r="AM1304" s="115"/>
      <c r="AO1304" s="115"/>
      <c r="AQ1304" s="4"/>
    </row>
    <row r="1305" spans="3:43">
      <c r="C1305" s="159"/>
      <c r="D1305" s="162"/>
      <c r="E1305" s="161"/>
      <c r="F1305" s="166"/>
      <c r="G1305" s="160"/>
      <c r="H1305" s="160"/>
      <c r="I1305" s="160"/>
      <c r="J1305" s="160"/>
      <c r="K1305" s="160"/>
      <c r="L1305" s="160"/>
      <c r="M1305" s="160"/>
      <c r="N1305" s="160"/>
      <c r="O1305" s="160"/>
      <c r="P1305" s="160"/>
      <c r="Q1305" s="160"/>
      <c r="R1305" s="160"/>
      <c r="S1305" s="160"/>
      <c r="T1305" s="160"/>
      <c r="U1305" s="160"/>
      <c r="V1305" s="160"/>
      <c r="W1305" s="160"/>
      <c r="X1305" s="160"/>
      <c r="Y1305" s="160"/>
      <c r="Z1305" s="160"/>
      <c r="AA1305" s="160"/>
      <c r="AB1305" s="167"/>
      <c r="AC1305" s="160"/>
      <c r="AD1305" s="168"/>
      <c r="AE1305" s="160"/>
      <c r="AF1305" s="160"/>
      <c r="AG1305" s="161"/>
      <c r="AH1305" s="115"/>
      <c r="AI1305" s="115"/>
      <c r="AJ1305" s="159"/>
      <c r="AK1305" s="115"/>
      <c r="AL1305" s="115"/>
      <c r="AM1305" s="115"/>
      <c r="AO1305" s="115"/>
      <c r="AQ1305" s="4"/>
    </row>
    <row r="1306" spans="3:43">
      <c r="C1306" s="159"/>
      <c r="D1306" s="162"/>
      <c r="E1306" s="161"/>
      <c r="F1306" s="166"/>
      <c r="G1306" s="160"/>
      <c r="H1306" s="160"/>
      <c r="I1306" s="160"/>
      <c r="J1306" s="160"/>
      <c r="K1306" s="160"/>
      <c r="L1306" s="160"/>
      <c r="M1306" s="160"/>
      <c r="N1306" s="160"/>
      <c r="O1306" s="160"/>
      <c r="P1306" s="160"/>
      <c r="Q1306" s="160"/>
      <c r="R1306" s="160"/>
      <c r="S1306" s="160"/>
      <c r="T1306" s="160"/>
      <c r="U1306" s="160"/>
      <c r="V1306" s="160"/>
      <c r="W1306" s="160"/>
      <c r="X1306" s="160"/>
      <c r="Y1306" s="160"/>
      <c r="Z1306" s="160"/>
      <c r="AA1306" s="160"/>
      <c r="AB1306" s="167"/>
      <c r="AC1306" s="160"/>
      <c r="AD1306" s="168"/>
      <c r="AE1306" s="160"/>
      <c r="AF1306" s="160"/>
      <c r="AG1306" s="161"/>
      <c r="AH1306" s="115"/>
      <c r="AI1306" s="115"/>
      <c r="AJ1306" s="159"/>
      <c r="AK1306" s="115"/>
      <c r="AL1306" s="115"/>
      <c r="AM1306" s="115"/>
      <c r="AO1306" s="115"/>
      <c r="AQ1306" s="4"/>
    </row>
    <row r="1307" spans="3:43">
      <c r="C1307" s="159"/>
      <c r="D1307" s="162"/>
      <c r="E1307" s="161"/>
      <c r="F1307" s="166"/>
      <c r="G1307" s="160"/>
      <c r="H1307" s="160"/>
      <c r="I1307" s="160"/>
      <c r="J1307" s="160"/>
      <c r="K1307" s="160"/>
      <c r="L1307" s="160"/>
      <c r="M1307" s="160"/>
      <c r="N1307" s="160"/>
      <c r="O1307" s="160"/>
      <c r="P1307" s="160"/>
      <c r="Q1307" s="160"/>
      <c r="R1307" s="160"/>
      <c r="S1307" s="160"/>
      <c r="T1307" s="160"/>
      <c r="U1307" s="160"/>
      <c r="V1307" s="160"/>
      <c r="W1307" s="160"/>
      <c r="X1307" s="160"/>
      <c r="Y1307" s="160"/>
      <c r="Z1307" s="160"/>
      <c r="AA1307" s="160"/>
      <c r="AB1307" s="167"/>
      <c r="AC1307" s="160"/>
      <c r="AD1307" s="168"/>
      <c r="AE1307" s="160"/>
      <c r="AF1307" s="160"/>
      <c r="AG1307" s="161"/>
      <c r="AH1307" s="115"/>
      <c r="AI1307" s="115"/>
      <c r="AJ1307" s="159"/>
      <c r="AK1307" s="115"/>
      <c r="AL1307" s="115"/>
      <c r="AM1307" s="115"/>
      <c r="AO1307" s="115"/>
      <c r="AQ1307" s="4"/>
    </row>
    <row r="1308" spans="3:43">
      <c r="C1308" s="159"/>
      <c r="D1308" s="162"/>
      <c r="E1308" s="161"/>
      <c r="F1308" s="166"/>
      <c r="G1308" s="160"/>
      <c r="H1308" s="160"/>
      <c r="I1308" s="160"/>
      <c r="J1308" s="160"/>
      <c r="K1308" s="160"/>
      <c r="L1308" s="160"/>
      <c r="M1308" s="160"/>
      <c r="N1308" s="160"/>
      <c r="O1308" s="160"/>
      <c r="P1308" s="160"/>
      <c r="Q1308" s="160"/>
      <c r="R1308" s="160"/>
      <c r="S1308" s="160"/>
      <c r="T1308" s="160"/>
      <c r="U1308" s="160"/>
      <c r="V1308" s="160"/>
      <c r="W1308" s="160"/>
      <c r="X1308" s="160"/>
      <c r="Y1308" s="160"/>
      <c r="Z1308" s="160"/>
      <c r="AA1308" s="160"/>
      <c r="AB1308" s="167"/>
      <c r="AC1308" s="160"/>
      <c r="AD1308" s="168"/>
      <c r="AE1308" s="160"/>
      <c r="AF1308" s="160"/>
      <c r="AG1308" s="161"/>
      <c r="AH1308" s="115"/>
      <c r="AI1308" s="115"/>
      <c r="AJ1308" s="159"/>
      <c r="AK1308" s="115"/>
      <c r="AL1308" s="115"/>
      <c r="AM1308" s="115"/>
      <c r="AO1308" s="115"/>
      <c r="AQ1308" s="4"/>
    </row>
    <row r="1309" spans="3:43">
      <c r="C1309" s="159"/>
      <c r="D1309" s="162"/>
      <c r="E1309" s="161"/>
      <c r="F1309" s="166"/>
      <c r="G1309" s="160"/>
      <c r="H1309" s="160"/>
      <c r="I1309" s="160"/>
      <c r="J1309" s="160"/>
      <c r="K1309" s="160"/>
      <c r="L1309" s="160"/>
      <c r="M1309" s="160"/>
      <c r="N1309" s="160"/>
      <c r="O1309" s="160"/>
      <c r="P1309" s="160"/>
      <c r="Q1309" s="160"/>
      <c r="R1309" s="160"/>
      <c r="S1309" s="160"/>
      <c r="T1309" s="160"/>
      <c r="U1309" s="160"/>
      <c r="V1309" s="160"/>
      <c r="W1309" s="160"/>
      <c r="X1309" s="160"/>
      <c r="Y1309" s="160"/>
      <c r="Z1309" s="160"/>
      <c r="AA1309" s="160"/>
      <c r="AB1309" s="167"/>
      <c r="AC1309" s="160"/>
      <c r="AD1309" s="168"/>
      <c r="AE1309" s="160"/>
      <c r="AF1309" s="160"/>
      <c r="AG1309" s="161"/>
      <c r="AH1309" s="115"/>
      <c r="AI1309" s="115"/>
      <c r="AJ1309" s="159"/>
      <c r="AK1309" s="115"/>
      <c r="AL1309" s="115"/>
      <c r="AM1309" s="115"/>
      <c r="AO1309" s="115"/>
      <c r="AQ1309" s="4"/>
    </row>
    <row r="1310" spans="3:43">
      <c r="C1310" s="159"/>
      <c r="D1310" s="162"/>
      <c r="E1310" s="161"/>
      <c r="F1310" s="166"/>
      <c r="G1310" s="160"/>
      <c r="H1310" s="160"/>
      <c r="I1310" s="160"/>
      <c r="J1310" s="160"/>
      <c r="K1310" s="160"/>
      <c r="L1310" s="160"/>
      <c r="M1310" s="160"/>
      <c r="N1310" s="160"/>
      <c r="O1310" s="160"/>
      <c r="P1310" s="160"/>
      <c r="Q1310" s="160"/>
      <c r="R1310" s="160"/>
      <c r="S1310" s="160"/>
      <c r="T1310" s="160"/>
      <c r="U1310" s="160"/>
      <c r="V1310" s="160"/>
      <c r="W1310" s="160"/>
      <c r="X1310" s="160"/>
      <c r="Y1310" s="160"/>
      <c r="Z1310" s="160"/>
      <c r="AA1310" s="160"/>
      <c r="AB1310" s="167"/>
      <c r="AC1310" s="160"/>
      <c r="AD1310" s="168"/>
      <c r="AE1310" s="160"/>
      <c r="AF1310" s="160"/>
      <c r="AG1310" s="161"/>
      <c r="AH1310" s="115"/>
      <c r="AI1310" s="115"/>
      <c r="AJ1310" s="159"/>
      <c r="AK1310" s="115"/>
      <c r="AL1310" s="115"/>
      <c r="AM1310" s="115"/>
      <c r="AO1310" s="115"/>
      <c r="AQ1310" s="4"/>
    </row>
    <row r="1311" spans="3:43">
      <c r="C1311" s="159"/>
      <c r="D1311" s="162"/>
      <c r="E1311" s="161"/>
      <c r="F1311" s="166"/>
      <c r="G1311" s="160"/>
      <c r="H1311" s="160"/>
      <c r="I1311" s="160"/>
      <c r="J1311" s="160"/>
      <c r="K1311" s="160"/>
      <c r="L1311" s="160"/>
      <c r="M1311" s="160"/>
      <c r="N1311" s="160"/>
      <c r="O1311" s="160"/>
      <c r="P1311" s="160"/>
      <c r="Q1311" s="160"/>
      <c r="R1311" s="160"/>
      <c r="S1311" s="160"/>
      <c r="T1311" s="160"/>
      <c r="U1311" s="160"/>
      <c r="V1311" s="160"/>
      <c r="W1311" s="160"/>
      <c r="X1311" s="160"/>
      <c r="Y1311" s="160"/>
      <c r="Z1311" s="160"/>
      <c r="AA1311" s="160"/>
      <c r="AB1311" s="167"/>
      <c r="AC1311" s="160"/>
      <c r="AD1311" s="168"/>
      <c r="AE1311" s="160"/>
      <c r="AF1311" s="160"/>
      <c r="AG1311" s="161"/>
      <c r="AH1311" s="115"/>
      <c r="AI1311" s="115"/>
      <c r="AJ1311" s="159"/>
      <c r="AK1311" s="115"/>
      <c r="AL1311" s="115"/>
      <c r="AM1311" s="115"/>
      <c r="AO1311" s="115"/>
      <c r="AQ1311" s="4"/>
    </row>
    <row r="1312" spans="3:43">
      <c r="C1312" s="159"/>
      <c r="D1312" s="162"/>
      <c r="E1312" s="161"/>
      <c r="F1312" s="166"/>
      <c r="G1312" s="160"/>
      <c r="H1312" s="160"/>
      <c r="I1312" s="160"/>
      <c r="J1312" s="160"/>
      <c r="K1312" s="160"/>
      <c r="L1312" s="160"/>
      <c r="M1312" s="160"/>
      <c r="N1312" s="160"/>
      <c r="O1312" s="160"/>
      <c r="P1312" s="160"/>
      <c r="Q1312" s="160"/>
      <c r="R1312" s="160"/>
      <c r="S1312" s="160"/>
      <c r="T1312" s="160"/>
      <c r="U1312" s="160"/>
      <c r="V1312" s="160"/>
      <c r="W1312" s="160"/>
      <c r="X1312" s="160"/>
      <c r="Y1312" s="160"/>
      <c r="Z1312" s="160"/>
      <c r="AA1312" s="160"/>
      <c r="AB1312" s="167"/>
      <c r="AC1312" s="160"/>
      <c r="AD1312" s="168"/>
      <c r="AE1312" s="160"/>
      <c r="AF1312" s="160"/>
      <c r="AG1312" s="161"/>
      <c r="AH1312" s="115"/>
      <c r="AI1312" s="115"/>
      <c r="AJ1312" s="159"/>
      <c r="AK1312" s="115"/>
      <c r="AL1312" s="115"/>
      <c r="AM1312" s="115"/>
      <c r="AO1312" s="115"/>
      <c r="AQ1312" s="4"/>
    </row>
    <row r="1313" spans="3:43">
      <c r="C1313" s="159"/>
      <c r="D1313" s="162"/>
      <c r="E1313" s="161"/>
      <c r="F1313" s="166"/>
      <c r="G1313" s="160"/>
      <c r="H1313" s="160"/>
      <c r="I1313" s="160"/>
      <c r="J1313" s="160"/>
      <c r="K1313" s="160"/>
      <c r="L1313" s="160"/>
      <c r="M1313" s="160"/>
      <c r="N1313" s="160"/>
      <c r="O1313" s="160"/>
      <c r="P1313" s="160"/>
      <c r="Q1313" s="160"/>
      <c r="R1313" s="160"/>
      <c r="S1313" s="160"/>
      <c r="T1313" s="160"/>
      <c r="U1313" s="160"/>
      <c r="V1313" s="160"/>
      <c r="W1313" s="160"/>
      <c r="X1313" s="160"/>
      <c r="Y1313" s="160"/>
      <c r="Z1313" s="160"/>
      <c r="AA1313" s="160"/>
      <c r="AB1313" s="167"/>
      <c r="AC1313" s="160"/>
      <c r="AD1313" s="168"/>
      <c r="AE1313" s="160"/>
      <c r="AF1313" s="160"/>
      <c r="AG1313" s="161"/>
      <c r="AH1313" s="115"/>
      <c r="AI1313" s="115"/>
      <c r="AJ1313" s="159"/>
      <c r="AK1313" s="115"/>
      <c r="AL1313" s="115"/>
      <c r="AM1313" s="115"/>
      <c r="AO1313" s="115"/>
      <c r="AQ1313" s="4"/>
    </row>
    <row r="1314" spans="3:43">
      <c r="C1314" s="159"/>
      <c r="D1314" s="162"/>
      <c r="E1314" s="161"/>
      <c r="F1314" s="166"/>
      <c r="G1314" s="160"/>
      <c r="H1314" s="160"/>
      <c r="I1314" s="160"/>
      <c r="J1314" s="160"/>
      <c r="K1314" s="160"/>
      <c r="L1314" s="160"/>
      <c r="M1314" s="160"/>
      <c r="N1314" s="160"/>
      <c r="O1314" s="160"/>
      <c r="P1314" s="160"/>
      <c r="Q1314" s="160"/>
      <c r="R1314" s="160"/>
      <c r="S1314" s="160"/>
      <c r="T1314" s="160"/>
      <c r="U1314" s="160"/>
      <c r="V1314" s="160"/>
      <c r="W1314" s="160"/>
      <c r="X1314" s="160"/>
      <c r="Y1314" s="160"/>
      <c r="Z1314" s="160"/>
      <c r="AA1314" s="160"/>
      <c r="AB1314" s="167"/>
      <c r="AC1314" s="160"/>
      <c r="AD1314" s="168"/>
      <c r="AE1314" s="160"/>
      <c r="AF1314" s="160"/>
      <c r="AG1314" s="161"/>
      <c r="AH1314" s="115"/>
      <c r="AI1314" s="115"/>
      <c r="AJ1314" s="159"/>
      <c r="AK1314" s="115"/>
      <c r="AL1314" s="115"/>
      <c r="AM1314" s="115"/>
      <c r="AO1314" s="115"/>
      <c r="AQ1314" s="4"/>
    </row>
    <row r="1315" spans="3:43">
      <c r="C1315" s="159"/>
      <c r="D1315" s="162"/>
      <c r="E1315" s="161"/>
      <c r="F1315" s="166"/>
      <c r="G1315" s="160"/>
      <c r="H1315" s="160"/>
      <c r="I1315" s="160"/>
      <c r="J1315" s="160"/>
      <c r="K1315" s="160"/>
      <c r="L1315" s="160"/>
      <c r="M1315" s="160"/>
      <c r="N1315" s="160"/>
      <c r="O1315" s="160"/>
      <c r="P1315" s="160"/>
      <c r="Q1315" s="160"/>
      <c r="R1315" s="160"/>
      <c r="S1315" s="160"/>
      <c r="T1315" s="160"/>
      <c r="U1315" s="160"/>
      <c r="V1315" s="160"/>
      <c r="W1315" s="160"/>
      <c r="X1315" s="160"/>
      <c r="Y1315" s="160"/>
      <c r="Z1315" s="160"/>
      <c r="AA1315" s="160"/>
      <c r="AB1315" s="167"/>
      <c r="AC1315" s="160"/>
      <c r="AD1315" s="168"/>
      <c r="AE1315" s="160"/>
      <c r="AF1315" s="160"/>
      <c r="AG1315" s="161"/>
      <c r="AH1315" s="115"/>
      <c r="AI1315" s="115"/>
      <c r="AJ1315" s="159"/>
      <c r="AK1315" s="115"/>
      <c r="AL1315" s="115"/>
      <c r="AM1315" s="115"/>
      <c r="AO1315" s="115"/>
      <c r="AQ1315" s="4"/>
    </row>
    <row r="1316" spans="3:43">
      <c r="C1316" s="159"/>
      <c r="D1316" s="162"/>
      <c r="E1316" s="161"/>
      <c r="F1316" s="166"/>
      <c r="G1316" s="160"/>
      <c r="H1316" s="160"/>
      <c r="I1316" s="160"/>
      <c r="J1316" s="160"/>
      <c r="K1316" s="160"/>
      <c r="L1316" s="160"/>
      <c r="M1316" s="160"/>
      <c r="N1316" s="160"/>
      <c r="O1316" s="160"/>
      <c r="P1316" s="160"/>
      <c r="Q1316" s="160"/>
      <c r="R1316" s="160"/>
      <c r="S1316" s="160"/>
      <c r="T1316" s="160"/>
      <c r="U1316" s="160"/>
      <c r="V1316" s="160"/>
      <c r="W1316" s="160"/>
      <c r="X1316" s="160"/>
      <c r="Y1316" s="160"/>
      <c r="Z1316" s="160"/>
      <c r="AA1316" s="160"/>
      <c r="AB1316" s="167"/>
      <c r="AC1316" s="160"/>
      <c r="AD1316" s="168"/>
      <c r="AE1316" s="160"/>
      <c r="AF1316" s="160"/>
      <c r="AG1316" s="161"/>
      <c r="AH1316" s="115"/>
      <c r="AI1316" s="115"/>
      <c r="AJ1316" s="159"/>
      <c r="AK1316" s="115"/>
      <c r="AL1316" s="115"/>
      <c r="AM1316" s="115"/>
      <c r="AO1316" s="115"/>
      <c r="AQ1316" s="4"/>
    </row>
    <row r="1317" spans="3:43">
      <c r="C1317" s="159"/>
      <c r="D1317" s="162"/>
      <c r="E1317" s="161"/>
      <c r="F1317" s="166"/>
      <c r="G1317" s="160"/>
      <c r="H1317" s="160"/>
      <c r="I1317" s="160"/>
      <c r="J1317" s="160"/>
      <c r="K1317" s="160"/>
      <c r="L1317" s="160"/>
      <c r="M1317" s="160"/>
      <c r="N1317" s="160"/>
      <c r="O1317" s="160"/>
      <c r="P1317" s="160"/>
      <c r="Q1317" s="160"/>
      <c r="R1317" s="160"/>
      <c r="S1317" s="160"/>
      <c r="T1317" s="160"/>
      <c r="U1317" s="160"/>
      <c r="V1317" s="160"/>
      <c r="W1317" s="160"/>
      <c r="X1317" s="160"/>
      <c r="Y1317" s="160"/>
      <c r="Z1317" s="160"/>
      <c r="AA1317" s="160"/>
      <c r="AB1317" s="167"/>
      <c r="AC1317" s="160"/>
      <c r="AD1317" s="168"/>
      <c r="AE1317" s="160"/>
      <c r="AF1317" s="160"/>
      <c r="AG1317" s="161"/>
      <c r="AH1317" s="115"/>
      <c r="AI1317" s="115"/>
      <c r="AJ1317" s="159"/>
      <c r="AK1317" s="115"/>
      <c r="AL1317" s="115"/>
      <c r="AM1317" s="115"/>
      <c r="AO1317" s="115"/>
      <c r="AQ1317" s="4"/>
    </row>
    <row r="1318" spans="3:43">
      <c r="C1318" s="159"/>
      <c r="D1318" s="162"/>
      <c r="E1318" s="161"/>
      <c r="F1318" s="166"/>
      <c r="G1318" s="160"/>
      <c r="H1318" s="160"/>
      <c r="I1318" s="160"/>
      <c r="J1318" s="160"/>
      <c r="K1318" s="160"/>
      <c r="L1318" s="160"/>
      <c r="M1318" s="160"/>
      <c r="N1318" s="160"/>
      <c r="O1318" s="160"/>
      <c r="P1318" s="160"/>
      <c r="Q1318" s="160"/>
      <c r="R1318" s="160"/>
      <c r="S1318" s="160"/>
      <c r="T1318" s="160"/>
      <c r="U1318" s="160"/>
      <c r="V1318" s="160"/>
      <c r="W1318" s="160"/>
      <c r="X1318" s="160"/>
      <c r="Y1318" s="160"/>
      <c r="Z1318" s="160"/>
      <c r="AA1318" s="160"/>
      <c r="AB1318" s="167"/>
      <c r="AC1318" s="160"/>
      <c r="AD1318" s="168"/>
      <c r="AE1318" s="160"/>
      <c r="AF1318" s="160"/>
      <c r="AG1318" s="161"/>
      <c r="AH1318" s="115"/>
      <c r="AI1318" s="115"/>
      <c r="AJ1318" s="159"/>
      <c r="AK1318" s="115"/>
      <c r="AL1318" s="115"/>
      <c r="AM1318" s="115"/>
      <c r="AO1318" s="115"/>
      <c r="AQ1318" s="4"/>
    </row>
    <row r="1319" spans="3:43">
      <c r="C1319" s="159"/>
      <c r="D1319" s="162"/>
      <c r="E1319" s="161"/>
      <c r="F1319" s="166"/>
      <c r="G1319" s="160"/>
      <c r="H1319" s="160"/>
      <c r="I1319" s="160"/>
      <c r="J1319" s="160"/>
      <c r="K1319" s="160"/>
      <c r="L1319" s="160"/>
      <c r="M1319" s="160"/>
      <c r="N1319" s="160"/>
      <c r="O1319" s="160"/>
      <c r="P1319" s="160"/>
      <c r="Q1319" s="160"/>
      <c r="R1319" s="160"/>
      <c r="S1319" s="160"/>
      <c r="T1319" s="160"/>
      <c r="U1319" s="160"/>
      <c r="V1319" s="160"/>
      <c r="W1319" s="160"/>
      <c r="X1319" s="160"/>
      <c r="Y1319" s="160"/>
      <c r="Z1319" s="160"/>
      <c r="AA1319" s="160"/>
      <c r="AB1319" s="167"/>
      <c r="AC1319" s="160"/>
      <c r="AD1319" s="168"/>
      <c r="AE1319" s="160"/>
      <c r="AF1319" s="160"/>
      <c r="AG1319" s="161"/>
      <c r="AH1319" s="115"/>
      <c r="AI1319" s="115"/>
      <c r="AJ1319" s="159"/>
      <c r="AK1319" s="115"/>
      <c r="AL1319" s="115"/>
      <c r="AM1319" s="115"/>
      <c r="AO1319" s="115"/>
      <c r="AQ1319" s="4"/>
    </row>
    <row r="1320" spans="3:43">
      <c r="C1320" s="159"/>
      <c r="D1320" s="162"/>
      <c r="E1320" s="161"/>
      <c r="F1320" s="166"/>
      <c r="G1320" s="160"/>
      <c r="H1320" s="160"/>
      <c r="I1320" s="160"/>
      <c r="J1320" s="160"/>
      <c r="K1320" s="160"/>
      <c r="L1320" s="160"/>
      <c r="M1320" s="160"/>
      <c r="N1320" s="160"/>
      <c r="O1320" s="160"/>
      <c r="P1320" s="160"/>
      <c r="Q1320" s="160"/>
      <c r="R1320" s="160"/>
      <c r="S1320" s="160"/>
      <c r="T1320" s="160"/>
      <c r="U1320" s="160"/>
      <c r="V1320" s="160"/>
      <c r="W1320" s="160"/>
      <c r="X1320" s="160"/>
      <c r="Y1320" s="160"/>
      <c r="Z1320" s="160"/>
      <c r="AA1320" s="160"/>
      <c r="AB1320" s="167"/>
      <c r="AC1320" s="160"/>
      <c r="AD1320" s="168"/>
      <c r="AE1320" s="160"/>
      <c r="AF1320" s="160"/>
      <c r="AG1320" s="161"/>
      <c r="AH1320" s="115"/>
      <c r="AI1320" s="115"/>
      <c r="AJ1320" s="159"/>
      <c r="AK1320" s="115"/>
      <c r="AL1320" s="115"/>
      <c r="AM1320" s="115"/>
      <c r="AO1320" s="115"/>
      <c r="AQ1320" s="4"/>
    </row>
    <row r="1321" spans="3:43">
      <c r="C1321" s="159"/>
      <c r="D1321" s="162"/>
      <c r="E1321" s="161"/>
      <c r="F1321" s="166"/>
      <c r="G1321" s="160"/>
      <c r="H1321" s="160"/>
      <c r="I1321" s="160"/>
      <c r="J1321" s="160"/>
      <c r="K1321" s="160"/>
      <c r="L1321" s="160"/>
      <c r="M1321" s="160"/>
      <c r="N1321" s="160"/>
      <c r="O1321" s="160"/>
      <c r="P1321" s="160"/>
      <c r="Q1321" s="160"/>
      <c r="R1321" s="160"/>
      <c r="S1321" s="160"/>
      <c r="T1321" s="160"/>
      <c r="U1321" s="160"/>
      <c r="V1321" s="160"/>
      <c r="W1321" s="160"/>
      <c r="X1321" s="160"/>
      <c r="Y1321" s="160"/>
      <c r="Z1321" s="160"/>
      <c r="AA1321" s="160"/>
      <c r="AB1321" s="167"/>
      <c r="AC1321" s="160"/>
      <c r="AD1321" s="168"/>
      <c r="AE1321" s="160"/>
      <c r="AF1321" s="160"/>
      <c r="AG1321" s="161"/>
      <c r="AH1321" s="115"/>
      <c r="AI1321" s="115"/>
      <c r="AJ1321" s="159"/>
      <c r="AK1321" s="115"/>
      <c r="AL1321" s="115"/>
      <c r="AM1321" s="115"/>
      <c r="AO1321" s="115"/>
      <c r="AQ1321" s="4"/>
    </row>
    <row r="1322" spans="3:43">
      <c r="C1322" s="159"/>
      <c r="D1322" s="162"/>
      <c r="E1322" s="161"/>
      <c r="F1322" s="166"/>
      <c r="G1322" s="160"/>
      <c r="H1322" s="160"/>
      <c r="I1322" s="160"/>
      <c r="J1322" s="160"/>
      <c r="K1322" s="160"/>
      <c r="L1322" s="160"/>
      <c r="M1322" s="160"/>
      <c r="N1322" s="160"/>
      <c r="O1322" s="160"/>
      <c r="P1322" s="160"/>
      <c r="Q1322" s="160"/>
      <c r="R1322" s="160"/>
      <c r="S1322" s="160"/>
      <c r="T1322" s="160"/>
      <c r="U1322" s="160"/>
      <c r="V1322" s="160"/>
      <c r="W1322" s="160"/>
      <c r="X1322" s="160"/>
      <c r="Y1322" s="160"/>
      <c r="Z1322" s="160"/>
      <c r="AA1322" s="160"/>
      <c r="AB1322" s="167"/>
      <c r="AC1322" s="160"/>
      <c r="AD1322" s="168"/>
      <c r="AE1322" s="160"/>
      <c r="AF1322" s="160"/>
      <c r="AG1322" s="161"/>
      <c r="AH1322" s="115"/>
      <c r="AI1322" s="115"/>
      <c r="AJ1322" s="159"/>
      <c r="AK1322" s="115"/>
      <c r="AL1322" s="115"/>
      <c r="AM1322" s="115"/>
      <c r="AO1322" s="115"/>
      <c r="AQ1322" s="4"/>
    </row>
    <row r="1323" spans="3:43">
      <c r="C1323" s="159"/>
      <c r="D1323" s="162"/>
      <c r="E1323" s="161"/>
      <c r="F1323" s="166"/>
      <c r="G1323" s="160"/>
      <c r="H1323" s="160"/>
      <c r="I1323" s="160"/>
      <c r="J1323" s="160"/>
      <c r="K1323" s="160"/>
      <c r="L1323" s="160"/>
      <c r="M1323" s="160"/>
      <c r="N1323" s="160"/>
      <c r="O1323" s="160"/>
      <c r="P1323" s="160"/>
      <c r="Q1323" s="160"/>
      <c r="R1323" s="160"/>
      <c r="S1323" s="160"/>
      <c r="T1323" s="160"/>
      <c r="U1323" s="160"/>
      <c r="V1323" s="160"/>
      <c r="W1323" s="160"/>
      <c r="X1323" s="160"/>
      <c r="Y1323" s="160"/>
      <c r="Z1323" s="160"/>
      <c r="AA1323" s="160"/>
      <c r="AB1323" s="167"/>
      <c r="AC1323" s="160"/>
      <c r="AD1323" s="168"/>
      <c r="AE1323" s="160"/>
      <c r="AF1323" s="160"/>
      <c r="AG1323" s="161"/>
      <c r="AH1323" s="115"/>
      <c r="AI1323" s="115"/>
      <c r="AJ1323" s="159"/>
      <c r="AK1323" s="115"/>
      <c r="AL1323" s="115"/>
      <c r="AM1323" s="115"/>
      <c r="AO1323" s="115"/>
      <c r="AQ1323" s="4"/>
    </row>
    <row r="1324" spans="3:43">
      <c r="C1324" s="159"/>
      <c r="D1324" s="162"/>
      <c r="E1324" s="161"/>
      <c r="F1324" s="166"/>
      <c r="G1324" s="160"/>
      <c r="H1324" s="160"/>
      <c r="I1324" s="160"/>
      <c r="J1324" s="160"/>
      <c r="K1324" s="160"/>
      <c r="L1324" s="160"/>
      <c r="M1324" s="160"/>
      <c r="N1324" s="160"/>
      <c r="O1324" s="160"/>
      <c r="P1324" s="160"/>
      <c r="Q1324" s="160"/>
      <c r="R1324" s="160"/>
      <c r="S1324" s="160"/>
      <c r="T1324" s="160"/>
      <c r="U1324" s="160"/>
      <c r="V1324" s="160"/>
      <c r="W1324" s="160"/>
      <c r="X1324" s="160"/>
      <c r="Y1324" s="160"/>
      <c r="Z1324" s="160"/>
      <c r="AA1324" s="160"/>
      <c r="AB1324" s="167"/>
      <c r="AC1324" s="160"/>
      <c r="AD1324" s="168"/>
      <c r="AE1324" s="160"/>
      <c r="AF1324" s="160"/>
      <c r="AG1324" s="161"/>
      <c r="AH1324" s="115"/>
      <c r="AI1324" s="115"/>
      <c r="AJ1324" s="159"/>
      <c r="AK1324" s="115"/>
      <c r="AL1324" s="115"/>
      <c r="AM1324" s="115"/>
      <c r="AO1324" s="115"/>
      <c r="AQ1324" s="4"/>
    </row>
    <row r="1325" spans="3:43">
      <c r="C1325" s="159"/>
      <c r="D1325" s="162"/>
      <c r="E1325" s="161"/>
      <c r="F1325" s="166"/>
      <c r="G1325" s="160"/>
      <c r="H1325" s="160"/>
      <c r="I1325" s="160"/>
      <c r="J1325" s="160"/>
      <c r="K1325" s="160"/>
      <c r="L1325" s="160"/>
      <c r="M1325" s="160"/>
      <c r="N1325" s="160"/>
      <c r="O1325" s="160"/>
      <c r="P1325" s="160"/>
      <c r="Q1325" s="160"/>
      <c r="R1325" s="160"/>
      <c r="S1325" s="160"/>
      <c r="T1325" s="160"/>
      <c r="U1325" s="160"/>
      <c r="V1325" s="160"/>
      <c r="W1325" s="160"/>
      <c r="X1325" s="160"/>
      <c r="Y1325" s="160"/>
      <c r="Z1325" s="160"/>
      <c r="AA1325" s="160"/>
      <c r="AB1325" s="167"/>
      <c r="AC1325" s="160"/>
      <c r="AD1325" s="168"/>
      <c r="AE1325" s="160"/>
      <c r="AF1325" s="160"/>
      <c r="AG1325" s="161"/>
      <c r="AH1325" s="115"/>
      <c r="AI1325" s="115"/>
      <c r="AJ1325" s="159"/>
      <c r="AK1325" s="115"/>
      <c r="AL1325" s="115"/>
      <c r="AM1325" s="115"/>
      <c r="AO1325" s="115"/>
      <c r="AQ1325" s="4"/>
    </row>
    <row r="1326" spans="3:43">
      <c r="C1326" s="159"/>
      <c r="D1326" s="162"/>
      <c r="E1326" s="161"/>
      <c r="F1326" s="166"/>
      <c r="G1326" s="160"/>
      <c r="H1326" s="160"/>
      <c r="I1326" s="160"/>
      <c r="J1326" s="160"/>
      <c r="K1326" s="160"/>
      <c r="L1326" s="160"/>
      <c r="M1326" s="160"/>
      <c r="N1326" s="160"/>
      <c r="O1326" s="160"/>
      <c r="P1326" s="160"/>
      <c r="Q1326" s="160"/>
      <c r="R1326" s="160"/>
      <c r="S1326" s="160"/>
      <c r="T1326" s="160"/>
      <c r="U1326" s="160"/>
      <c r="V1326" s="160"/>
      <c r="W1326" s="160"/>
      <c r="X1326" s="160"/>
      <c r="Y1326" s="160"/>
      <c r="Z1326" s="160"/>
      <c r="AA1326" s="160"/>
      <c r="AB1326" s="167"/>
      <c r="AC1326" s="160"/>
      <c r="AD1326" s="168"/>
      <c r="AE1326" s="160"/>
      <c r="AF1326" s="160"/>
      <c r="AG1326" s="161"/>
      <c r="AH1326" s="115"/>
      <c r="AI1326" s="115"/>
      <c r="AJ1326" s="159"/>
      <c r="AK1326" s="115"/>
      <c r="AL1326" s="115"/>
      <c r="AM1326" s="115"/>
      <c r="AO1326" s="115"/>
      <c r="AQ1326" s="4"/>
    </row>
    <row r="1327" spans="3:43">
      <c r="C1327" s="159"/>
      <c r="D1327" s="162"/>
      <c r="E1327" s="161"/>
      <c r="F1327" s="166"/>
      <c r="G1327" s="160"/>
      <c r="H1327" s="160"/>
      <c r="I1327" s="160"/>
      <c r="J1327" s="160"/>
      <c r="K1327" s="160"/>
      <c r="L1327" s="160"/>
      <c r="M1327" s="160"/>
      <c r="N1327" s="160"/>
      <c r="O1327" s="160"/>
      <c r="P1327" s="160"/>
      <c r="Q1327" s="160"/>
      <c r="R1327" s="160"/>
      <c r="S1327" s="160"/>
      <c r="T1327" s="160"/>
      <c r="U1327" s="160"/>
      <c r="V1327" s="160"/>
      <c r="W1327" s="160"/>
      <c r="X1327" s="160"/>
      <c r="Y1327" s="160"/>
      <c r="Z1327" s="160"/>
      <c r="AA1327" s="160"/>
      <c r="AB1327" s="167"/>
      <c r="AC1327" s="160"/>
      <c r="AD1327" s="168"/>
      <c r="AE1327" s="160"/>
      <c r="AF1327" s="160"/>
      <c r="AG1327" s="161"/>
      <c r="AH1327" s="115"/>
      <c r="AI1327" s="115"/>
      <c r="AJ1327" s="159"/>
      <c r="AK1327" s="115"/>
      <c r="AL1327" s="115"/>
      <c r="AM1327" s="115"/>
      <c r="AO1327" s="115"/>
      <c r="AQ1327" s="4"/>
    </row>
    <row r="1328" spans="3:43">
      <c r="C1328" s="159"/>
      <c r="D1328" s="162"/>
      <c r="E1328" s="161"/>
      <c r="F1328" s="166"/>
      <c r="G1328" s="160"/>
      <c r="H1328" s="160"/>
      <c r="I1328" s="160"/>
      <c r="J1328" s="160"/>
      <c r="K1328" s="160"/>
      <c r="L1328" s="160"/>
      <c r="M1328" s="160"/>
      <c r="N1328" s="160"/>
      <c r="O1328" s="160"/>
      <c r="P1328" s="160"/>
      <c r="Q1328" s="160"/>
      <c r="R1328" s="160"/>
      <c r="S1328" s="160"/>
      <c r="T1328" s="160"/>
      <c r="U1328" s="160"/>
      <c r="V1328" s="160"/>
      <c r="W1328" s="160"/>
      <c r="X1328" s="160"/>
      <c r="Y1328" s="160"/>
      <c r="Z1328" s="160"/>
      <c r="AA1328" s="160"/>
      <c r="AB1328" s="167"/>
      <c r="AC1328" s="160"/>
      <c r="AD1328" s="168"/>
      <c r="AE1328" s="160"/>
      <c r="AF1328" s="160"/>
      <c r="AG1328" s="161"/>
      <c r="AH1328" s="115"/>
      <c r="AI1328" s="115"/>
      <c r="AJ1328" s="159"/>
      <c r="AK1328" s="115"/>
      <c r="AL1328" s="115"/>
      <c r="AM1328" s="115"/>
      <c r="AO1328" s="115"/>
      <c r="AQ1328" s="4"/>
    </row>
    <row r="1329" spans="3:43">
      <c r="C1329" s="159"/>
      <c r="D1329" s="162"/>
      <c r="E1329" s="161"/>
      <c r="F1329" s="166"/>
      <c r="G1329" s="160"/>
      <c r="H1329" s="160"/>
      <c r="I1329" s="160"/>
      <c r="J1329" s="160"/>
      <c r="K1329" s="160"/>
      <c r="L1329" s="160"/>
      <c r="M1329" s="160"/>
      <c r="N1329" s="160"/>
      <c r="O1329" s="160"/>
      <c r="P1329" s="160"/>
      <c r="Q1329" s="160"/>
      <c r="R1329" s="160"/>
      <c r="S1329" s="160"/>
      <c r="T1329" s="160"/>
      <c r="U1329" s="160"/>
      <c r="V1329" s="160"/>
      <c r="W1329" s="160"/>
      <c r="X1329" s="160"/>
      <c r="Y1329" s="160"/>
      <c r="Z1329" s="160"/>
      <c r="AA1329" s="160"/>
      <c r="AB1329" s="167"/>
      <c r="AC1329" s="160"/>
      <c r="AD1329" s="168"/>
      <c r="AE1329" s="160"/>
      <c r="AF1329" s="160"/>
      <c r="AG1329" s="161"/>
      <c r="AH1329" s="115"/>
      <c r="AI1329" s="115"/>
      <c r="AJ1329" s="159"/>
      <c r="AK1329" s="115"/>
      <c r="AL1329" s="115"/>
      <c r="AM1329" s="115"/>
      <c r="AO1329" s="115"/>
      <c r="AQ1329" s="4"/>
    </row>
    <row r="1330" spans="3:43">
      <c r="C1330" s="159"/>
      <c r="D1330" s="162"/>
      <c r="E1330" s="161"/>
      <c r="F1330" s="166"/>
      <c r="G1330" s="160"/>
      <c r="H1330" s="160"/>
      <c r="I1330" s="160"/>
      <c r="J1330" s="160"/>
      <c r="K1330" s="160"/>
      <c r="L1330" s="160"/>
      <c r="M1330" s="160"/>
      <c r="N1330" s="160"/>
      <c r="O1330" s="160"/>
      <c r="P1330" s="160"/>
      <c r="Q1330" s="160"/>
      <c r="R1330" s="160"/>
      <c r="S1330" s="160"/>
      <c r="T1330" s="160"/>
      <c r="U1330" s="160"/>
      <c r="V1330" s="160"/>
      <c r="W1330" s="160"/>
      <c r="X1330" s="160"/>
      <c r="Y1330" s="160"/>
      <c r="Z1330" s="160"/>
      <c r="AA1330" s="160"/>
      <c r="AB1330" s="167"/>
      <c r="AC1330" s="160"/>
      <c r="AD1330" s="168"/>
      <c r="AE1330" s="160"/>
      <c r="AF1330" s="160"/>
      <c r="AG1330" s="161"/>
      <c r="AH1330" s="115"/>
      <c r="AI1330" s="115"/>
      <c r="AJ1330" s="159"/>
      <c r="AK1330" s="115"/>
      <c r="AL1330" s="115"/>
      <c r="AM1330" s="115"/>
      <c r="AO1330" s="115"/>
      <c r="AQ1330" s="4"/>
    </row>
    <row r="1331" spans="3:43">
      <c r="C1331" s="159"/>
      <c r="D1331" s="162"/>
      <c r="E1331" s="161"/>
      <c r="F1331" s="166"/>
      <c r="G1331" s="160"/>
      <c r="H1331" s="160"/>
      <c r="I1331" s="160"/>
      <c r="J1331" s="160"/>
      <c r="K1331" s="160"/>
      <c r="L1331" s="160"/>
      <c r="M1331" s="160"/>
      <c r="N1331" s="160"/>
      <c r="O1331" s="160"/>
      <c r="P1331" s="160"/>
      <c r="Q1331" s="160"/>
      <c r="R1331" s="160"/>
      <c r="S1331" s="160"/>
      <c r="T1331" s="160"/>
      <c r="U1331" s="160"/>
      <c r="V1331" s="160"/>
      <c r="W1331" s="160"/>
      <c r="X1331" s="160"/>
      <c r="Y1331" s="160"/>
      <c r="Z1331" s="160"/>
      <c r="AA1331" s="160"/>
      <c r="AB1331" s="167"/>
      <c r="AC1331" s="160"/>
      <c r="AD1331" s="168"/>
      <c r="AE1331" s="160"/>
      <c r="AF1331" s="160"/>
      <c r="AG1331" s="161"/>
      <c r="AH1331" s="115"/>
      <c r="AI1331" s="115"/>
      <c r="AJ1331" s="159"/>
      <c r="AK1331" s="115"/>
      <c r="AL1331" s="115"/>
      <c r="AM1331" s="115"/>
      <c r="AO1331" s="115"/>
      <c r="AQ1331" s="4"/>
    </row>
    <row r="1332" spans="3:43">
      <c r="C1332" s="159"/>
      <c r="D1332" s="162"/>
      <c r="E1332" s="161"/>
      <c r="F1332" s="166"/>
      <c r="G1332" s="160"/>
      <c r="H1332" s="160"/>
      <c r="I1332" s="160"/>
      <c r="J1332" s="160"/>
      <c r="K1332" s="160"/>
      <c r="L1332" s="160"/>
      <c r="M1332" s="160"/>
      <c r="N1332" s="160"/>
      <c r="O1332" s="160"/>
      <c r="P1332" s="160"/>
      <c r="Q1332" s="160"/>
      <c r="R1332" s="160"/>
      <c r="S1332" s="160"/>
      <c r="T1332" s="160"/>
      <c r="U1332" s="160"/>
      <c r="V1332" s="160"/>
      <c r="W1332" s="160"/>
      <c r="X1332" s="160"/>
      <c r="Y1332" s="160"/>
      <c r="Z1332" s="160"/>
      <c r="AA1332" s="160"/>
      <c r="AB1332" s="167"/>
      <c r="AC1332" s="160"/>
      <c r="AD1332" s="168"/>
      <c r="AE1332" s="160"/>
      <c r="AF1332" s="160"/>
      <c r="AG1332" s="161"/>
      <c r="AH1332" s="115"/>
      <c r="AI1332" s="115"/>
      <c r="AJ1332" s="159"/>
      <c r="AK1332" s="115"/>
      <c r="AL1332" s="115"/>
      <c r="AM1332" s="115"/>
      <c r="AO1332" s="115"/>
      <c r="AQ1332" s="4"/>
    </row>
    <row r="1333" spans="3:43">
      <c r="C1333" s="159"/>
      <c r="D1333" s="162"/>
      <c r="E1333" s="161"/>
      <c r="F1333" s="166"/>
      <c r="G1333" s="160"/>
      <c r="H1333" s="160"/>
      <c r="I1333" s="160"/>
      <c r="J1333" s="160"/>
      <c r="K1333" s="160"/>
      <c r="L1333" s="160"/>
      <c r="M1333" s="160"/>
      <c r="N1333" s="160"/>
      <c r="O1333" s="160"/>
      <c r="P1333" s="160"/>
      <c r="Q1333" s="160"/>
      <c r="R1333" s="160"/>
      <c r="S1333" s="160"/>
      <c r="T1333" s="160"/>
      <c r="U1333" s="160"/>
      <c r="V1333" s="160"/>
      <c r="W1333" s="160"/>
      <c r="X1333" s="160"/>
      <c r="Y1333" s="160"/>
      <c r="Z1333" s="160"/>
      <c r="AA1333" s="160"/>
      <c r="AB1333" s="167"/>
      <c r="AC1333" s="160"/>
      <c r="AD1333" s="168"/>
      <c r="AE1333" s="160"/>
      <c r="AF1333" s="160"/>
      <c r="AG1333" s="161"/>
      <c r="AH1333" s="115"/>
      <c r="AI1333" s="115"/>
      <c r="AJ1333" s="159"/>
      <c r="AK1333" s="115"/>
      <c r="AL1333" s="115"/>
      <c r="AM1333" s="115"/>
      <c r="AO1333" s="115"/>
      <c r="AQ1333" s="4"/>
    </row>
    <row r="1334" spans="3:43">
      <c r="C1334" s="159"/>
      <c r="D1334" s="162"/>
      <c r="E1334" s="161"/>
      <c r="F1334" s="166"/>
      <c r="G1334" s="160"/>
      <c r="H1334" s="160"/>
      <c r="I1334" s="160"/>
      <c r="J1334" s="160"/>
      <c r="K1334" s="160"/>
      <c r="L1334" s="160"/>
      <c r="M1334" s="160"/>
      <c r="N1334" s="160"/>
      <c r="O1334" s="160"/>
      <c r="P1334" s="160"/>
      <c r="Q1334" s="160"/>
      <c r="R1334" s="160"/>
      <c r="S1334" s="160"/>
      <c r="T1334" s="160"/>
      <c r="U1334" s="160"/>
      <c r="V1334" s="160"/>
      <c r="W1334" s="160"/>
      <c r="X1334" s="160"/>
      <c r="Y1334" s="160"/>
      <c r="Z1334" s="160"/>
      <c r="AA1334" s="160"/>
      <c r="AB1334" s="167"/>
      <c r="AC1334" s="160"/>
      <c r="AD1334" s="168"/>
      <c r="AE1334" s="160"/>
      <c r="AF1334" s="160"/>
      <c r="AG1334" s="161"/>
      <c r="AH1334" s="115"/>
      <c r="AI1334" s="115"/>
      <c r="AJ1334" s="159"/>
      <c r="AK1334" s="115"/>
      <c r="AL1334" s="115"/>
      <c r="AM1334" s="115"/>
      <c r="AO1334" s="115"/>
      <c r="AQ1334" s="4"/>
    </row>
    <row r="1335" spans="3:43">
      <c r="C1335" s="159"/>
      <c r="D1335" s="162"/>
      <c r="E1335" s="161"/>
      <c r="F1335" s="166"/>
      <c r="G1335" s="160"/>
      <c r="H1335" s="160"/>
      <c r="I1335" s="160"/>
      <c r="J1335" s="160"/>
      <c r="K1335" s="160"/>
      <c r="L1335" s="160"/>
      <c r="M1335" s="160"/>
      <c r="N1335" s="160"/>
      <c r="O1335" s="160"/>
      <c r="P1335" s="160"/>
      <c r="Q1335" s="160"/>
      <c r="R1335" s="160"/>
      <c r="S1335" s="160"/>
      <c r="T1335" s="160"/>
      <c r="U1335" s="160"/>
      <c r="V1335" s="160"/>
      <c r="W1335" s="160"/>
      <c r="X1335" s="160"/>
      <c r="Y1335" s="160"/>
      <c r="Z1335" s="160"/>
      <c r="AA1335" s="160"/>
      <c r="AB1335" s="167"/>
      <c r="AC1335" s="160"/>
      <c r="AD1335" s="168"/>
      <c r="AE1335" s="160"/>
      <c r="AF1335" s="160"/>
      <c r="AG1335" s="161"/>
      <c r="AH1335" s="115"/>
      <c r="AI1335" s="115"/>
      <c r="AJ1335" s="159"/>
      <c r="AK1335" s="115"/>
      <c r="AL1335" s="115"/>
      <c r="AM1335" s="115"/>
      <c r="AO1335" s="115"/>
      <c r="AQ1335" s="4"/>
    </row>
    <row r="1336" spans="3:43">
      <c r="C1336" s="159"/>
      <c r="D1336" s="162"/>
      <c r="E1336" s="161"/>
      <c r="F1336" s="166"/>
      <c r="G1336" s="160"/>
      <c r="H1336" s="160"/>
      <c r="I1336" s="160"/>
      <c r="J1336" s="160"/>
      <c r="K1336" s="160"/>
      <c r="L1336" s="160"/>
      <c r="M1336" s="160"/>
      <c r="N1336" s="160"/>
      <c r="O1336" s="160"/>
      <c r="P1336" s="160"/>
      <c r="Q1336" s="160"/>
      <c r="R1336" s="160"/>
      <c r="S1336" s="160"/>
      <c r="T1336" s="160"/>
      <c r="U1336" s="160"/>
      <c r="V1336" s="160"/>
      <c r="W1336" s="160"/>
      <c r="X1336" s="160"/>
      <c r="Y1336" s="160"/>
      <c r="Z1336" s="160"/>
      <c r="AA1336" s="160"/>
      <c r="AB1336" s="167"/>
      <c r="AC1336" s="160"/>
      <c r="AD1336" s="168"/>
      <c r="AE1336" s="160"/>
      <c r="AF1336" s="160"/>
      <c r="AG1336" s="161"/>
      <c r="AH1336" s="115"/>
      <c r="AI1336" s="115"/>
      <c r="AJ1336" s="159"/>
      <c r="AK1336" s="115"/>
      <c r="AL1336" s="115"/>
      <c r="AM1336" s="115"/>
      <c r="AO1336" s="115"/>
      <c r="AQ1336" s="4"/>
    </row>
    <row r="1337" spans="3:43">
      <c r="C1337" s="159"/>
      <c r="D1337" s="162"/>
      <c r="E1337" s="161"/>
      <c r="F1337" s="166"/>
      <c r="G1337" s="160"/>
      <c r="H1337" s="160"/>
      <c r="I1337" s="160"/>
      <c r="J1337" s="160"/>
      <c r="K1337" s="160"/>
      <c r="L1337" s="160"/>
      <c r="M1337" s="160"/>
      <c r="N1337" s="160"/>
      <c r="O1337" s="160"/>
      <c r="P1337" s="160"/>
      <c r="Q1337" s="160"/>
      <c r="R1337" s="160"/>
      <c r="S1337" s="160"/>
      <c r="T1337" s="160"/>
      <c r="U1337" s="160"/>
      <c r="V1337" s="160"/>
      <c r="W1337" s="160"/>
      <c r="X1337" s="160"/>
      <c r="Y1337" s="160"/>
      <c r="Z1337" s="160"/>
      <c r="AA1337" s="160"/>
      <c r="AB1337" s="167"/>
      <c r="AC1337" s="160"/>
      <c r="AD1337" s="168"/>
      <c r="AE1337" s="160"/>
      <c r="AF1337" s="160"/>
      <c r="AG1337" s="161"/>
      <c r="AH1337" s="115"/>
      <c r="AI1337" s="115"/>
      <c r="AJ1337" s="159"/>
      <c r="AK1337" s="115"/>
      <c r="AL1337" s="115"/>
      <c r="AM1337" s="115"/>
      <c r="AO1337" s="115"/>
      <c r="AQ1337" s="4"/>
    </row>
    <row r="1338" spans="3:43">
      <c r="C1338" s="159"/>
      <c r="D1338" s="162"/>
      <c r="E1338" s="161"/>
      <c r="F1338" s="166"/>
      <c r="G1338" s="160"/>
      <c r="H1338" s="160"/>
      <c r="I1338" s="160"/>
      <c r="J1338" s="160"/>
      <c r="K1338" s="160"/>
      <c r="L1338" s="160"/>
      <c r="M1338" s="160"/>
      <c r="N1338" s="160"/>
      <c r="O1338" s="160"/>
      <c r="P1338" s="160"/>
      <c r="Q1338" s="160"/>
      <c r="R1338" s="160"/>
      <c r="S1338" s="160"/>
      <c r="T1338" s="160"/>
      <c r="U1338" s="160"/>
      <c r="V1338" s="160"/>
      <c r="W1338" s="160"/>
      <c r="X1338" s="160"/>
      <c r="Y1338" s="160"/>
      <c r="Z1338" s="160"/>
      <c r="AA1338" s="160"/>
      <c r="AB1338" s="167"/>
      <c r="AC1338" s="160"/>
      <c r="AD1338" s="168"/>
      <c r="AE1338" s="160"/>
      <c r="AF1338" s="160"/>
      <c r="AG1338" s="161"/>
      <c r="AH1338" s="115"/>
      <c r="AI1338" s="115"/>
      <c r="AJ1338" s="159"/>
      <c r="AK1338" s="115"/>
      <c r="AL1338" s="115"/>
      <c r="AM1338" s="115"/>
      <c r="AO1338" s="115"/>
      <c r="AQ1338" s="4"/>
    </row>
    <row r="1339" spans="3:43">
      <c r="C1339" s="159"/>
      <c r="D1339" s="162"/>
      <c r="E1339" s="161"/>
      <c r="F1339" s="166"/>
      <c r="G1339" s="160"/>
      <c r="H1339" s="160"/>
      <c r="I1339" s="160"/>
      <c r="J1339" s="160"/>
      <c r="K1339" s="160"/>
      <c r="L1339" s="160"/>
      <c r="M1339" s="160"/>
      <c r="N1339" s="160"/>
      <c r="O1339" s="160"/>
      <c r="P1339" s="160"/>
      <c r="Q1339" s="160"/>
      <c r="R1339" s="160"/>
      <c r="S1339" s="160"/>
      <c r="T1339" s="160"/>
      <c r="U1339" s="160"/>
      <c r="V1339" s="160"/>
      <c r="W1339" s="160"/>
      <c r="X1339" s="160"/>
      <c r="Y1339" s="160"/>
      <c r="Z1339" s="160"/>
      <c r="AA1339" s="160"/>
      <c r="AB1339" s="167"/>
      <c r="AC1339" s="160"/>
      <c r="AD1339" s="168"/>
      <c r="AE1339" s="160"/>
      <c r="AF1339" s="160"/>
      <c r="AG1339" s="161"/>
      <c r="AH1339" s="115"/>
      <c r="AI1339" s="115"/>
      <c r="AJ1339" s="159"/>
      <c r="AK1339" s="115"/>
      <c r="AL1339" s="115"/>
      <c r="AM1339" s="115"/>
      <c r="AO1339" s="115"/>
      <c r="AQ1339" s="4"/>
    </row>
    <row r="1340" spans="3:43">
      <c r="C1340" s="159"/>
      <c r="D1340" s="162"/>
      <c r="E1340" s="161"/>
      <c r="F1340" s="166"/>
      <c r="G1340" s="160"/>
      <c r="H1340" s="160"/>
      <c r="I1340" s="160"/>
      <c r="J1340" s="160"/>
      <c r="K1340" s="160"/>
      <c r="L1340" s="160"/>
      <c r="M1340" s="160"/>
      <c r="N1340" s="160"/>
      <c r="O1340" s="160"/>
      <c r="P1340" s="160"/>
      <c r="Q1340" s="160"/>
      <c r="R1340" s="160"/>
      <c r="S1340" s="160"/>
      <c r="T1340" s="160"/>
      <c r="U1340" s="160"/>
      <c r="V1340" s="160"/>
      <c r="W1340" s="160"/>
      <c r="X1340" s="160"/>
      <c r="Y1340" s="160"/>
      <c r="Z1340" s="160"/>
      <c r="AA1340" s="160"/>
      <c r="AB1340" s="167"/>
      <c r="AC1340" s="160"/>
      <c r="AD1340" s="168"/>
      <c r="AE1340" s="160"/>
      <c r="AF1340" s="160"/>
      <c r="AG1340" s="161"/>
      <c r="AH1340" s="115"/>
      <c r="AI1340" s="115"/>
      <c r="AJ1340" s="159"/>
      <c r="AK1340" s="115"/>
      <c r="AL1340" s="115"/>
      <c r="AM1340" s="115"/>
      <c r="AO1340" s="115"/>
      <c r="AQ1340" s="4"/>
    </row>
    <row r="1341" spans="3:43">
      <c r="C1341" s="159"/>
      <c r="D1341" s="162"/>
      <c r="E1341" s="161"/>
      <c r="F1341" s="166"/>
      <c r="G1341" s="160"/>
      <c r="H1341" s="160"/>
      <c r="I1341" s="160"/>
      <c r="J1341" s="160"/>
      <c r="K1341" s="160"/>
      <c r="L1341" s="160"/>
      <c r="M1341" s="160"/>
      <c r="N1341" s="160"/>
      <c r="O1341" s="160"/>
      <c r="P1341" s="160"/>
      <c r="Q1341" s="160"/>
      <c r="R1341" s="160"/>
      <c r="S1341" s="160"/>
      <c r="T1341" s="160"/>
      <c r="U1341" s="160"/>
      <c r="V1341" s="160"/>
      <c r="W1341" s="160"/>
      <c r="X1341" s="160"/>
      <c r="Y1341" s="160"/>
      <c r="Z1341" s="160"/>
      <c r="AA1341" s="160"/>
      <c r="AB1341" s="167"/>
      <c r="AC1341" s="160"/>
      <c r="AD1341" s="168"/>
      <c r="AE1341" s="160"/>
      <c r="AF1341" s="160"/>
      <c r="AG1341" s="161"/>
      <c r="AH1341" s="115"/>
      <c r="AI1341" s="115"/>
      <c r="AJ1341" s="159"/>
      <c r="AK1341" s="115"/>
      <c r="AL1341" s="115"/>
      <c r="AM1341" s="115"/>
      <c r="AO1341" s="115"/>
      <c r="AQ1341" s="4"/>
    </row>
    <row r="1342" spans="3:43">
      <c r="C1342" s="159"/>
      <c r="D1342" s="162"/>
      <c r="E1342" s="161"/>
      <c r="F1342" s="166"/>
      <c r="G1342" s="160"/>
      <c r="H1342" s="160"/>
      <c r="I1342" s="160"/>
      <c r="J1342" s="160"/>
      <c r="K1342" s="160"/>
      <c r="L1342" s="160"/>
      <c r="M1342" s="160"/>
      <c r="N1342" s="160"/>
      <c r="O1342" s="160"/>
      <c r="P1342" s="160"/>
      <c r="Q1342" s="160"/>
      <c r="R1342" s="160"/>
      <c r="S1342" s="160"/>
      <c r="T1342" s="160"/>
      <c r="U1342" s="160"/>
      <c r="V1342" s="160"/>
      <c r="W1342" s="160"/>
      <c r="X1342" s="160"/>
      <c r="Y1342" s="160"/>
      <c r="Z1342" s="160"/>
      <c r="AA1342" s="160"/>
      <c r="AB1342" s="167"/>
      <c r="AC1342" s="160"/>
      <c r="AD1342" s="168"/>
      <c r="AE1342" s="160"/>
      <c r="AF1342" s="160"/>
      <c r="AG1342" s="161"/>
      <c r="AH1342" s="115"/>
      <c r="AI1342" s="115"/>
      <c r="AJ1342" s="159"/>
      <c r="AK1342" s="115"/>
      <c r="AL1342" s="115"/>
      <c r="AM1342" s="115"/>
      <c r="AO1342" s="115"/>
      <c r="AQ1342" s="4"/>
    </row>
    <row r="1343" spans="3:43">
      <c r="C1343" s="159"/>
      <c r="D1343" s="162"/>
      <c r="E1343" s="161"/>
      <c r="F1343" s="166"/>
      <c r="G1343" s="160"/>
      <c r="H1343" s="160"/>
      <c r="I1343" s="160"/>
      <c r="J1343" s="160"/>
      <c r="K1343" s="160"/>
      <c r="L1343" s="160"/>
      <c r="M1343" s="160"/>
      <c r="N1343" s="160"/>
      <c r="O1343" s="160"/>
      <c r="P1343" s="160"/>
      <c r="Q1343" s="160"/>
      <c r="R1343" s="160"/>
      <c r="S1343" s="160"/>
      <c r="T1343" s="160"/>
      <c r="U1343" s="160"/>
      <c r="V1343" s="160"/>
      <c r="W1343" s="160"/>
      <c r="X1343" s="160"/>
      <c r="Y1343" s="160"/>
      <c r="Z1343" s="160"/>
      <c r="AA1343" s="160"/>
      <c r="AB1343" s="167"/>
      <c r="AC1343" s="160"/>
      <c r="AD1343" s="168"/>
      <c r="AE1343" s="160"/>
      <c r="AF1343" s="160"/>
      <c r="AG1343" s="161"/>
      <c r="AH1343" s="115"/>
      <c r="AI1343" s="115"/>
      <c r="AJ1343" s="159"/>
      <c r="AK1343" s="115"/>
      <c r="AL1343" s="115"/>
      <c r="AM1343" s="115"/>
      <c r="AO1343" s="115"/>
      <c r="AQ1343" s="4"/>
    </row>
    <row r="1344" spans="3:43">
      <c r="C1344" s="159"/>
      <c r="D1344" s="162"/>
      <c r="E1344" s="161"/>
      <c r="F1344" s="166"/>
      <c r="G1344" s="160"/>
      <c r="H1344" s="160"/>
      <c r="I1344" s="160"/>
      <c r="J1344" s="160"/>
      <c r="K1344" s="160"/>
      <c r="L1344" s="160"/>
      <c r="M1344" s="160"/>
      <c r="N1344" s="160"/>
      <c r="O1344" s="160"/>
      <c r="P1344" s="160"/>
      <c r="Q1344" s="160"/>
      <c r="R1344" s="160"/>
      <c r="S1344" s="160"/>
      <c r="T1344" s="160"/>
      <c r="U1344" s="160"/>
      <c r="V1344" s="160"/>
      <c r="W1344" s="160"/>
      <c r="X1344" s="160"/>
      <c r="Y1344" s="160"/>
      <c r="Z1344" s="160"/>
      <c r="AA1344" s="160"/>
      <c r="AB1344" s="167"/>
      <c r="AC1344" s="160"/>
      <c r="AD1344" s="168"/>
      <c r="AE1344" s="160"/>
      <c r="AF1344" s="160"/>
      <c r="AG1344" s="161"/>
      <c r="AH1344" s="115"/>
      <c r="AI1344" s="115"/>
      <c r="AJ1344" s="159"/>
      <c r="AK1344" s="115"/>
      <c r="AL1344" s="115"/>
      <c r="AM1344" s="115"/>
      <c r="AO1344" s="115"/>
      <c r="AQ1344" s="4"/>
    </row>
    <row r="1345" spans="3:43">
      <c r="C1345" s="159"/>
      <c r="D1345" s="162"/>
      <c r="E1345" s="161"/>
      <c r="F1345" s="166"/>
      <c r="G1345" s="160"/>
      <c r="H1345" s="160"/>
      <c r="I1345" s="160"/>
      <c r="J1345" s="160"/>
      <c r="K1345" s="160"/>
      <c r="L1345" s="160"/>
      <c r="M1345" s="160"/>
      <c r="N1345" s="160"/>
      <c r="O1345" s="160"/>
      <c r="P1345" s="160"/>
      <c r="Q1345" s="160"/>
      <c r="R1345" s="160"/>
      <c r="S1345" s="160"/>
      <c r="T1345" s="160"/>
      <c r="U1345" s="160"/>
      <c r="V1345" s="160"/>
      <c r="W1345" s="160"/>
      <c r="X1345" s="160"/>
      <c r="Y1345" s="160"/>
      <c r="Z1345" s="160"/>
      <c r="AA1345" s="160"/>
      <c r="AB1345" s="167"/>
      <c r="AC1345" s="160"/>
      <c r="AD1345" s="168"/>
      <c r="AE1345" s="160"/>
      <c r="AF1345" s="160"/>
      <c r="AG1345" s="161"/>
      <c r="AH1345" s="115"/>
      <c r="AI1345" s="115"/>
      <c r="AJ1345" s="159"/>
      <c r="AK1345" s="115"/>
      <c r="AL1345" s="115"/>
      <c r="AM1345" s="115"/>
      <c r="AO1345" s="115"/>
      <c r="AQ1345" s="4"/>
    </row>
    <row r="1346" spans="3:43">
      <c r="C1346" s="159"/>
      <c r="D1346" s="162"/>
      <c r="E1346" s="161"/>
      <c r="F1346" s="166"/>
      <c r="G1346" s="160"/>
      <c r="H1346" s="160"/>
      <c r="I1346" s="160"/>
      <c r="J1346" s="160"/>
      <c r="K1346" s="160"/>
      <c r="L1346" s="160"/>
      <c r="M1346" s="160"/>
      <c r="N1346" s="160"/>
      <c r="O1346" s="160"/>
      <c r="P1346" s="160"/>
      <c r="Q1346" s="160"/>
      <c r="R1346" s="160"/>
      <c r="S1346" s="160"/>
      <c r="T1346" s="160"/>
      <c r="U1346" s="160"/>
      <c r="V1346" s="160"/>
      <c r="W1346" s="160"/>
      <c r="X1346" s="160"/>
      <c r="Y1346" s="160"/>
      <c r="Z1346" s="160"/>
      <c r="AA1346" s="160"/>
      <c r="AB1346" s="167"/>
      <c r="AC1346" s="160"/>
      <c r="AD1346" s="168"/>
      <c r="AE1346" s="160"/>
      <c r="AF1346" s="160"/>
      <c r="AG1346" s="161"/>
      <c r="AH1346" s="115"/>
      <c r="AI1346" s="115"/>
      <c r="AJ1346" s="159"/>
      <c r="AK1346" s="115"/>
      <c r="AL1346" s="115"/>
      <c r="AM1346" s="115"/>
      <c r="AO1346" s="115"/>
      <c r="AQ1346" s="4"/>
    </row>
    <row r="1347" spans="3:43">
      <c r="C1347" s="159"/>
      <c r="D1347" s="162"/>
      <c r="E1347" s="161"/>
      <c r="F1347" s="166"/>
      <c r="G1347" s="160"/>
      <c r="H1347" s="160"/>
      <c r="I1347" s="160"/>
      <c r="J1347" s="160"/>
      <c r="K1347" s="160"/>
      <c r="L1347" s="160"/>
      <c r="M1347" s="160"/>
      <c r="N1347" s="160"/>
      <c r="O1347" s="160"/>
      <c r="P1347" s="160"/>
      <c r="Q1347" s="160"/>
      <c r="R1347" s="160"/>
      <c r="S1347" s="160"/>
      <c r="T1347" s="160"/>
      <c r="U1347" s="160"/>
      <c r="V1347" s="160"/>
      <c r="W1347" s="160"/>
      <c r="X1347" s="160"/>
      <c r="Y1347" s="160"/>
      <c r="Z1347" s="160"/>
      <c r="AA1347" s="160"/>
      <c r="AB1347" s="167"/>
      <c r="AC1347" s="160"/>
      <c r="AD1347" s="168"/>
      <c r="AE1347" s="160"/>
      <c r="AF1347" s="160"/>
      <c r="AG1347" s="161"/>
      <c r="AH1347" s="115"/>
      <c r="AI1347" s="115"/>
      <c r="AJ1347" s="159"/>
      <c r="AK1347" s="115"/>
      <c r="AL1347" s="115"/>
      <c r="AM1347" s="115"/>
      <c r="AO1347" s="115"/>
      <c r="AQ1347" s="4"/>
    </row>
    <row r="1348" spans="3:43">
      <c r="C1348" s="159"/>
      <c r="D1348" s="162"/>
      <c r="E1348" s="161"/>
      <c r="F1348" s="166"/>
      <c r="G1348" s="160"/>
      <c r="H1348" s="160"/>
      <c r="I1348" s="160"/>
      <c r="J1348" s="160"/>
      <c r="K1348" s="160"/>
      <c r="L1348" s="160"/>
      <c r="M1348" s="160"/>
      <c r="N1348" s="160"/>
      <c r="O1348" s="160"/>
      <c r="P1348" s="160"/>
      <c r="Q1348" s="160"/>
      <c r="R1348" s="160"/>
      <c r="S1348" s="160"/>
      <c r="T1348" s="160"/>
      <c r="U1348" s="160"/>
      <c r="V1348" s="160"/>
      <c r="W1348" s="160"/>
      <c r="X1348" s="160"/>
      <c r="Y1348" s="160"/>
      <c r="Z1348" s="160"/>
      <c r="AA1348" s="160"/>
      <c r="AB1348" s="167"/>
      <c r="AC1348" s="160"/>
      <c r="AD1348" s="168"/>
      <c r="AE1348" s="160"/>
      <c r="AF1348" s="160"/>
      <c r="AG1348" s="161"/>
      <c r="AH1348" s="115"/>
      <c r="AI1348" s="115"/>
      <c r="AJ1348" s="159"/>
      <c r="AK1348" s="115"/>
      <c r="AL1348" s="115"/>
      <c r="AM1348" s="115"/>
      <c r="AO1348" s="115"/>
      <c r="AQ1348" s="4"/>
    </row>
    <row r="1349" spans="3:43">
      <c r="C1349" s="159"/>
      <c r="D1349" s="162"/>
      <c r="E1349" s="161"/>
      <c r="F1349" s="166"/>
      <c r="G1349" s="160"/>
      <c r="H1349" s="160"/>
      <c r="I1349" s="160"/>
      <c r="J1349" s="160"/>
      <c r="K1349" s="160"/>
      <c r="L1349" s="160"/>
      <c r="M1349" s="160"/>
      <c r="N1349" s="160"/>
      <c r="O1349" s="160"/>
      <c r="P1349" s="160"/>
      <c r="Q1349" s="160"/>
      <c r="R1349" s="160"/>
      <c r="S1349" s="160"/>
      <c r="T1349" s="160"/>
      <c r="U1349" s="160"/>
      <c r="V1349" s="160"/>
      <c r="W1349" s="160"/>
      <c r="X1349" s="160"/>
      <c r="Y1349" s="160"/>
      <c r="Z1349" s="160"/>
      <c r="AA1349" s="160"/>
      <c r="AB1349" s="167"/>
      <c r="AC1349" s="160"/>
      <c r="AD1349" s="168"/>
      <c r="AE1349" s="160"/>
      <c r="AF1349" s="160"/>
      <c r="AG1349" s="161"/>
      <c r="AH1349" s="115"/>
      <c r="AI1349" s="115"/>
      <c r="AJ1349" s="159"/>
      <c r="AK1349" s="115"/>
      <c r="AL1349" s="115"/>
      <c r="AM1349" s="115"/>
      <c r="AO1349" s="115"/>
      <c r="AQ1349" s="4"/>
    </row>
    <row r="1350" spans="3:43">
      <c r="C1350" s="159"/>
      <c r="D1350" s="162"/>
      <c r="E1350" s="161"/>
      <c r="F1350" s="166"/>
      <c r="G1350" s="160"/>
      <c r="H1350" s="160"/>
      <c r="I1350" s="160"/>
      <c r="J1350" s="160"/>
      <c r="K1350" s="160"/>
      <c r="L1350" s="160"/>
      <c r="M1350" s="160"/>
      <c r="N1350" s="160"/>
      <c r="O1350" s="160"/>
      <c r="P1350" s="160"/>
      <c r="Q1350" s="160"/>
      <c r="R1350" s="160"/>
      <c r="S1350" s="160"/>
      <c r="T1350" s="160"/>
      <c r="U1350" s="160"/>
      <c r="V1350" s="160"/>
      <c r="W1350" s="160"/>
      <c r="X1350" s="160"/>
      <c r="Y1350" s="160"/>
      <c r="Z1350" s="160"/>
      <c r="AA1350" s="160"/>
      <c r="AB1350" s="167"/>
      <c r="AC1350" s="160"/>
      <c r="AD1350" s="168"/>
      <c r="AE1350" s="160"/>
      <c r="AF1350" s="160"/>
      <c r="AG1350" s="161"/>
      <c r="AH1350" s="115"/>
      <c r="AI1350" s="115"/>
      <c r="AJ1350" s="159"/>
      <c r="AK1350" s="115"/>
      <c r="AL1350" s="115"/>
      <c r="AM1350" s="115"/>
      <c r="AO1350" s="115"/>
      <c r="AQ1350" s="4"/>
    </row>
    <row r="1351" spans="3:43">
      <c r="C1351" s="159"/>
      <c r="D1351" s="162"/>
      <c r="E1351" s="161"/>
      <c r="F1351" s="166"/>
      <c r="G1351" s="160"/>
      <c r="H1351" s="160"/>
      <c r="I1351" s="160"/>
      <c r="J1351" s="160"/>
      <c r="K1351" s="160"/>
      <c r="L1351" s="160"/>
      <c r="M1351" s="160"/>
      <c r="N1351" s="160"/>
      <c r="O1351" s="160"/>
      <c r="P1351" s="160"/>
      <c r="Q1351" s="160"/>
      <c r="R1351" s="160"/>
      <c r="S1351" s="160"/>
      <c r="T1351" s="160"/>
      <c r="U1351" s="160"/>
      <c r="V1351" s="160"/>
      <c r="W1351" s="160"/>
      <c r="X1351" s="160"/>
      <c r="Y1351" s="160"/>
      <c r="Z1351" s="160"/>
      <c r="AA1351" s="160"/>
      <c r="AB1351" s="167"/>
      <c r="AC1351" s="160"/>
      <c r="AD1351" s="168"/>
      <c r="AE1351" s="160"/>
      <c r="AF1351" s="160"/>
      <c r="AG1351" s="161"/>
      <c r="AH1351" s="115"/>
      <c r="AI1351" s="115"/>
      <c r="AJ1351" s="159"/>
      <c r="AK1351" s="115"/>
      <c r="AL1351" s="115"/>
      <c r="AM1351" s="115"/>
      <c r="AO1351" s="115"/>
      <c r="AQ1351" s="4"/>
    </row>
    <row r="1352" spans="3:43">
      <c r="C1352" s="159"/>
      <c r="D1352" s="162"/>
      <c r="E1352" s="161"/>
      <c r="F1352" s="166"/>
      <c r="G1352" s="160"/>
      <c r="H1352" s="160"/>
      <c r="I1352" s="160"/>
      <c r="J1352" s="160"/>
      <c r="K1352" s="160"/>
      <c r="L1352" s="160"/>
      <c r="M1352" s="160"/>
      <c r="N1352" s="160"/>
      <c r="O1352" s="160"/>
      <c r="P1352" s="160"/>
      <c r="Q1352" s="160"/>
      <c r="R1352" s="160"/>
      <c r="S1352" s="160"/>
      <c r="T1352" s="160"/>
      <c r="U1352" s="160"/>
      <c r="V1352" s="160"/>
      <c r="W1352" s="160"/>
      <c r="X1352" s="160"/>
      <c r="Y1352" s="160"/>
      <c r="Z1352" s="160"/>
      <c r="AA1352" s="160"/>
      <c r="AB1352" s="167"/>
      <c r="AC1352" s="160"/>
      <c r="AD1352" s="168"/>
      <c r="AE1352" s="160"/>
      <c r="AF1352" s="160"/>
      <c r="AG1352" s="161"/>
      <c r="AH1352" s="115"/>
      <c r="AI1352" s="115"/>
      <c r="AJ1352" s="159"/>
      <c r="AK1352" s="115"/>
      <c r="AL1352" s="115"/>
      <c r="AM1352" s="115"/>
      <c r="AO1352" s="115"/>
      <c r="AQ1352" s="4"/>
    </row>
    <row r="1353" spans="3:43">
      <c r="C1353" s="159"/>
      <c r="D1353" s="162"/>
      <c r="E1353" s="161"/>
      <c r="F1353" s="166"/>
      <c r="G1353" s="160"/>
      <c r="H1353" s="160"/>
      <c r="I1353" s="160"/>
      <c r="J1353" s="160"/>
      <c r="K1353" s="160"/>
      <c r="L1353" s="160"/>
      <c r="M1353" s="160"/>
      <c r="N1353" s="160"/>
      <c r="O1353" s="160"/>
      <c r="P1353" s="160"/>
      <c r="Q1353" s="160"/>
      <c r="R1353" s="160"/>
      <c r="S1353" s="160"/>
      <c r="T1353" s="160"/>
      <c r="U1353" s="160"/>
      <c r="V1353" s="160"/>
      <c r="W1353" s="160"/>
      <c r="X1353" s="160"/>
      <c r="Y1353" s="160"/>
      <c r="Z1353" s="160"/>
      <c r="AA1353" s="160"/>
      <c r="AB1353" s="167"/>
      <c r="AC1353" s="160"/>
      <c r="AD1353" s="168"/>
      <c r="AE1353" s="160"/>
      <c r="AF1353" s="160"/>
      <c r="AG1353" s="161"/>
      <c r="AH1353" s="115"/>
      <c r="AI1353" s="115"/>
      <c r="AJ1353" s="159"/>
      <c r="AK1353" s="115"/>
      <c r="AL1353" s="115"/>
      <c r="AM1353" s="115"/>
      <c r="AO1353" s="115"/>
      <c r="AQ1353" s="4"/>
    </row>
    <row r="1354" spans="3:43">
      <c r="C1354" s="159"/>
      <c r="D1354" s="162"/>
      <c r="E1354" s="161"/>
      <c r="F1354" s="166"/>
      <c r="G1354" s="160"/>
      <c r="H1354" s="160"/>
      <c r="I1354" s="160"/>
      <c r="J1354" s="160"/>
      <c r="K1354" s="160"/>
      <c r="L1354" s="160"/>
      <c r="M1354" s="160"/>
      <c r="N1354" s="160"/>
      <c r="O1354" s="160"/>
      <c r="P1354" s="160"/>
      <c r="Q1354" s="160"/>
      <c r="R1354" s="160"/>
      <c r="S1354" s="160"/>
      <c r="T1354" s="160"/>
      <c r="U1354" s="160"/>
      <c r="V1354" s="160"/>
      <c r="W1354" s="160"/>
      <c r="X1354" s="160"/>
      <c r="Y1354" s="160"/>
      <c r="Z1354" s="160"/>
      <c r="AA1354" s="160"/>
      <c r="AB1354" s="167"/>
      <c r="AC1354" s="160"/>
      <c r="AD1354" s="168"/>
      <c r="AE1354" s="160"/>
      <c r="AF1354" s="160"/>
      <c r="AG1354" s="161"/>
      <c r="AH1354" s="115"/>
      <c r="AI1354" s="115"/>
      <c r="AJ1354" s="159"/>
      <c r="AK1354" s="115"/>
      <c r="AL1354" s="115"/>
      <c r="AM1354" s="115"/>
      <c r="AO1354" s="115"/>
      <c r="AQ1354" s="4"/>
    </row>
    <row r="1355" spans="3:43">
      <c r="C1355" s="159"/>
      <c r="D1355" s="162"/>
      <c r="E1355" s="161"/>
      <c r="F1355" s="166"/>
      <c r="G1355" s="160"/>
      <c r="H1355" s="160"/>
      <c r="I1355" s="160"/>
      <c r="J1355" s="160"/>
      <c r="K1355" s="160"/>
      <c r="L1355" s="160"/>
      <c r="M1355" s="160"/>
      <c r="N1355" s="160"/>
      <c r="O1355" s="160"/>
      <c r="P1355" s="160"/>
      <c r="Q1355" s="160"/>
      <c r="R1355" s="160"/>
      <c r="S1355" s="160"/>
      <c r="T1355" s="160"/>
      <c r="U1355" s="160"/>
      <c r="V1355" s="160"/>
      <c r="W1355" s="160"/>
      <c r="X1355" s="160"/>
      <c r="Y1355" s="160"/>
      <c r="Z1355" s="160"/>
      <c r="AA1355" s="160"/>
      <c r="AB1355" s="167"/>
      <c r="AC1355" s="160"/>
      <c r="AD1355" s="168"/>
      <c r="AE1355" s="160"/>
      <c r="AF1355" s="160"/>
      <c r="AG1355" s="161"/>
      <c r="AH1355" s="115"/>
      <c r="AI1355" s="115"/>
      <c r="AJ1355" s="159"/>
      <c r="AK1355" s="115"/>
      <c r="AL1355" s="115"/>
      <c r="AM1355" s="115"/>
      <c r="AO1355" s="115"/>
      <c r="AQ1355" s="4"/>
    </row>
    <row r="1356" spans="3:43">
      <c r="C1356" s="159"/>
      <c r="D1356" s="162"/>
      <c r="E1356" s="161"/>
      <c r="F1356" s="166"/>
      <c r="G1356" s="160"/>
      <c r="H1356" s="160"/>
      <c r="I1356" s="160"/>
      <c r="J1356" s="160"/>
      <c r="K1356" s="160"/>
      <c r="L1356" s="160"/>
      <c r="M1356" s="160"/>
      <c r="N1356" s="160"/>
      <c r="O1356" s="160"/>
      <c r="P1356" s="160"/>
      <c r="Q1356" s="160"/>
      <c r="R1356" s="160"/>
      <c r="S1356" s="160"/>
      <c r="T1356" s="160"/>
      <c r="U1356" s="160"/>
      <c r="V1356" s="160"/>
      <c r="W1356" s="160"/>
      <c r="X1356" s="160"/>
      <c r="Y1356" s="160"/>
      <c r="Z1356" s="160"/>
      <c r="AA1356" s="160"/>
      <c r="AB1356" s="167"/>
      <c r="AC1356" s="160"/>
      <c r="AD1356" s="168"/>
      <c r="AE1356" s="160"/>
      <c r="AF1356" s="160"/>
      <c r="AG1356" s="161"/>
      <c r="AH1356" s="115"/>
      <c r="AI1356" s="115"/>
      <c r="AJ1356" s="159"/>
      <c r="AK1356" s="115"/>
      <c r="AL1356" s="115"/>
      <c r="AM1356" s="115"/>
      <c r="AO1356" s="115"/>
      <c r="AQ1356" s="4"/>
    </row>
    <row r="1357" spans="3:43">
      <c r="C1357" s="159"/>
      <c r="D1357" s="162"/>
      <c r="E1357" s="161"/>
      <c r="F1357" s="166"/>
      <c r="G1357" s="160"/>
      <c r="H1357" s="160"/>
      <c r="I1357" s="160"/>
      <c r="J1357" s="160"/>
      <c r="K1357" s="160"/>
      <c r="L1357" s="160"/>
      <c r="M1357" s="160"/>
      <c r="N1357" s="160"/>
      <c r="O1357" s="160"/>
      <c r="P1357" s="160"/>
      <c r="Q1357" s="160"/>
      <c r="R1357" s="160"/>
      <c r="S1357" s="160"/>
      <c r="T1357" s="160"/>
      <c r="U1357" s="160"/>
      <c r="V1357" s="160"/>
      <c r="W1357" s="160"/>
      <c r="X1357" s="160"/>
      <c r="Y1357" s="160"/>
      <c r="Z1357" s="160"/>
      <c r="AA1357" s="160"/>
      <c r="AB1357" s="167"/>
      <c r="AC1357" s="160"/>
      <c r="AD1357" s="168"/>
      <c r="AE1357" s="160"/>
      <c r="AF1357" s="160"/>
      <c r="AG1357" s="161"/>
      <c r="AH1357" s="115"/>
      <c r="AI1357" s="115"/>
      <c r="AJ1357" s="159"/>
      <c r="AK1357" s="115"/>
      <c r="AL1357" s="115"/>
      <c r="AM1357" s="115"/>
      <c r="AO1357" s="115"/>
      <c r="AQ1357" s="4"/>
    </row>
    <row r="1358" spans="3:43">
      <c r="C1358" s="159"/>
      <c r="D1358" s="162"/>
      <c r="E1358" s="161"/>
      <c r="F1358" s="166"/>
      <c r="G1358" s="160"/>
      <c r="H1358" s="160"/>
      <c r="I1358" s="160"/>
      <c r="J1358" s="160"/>
      <c r="K1358" s="160"/>
      <c r="L1358" s="160"/>
      <c r="M1358" s="160"/>
      <c r="N1358" s="160"/>
      <c r="O1358" s="160"/>
      <c r="P1358" s="160"/>
      <c r="Q1358" s="160"/>
      <c r="R1358" s="160"/>
      <c r="S1358" s="160"/>
      <c r="T1358" s="160"/>
      <c r="U1358" s="160"/>
      <c r="V1358" s="160"/>
      <c r="W1358" s="160"/>
      <c r="X1358" s="160"/>
      <c r="Y1358" s="160"/>
      <c r="Z1358" s="160"/>
      <c r="AA1358" s="160"/>
      <c r="AB1358" s="167"/>
      <c r="AC1358" s="160"/>
      <c r="AD1358" s="168"/>
      <c r="AE1358" s="160"/>
      <c r="AF1358" s="160"/>
      <c r="AG1358" s="161"/>
      <c r="AH1358" s="115"/>
      <c r="AI1358" s="115"/>
      <c r="AJ1358" s="159"/>
      <c r="AK1358" s="115"/>
      <c r="AL1358" s="115"/>
      <c r="AM1358" s="115"/>
      <c r="AO1358" s="115"/>
      <c r="AQ1358" s="4"/>
    </row>
    <row r="1359" spans="3:43">
      <c r="C1359" s="159"/>
      <c r="D1359" s="162"/>
      <c r="E1359" s="161"/>
      <c r="F1359" s="166"/>
      <c r="G1359" s="160"/>
      <c r="H1359" s="160"/>
      <c r="I1359" s="160"/>
      <c r="J1359" s="160"/>
      <c r="K1359" s="160"/>
      <c r="L1359" s="160"/>
      <c r="M1359" s="160"/>
      <c r="N1359" s="160"/>
      <c r="O1359" s="160"/>
      <c r="P1359" s="160"/>
      <c r="Q1359" s="160"/>
      <c r="R1359" s="160"/>
      <c r="S1359" s="160"/>
      <c r="T1359" s="160"/>
      <c r="U1359" s="160"/>
      <c r="V1359" s="160"/>
      <c r="W1359" s="160"/>
      <c r="X1359" s="160"/>
      <c r="Y1359" s="160"/>
      <c r="Z1359" s="160"/>
      <c r="AA1359" s="160"/>
      <c r="AB1359" s="167"/>
      <c r="AC1359" s="160"/>
      <c r="AD1359" s="168"/>
      <c r="AE1359" s="160"/>
      <c r="AF1359" s="160"/>
      <c r="AG1359" s="161"/>
      <c r="AH1359" s="115"/>
      <c r="AI1359" s="115"/>
      <c r="AJ1359" s="159"/>
      <c r="AK1359" s="115"/>
      <c r="AL1359" s="115"/>
      <c r="AM1359" s="115"/>
      <c r="AO1359" s="115"/>
      <c r="AQ1359" s="4"/>
    </row>
    <row r="1360" spans="3:43">
      <c r="C1360" s="159"/>
      <c r="D1360" s="162"/>
      <c r="E1360" s="161"/>
      <c r="F1360" s="166"/>
      <c r="G1360" s="160"/>
      <c r="H1360" s="160"/>
      <c r="I1360" s="160"/>
      <c r="J1360" s="160"/>
      <c r="K1360" s="160"/>
      <c r="L1360" s="160"/>
      <c r="M1360" s="160"/>
      <c r="N1360" s="160"/>
      <c r="O1360" s="160"/>
      <c r="P1360" s="160"/>
      <c r="Q1360" s="160"/>
      <c r="R1360" s="160"/>
      <c r="S1360" s="160"/>
      <c r="T1360" s="160"/>
      <c r="U1360" s="160"/>
      <c r="V1360" s="160"/>
      <c r="W1360" s="160"/>
      <c r="X1360" s="160"/>
      <c r="Y1360" s="160"/>
      <c r="Z1360" s="160"/>
      <c r="AA1360" s="160"/>
      <c r="AB1360" s="167"/>
      <c r="AC1360" s="160"/>
      <c r="AD1360" s="168"/>
      <c r="AE1360" s="160"/>
      <c r="AF1360" s="160"/>
      <c r="AG1360" s="161"/>
      <c r="AH1360" s="115"/>
      <c r="AI1360" s="115"/>
      <c r="AJ1360" s="159"/>
      <c r="AK1360" s="115"/>
      <c r="AL1360" s="115"/>
      <c r="AM1360" s="115"/>
      <c r="AO1360" s="115"/>
      <c r="AQ1360" s="4"/>
    </row>
    <row r="1361" spans="3:43">
      <c r="C1361" s="159"/>
      <c r="D1361" s="162"/>
      <c r="E1361" s="161"/>
      <c r="F1361" s="166"/>
      <c r="G1361" s="160"/>
      <c r="H1361" s="160"/>
      <c r="I1361" s="160"/>
      <c r="J1361" s="160"/>
      <c r="K1361" s="160"/>
      <c r="L1361" s="160"/>
      <c r="M1361" s="160"/>
      <c r="N1361" s="160"/>
      <c r="O1361" s="160"/>
      <c r="P1361" s="160"/>
      <c r="Q1361" s="160"/>
      <c r="R1361" s="160"/>
      <c r="S1361" s="160"/>
      <c r="T1361" s="160"/>
      <c r="U1361" s="160"/>
      <c r="V1361" s="160"/>
      <c r="W1361" s="160"/>
      <c r="X1361" s="160"/>
      <c r="Y1361" s="160"/>
      <c r="Z1361" s="160"/>
      <c r="AA1361" s="160"/>
      <c r="AB1361" s="167"/>
      <c r="AC1361" s="160"/>
      <c r="AD1361" s="168"/>
      <c r="AE1361" s="160"/>
      <c r="AF1361" s="160"/>
      <c r="AG1361" s="161"/>
      <c r="AH1361" s="115"/>
      <c r="AI1361" s="115"/>
      <c r="AJ1361" s="159"/>
      <c r="AK1361" s="115"/>
      <c r="AL1361" s="115"/>
      <c r="AM1361" s="115"/>
      <c r="AO1361" s="115"/>
      <c r="AQ1361" s="4"/>
    </row>
    <row r="1362" spans="3:43">
      <c r="C1362" s="159"/>
      <c r="D1362" s="162"/>
      <c r="E1362" s="161"/>
      <c r="F1362" s="166"/>
      <c r="G1362" s="160"/>
      <c r="H1362" s="160"/>
      <c r="I1362" s="160"/>
      <c r="J1362" s="160"/>
      <c r="K1362" s="160"/>
      <c r="L1362" s="160"/>
      <c r="M1362" s="160"/>
      <c r="N1362" s="160"/>
      <c r="O1362" s="160"/>
      <c r="P1362" s="160"/>
      <c r="Q1362" s="160"/>
      <c r="R1362" s="160"/>
      <c r="S1362" s="160"/>
      <c r="T1362" s="160"/>
      <c r="U1362" s="160"/>
      <c r="V1362" s="160"/>
      <c r="W1362" s="160"/>
      <c r="X1362" s="160"/>
      <c r="Y1362" s="160"/>
      <c r="Z1362" s="160"/>
      <c r="AA1362" s="160"/>
      <c r="AB1362" s="167"/>
      <c r="AC1362" s="160"/>
      <c r="AD1362" s="168"/>
      <c r="AE1362" s="160"/>
      <c r="AF1362" s="160"/>
      <c r="AG1362" s="161"/>
      <c r="AH1362" s="115"/>
      <c r="AI1362" s="115"/>
      <c r="AJ1362" s="159"/>
      <c r="AK1362" s="115"/>
      <c r="AL1362" s="115"/>
      <c r="AM1362" s="115"/>
      <c r="AO1362" s="115"/>
      <c r="AQ1362" s="4"/>
    </row>
    <row r="1363" spans="3:43">
      <c r="C1363" s="159"/>
      <c r="D1363" s="162"/>
      <c r="E1363" s="161"/>
      <c r="F1363" s="166"/>
      <c r="G1363" s="160"/>
      <c r="H1363" s="160"/>
      <c r="I1363" s="160"/>
      <c r="J1363" s="160"/>
      <c r="K1363" s="160"/>
      <c r="L1363" s="160"/>
      <c r="M1363" s="160"/>
      <c r="N1363" s="160"/>
      <c r="O1363" s="160"/>
      <c r="P1363" s="160"/>
      <c r="Q1363" s="160"/>
      <c r="R1363" s="160"/>
      <c r="S1363" s="160"/>
      <c r="T1363" s="160"/>
      <c r="U1363" s="160"/>
      <c r="V1363" s="160"/>
      <c r="W1363" s="160"/>
      <c r="X1363" s="160"/>
      <c r="Y1363" s="160"/>
      <c r="Z1363" s="160"/>
      <c r="AA1363" s="160"/>
      <c r="AB1363" s="167"/>
      <c r="AC1363" s="160"/>
      <c r="AD1363" s="168"/>
      <c r="AE1363" s="160"/>
      <c r="AF1363" s="160"/>
      <c r="AG1363" s="161"/>
      <c r="AH1363" s="115"/>
      <c r="AI1363" s="115"/>
      <c r="AJ1363" s="159"/>
      <c r="AK1363" s="115"/>
      <c r="AL1363" s="115"/>
      <c r="AM1363" s="115"/>
      <c r="AO1363" s="115"/>
      <c r="AQ1363" s="4"/>
    </row>
    <row r="1364" spans="3:43">
      <c r="C1364" s="159"/>
      <c r="D1364" s="162"/>
      <c r="E1364" s="161"/>
      <c r="F1364" s="166"/>
      <c r="G1364" s="160"/>
      <c r="H1364" s="160"/>
      <c r="I1364" s="160"/>
      <c r="J1364" s="160"/>
      <c r="K1364" s="160"/>
      <c r="L1364" s="160"/>
      <c r="M1364" s="160"/>
      <c r="N1364" s="160"/>
      <c r="O1364" s="160"/>
      <c r="P1364" s="160"/>
      <c r="Q1364" s="160"/>
      <c r="R1364" s="160"/>
      <c r="S1364" s="160"/>
      <c r="T1364" s="160"/>
      <c r="U1364" s="160"/>
      <c r="V1364" s="160"/>
      <c r="W1364" s="160"/>
      <c r="X1364" s="160"/>
      <c r="Y1364" s="160"/>
      <c r="Z1364" s="160"/>
      <c r="AA1364" s="160"/>
      <c r="AB1364" s="167"/>
      <c r="AC1364" s="160"/>
      <c r="AD1364" s="168"/>
      <c r="AE1364" s="160"/>
      <c r="AF1364" s="160"/>
      <c r="AG1364" s="161"/>
      <c r="AH1364" s="115"/>
      <c r="AI1364" s="115"/>
      <c r="AJ1364" s="159"/>
      <c r="AK1364" s="115"/>
      <c r="AL1364" s="115"/>
      <c r="AM1364" s="115"/>
      <c r="AO1364" s="115"/>
      <c r="AQ1364" s="4"/>
    </row>
    <row r="1365" spans="3:43">
      <c r="C1365" s="159"/>
      <c r="D1365" s="162"/>
      <c r="E1365" s="161"/>
      <c r="F1365" s="166"/>
      <c r="G1365" s="160"/>
      <c r="H1365" s="160"/>
      <c r="I1365" s="160"/>
      <c r="J1365" s="160"/>
      <c r="K1365" s="160"/>
      <c r="L1365" s="160"/>
      <c r="M1365" s="160"/>
      <c r="N1365" s="160"/>
      <c r="O1365" s="160"/>
      <c r="P1365" s="160"/>
      <c r="Q1365" s="160"/>
      <c r="R1365" s="160"/>
      <c r="S1365" s="160"/>
      <c r="T1365" s="160"/>
      <c r="U1365" s="160"/>
      <c r="V1365" s="160"/>
      <c r="W1365" s="160"/>
      <c r="X1365" s="160"/>
      <c r="Y1365" s="160"/>
      <c r="Z1365" s="160"/>
      <c r="AA1365" s="160"/>
      <c r="AB1365" s="167"/>
      <c r="AC1365" s="160"/>
      <c r="AD1365" s="168"/>
      <c r="AE1365" s="160"/>
      <c r="AF1365" s="160"/>
      <c r="AG1365" s="161"/>
      <c r="AH1365" s="115"/>
      <c r="AI1365" s="115"/>
      <c r="AJ1365" s="159"/>
      <c r="AK1365" s="115"/>
      <c r="AL1365" s="115"/>
      <c r="AM1365" s="115"/>
      <c r="AO1365" s="115"/>
      <c r="AQ1365" s="4"/>
    </row>
    <row r="1366" spans="3:43">
      <c r="C1366" s="159"/>
      <c r="D1366" s="162"/>
      <c r="E1366" s="161"/>
      <c r="F1366" s="166"/>
      <c r="G1366" s="160"/>
      <c r="H1366" s="160"/>
      <c r="I1366" s="160"/>
      <c r="J1366" s="160"/>
      <c r="K1366" s="160"/>
      <c r="L1366" s="160"/>
      <c r="M1366" s="160"/>
      <c r="N1366" s="160"/>
      <c r="O1366" s="160"/>
      <c r="P1366" s="160"/>
      <c r="Q1366" s="160"/>
      <c r="R1366" s="160"/>
      <c r="S1366" s="160"/>
      <c r="T1366" s="160"/>
      <c r="U1366" s="160"/>
      <c r="V1366" s="160"/>
      <c r="W1366" s="160"/>
      <c r="X1366" s="160"/>
      <c r="Y1366" s="160"/>
      <c r="Z1366" s="160"/>
      <c r="AA1366" s="160"/>
      <c r="AB1366" s="167"/>
      <c r="AC1366" s="160"/>
      <c r="AD1366" s="168"/>
      <c r="AE1366" s="160"/>
      <c r="AF1366" s="160"/>
      <c r="AG1366" s="161"/>
      <c r="AH1366" s="115"/>
      <c r="AI1366" s="115"/>
      <c r="AJ1366" s="159"/>
      <c r="AK1366" s="115"/>
      <c r="AL1366" s="115"/>
      <c r="AM1366" s="115"/>
      <c r="AO1366" s="115"/>
      <c r="AQ1366" s="4"/>
    </row>
    <row r="1367" spans="3:43">
      <c r="C1367" s="159"/>
      <c r="D1367" s="162"/>
      <c r="E1367" s="161"/>
      <c r="F1367" s="166"/>
      <c r="G1367" s="160"/>
      <c r="H1367" s="160"/>
      <c r="I1367" s="160"/>
      <c r="J1367" s="160"/>
      <c r="K1367" s="160"/>
      <c r="L1367" s="160"/>
      <c r="M1367" s="160"/>
      <c r="N1367" s="160"/>
      <c r="O1367" s="160"/>
      <c r="P1367" s="160"/>
      <c r="Q1367" s="160"/>
      <c r="R1367" s="160"/>
      <c r="S1367" s="160"/>
      <c r="T1367" s="160"/>
      <c r="U1367" s="160"/>
      <c r="V1367" s="160"/>
      <c r="W1367" s="160"/>
      <c r="X1367" s="160"/>
      <c r="Y1367" s="160"/>
      <c r="Z1367" s="160"/>
      <c r="AA1367" s="160"/>
      <c r="AB1367" s="167"/>
      <c r="AC1367" s="160"/>
      <c r="AD1367" s="168"/>
      <c r="AE1367" s="160"/>
      <c r="AF1367" s="160"/>
      <c r="AG1367" s="161"/>
      <c r="AH1367" s="115"/>
      <c r="AI1367" s="115"/>
      <c r="AJ1367" s="159"/>
      <c r="AK1367" s="115"/>
      <c r="AL1367" s="115"/>
      <c r="AM1367" s="115"/>
      <c r="AO1367" s="115"/>
      <c r="AQ1367" s="4"/>
    </row>
    <row r="1368" spans="3:43">
      <c r="C1368" s="159"/>
      <c r="D1368" s="162"/>
      <c r="E1368" s="161"/>
      <c r="F1368" s="166"/>
      <c r="G1368" s="160"/>
      <c r="H1368" s="160"/>
      <c r="I1368" s="160"/>
      <c r="J1368" s="160"/>
      <c r="K1368" s="160"/>
      <c r="L1368" s="160"/>
      <c r="M1368" s="160"/>
      <c r="N1368" s="160"/>
      <c r="O1368" s="160"/>
      <c r="P1368" s="160"/>
      <c r="Q1368" s="160"/>
      <c r="R1368" s="160"/>
      <c r="S1368" s="160"/>
      <c r="T1368" s="160"/>
      <c r="U1368" s="160"/>
      <c r="V1368" s="160"/>
      <c r="W1368" s="160"/>
      <c r="X1368" s="160"/>
      <c r="Y1368" s="160"/>
      <c r="Z1368" s="160"/>
      <c r="AA1368" s="160"/>
      <c r="AB1368" s="167"/>
      <c r="AC1368" s="160"/>
      <c r="AD1368" s="168"/>
      <c r="AE1368" s="160"/>
      <c r="AF1368" s="160"/>
      <c r="AG1368" s="161"/>
      <c r="AH1368" s="115"/>
      <c r="AI1368" s="115"/>
      <c r="AJ1368" s="159"/>
      <c r="AK1368" s="115"/>
      <c r="AL1368" s="115"/>
      <c r="AM1368" s="115"/>
      <c r="AO1368" s="115"/>
      <c r="AQ1368" s="4"/>
    </row>
    <row r="1369" spans="3:43">
      <c r="C1369" s="159"/>
      <c r="D1369" s="162"/>
      <c r="E1369" s="161"/>
      <c r="F1369" s="166"/>
      <c r="G1369" s="160"/>
      <c r="H1369" s="160"/>
      <c r="I1369" s="160"/>
      <c r="J1369" s="160"/>
      <c r="K1369" s="160"/>
      <c r="L1369" s="160"/>
      <c r="M1369" s="160"/>
      <c r="N1369" s="160"/>
      <c r="O1369" s="160"/>
      <c r="P1369" s="160"/>
      <c r="Q1369" s="160"/>
      <c r="R1369" s="160"/>
      <c r="S1369" s="160"/>
      <c r="T1369" s="160"/>
      <c r="U1369" s="160"/>
      <c r="V1369" s="160"/>
      <c r="W1369" s="160"/>
      <c r="X1369" s="160"/>
      <c r="Y1369" s="160"/>
      <c r="Z1369" s="160"/>
      <c r="AA1369" s="160"/>
      <c r="AB1369" s="167"/>
      <c r="AC1369" s="160"/>
      <c r="AD1369" s="168"/>
      <c r="AE1369" s="160"/>
      <c r="AF1369" s="160"/>
      <c r="AG1369" s="161"/>
      <c r="AH1369" s="115"/>
      <c r="AI1369" s="115"/>
      <c r="AJ1369" s="159"/>
      <c r="AK1369" s="115"/>
      <c r="AL1369" s="115"/>
      <c r="AM1369" s="115"/>
      <c r="AO1369" s="115"/>
      <c r="AQ1369" s="4"/>
    </row>
    <row r="1370" spans="3:43">
      <c r="C1370" s="159"/>
      <c r="D1370" s="162"/>
      <c r="E1370" s="161"/>
      <c r="F1370" s="166"/>
      <c r="G1370" s="160"/>
      <c r="H1370" s="160"/>
      <c r="I1370" s="160"/>
      <c r="J1370" s="160"/>
      <c r="K1370" s="160"/>
      <c r="L1370" s="160"/>
      <c r="M1370" s="160"/>
      <c r="N1370" s="160"/>
      <c r="O1370" s="160"/>
      <c r="P1370" s="160"/>
      <c r="Q1370" s="160"/>
      <c r="R1370" s="160"/>
      <c r="S1370" s="160"/>
      <c r="T1370" s="160"/>
      <c r="U1370" s="160"/>
      <c r="V1370" s="160"/>
      <c r="W1370" s="160"/>
      <c r="X1370" s="160"/>
      <c r="Y1370" s="160"/>
      <c r="Z1370" s="160"/>
      <c r="AA1370" s="160"/>
      <c r="AB1370" s="167"/>
      <c r="AC1370" s="160"/>
      <c r="AD1370" s="168"/>
      <c r="AE1370" s="160"/>
      <c r="AF1370" s="160"/>
      <c r="AG1370" s="161"/>
      <c r="AH1370" s="115"/>
      <c r="AI1370" s="115"/>
      <c r="AJ1370" s="159"/>
      <c r="AK1370" s="115"/>
      <c r="AL1370" s="115"/>
      <c r="AM1370" s="115"/>
      <c r="AO1370" s="115"/>
      <c r="AQ1370" s="4"/>
    </row>
    <row r="1371" spans="3:43">
      <c r="C1371" s="159"/>
      <c r="D1371" s="162"/>
      <c r="E1371" s="161"/>
      <c r="F1371" s="166"/>
      <c r="G1371" s="160"/>
      <c r="H1371" s="160"/>
      <c r="I1371" s="160"/>
      <c r="J1371" s="160"/>
      <c r="K1371" s="160"/>
      <c r="L1371" s="160"/>
      <c r="M1371" s="160"/>
      <c r="N1371" s="160"/>
      <c r="O1371" s="160"/>
      <c r="P1371" s="160"/>
      <c r="Q1371" s="160"/>
      <c r="R1371" s="160"/>
      <c r="S1371" s="160"/>
      <c r="T1371" s="160"/>
      <c r="U1371" s="160"/>
      <c r="V1371" s="160"/>
      <c r="W1371" s="160"/>
      <c r="X1371" s="160"/>
      <c r="Y1371" s="160"/>
      <c r="Z1371" s="160"/>
      <c r="AA1371" s="160"/>
      <c r="AB1371" s="167"/>
      <c r="AC1371" s="160"/>
      <c r="AD1371" s="168"/>
      <c r="AE1371" s="160"/>
      <c r="AF1371" s="160"/>
      <c r="AG1371" s="161"/>
      <c r="AH1371" s="115"/>
      <c r="AI1371" s="115"/>
      <c r="AJ1371" s="159"/>
      <c r="AK1371" s="115"/>
      <c r="AL1371" s="115"/>
      <c r="AM1371" s="115"/>
      <c r="AO1371" s="115"/>
      <c r="AQ1371" s="4"/>
    </row>
    <row r="1372" spans="3:43">
      <c r="C1372" s="159"/>
      <c r="D1372" s="162"/>
      <c r="E1372" s="161"/>
      <c r="F1372" s="166"/>
      <c r="G1372" s="160"/>
      <c r="H1372" s="160"/>
      <c r="I1372" s="160"/>
      <c r="J1372" s="160"/>
      <c r="K1372" s="160"/>
      <c r="L1372" s="160"/>
      <c r="M1372" s="160"/>
      <c r="N1372" s="160"/>
      <c r="O1372" s="160"/>
      <c r="P1372" s="160"/>
      <c r="Q1372" s="160"/>
      <c r="R1372" s="160"/>
      <c r="S1372" s="160"/>
      <c r="T1372" s="160"/>
      <c r="U1372" s="160"/>
      <c r="V1372" s="160"/>
      <c r="W1372" s="160"/>
      <c r="X1372" s="160"/>
      <c r="Y1372" s="160"/>
      <c r="Z1372" s="160"/>
      <c r="AA1372" s="160"/>
      <c r="AB1372" s="167"/>
      <c r="AC1372" s="160"/>
      <c r="AD1372" s="168"/>
      <c r="AE1372" s="160"/>
      <c r="AF1372" s="160"/>
      <c r="AG1372" s="161"/>
      <c r="AH1372" s="115"/>
      <c r="AI1372" s="115"/>
      <c r="AJ1372" s="159"/>
      <c r="AK1372" s="115"/>
      <c r="AL1372" s="115"/>
      <c r="AM1372" s="115"/>
      <c r="AO1372" s="115"/>
      <c r="AQ1372" s="4"/>
    </row>
    <row r="1373" spans="3:43">
      <c r="C1373" s="159"/>
      <c r="D1373" s="162"/>
      <c r="E1373" s="161"/>
      <c r="F1373" s="166"/>
      <c r="G1373" s="160"/>
      <c r="H1373" s="160"/>
      <c r="I1373" s="160"/>
      <c r="J1373" s="160"/>
      <c r="K1373" s="160"/>
      <c r="L1373" s="160"/>
      <c r="M1373" s="160"/>
      <c r="N1373" s="160"/>
      <c r="O1373" s="160"/>
      <c r="P1373" s="160"/>
      <c r="Q1373" s="160"/>
      <c r="R1373" s="160"/>
      <c r="S1373" s="160"/>
      <c r="T1373" s="160"/>
      <c r="U1373" s="160"/>
      <c r="V1373" s="160"/>
      <c r="W1373" s="160"/>
      <c r="X1373" s="160"/>
      <c r="Y1373" s="160"/>
      <c r="Z1373" s="160"/>
      <c r="AA1373" s="160"/>
      <c r="AB1373" s="167"/>
      <c r="AC1373" s="160"/>
      <c r="AD1373" s="168"/>
      <c r="AE1373" s="160"/>
      <c r="AF1373" s="160"/>
      <c r="AG1373" s="161"/>
      <c r="AH1373" s="115"/>
      <c r="AI1373" s="115"/>
      <c r="AJ1373" s="159"/>
      <c r="AK1373" s="115"/>
      <c r="AL1373" s="115"/>
      <c r="AM1373" s="115"/>
      <c r="AO1373" s="115"/>
      <c r="AQ1373" s="4"/>
    </row>
    <row r="1374" spans="3:43">
      <c r="C1374" s="159"/>
      <c r="D1374" s="162"/>
      <c r="E1374" s="161"/>
      <c r="F1374" s="166"/>
      <c r="G1374" s="160"/>
      <c r="H1374" s="160"/>
      <c r="I1374" s="160"/>
      <c r="J1374" s="160"/>
      <c r="K1374" s="160"/>
      <c r="L1374" s="160"/>
      <c r="M1374" s="160"/>
      <c r="N1374" s="160"/>
      <c r="O1374" s="160"/>
      <c r="P1374" s="160"/>
      <c r="Q1374" s="160"/>
      <c r="R1374" s="160"/>
      <c r="S1374" s="160"/>
      <c r="T1374" s="160"/>
      <c r="U1374" s="160"/>
      <c r="V1374" s="160"/>
      <c r="W1374" s="160"/>
      <c r="X1374" s="160"/>
      <c r="Y1374" s="160"/>
      <c r="Z1374" s="160"/>
      <c r="AA1374" s="160"/>
      <c r="AB1374" s="167"/>
      <c r="AC1374" s="160"/>
      <c r="AD1374" s="168"/>
      <c r="AE1374" s="160"/>
      <c r="AF1374" s="160"/>
      <c r="AG1374" s="161"/>
      <c r="AH1374" s="115"/>
      <c r="AI1374" s="115"/>
      <c r="AJ1374" s="159"/>
      <c r="AK1374" s="115"/>
      <c r="AL1374" s="115"/>
      <c r="AM1374" s="115"/>
      <c r="AO1374" s="115"/>
      <c r="AQ1374" s="4"/>
    </row>
    <row r="1375" spans="3:43">
      <c r="C1375" s="159"/>
      <c r="D1375" s="162"/>
      <c r="E1375" s="161"/>
      <c r="F1375" s="166"/>
      <c r="G1375" s="160"/>
      <c r="H1375" s="160"/>
      <c r="I1375" s="160"/>
      <c r="J1375" s="160"/>
      <c r="K1375" s="160"/>
      <c r="L1375" s="160"/>
      <c r="M1375" s="160"/>
      <c r="N1375" s="160"/>
      <c r="O1375" s="160"/>
      <c r="P1375" s="160"/>
      <c r="Q1375" s="160"/>
      <c r="R1375" s="160"/>
      <c r="S1375" s="160"/>
      <c r="T1375" s="160"/>
      <c r="U1375" s="160"/>
      <c r="V1375" s="160"/>
      <c r="W1375" s="160"/>
      <c r="X1375" s="160"/>
      <c r="Y1375" s="160"/>
      <c r="Z1375" s="160"/>
      <c r="AA1375" s="160"/>
      <c r="AB1375" s="167"/>
      <c r="AC1375" s="160"/>
      <c r="AD1375" s="168"/>
      <c r="AE1375" s="160"/>
      <c r="AF1375" s="160"/>
      <c r="AG1375" s="161"/>
      <c r="AH1375" s="115"/>
      <c r="AI1375" s="115"/>
      <c r="AJ1375" s="159"/>
      <c r="AK1375" s="115"/>
      <c r="AL1375" s="115"/>
      <c r="AM1375" s="115"/>
      <c r="AO1375" s="115"/>
      <c r="AQ1375" s="4"/>
    </row>
    <row r="1376" spans="3:43">
      <c r="C1376" s="159"/>
      <c r="D1376" s="162"/>
      <c r="E1376" s="161"/>
      <c r="F1376" s="166"/>
      <c r="G1376" s="160"/>
      <c r="H1376" s="160"/>
      <c r="I1376" s="160"/>
      <c r="J1376" s="160"/>
      <c r="K1376" s="160"/>
      <c r="L1376" s="160"/>
      <c r="M1376" s="160"/>
      <c r="N1376" s="160"/>
      <c r="O1376" s="160"/>
      <c r="P1376" s="160"/>
      <c r="Q1376" s="160"/>
      <c r="R1376" s="160"/>
      <c r="S1376" s="160"/>
      <c r="T1376" s="160"/>
      <c r="U1376" s="160"/>
      <c r="V1376" s="160"/>
      <c r="W1376" s="160"/>
      <c r="X1376" s="160"/>
      <c r="Y1376" s="160"/>
      <c r="Z1376" s="160"/>
      <c r="AA1376" s="160"/>
      <c r="AB1376" s="167"/>
      <c r="AC1376" s="160"/>
      <c r="AD1376" s="168"/>
      <c r="AE1376" s="160"/>
      <c r="AF1376" s="160"/>
      <c r="AG1376" s="161"/>
      <c r="AH1376" s="115"/>
      <c r="AI1376" s="115"/>
      <c r="AJ1376" s="159"/>
      <c r="AK1376" s="115"/>
      <c r="AL1376" s="115"/>
      <c r="AM1376" s="115"/>
      <c r="AO1376" s="115"/>
      <c r="AQ1376" s="4"/>
    </row>
    <row r="1377" spans="3:43">
      <c r="C1377" s="159"/>
      <c r="D1377" s="162"/>
      <c r="E1377" s="161"/>
      <c r="F1377" s="166"/>
      <c r="G1377" s="160"/>
      <c r="H1377" s="160"/>
      <c r="I1377" s="160"/>
      <c r="J1377" s="160"/>
      <c r="K1377" s="160"/>
      <c r="L1377" s="160"/>
      <c r="M1377" s="160"/>
      <c r="N1377" s="160"/>
      <c r="O1377" s="160"/>
      <c r="P1377" s="160"/>
      <c r="Q1377" s="160"/>
      <c r="R1377" s="160"/>
      <c r="S1377" s="160"/>
      <c r="T1377" s="160"/>
      <c r="U1377" s="160"/>
      <c r="V1377" s="160"/>
      <c r="W1377" s="160"/>
      <c r="X1377" s="160"/>
      <c r="Y1377" s="160"/>
      <c r="Z1377" s="160"/>
      <c r="AA1377" s="160"/>
      <c r="AB1377" s="167"/>
      <c r="AC1377" s="160"/>
      <c r="AD1377" s="168"/>
      <c r="AE1377" s="160"/>
      <c r="AF1377" s="160"/>
      <c r="AG1377" s="161"/>
      <c r="AH1377" s="115"/>
      <c r="AI1377" s="115"/>
      <c r="AJ1377" s="159"/>
      <c r="AK1377" s="115"/>
      <c r="AL1377" s="115"/>
      <c r="AM1377" s="115"/>
      <c r="AO1377" s="115"/>
      <c r="AQ1377" s="4"/>
    </row>
    <row r="1378" spans="3:43">
      <c r="C1378" s="159"/>
      <c r="D1378" s="162"/>
      <c r="E1378" s="161"/>
      <c r="F1378" s="166"/>
      <c r="G1378" s="160"/>
      <c r="H1378" s="160"/>
      <c r="I1378" s="160"/>
      <c r="J1378" s="160"/>
      <c r="K1378" s="160"/>
      <c r="L1378" s="160"/>
      <c r="M1378" s="160"/>
      <c r="N1378" s="160"/>
      <c r="O1378" s="160"/>
      <c r="P1378" s="160"/>
      <c r="Q1378" s="160"/>
      <c r="R1378" s="160"/>
      <c r="S1378" s="160"/>
      <c r="T1378" s="160"/>
      <c r="U1378" s="160"/>
      <c r="V1378" s="160"/>
      <c r="W1378" s="160"/>
      <c r="X1378" s="160"/>
      <c r="Y1378" s="160"/>
      <c r="Z1378" s="160"/>
      <c r="AA1378" s="160"/>
      <c r="AB1378" s="167"/>
      <c r="AC1378" s="160"/>
      <c r="AD1378" s="168"/>
      <c r="AE1378" s="160"/>
      <c r="AF1378" s="160"/>
      <c r="AG1378" s="161"/>
      <c r="AH1378" s="115"/>
      <c r="AI1378" s="115"/>
      <c r="AJ1378" s="159"/>
      <c r="AK1378" s="115"/>
      <c r="AL1378" s="115"/>
      <c r="AM1378" s="115"/>
      <c r="AO1378" s="115"/>
      <c r="AQ1378" s="4"/>
    </row>
    <row r="1379" spans="3:43">
      <c r="C1379" s="159"/>
      <c r="D1379" s="162"/>
      <c r="E1379" s="161"/>
      <c r="F1379" s="166"/>
      <c r="G1379" s="160"/>
      <c r="H1379" s="160"/>
      <c r="I1379" s="160"/>
      <c r="J1379" s="160"/>
      <c r="K1379" s="160"/>
      <c r="L1379" s="160"/>
      <c r="M1379" s="160"/>
      <c r="N1379" s="160"/>
      <c r="O1379" s="160"/>
      <c r="P1379" s="160"/>
      <c r="Q1379" s="160"/>
      <c r="R1379" s="160"/>
      <c r="S1379" s="160"/>
      <c r="T1379" s="160"/>
      <c r="U1379" s="160"/>
      <c r="V1379" s="160"/>
      <c r="W1379" s="160"/>
      <c r="X1379" s="160"/>
      <c r="Y1379" s="160"/>
      <c r="Z1379" s="160"/>
      <c r="AA1379" s="160"/>
      <c r="AB1379" s="167"/>
      <c r="AC1379" s="160"/>
      <c r="AD1379" s="168"/>
      <c r="AE1379" s="160"/>
      <c r="AF1379" s="160"/>
      <c r="AG1379" s="161"/>
      <c r="AH1379" s="115"/>
      <c r="AI1379" s="115"/>
      <c r="AJ1379" s="159"/>
      <c r="AK1379" s="115"/>
      <c r="AL1379" s="115"/>
      <c r="AM1379" s="115"/>
      <c r="AO1379" s="115"/>
      <c r="AQ1379" s="4"/>
    </row>
    <row r="1380" spans="3:43">
      <c r="C1380" s="159"/>
      <c r="D1380" s="162"/>
      <c r="E1380" s="161"/>
      <c r="F1380" s="166"/>
      <c r="G1380" s="160"/>
      <c r="H1380" s="160"/>
      <c r="I1380" s="160"/>
      <c r="J1380" s="160"/>
      <c r="K1380" s="160"/>
      <c r="L1380" s="160"/>
      <c r="M1380" s="160"/>
      <c r="N1380" s="160"/>
      <c r="O1380" s="160"/>
      <c r="P1380" s="160"/>
      <c r="Q1380" s="160"/>
      <c r="R1380" s="160"/>
      <c r="S1380" s="160"/>
      <c r="T1380" s="160"/>
      <c r="U1380" s="160"/>
      <c r="V1380" s="160"/>
      <c r="W1380" s="160"/>
      <c r="X1380" s="160"/>
      <c r="Y1380" s="160"/>
      <c r="Z1380" s="160"/>
      <c r="AA1380" s="160"/>
      <c r="AB1380" s="167"/>
      <c r="AC1380" s="160"/>
      <c r="AD1380" s="168"/>
      <c r="AE1380" s="160"/>
      <c r="AF1380" s="160"/>
      <c r="AG1380" s="161"/>
      <c r="AH1380" s="115"/>
      <c r="AI1380" s="115"/>
      <c r="AJ1380" s="159"/>
      <c r="AK1380" s="115"/>
      <c r="AL1380" s="115"/>
      <c r="AM1380" s="115"/>
      <c r="AO1380" s="115"/>
      <c r="AQ1380" s="4"/>
    </row>
    <row r="1381" spans="3:43">
      <c r="C1381" s="159"/>
      <c r="D1381" s="162"/>
      <c r="E1381" s="161"/>
      <c r="F1381" s="166"/>
      <c r="G1381" s="160"/>
      <c r="H1381" s="160"/>
      <c r="I1381" s="160"/>
      <c r="J1381" s="160"/>
      <c r="K1381" s="160"/>
      <c r="L1381" s="160"/>
      <c r="M1381" s="160"/>
      <c r="N1381" s="160"/>
      <c r="O1381" s="160"/>
      <c r="P1381" s="160"/>
      <c r="Q1381" s="160"/>
      <c r="R1381" s="160"/>
      <c r="S1381" s="160"/>
      <c r="T1381" s="160"/>
      <c r="U1381" s="160"/>
      <c r="V1381" s="160"/>
      <c r="W1381" s="160"/>
      <c r="X1381" s="160"/>
      <c r="Y1381" s="160"/>
      <c r="Z1381" s="160"/>
      <c r="AA1381" s="160"/>
      <c r="AB1381" s="167"/>
      <c r="AC1381" s="160"/>
      <c r="AD1381" s="168"/>
      <c r="AE1381" s="160"/>
      <c r="AF1381" s="160"/>
      <c r="AG1381" s="161"/>
      <c r="AH1381" s="115"/>
      <c r="AI1381" s="115"/>
      <c r="AJ1381" s="159"/>
      <c r="AK1381" s="115"/>
      <c r="AL1381" s="115"/>
      <c r="AM1381" s="115"/>
      <c r="AO1381" s="115"/>
      <c r="AQ1381" s="4"/>
    </row>
    <row r="1382" spans="3:43">
      <c r="C1382" s="159"/>
      <c r="D1382" s="162"/>
      <c r="E1382" s="161"/>
      <c r="F1382" s="166"/>
      <c r="G1382" s="160"/>
      <c r="H1382" s="160"/>
      <c r="I1382" s="160"/>
      <c r="J1382" s="160"/>
      <c r="K1382" s="160"/>
      <c r="L1382" s="160"/>
      <c r="M1382" s="160"/>
      <c r="N1382" s="160"/>
      <c r="O1382" s="160"/>
      <c r="P1382" s="160"/>
      <c r="Q1382" s="160"/>
      <c r="R1382" s="160"/>
      <c r="S1382" s="160"/>
      <c r="T1382" s="160"/>
      <c r="U1382" s="160"/>
      <c r="V1382" s="160"/>
      <c r="W1382" s="160"/>
      <c r="X1382" s="160"/>
      <c r="Y1382" s="160"/>
      <c r="Z1382" s="160"/>
      <c r="AA1382" s="160"/>
      <c r="AB1382" s="167"/>
      <c r="AC1382" s="160"/>
      <c r="AD1382" s="168"/>
      <c r="AE1382" s="160"/>
      <c r="AF1382" s="160"/>
      <c r="AG1382" s="161"/>
      <c r="AH1382" s="115"/>
      <c r="AI1382" s="115"/>
      <c r="AJ1382" s="159"/>
      <c r="AK1382" s="115"/>
      <c r="AL1382" s="115"/>
      <c r="AM1382" s="115"/>
      <c r="AO1382" s="115"/>
      <c r="AQ1382" s="4"/>
    </row>
    <row r="1383" spans="3:43">
      <c r="C1383" s="159"/>
      <c r="D1383" s="162"/>
      <c r="E1383" s="161"/>
      <c r="F1383" s="166"/>
      <c r="G1383" s="160"/>
      <c r="H1383" s="160"/>
      <c r="I1383" s="160"/>
      <c r="J1383" s="160"/>
      <c r="K1383" s="160"/>
      <c r="L1383" s="160"/>
      <c r="M1383" s="160"/>
      <c r="N1383" s="160"/>
      <c r="O1383" s="160"/>
      <c r="P1383" s="160"/>
      <c r="Q1383" s="160"/>
      <c r="R1383" s="160"/>
      <c r="S1383" s="160"/>
      <c r="T1383" s="160"/>
      <c r="U1383" s="160"/>
      <c r="V1383" s="160"/>
      <c r="W1383" s="160"/>
      <c r="X1383" s="160"/>
      <c r="Y1383" s="160"/>
      <c r="Z1383" s="160"/>
      <c r="AA1383" s="160"/>
      <c r="AB1383" s="167"/>
      <c r="AC1383" s="160"/>
      <c r="AD1383" s="168"/>
      <c r="AE1383" s="160"/>
      <c r="AF1383" s="160"/>
      <c r="AG1383" s="161"/>
      <c r="AH1383" s="115"/>
      <c r="AI1383" s="115"/>
      <c r="AJ1383" s="159"/>
      <c r="AK1383" s="115"/>
      <c r="AL1383" s="115"/>
      <c r="AM1383" s="115"/>
      <c r="AO1383" s="115"/>
      <c r="AQ1383" s="4"/>
    </row>
    <row r="1384" spans="3:43">
      <c r="C1384" s="159"/>
      <c r="D1384" s="162"/>
      <c r="E1384" s="161"/>
      <c r="F1384" s="166"/>
      <c r="G1384" s="160"/>
      <c r="H1384" s="160"/>
      <c r="I1384" s="160"/>
      <c r="J1384" s="160"/>
      <c r="K1384" s="160"/>
      <c r="L1384" s="160"/>
      <c r="M1384" s="160"/>
      <c r="N1384" s="160"/>
      <c r="O1384" s="160"/>
      <c r="P1384" s="160"/>
      <c r="Q1384" s="160"/>
      <c r="R1384" s="160"/>
      <c r="S1384" s="160"/>
      <c r="T1384" s="160"/>
      <c r="U1384" s="160"/>
      <c r="V1384" s="160"/>
      <c r="W1384" s="160"/>
      <c r="X1384" s="160"/>
      <c r="Y1384" s="160"/>
      <c r="Z1384" s="160"/>
      <c r="AA1384" s="160"/>
      <c r="AB1384" s="167"/>
      <c r="AC1384" s="160"/>
      <c r="AD1384" s="168"/>
      <c r="AE1384" s="160"/>
      <c r="AF1384" s="160"/>
      <c r="AG1384" s="161"/>
      <c r="AH1384" s="115"/>
      <c r="AI1384" s="115"/>
      <c r="AJ1384" s="159"/>
      <c r="AK1384" s="115"/>
      <c r="AL1384" s="115"/>
      <c r="AM1384" s="115"/>
      <c r="AO1384" s="115"/>
      <c r="AQ1384" s="4"/>
    </row>
    <row r="1385" spans="3:43">
      <c r="C1385" s="159"/>
      <c r="D1385" s="162"/>
      <c r="E1385" s="161"/>
      <c r="F1385" s="166"/>
      <c r="G1385" s="160"/>
      <c r="H1385" s="160"/>
      <c r="I1385" s="160"/>
      <c r="J1385" s="160"/>
      <c r="K1385" s="160"/>
      <c r="L1385" s="160"/>
      <c r="M1385" s="160"/>
      <c r="N1385" s="160"/>
      <c r="O1385" s="160"/>
      <c r="P1385" s="160"/>
      <c r="Q1385" s="160"/>
      <c r="R1385" s="160"/>
      <c r="S1385" s="160"/>
      <c r="T1385" s="160"/>
      <c r="U1385" s="160"/>
      <c r="V1385" s="160"/>
      <c r="W1385" s="160"/>
      <c r="X1385" s="160"/>
      <c r="Y1385" s="160"/>
      <c r="Z1385" s="160"/>
      <c r="AA1385" s="160"/>
      <c r="AB1385" s="167"/>
      <c r="AC1385" s="160"/>
      <c r="AD1385" s="168"/>
      <c r="AE1385" s="160"/>
      <c r="AF1385" s="160"/>
      <c r="AG1385" s="161"/>
      <c r="AH1385" s="115"/>
      <c r="AI1385" s="115"/>
      <c r="AJ1385" s="159"/>
      <c r="AK1385" s="115"/>
      <c r="AL1385" s="115"/>
      <c r="AM1385" s="115"/>
      <c r="AO1385" s="115"/>
      <c r="AQ1385" s="4"/>
    </row>
    <row r="1386" spans="3:43">
      <c r="C1386" s="159"/>
      <c r="D1386" s="162"/>
      <c r="E1386" s="161"/>
      <c r="F1386" s="166"/>
      <c r="G1386" s="160"/>
      <c r="H1386" s="160"/>
      <c r="I1386" s="160"/>
      <c r="J1386" s="160"/>
      <c r="K1386" s="160"/>
      <c r="L1386" s="160"/>
      <c r="M1386" s="160"/>
      <c r="N1386" s="160"/>
      <c r="O1386" s="160"/>
      <c r="P1386" s="160"/>
      <c r="Q1386" s="160"/>
      <c r="R1386" s="160"/>
      <c r="S1386" s="160"/>
      <c r="T1386" s="160"/>
      <c r="U1386" s="160"/>
      <c r="V1386" s="160"/>
      <c r="W1386" s="160"/>
      <c r="X1386" s="160"/>
      <c r="Y1386" s="160"/>
      <c r="Z1386" s="160"/>
      <c r="AA1386" s="160"/>
      <c r="AB1386" s="167"/>
      <c r="AC1386" s="160"/>
      <c r="AD1386" s="168"/>
      <c r="AE1386" s="160"/>
      <c r="AF1386" s="160"/>
      <c r="AG1386" s="161"/>
      <c r="AH1386" s="115"/>
      <c r="AI1386" s="115"/>
      <c r="AJ1386" s="159"/>
      <c r="AK1386" s="115"/>
      <c r="AL1386" s="115"/>
      <c r="AM1386" s="115"/>
      <c r="AO1386" s="115"/>
      <c r="AQ1386" s="4"/>
    </row>
    <row r="1387" spans="3:43">
      <c r="C1387" s="159"/>
      <c r="D1387" s="162"/>
      <c r="E1387" s="161"/>
      <c r="F1387" s="166"/>
      <c r="G1387" s="160"/>
      <c r="H1387" s="160"/>
      <c r="I1387" s="160"/>
      <c r="J1387" s="160"/>
      <c r="K1387" s="160"/>
      <c r="L1387" s="160"/>
      <c r="M1387" s="160"/>
      <c r="N1387" s="160"/>
      <c r="O1387" s="160"/>
      <c r="P1387" s="160"/>
      <c r="Q1387" s="160"/>
      <c r="R1387" s="160"/>
      <c r="S1387" s="160"/>
      <c r="T1387" s="160"/>
      <c r="U1387" s="160"/>
      <c r="V1387" s="160"/>
      <c r="W1387" s="160"/>
      <c r="X1387" s="160"/>
      <c r="Y1387" s="160"/>
      <c r="Z1387" s="160"/>
      <c r="AA1387" s="160"/>
      <c r="AB1387" s="167"/>
      <c r="AC1387" s="160"/>
      <c r="AD1387" s="168"/>
      <c r="AE1387" s="160"/>
      <c r="AF1387" s="160"/>
      <c r="AG1387" s="161"/>
      <c r="AH1387" s="115"/>
      <c r="AI1387" s="115"/>
      <c r="AJ1387" s="159"/>
      <c r="AK1387" s="115"/>
      <c r="AL1387" s="115"/>
      <c r="AM1387" s="115"/>
      <c r="AO1387" s="115"/>
      <c r="AQ1387" s="4"/>
    </row>
    <row r="1388" spans="3:43">
      <c r="C1388" s="159"/>
      <c r="D1388" s="162"/>
      <c r="E1388" s="161"/>
      <c r="F1388" s="166"/>
      <c r="G1388" s="160"/>
      <c r="H1388" s="160"/>
      <c r="I1388" s="160"/>
      <c r="J1388" s="160"/>
      <c r="K1388" s="160"/>
      <c r="L1388" s="160"/>
      <c r="M1388" s="160"/>
      <c r="N1388" s="160"/>
      <c r="O1388" s="160"/>
      <c r="P1388" s="160"/>
      <c r="Q1388" s="160"/>
      <c r="R1388" s="160"/>
      <c r="S1388" s="160"/>
      <c r="T1388" s="160"/>
      <c r="U1388" s="160"/>
      <c r="V1388" s="160"/>
      <c r="W1388" s="160"/>
      <c r="X1388" s="160"/>
      <c r="Y1388" s="160"/>
      <c r="Z1388" s="160"/>
      <c r="AA1388" s="160"/>
      <c r="AB1388" s="167"/>
      <c r="AC1388" s="160"/>
      <c r="AD1388" s="168"/>
      <c r="AE1388" s="160"/>
      <c r="AF1388" s="160"/>
      <c r="AG1388" s="161"/>
      <c r="AH1388" s="115"/>
      <c r="AI1388" s="115"/>
      <c r="AJ1388" s="159"/>
      <c r="AK1388" s="115"/>
      <c r="AL1388" s="115"/>
      <c r="AM1388" s="115"/>
      <c r="AO1388" s="115"/>
      <c r="AQ1388" s="4"/>
    </row>
    <row r="1389" spans="3:43">
      <c r="C1389" s="159"/>
      <c r="D1389" s="162"/>
      <c r="E1389" s="161"/>
      <c r="F1389" s="166"/>
      <c r="G1389" s="160"/>
      <c r="H1389" s="160"/>
      <c r="I1389" s="160"/>
      <c r="J1389" s="160"/>
      <c r="K1389" s="160"/>
      <c r="L1389" s="160"/>
      <c r="M1389" s="160"/>
      <c r="N1389" s="160"/>
      <c r="O1389" s="160"/>
      <c r="P1389" s="160"/>
      <c r="Q1389" s="160"/>
      <c r="R1389" s="160"/>
      <c r="S1389" s="160"/>
      <c r="T1389" s="160"/>
      <c r="U1389" s="160"/>
      <c r="V1389" s="160"/>
      <c r="W1389" s="160"/>
      <c r="X1389" s="160"/>
      <c r="Y1389" s="160"/>
      <c r="Z1389" s="160"/>
      <c r="AA1389" s="160"/>
      <c r="AB1389" s="167"/>
      <c r="AC1389" s="160"/>
      <c r="AD1389" s="168"/>
      <c r="AE1389" s="160"/>
      <c r="AF1389" s="160"/>
      <c r="AG1389" s="161"/>
      <c r="AH1389" s="115"/>
      <c r="AI1389" s="115"/>
      <c r="AJ1389" s="159"/>
      <c r="AK1389" s="115"/>
      <c r="AL1389" s="115"/>
      <c r="AM1389" s="115"/>
      <c r="AO1389" s="115"/>
      <c r="AQ1389" s="4"/>
    </row>
    <row r="1390" spans="3:43">
      <c r="C1390" s="159"/>
      <c r="D1390" s="162"/>
      <c r="E1390" s="161"/>
      <c r="F1390" s="166"/>
      <c r="G1390" s="160"/>
      <c r="H1390" s="160"/>
      <c r="I1390" s="160"/>
      <c r="J1390" s="160"/>
      <c r="K1390" s="160"/>
      <c r="L1390" s="160"/>
      <c r="M1390" s="160"/>
      <c r="N1390" s="160"/>
      <c r="O1390" s="160"/>
      <c r="P1390" s="160"/>
      <c r="Q1390" s="160"/>
      <c r="R1390" s="160"/>
      <c r="S1390" s="160"/>
      <c r="T1390" s="160"/>
      <c r="U1390" s="160"/>
      <c r="V1390" s="160"/>
      <c r="W1390" s="160"/>
      <c r="X1390" s="160"/>
      <c r="Y1390" s="160"/>
      <c r="Z1390" s="160"/>
      <c r="AA1390" s="160"/>
      <c r="AB1390" s="167"/>
      <c r="AC1390" s="160"/>
      <c r="AD1390" s="168"/>
      <c r="AE1390" s="160"/>
      <c r="AF1390" s="160"/>
      <c r="AG1390" s="161"/>
      <c r="AH1390" s="115"/>
      <c r="AI1390" s="115"/>
      <c r="AJ1390" s="159"/>
      <c r="AK1390" s="115"/>
      <c r="AL1390" s="115"/>
      <c r="AM1390" s="115"/>
      <c r="AO1390" s="115"/>
      <c r="AQ1390" s="4"/>
    </row>
    <row r="1391" spans="3:43">
      <c r="C1391" s="159"/>
      <c r="D1391" s="162"/>
      <c r="E1391" s="161"/>
      <c r="F1391" s="166"/>
      <c r="G1391" s="160"/>
      <c r="H1391" s="160"/>
      <c r="I1391" s="160"/>
      <c r="J1391" s="160"/>
      <c r="K1391" s="160"/>
      <c r="L1391" s="160"/>
      <c r="M1391" s="160"/>
      <c r="N1391" s="160"/>
      <c r="O1391" s="160"/>
      <c r="P1391" s="160"/>
      <c r="Q1391" s="160"/>
      <c r="R1391" s="160"/>
      <c r="S1391" s="160"/>
      <c r="T1391" s="160"/>
      <c r="U1391" s="160"/>
      <c r="V1391" s="160"/>
      <c r="W1391" s="160"/>
      <c r="X1391" s="160"/>
      <c r="Y1391" s="160"/>
      <c r="Z1391" s="160"/>
      <c r="AA1391" s="160"/>
      <c r="AB1391" s="167"/>
      <c r="AC1391" s="160"/>
      <c r="AD1391" s="168"/>
      <c r="AE1391" s="160"/>
      <c r="AF1391" s="160"/>
      <c r="AG1391" s="161"/>
      <c r="AH1391" s="115"/>
      <c r="AI1391" s="115"/>
      <c r="AJ1391" s="159"/>
      <c r="AK1391" s="115"/>
      <c r="AL1391" s="115"/>
      <c r="AM1391" s="115"/>
      <c r="AO1391" s="115"/>
      <c r="AQ1391" s="4"/>
    </row>
    <row r="1392" spans="3:43">
      <c r="C1392" s="159"/>
      <c r="D1392" s="162"/>
      <c r="E1392" s="161"/>
      <c r="F1392" s="166"/>
      <c r="G1392" s="160"/>
      <c r="H1392" s="160"/>
      <c r="I1392" s="160"/>
      <c r="J1392" s="160"/>
      <c r="K1392" s="160"/>
      <c r="L1392" s="160"/>
      <c r="M1392" s="160"/>
      <c r="N1392" s="160"/>
      <c r="O1392" s="160"/>
      <c r="P1392" s="160"/>
      <c r="Q1392" s="160"/>
      <c r="R1392" s="160"/>
      <c r="S1392" s="160"/>
      <c r="T1392" s="160"/>
      <c r="U1392" s="160"/>
      <c r="V1392" s="160"/>
      <c r="W1392" s="160"/>
      <c r="X1392" s="160"/>
      <c r="Y1392" s="160"/>
      <c r="Z1392" s="160"/>
      <c r="AA1392" s="160"/>
      <c r="AB1392" s="167"/>
      <c r="AC1392" s="160"/>
      <c r="AD1392" s="168"/>
      <c r="AE1392" s="160"/>
      <c r="AF1392" s="160"/>
      <c r="AG1392" s="161"/>
      <c r="AH1392" s="115"/>
      <c r="AI1392" s="115"/>
      <c r="AJ1392" s="159"/>
      <c r="AK1392" s="115"/>
      <c r="AL1392" s="115"/>
      <c r="AM1392" s="115"/>
      <c r="AO1392" s="115"/>
      <c r="AQ1392" s="4"/>
    </row>
    <row r="1393" spans="3:43">
      <c r="C1393" s="159"/>
      <c r="D1393" s="162"/>
      <c r="E1393" s="161"/>
      <c r="F1393" s="166"/>
      <c r="G1393" s="160"/>
      <c r="H1393" s="160"/>
      <c r="I1393" s="160"/>
      <c r="J1393" s="160"/>
      <c r="K1393" s="160"/>
      <c r="L1393" s="160"/>
      <c r="M1393" s="160"/>
      <c r="N1393" s="160"/>
      <c r="O1393" s="160"/>
      <c r="P1393" s="160"/>
      <c r="Q1393" s="160"/>
      <c r="R1393" s="160"/>
      <c r="S1393" s="160"/>
      <c r="T1393" s="160"/>
      <c r="U1393" s="160"/>
      <c r="V1393" s="160"/>
      <c r="W1393" s="160"/>
      <c r="X1393" s="160"/>
      <c r="Y1393" s="160"/>
      <c r="Z1393" s="160"/>
      <c r="AA1393" s="160"/>
      <c r="AB1393" s="167"/>
      <c r="AC1393" s="160"/>
      <c r="AD1393" s="168"/>
      <c r="AE1393" s="160"/>
      <c r="AF1393" s="160"/>
      <c r="AG1393" s="161"/>
      <c r="AH1393" s="115"/>
      <c r="AI1393" s="115"/>
      <c r="AJ1393" s="159"/>
      <c r="AK1393" s="115"/>
      <c r="AL1393" s="115"/>
      <c r="AM1393" s="115"/>
      <c r="AO1393" s="115"/>
      <c r="AQ1393" s="4"/>
    </row>
    <row r="1394" spans="3:43">
      <c r="C1394" s="159"/>
      <c r="D1394" s="162"/>
      <c r="E1394" s="161"/>
      <c r="F1394" s="166"/>
      <c r="G1394" s="160"/>
      <c r="H1394" s="160"/>
      <c r="I1394" s="160"/>
      <c r="J1394" s="160"/>
      <c r="K1394" s="160"/>
      <c r="L1394" s="160"/>
      <c r="M1394" s="160"/>
      <c r="N1394" s="160"/>
      <c r="O1394" s="160"/>
      <c r="P1394" s="160"/>
      <c r="Q1394" s="160"/>
      <c r="R1394" s="160"/>
      <c r="S1394" s="160"/>
      <c r="T1394" s="160"/>
      <c r="U1394" s="160"/>
      <c r="V1394" s="160"/>
      <c r="W1394" s="160"/>
      <c r="X1394" s="160"/>
      <c r="Y1394" s="160"/>
      <c r="Z1394" s="160"/>
      <c r="AA1394" s="160"/>
      <c r="AB1394" s="167"/>
      <c r="AC1394" s="160"/>
      <c r="AD1394" s="168"/>
      <c r="AE1394" s="160"/>
      <c r="AF1394" s="160"/>
      <c r="AG1394" s="161"/>
      <c r="AH1394" s="115"/>
      <c r="AI1394" s="115"/>
      <c r="AJ1394" s="159"/>
      <c r="AK1394" s="115"/>
      <c r="AL1394" s="115"/>
      <c r="AM1394" s="115"/>
      <c r="AO1394" s="115"/>
      <c r="AQ1394" s="4"/>
    </row>
    <row r="1395" spans="3:43">
      <c r="C1395" s="159"/>
      <c r="D1395" s="162"/>
      <c r="E1395" s="161"/>
      <c r="F1395" s="166"/>
      <c r="G1395" s="160"/>
      <c r="H1395" s="160"/>
      <c r="I1395" s="160"/>
      <c r="J1395" s="160"/>
      <c r="K1395" s="160"/>
      <c r="L1395" s="160"/>
      <c r="M1395" s="160"/>
      <c r="N1395" s="160"/>
      <c r="O1395" s="160"/>
      <c r="P1395" s="160"/>
      <c r="Q1395" s="160"/>
      <c r="R1395" s="160"/>
      <c r="S1395" s="160"/>
      <c r="T1395" s="160"/>
      <c r="U1395" s="160"/>
      <c r="V1395" s="160"/>
      <c r="W1395" s="160"/>
      <c r="X1395" s="160"/>
      <c r="Y1395" s="160"/>
      <c r="Z1395" s="160"/>
      <c r="AA1395" s="160"/>
      <c r="AB1395" s="167"/>
      <c r="AC1395" s="160"/>
      <c r="AD1395" s="168"/>
      <c r="AE1395" s="160"/>
      <c r="AF1395" s="160"/>
      <c r="AG1395" s="161"/>
      <c r="AH1395" s="115"/>
      <c r="AI1395" s="115"/>
      <c r="AJ1395" s="159"/>
      <c r="AK1395" s="115"/>
      <c r="AL1395" s="115"/>
      <c r="AM1395" s="115"/>
      <c r="AO1395" s="115"/>
      <c r="AQ1395" s="4"/>
    </row>
    <row r="1396" spans="3:43">
      <c r="C1396" s="159"/>
      <c r="D1396" s="162"/>
      <c r="E1396" s="161"/>
      <c r="F1396" s="166"/>
      <c r="G1396" s="160"/>
      <c r="H1396" s="160"/>
      <c r="I1396" s="160"/>
      <c r="J1396" s="160"/>
      <c r="K1396" s="160"/>
      <c r="L1396" s="160"/>
      <c r="M1396" s="160"/>
      <c r="N1396" s="160"/>
      <c r="O1396" s="160"/>
      <c r="P1396" s="160"/>
      <c r="Q1396" s="160"/>
      <c r="R1396" s="160"/>
      <c r="S1396" s="160"/>
      <c r="T1396" s="160"/>
      <c r="U1396" s="160"/>
      <c r="V1396" s="160"/>
      <c r="W1396" s="160"/>
      <c r="X1396" s="160"/>
      <c r="Y1396" s="160"/>
      <c r="Z1396" s="160"/>
      <c r="AA1396" s="160"/>
      <c r="AB1396" s="167"/>
      <c r="AC1396" s="160"/>
      <c r="AD1396" s="168"/>
      <c r="AE1396" s="160"/>
      <c r="AF1396" s="160"/>
      <c r="AG1396" s="161"/>
      <c r="AH1396" s="115"/>
      <c r="AI1396" s="115"/>
      <c r="AJ1396" s="159"/>
      <c r="AK1396" s="115"/>
      <c r="AL1396" s="115"/>
      <c r="AM1396" s="115"/>
      <c r="AO1396" s="115"/>
      <c r="AQ1396" s="4"/>
    </row>
    <row r="1397" spans="3:43">
      <c r="C1397" s="159"/>
      <c r="D1397" s="162"/>
      <c r="E1397" s="161"/>
      <c r="F1397" s="166"/>
      <c r="G1397" s="160"/>
      <c r="H1397" s="160"/>
      <c r="I1397" s="160"/>
      <c r="J1397" s="160"/>
      <c r="K1397" s="160"/>
      <c r="L1397" s="160"/>
      <c r="M1397" s="160"/>
      <c r="N1397" s="160"/>
      <c r="O1397" s="160"/>
      <c r="P1397" s="160"/>
      <c r="Q1397" s="160"/>
      <c r="R1397" s="160"/>
      <c r="S1397" s="160"/>
      <c r="T1397" s="160"/>
      <c r="U1397" s="160"/>
      <c r="V1397" s="160"/>
      <c r="W1397" s="160"/>
      <c r="X1397" s="160"/>
      <c r="Y1397" s="160"/>
      <c r="Z1397" s="160"/>
      <c r="AA1397" s="160"/>
      <c r="AB1397" s="167"/>
      <c r="AC1397" s="160"/>
      <c r="AD1397" s="168"/>
      <c r="AE1397" s="160"/>
      <c r="AF1397" s="160"/>
      <c r="AG1397" s="161"/>
      <c r="AH1397" s="115"/>
      <c r="AI1397" s="115"/>
      <c r="AJ1397" s="159"/>
      <c r="AK1397" s="115"/>
      <c r="AL1397" s="115"/>
      <c r="AM1397" s="115"/>
      <c r="AO1397" s="115"/>
      <c r="AQ1397" s="4"/>
    </row>
    <row r="1398" spans="3:43">
      <c r="C1398" s="159"/>
      <c r="D1398" s="162"/>
      <c r="E1398" s="161"/>
      <c r="F1398" s="166"/>
      <c r="G1398" s="160"/>
      <c r="H1398" s="160"/>
      <c r="I1398" s="160"/>
      <c r="J1398" s="160"/>
      <c r="K1398" s="160"/>
      <c r="L1398" s="160"/>
      <c r="M1398" s="160"/>
      <c r="N1398" s="160"/>
      <c r="O1398" s="160"/>
      <c r="P1398" s="160"/>
      <c r="Q1398" s="160"/>
      <c r="R1398" s="160"/>
      <c r="S1398" s="160"/>
      <c r="T1398" s="160"/>
      <c r="U1398" s="160"/>
      <c r="V1398" s="160"/>
      <c r="W1398" s="160"/>
      <c r="X1398" s="160"/>
      <c r="Y1398" s="160"/>
      <c r="Z1398" s="160"/>
      <c r="AA1398" s="160"/>
      <c r="AB1398" s="167"/>
      <c r="AC1398" s="160"/>
      <c r="AD1398" s="168"/>
      <c r="AE1398" s="160"/>
      <c r="AF1398" s="160"/>
      <c r="AG1398" s="161"/>
      <c r="AH1398" s="115"/>
      <c r="AI1398" s="115"/>
      <c r="AJ1398" s="159"/>
      <c r="AK1398" s="115"/>
      <c r="AL1398" s="115"/>
      <c r="AM1398" s="115"/>
      <c r="AO1398" s="115"/>
      <c r="AQ1398" s="4"/>
    </row>
    <row r="1399" spans="3:43">
      <c r="C1399" s="159"/>
      <c r="D1399" s="162"/>
      <c r="E1399" s="161"/>
      <c r="F1399" s="166"/>
      <c r="G1399" s="160"/>
      <c r="H1399" s="160"/>
      <c r="I1399" s="160"/>
      <c r="J1399" s="160"/>
      <c r="K1399" s="160"/>
      <c r="L1399" s="160"/>
      <c r="M1399" s="160"/>
      <c r="N1399" s="160"/>
      <c r="O1399" s="160"/>
      <c r="P1399" s="160"/>
      <c r="Q1399" s="160"/>
      <c r="R1399" s="160"/>
      <c r="S1399" s="160"/>
      <c r="T1399" s="160"/>
      <c r="U1399" s="160"/>
      <c r="V1399" s="160"/>
      <c r="W1399" s="160"/>
      <c r="X1399" s="160"/>
      <c r="Y1399" s="160"/>
      <c r="Z1399" s="160"/>
      <c r="AA1399" s="160"/>
      <c r="AB1399" s="167"/>
      <c r="AC1399" s="160"/>
      <c r="AD1399" s="168"/>
      <c r="AE1399" s="160"/>
      <c r="AF1399" s="160"/>
      <c r="AG1399" s="161"/>
      <c r="AH1399" s="115"/>
      <c r="AI1399" s="115"/>
      <c r="AJ1399" s="159"/>
      <c r="AK1399" s="115"/>
      <c r="AL1399" s="115"/>
      <c r="AM1399" s="115"/>
      <c r="AO1399" s="115"/>
      <c r="AQ1399" s="4"/>
    </row>
    <row r="1400" spans="3:43">
      <c r="C1400" s="159"/>
      <c r="D1400" s="162"/>
      <c r="E1400" s="161"/>
      <c r="F1400" s="166"/>
      <c r="G1400" s="160"/>
      <c r="H1400" s="160"/>
      <c r="I1400" s="160"/>
      <c r="J1400" s="160"/>
      <c r="K1400" s="160"/>
      <c r="L1400" s="160"/>
      <c r="M1400" s="160"/>
      <c r="N1400" s="160"/>
      <c r="O1400" s="160"/>
      <c r="P1400" s="160"/>
      <c r="Q1400" s="160"/>
      <c r="R1400" s="160"/>
      <c r="S1400" s="160"/>
      <c r="T1400" s="160"/>
      <c r="U1400" s="160"/>
      <c r="V1400" s="160"/>
      <c r="W1400" s="160"/>
      <c r="X1400" s="160"/>
      <c r="Y1400" s="160"/>
      <c r="Z1400" s="160"/>
      <c r="AA1400" s="160"/>
      <c r="AB1400" s="167"/>
      <c r="AC1400" s="160"/>
      <c r="AD1400" s="168"/>
      <c r="AE1400" s="160"/>
      <c r="AF1400" s="160"/>
      <c r="AG1400" s="161"/>
      <c r="AH1400" s="115"/>
      <c r="AI1400" s="115"/>
      <c r="AJ1400" s="159"/>
      <c r="AK1400" s="115"/>
      <c r="AL1400" s="115"/>
      <c r="AM1400" s="115"/>
      <c r="AO1400" s="115"/>
      <c r="AQ1400" s="4"/>
    </row>
    <row r="1401" spans="3:43">
      <c r="C1401" s="159"/>
      <c r="D1401" s="162"/>
      <c r="E1401" s="161"/>
      <c r="F1401" s="166"/>
      <c r="G1401" s="160"/>
      <c r="H1401" s="160"/>
      <c r="I1401" s="160"/>
      <c r="J1401" s="160"/>
      <c r="K1401" s="160"/>
      <c r="L1401" s="160"/>
      <c r="M1401" s="160"/>
      <c r="N1401" s="160"/>
      <c r="O1401" s="160"/>
      <c r="P1401" s="160"/>
      <c r="Q1401" s="160"/>
      <c r="R1401" s="160"/>
      <c r="S1401" s="160"/>
      <c r="T1401" s="160"/>
      <c r="U1401" s="160"/>
      <c r="V1401" s="160"/>
      <c r="W1401" s="160"/>
      <c r="X1401" s="160"/>
      <c r="Y1401" s="160"/>
      <c r="Z1401" s="160"/>
      <c r="AA1401" s="160"/>
      <c r="AB1401" s="167"/>
      <c r="AC1401" s="160"/>
      <c r="AD1401" s="168"/>
      <c r="AE1401" s="160"/>
      <c r="AF1401" s="160"/>
      <c r="AG1401" s="161"/>
      <c r="AH1401" s="115"/>
      <c r="AI1401" s="115"/>
      <c r="AJ1401" s="159"/>
      <c r="AK1401" s="115"/>
      <c r="AL1401" s="115"/>
      <c r="AM1401" s="115"/>
      <c r="AO1401" s="115"/>
      <c r="AQ1401" s="4"/>
    </row>
    <row r="1402" spans="3:43">
      <c r="C1402" s="159"/>
      <c r="D1402" s="162"/>
      <c r="E1402" s="161"/>
      <c r="F1402" s="166"/>
      <c r="G1402" s="160"/>
      <c r="H1402" s="160"/>
      <c r="I1402" s="160"/>
      <c r="J1402" s="160"/>
      <c r="K1402" s="160"/>
      <c r="L1402" s="160"/>
      <c r="M1402" s="160"/>
      <c r="N1402" s="160"/>
      <c r="O1402" s="160"/>
      <c r="P1402" s="160"/>
      <c r="Q1402" s="160"/>
      <c r="R1402" s="160"/>
      <c r="S1402" s="160"/>
      <c r="T1402" s="160"/>
      <c r="U1402" s="160"/>
      <c r="V1402" s="160"/>
      <c r="W1402" s="160"/>
      <c r="X1402" s="160"/>
      <c r="Y1402" s="160"/>
      <c r="Z1402" s="160"/>
      <c r="AA1402" s="160"/>
      <c r="AB1402" s="167"/>
      <c r="AC1402" s="160"/>
      <c r="AD1402" s="168"/>
      <c r="AE1402" s="160"/>
      <c r="AF1402" s="160"/>
      <c r="AG1402" s="161"/>
      <c r="AH1402" s="115"/>
      <c r="AI1402" s="115"/>
      <c r="AJ1402" s="159"/>
      <c r="AK1402" s="115"/>
      <c r="AL1402" s="115"/>
      <c r="AM1402" s="115"/>
      <c r="AO1402" s="115"/>
      <c r="AQ1402" s="4"/>
    </row>
    <row r="1403" spans="3:43">
      <c r="C1403" s="159"/>
      <c r="D1403" s="162"/>
      <c r="E1403" s="161"/>
      <c r="F1403" s="166"/>
      <c r="G1403" s="160"/>
      <c r="H1403" s="160"/>
      <c r="I1403" s="160"/>
      <c r="J1403" s="160"/>
      <c r="K1403" s="160"/>
      <c r="L1403" s="160"/>
      <c r="M1403" s="160"/>
      <c r="N1403" s="160"/>
      <c r="O1403" s="160"/>
      <c r="P1403" s="160"/>
      <c r="Q1403" s="160"/>
      <c r="R1403" s="160"/>
      <c r="S1403" s="160"/>
      <c r="T1403" s="160"/>
      <c r="U1403" s="160"/>
      <c r="V1403" s="160"/>
      <c r="W1403" s="160"/>
      <c r="X1403" s="160"/>
      <c r="Y1403" s="160"/>
      <c r="Z1403" s="160"/>
      <c r="AA1403" s="160"/>
      <c r="AB1403" s="167"/>
      <c r="AC1403" s="160"/>
      <c r="AD1403" s="168"/>
      <c r="AE1403" s="160"/>
      <c r="AF1403" s="160"/>
      <c r="AG1403" s="161"/>
      <c r="AH1403" s="115"/>
      <c r="AI1403" s="115"/>
      <c r="AJ1403" s="159"/>
      <c r="AK1403" s="115"/>
      <c r="AL1403" s="115"/>
      <c r="AM1403" s="115"/>
      <c r="AO1403" s="115"/>
      <c r="AQ1403" s="4"/>
    </row>
    <row r="1404" spans="3:43">
      <c r="C1404" s="159"/>
      <c r="D1404" s="162"/>
      <c r="E1404" s="161"/>
      <c r="F1404" s="166"/>
      <c r="G1404" s="160"/>
      <c r="H1404" s="160"/>
      <c r="I1404" s="160"/>
      <c r="J1404" s="160"/>
      <c r="K1404" s="160"/>
      <c r="L1404" s="160"/>
      <c r="M1404" s="160"/>
      <c r="N1404" s="160"/>
      <c r="O1404" s="160"/>
      <c r="P1404" s="160"/>
      <c r="Q1404" s="160"/>
      <c r="R1404" s="160"/>
      <c r="S1404" s="160"/>
      <c r="T1404" s="160"/>
      <c r="U1404" s="160"/>
      <c r="V1404" s="160"/>
      <c r="W1404" s="160"/>
      <c r="X1404" s="160"/>
      <c r="Y1404" s="160"/>
      <c r="Z1404" s="160"/>
      <c r="AA1404" s="160"/>
      <c r="AB1404" s="167"/>
      <c r="AC1404" s="160"/>
      <c r="AD1404" s="168"/>
      <c r="AE1404" s="160"/>
      <c r="AF1404" s="160"/>
      <c r="AG1404" s="161"/>
      <c r="AH1404" s="115"/>
      <c r="AI1404" s="115"/>
      <c r="AJ1404" s="159"/>
      <c r="AK1404" s="115"/>
      <c r="AL1404" s="115"/>
      <c r="AM1404" s="115"/>
      <c r="AO1404" s="115"/>
      <c r="AQ1404" s="4"/>
    </row>
    <row r="1405" spans="3:43">
      <c r="C1405" s="159"/>
      <c r="D1405" s="162"/>
      <c r="E1405" s="161"/>
      <c r="F1405" s="166"/>
      <c r="G1405" s="160"/>
      <c r="H1405" s="160"/>
      <c r="I1405" s="160"/>
      <c r="J1405" s="160"/>
      <c r="K1405" s="160"/>
      <c r="L1405" s="160"/>
      <c r="M1405" s="160"/>
      <c r="N1405" s="160"/>
      <c r="O1405" s="160"/>
      <c r="P1405" s="160"/>
      <c r="Q1405" s="160"/>
      <c r="R1405" s="160"/>
      <c r="S1405" s="160"/>
      <c r="T1405" s="160"/>
      <c r="U1405" s="160"/>
      <c r="V1405" s="160"/>
      <c r="W1405" s="160"/>
      <c r="X1405" s="160"/>
      <c r="Y1405" s="160"/>
      <c r="Z1405" s="160"/>
      <c r="AA1405" s="160"/>
      <c r="AB1405" s="167"/>
      <c r="AC1405" s="160"/>
      <c r="AD1405" s="168"/>
      <c r="AE1405" s="160"/>
      <c r="AF1405" s="160"/>
      <c r="AG1405" s="161"/>
      <c r="AH1405" s="115"/>
      <c r="AI1405" s="115"/>
      <c r="AJ1405" s="159"/>
      <c r="AK1405" s="115"/>
      <c r="AL1405" s="115"/>
      <c r="AM1405" s="115"/>
      <c r="AO1405" s="115"/>
      <c r="AQ1405" s="4"/>
    </row>
    <row r="1406" spans="3:43">
      <c r="C1406" s="159"/>
      <c r="D1406" s="162"/>
      <c r="E1406" s="161"/>
      <c r="F1406" s="166"/>
      <c r="G1406" s="160"/>
      <c r="H1406" s="160"/>
      <c r="I1406" s="160"/>
      <c r="J1406" s="160"/>
      <c r="K1406" s="160"/>
      <c r="L1406" s="160"/>
      <c r="M1406" s="160"/>
      <c r="N1406" s="160"/>
      <c r="O1406" s="160"/>
      <c r="P1406" s="160"/>
      <c r="Q1406" s="160"/>
      <c r="R1406" s="160"/>
      <c r="S1406" s="160"/>
      <c r="T1406" s="160"/>
      <c r="U1406" s="160"/>
      <c r="V1406" s="160"/>
      <c r="W1406" s="160"/>
      <c r="X1406" s="160"/>
      <c r="Y1406" s="160"/>
      <c r="Z1406" s="160"/>
      <c r="AA1406" s="160"/>
      <c r="AB1406" s="167"/>
      <c r="AC1406" s="160"/>
      <c r="AD1406" s="168"/>
      <c r="AE1406" s="160"/>
      <c r="AF1406" s="160"/>
      <c r="AG1406" s="161"/>
      <c r="AH1406" s="115"/>
      <c r="AI1406" s="115"/>
      <c r="AJ1406" s="159"/>
      <c r="AK1406" s="115"/>
      <c r="AL1406" s="115"/>
      <c r="AM1406" s="115"/>
      <c r="AO1406" s="115"/>
      <c r="AQ1406" s="4"/>
    </row>
    <row r="1407" spans="3:43">
      <c r="C1407" s="159"/>
      <c r="D1407" s="162"/>
      <c r="E1407" s="161"/>
      <c r="F1407" s="166"/>
      <c r="G1407" s="160"/>
      <c r="H1407" s="160"/>
      <c r="I1407" s="160"/>
      <c r="J1407" s="160"/>
      <c r="K1407" s="160"/>
      <c r="L1407" s="160"/>
      <c r="M1407" s="160"/>
      <c r="N1407" s="160"/>
      <c r="O1407" s="160"/>
      <c r="P1407" s="160"/>
      <c r="Q1407" s="160"/>
      <c r="R1407" s="160"/>
      <c r="S1407" s="160"/>
      <c r="T1407" s="160"/>
      <c r="U1407" s="160"/>
      <c r="V1407" s="160"/>
      <c r="W1407" s="160"/>
      <c r="X1407" s="160"/>
      <c r="Y1407" s="160"/>
      <c r="Z1407" s="160"/>
      <c r="AA1407" s="160"/>
      <c r="AB1407" s="167"/>
      <c r="AC1407" s="160"/>
      <c r="AD1407" s="168"/>
      <c r="AE1407" s="160"/>
      <c r="AF1407" s="160"/>
      <c r="AG1407" s="161"/>
      <c r="AH1407" s="115"/>
      <c r="AI1407" s="115"/>
      <c r="AJ1407" s="159"/>
      <c r="AK1407" s="115"/>
      <c r="AL1407" s="115"/>
      <c r="AM1407" s="115"/>
      <c r="AO1407" s="115"/>
      <c r="AQ1407" s="4"/>
    </row>
    <row r="1408" spans="3:43">
      <c r="C1408" s="159"/>
      <c r="D1408" s="162"/>
      <c r="E1408" s="161"/>
      <c r="F1408" s="166"/>
      <c r="G1408" s="160"/>
      <c r="H1408" s="160"/>
      <c r="I1408" s="160"/>
      <c r="J1408" s="160"/>
      <c r="K1408" s="160"/>
      <c r="L1408" s="160"/>
      <c r="M1408" s="160"/>
      <c r="N1408" s="160"/>
      <c r="O1408" s="160"/>
      <c r="P1408" s="160"/>
      <c r="Q1408" s="160"/>
      <c r="R1408" s="160"/>
      <c r="S1408" s="160"/>
      <c r="T1408" s="160"/>
      <c r="U1408" s="160"/>
      <c r="V1408" s="160"/>
      <c r="W1408" s="160"/>
      <c r="X1408" s="160"/>
      <c r="Y1408" s="160"/>
      <c r="Z1408" s="160"/>
      <c r="AA1408" s="160"/>
      <c r="AB1408" s="167"/>
      <c r="AC1408" s="160"/>
      <c r="AD1408" s="168"/>
      <c r="AE1408" s="160"/>
      <c r="AF1408" s="160"/>
      <c r="AG1408" s="161"/>
      <c r="AH1408" s="115"/>
      <c r="AI1408" s="115"/>
      <c r="AJ1408" s="159"/>
      <c r="AK1408" s="115"/>
      <c r="AL1408" s="115"/>
      <c r="AM1408" s="115"/>
      <c r="AO1408" s="115"/>
      <c r="AQ1408" s="4"/>
    </row>
    <row r="1409" spans="3:43">
      <c r="C1409" s="159"/>
      <c r="D1409" s="162"/>
      <c r="E1409" s="161"/>
      <c r="F1409" s="166"/>
      <c r="G1409" s="160"/>
      <c r="H1409" s="160"/>
      <c r="I1409" s="160"/>
      <c r="J1409" s="160"/>
      <c r="K1409" s="160"/>
      <c r="L1409" s="160"/>
      <c r="M1409" s="160"/>
      <c r="N1409" s="160"/>
      <c r="O1409" s="160"/>
      <c r="P1409" s="160"/>
      <c r="Q1409" s="160"/>
      <c r="R1409" s="160"/>
      <c r="S1409" s="160"/>
      <c r="T1409" s="160"/>
      <c r="U1409" s="160"/>
      <c r="V1409" s="160"/>
      <c r="W1409" s="160"/>
      <c r="X1409" s="160"/>
      <c r="Y1409" s="160"/>
      <c r="Z1409" s="160"/>
      <c r="AA1409" s="160"/>
      <c r="AB1409" s="167"/>
      <c r="AC1409" s="160"/>
      <c r="AD1409" s="168"/>
      <c r="AE1409" s="160"/>
      <c r="AF1409" s="160"/>
      <c r="AG1409" s="161"/>
      <c r="AH1409" s="115"/>
      <c r="AI1409" s="115"/>
      <c r="AJ1409" s="159"/>
      <c r="AK1409" s="115"/>
      <c r="AL1409" s="115"/>
      <c r="AM1409" s="115"/>
      <c r="AO1409" s="115"/>
      <c r="AQ1409" s="4"/>
    </row>
    <row r="1410" spans="3:43">
      <c r="C1410" s="159"/>
      <c r="D1410" s="162"/>
      <c r="E1410" s="161"/>
      <c r="F1410" s="166"/>
      <c r="G1410" s="160"/>
      <c r="H1410" s="160"/>
      <c r="I1410" s="160"/>
      <c r="J1410" s="160"/>
      <c r="K1410" s="160"/>
      <c r="L1410" s="160"/>
      <c r="M1410" s="160"/>
      <c r="N1410" s="160"/>
      <c r="O1410" s="160"/>
      <c r="P1410" s="160"/>
      <c r="Q1410" s="160"/>
      <c r="R1410" s="160"/>
      <c r="S1410" s="160"/>
      <c r="T1410" s="160"/>
      <c r="U1410" s="160"/>
      <c r="V1410" s="160"/>
      <c r="W1410" s="160"/>
      <c r="X1410" s="160"/>
      <c r="Y1410" s="160"/>
      <c r="Z1410" s="160"/>
      <c r="AA1410" s="160"/>
      <c r="AB1410" s="167"/>
      <c r="AC1410" s="160"/>
      <c r="AD1410" s="168"/>
      <c r="AE1410" s="160"/>
      <c r="AF1410" s="160"/>
      <c r="AG1410" s="161"/>
      <c r="AH1410" s="115"/>
      <c r="AI1410" s="115"/>
      <c r="AJ1410" s="159"/>
      <c r="AK1410" s="115"/>
      <c r="AL1410" s="115"/>
      <c r="AM1410" s="115"/>
      <c r="AO1410" s="115"/>
      <c r="AQ1410" s="4"/>
    </row>
    <row r="1411" spans="3:43">
      <c r="C1411" s="159"/>
      <c r="D1411" s="162"/>
      <c r="E1411" s="161"/>
      <c r="F1411" s="166"/>
      <c r="G1411" s="160"/>
      <c r="H1411" s="160"/>
      <c r="I1411" s="160"/>
      <c r="J1411" s="160"/>
      <c r="K1411" s="160"/>
      <c r="L1411" s="160"/>
      <c r="M1411" s="160"/>
      <c r="N1411" s="160"/>
      <c r="O1411" s="160"/>
      <c r="P1411" s="160"/>
      <c r="Q1411" s="160"/>
      <c r="R1411" s="160"/>
      <c r="S1411" s="160"/>
      <c r="T1411" s="160"/>
      <c r="U1411" s="160"/>
      <c r="V1411" s="160"/>
      <c r="W1411" s="160"/>
      <c r="X1411" s="160"/>
      <c r="Y1411" s="160"/>
      <c r="Z1411" s="160"/>
      <c r="AA1411" s="160"/>
      <c r="AB1411" s="167"/>
      <c r="AC1411" s="160"/>
      <c r="AD1411" s="168"/>
      <c r="AE1411" s="160"/>
      <c r="AF1411" s="160"/>
      <c r="AG1411" s="161"/>
      <c r="AH1411" s="115"/>
      <c r="AI1411" s="115"/>
      <c r="AJ1411" s="159"/>
      <c r="AK1411" s="115"/>
      <c r="AL1411" s="115"/>
      <c r="AM1411" s="115"/>
      <c r="AO1411" s="115"/>
      <c r="AQ1411" s="4"/>
    </row>
    <row r="1412" spans="3:43">
      <c r="C1412" s="159"/>
      <c r="D1412" s="162"/>
      <c r="E1412" s="161"/>
      <c r="F1412" s="166"/>
      <c r="G1412" s="160"/>
      <c r="H1412" s="160"/>
      <c r="I1412" s="160"/>
      <c r="J1412" s="160"/>
      <c r="K1412" s="160"/>
      <c r="L1412" s="160"/>
      <c r="M1412" s="160"/>
      <c r="N1412" s="160"/>
      <c r="O1412" s="160"/>
      <c r="P1412" s="160"/>
      <c r="Q1412" s="160"/>
      <c r="R1412" s="160"/>
      <c r="S1412" s="160"/>
      <c r="T1412" s="160"/>
      <c r="U1412" s="160"/>
      <c r="V1412" s="160"/>
      <c r="W1412" s="160"/>
      <c r="X1412" s="160"/>
      <c r="Y1412" s="160"/>
      <c r="Z1412" s="160"/>
      <c r="AA1412" s="160"/>
      <c r="AB1412" s="167"/>
      <c r="AC1412" s="160"/>
      <c r="AD1412" s="168"/>
      <c r="AE1412" s="160"/>
      <c r="AF1412" s="160"/>
      <c r="AG1412" s="161"/>
      <c r="AH1412" s="115"/>
      <c r="AI1412" s="115"/>
      <c r="AJ1412" s="159"/>
      <c r="AK1412" s="115"/>
      <c r="AL1412" s="115"/>
      <c r="AM1412" s="115"/>
      <c r="AO1412" s="115"/>
      <c r="AQ1412" s="4"/>
    </row>
    <row r="1413" spans="3:43">
      <c r="C1413" s="159"/>
      <c r="D1413" s="162"/>
      <c r="E1413" s="161"/>
      <c r="F1413" s="166"/>
      <c r="G1413" s="160"/>
      <c r="H1413" s="160"/>
      <c r="I1413" s="160"/>
      <c r="J1413" s="160"/>
      <c r="K1413" s="160"/>
      <c r="L1413" s="160"/>
      <c r="M1413" s="160"/>
      <c r="N1413" s="160"/>
      <c r="O1413" s="160"/>
      <c r="P1413" s="160"/>
      <c r="Q1413" s="160"/>
      <c r="R1413" s="160"/>
      <c r="S1413" s="160"/>
      <c r="T1413" s="160"/>
      <c r="U1413" s="160"/>
      <c r="V1413" s="160"/>
      <c r="W1413" s="160"/>
      <c r="X1413" s="160"/>
      <c r="Y1413" s="160"/>
      <c r="Z1413" s="160"/>
      <c r="AA1413" s="160"/>
      <c r="AB1413" s="167"/>
      <c r="AC1413" s="160"/>
      <c r="AD1413" s="168"/>
      <c r="AE1413" s="160"/>
      <c r="AF1413" s="160"/>
      <c r="AG1413" s="161"/>
      <c r="AH1413" s="115"/>
      <c r="AI1413" s="115"/>
      <c r="AJ1413" s="159"/>
      <c r="AK1413" s="115"/>
      <c r="AL1413" s="115"/>
      <c r="AM1413" s="115"/>
      <c r="AO1413" s="115"/>
      <c r="AQ1413" s="4"/>
    </row>
    <row r="1414" spans="3:43">
      <c r="C1414" s="159"/>
      <c r="D1414" s="162"/>
      <c r="E1414" s="161"/>
      <c r="F1414" s="166"/>
      <c r="G1414" s="160"/>
      <c r="H1414" s="160"/>
      <c r="I1414" s="160"/>
      <c r="J1414" s="160"/>
      <c r="K1414" s="160"/>
      <c r="L1414" s="160"/>
      <c r="M1414" s="160"/>
      <c r="N1414" s="160"/>
      <c r="O1414" s="160"/>
      <c r="P1414" s="160"/>
      <c r="Q1414" s="160"/>
      <c r="R1414" s="160"/>
      <c r="S1414" s="160"/>
      <c r="T1414" s="160"/>
      <c r="U1414" s="160"/>
      <c r="V1414" s="160"/>
      <c r="W1414" s="160"/>
      <c r="X1414" s="160"/>
      <c r="Y1414" s="160"/>
      <c r="Z1414" s="160"/>
      <c r="AA1414" s="160"/>
      <c r="AB1414" s="167"/>
      <c r="AC1414" s="160"/>
      <c r="AD1414" s="168"/>
      <c r="AE1414" s="160"/>
      <c r="AF1414" s="160"/>
      <c r="AG1414" s="161"/>
      <c r="AH1414" s="115"/>
      <c r="AI1414" s="115"/>
      <c r="AJ1414" s="159"/>
      <c r="AK1414" s="115"/>
      <c r="AL1414" s="115"/>
      <c r="AM1414" s="115"/>
      <c r="AO1414" s="115"/>
      <c r="AQ1414" s="4"/>
    </row>
    <row r="1415" spans="3:43">
      <c r="C1415" s="159"/>
      <c r="D1415" s="162"/>
      <c r="E1415" s="161"/>
      <c r="F1415" s="166"/>
      <c r="G1415" s="160"/>
      <c r="H1415" s="160"/>
      <c r="I1415" s="160"/>
      <c r="J1415" s="160"/>
      <c r="K1415" s="160"/>
      <c r="L1415" s="160"/>
      <c r="M1415" s="160"/>
      <c r="N1415" s="160"/>
      <c r="O1415" s="160"/>
      <c r="P1415" s="160"/>
      <c r="Q1415" s="160"/>
      <c r="R1415" s="160"/>
      <c r="S1415" s="160"/>
      <c r="T1415" s="160"/>
      <c r="U1415" s="160"/>
      <c r="V1415" s="160"/>
      <c r="W1415" s="160"/>
      <c r="X1415" s="160"/>
      <c r="Y1415" s="160"/>
      <c r="Z1415" s="160"/>
      <c r="AA1415" s="160"/>
      <c r="AB1415" s="167"/>
      <c r="AC1415" s="160"/>
      <c r="AD1415" s="168"/>
      <c r="AE1415" s="160"/>
      <c r="AF1415" s="160"/>
      <c r="AG1415" s="161"/>
      <c r="AH1415" s="115"/>
      <c r="AI1415" s="115"/>
      <c r="AJ1415" s="159"/>
      <c r="AK1415" s="115"/>
      <c r="AL1415" s="115"/>
      <c r="AM1415" s="115"/>
      <c r="AO1415" s="115"/>
      <c r="AQ1415" s="4"/>
    </row>
    <row r="1416" spans="3:43">
      <c r="C1416" s="159"/>
      <c r="D1416" s="162"/>
      <c r="E1416" s="161"/>
      <c r="F1416" s="166"/>
      <c r="G1416" s="160"/>
      <c r="H1416" s="160"/>
      <c r="I1416" s="160"/>
      <c r="J1416" s="160"/>
      <c r="K1416" s="160"/>
      <c r="L1416" s="160"/>
      <c r="M1416" s="160"/>
      <c r="N1416" s="160"/>
      <c r="O1416" s="160"/>
      <c r="P1416" s="160"/>
      <c r="Q1416" s="160"/>
      <c r="R1416" s="160"/>
      <c r="S1416" s="160"/>
      <c r="T1416" s="160"/>
      <c r="U1416" s="160"/>
      <c r="V1416" s="160"/>
      <c r="W1416" s="160"/>
      <c r="X1416" s="160"/>
      <c r="Y1416" s="160"/>
      <c r="Z1416" s="160"/>
      <c r="AA1416" s="160"/>
      <c r="AB1416" s="167"/>
      <c r="AC1416" s="160"/>
      <c r="AD1416" s="168"/>
      <c r="AE1416" s="160"/>
      <c r="AF1416" s="160"/>
      <c r="AG1416" s="161"/>
      <c r="AH1416" s="115"/>
      <c r="AI1416" s="115"/>
      <c r="AJ1416" s="159"/>
      <c r="AK1416" s="115"/>
      <c r="AL1416" s="115"/>
      <c r="AM1416" s="115"/>
      <c r="AO1416" s="115"/>
      <c r="AQ1416" s="4"/>
    </row>
    <row r="1417" spans="3:43">
      <c r="C1417" s="159"/>
      <c r="D1417" s="162"/>
      <c r="E1417" s="161"/>
      <c r="F1417" s="166"/>
      <c r="G1417" s="160"/>
      <c r="H1417" s="160"/>
      <c r="I1417" s="160"/>
      <c r="J1417" s="160"/>
      <c r="K1417" s="160"/>
      <c r="L1417" s="160"/>
      <c r="M1417" s="160"/>
      <c r="N1417" s="160"/>
      <c r="O1417" s="160"/>
      <c r="P1417" s="160"/>
      <c r="Q1417" s="160"/>
      <c r="R1417" s="160"/>
      <c r="S1417" s="160"/>
      <c r="T1417" s="160"/>
      <c r="U1417" s="160"/>
      <c r="V1417" s="160"/>
      <c r="W1417" s="160"/>
      <c r="X1417" s="160"/>
      <c r="Y1417" s="160"/>
      <c r="Z1417" s="160"/>
      <c r="AA1417" s="160"/>
      <c r="AB1417" s="167"/>
      <c r="AC1417" s="160"/>
      <c r="AD1417" s="168"/>
      <c r="AE1417" s="160"/>
      <c r="AF1417" s="160"/>
      <c r="AG1417" s="161"/>
      <c r="AH1417" s="115"/>
      <c r="AI1417" s="115"/>
      <c r="AJ1417" s="159"/>
      <c r="AK1417" s="115"/>
      <c r="AL1417" s="115"/>
      <c r="AM1417" s="115"/>
      <c r="AO1417" s="115"/>
      <c r="AQ1417" s="4"/>
    </row>
    <row r="1418" spans="3:43">
      <c r="C1418" s="159"/>
      <c r="D1418" s="162"/>
      <c r="E1418" s="161"/>
      <c r="F1418" s="166"/>
      <c r="G1418" s="160"/>
      <c r="H1418" s="160"/>
      <c r="I1418" s="160"/>
      <c r="J1418" s="160"/>
      <c r="K1418" s="160"/>
      <c r="L1418" s="160"/>
      <c r="M1418" s="160"/>
      <c r="N1418" s="160"/>
      <c r="O1418" s="160"/>
      <c r="P1418" s="160"/>
      <c r="Q1418" s="160"/>
      <c r="R1418" s="160"/>
      <c r="S1418" s="160"/>
      <c r="T1418" s="160"/>
      <c r="U1418" s="160"/>
      <c r="V1418" s="160"/>
      <c r="W1418" s="160"/>
      <c r="X1418" s="160"/>
      <c r="Y1418" s="160"/>
      <c r="Z1418" s="160"/>
      <c r="AA1418" s="160"/>
      <c r="AB1418" s="167"/>
      <c r="AC1418" s="160"/>
      <c r="AD1418" s="168"/>
      <c r="AE1418" s="160"/>
      <c r="AF1418" s="160"/>
      <c r="AG1418" s="161"/>
      <c r="AH1418" s="115"/>
      <c r="AI1418" s="115"/>
      <c r="AJ1418" s="159"/>
      <c r="AK1418" s="115"/>
      <c r="AL1418" s="115"/>
      <c r="AM1418" s="115"/>
      <c r="AO1418" s="115"/>
      <c r="AQ1418" s="4"/>
    </row>
    <row r="1419" spans="3:43">
      <c r="C1419" s="159"/>
      <c r="D1419" s="162"/>
      <c r="E1419" s="161"/>
      <c r="F1419" s="166"/>
      <c r="G1419" s="160"/>
      <c r="H1419" s="160"/>
      <c r="I1419" s="160"/>
      <c r="J1419" s="160"/>
      <c r="K1419" s="160"/>
      <c r="L1419" s="160"/>
      <c r="M1419" s="160"/>
      <c r="N1419" s="160"/>
      <c r="O1419" s="160"/>
      <c r="P1419" s="160"/>
      <c r="Q1419" s="160"/>
      <c r="R1419" s="160"/>
      <c r="S1419" s="160"/>
      <c r="T1419" s="160"/>
      <c r="U1419" s="160"/>
      <c r="V1419" s="160"/>
      <c r="W1419" s="160"/>
      <c r="X1419" s="160"/>
      <c r="Y1419" s="160"/>
      <c r="Z1419" s="160"/>
      <c r="AA1419" s="160"/>
      <c r="AB1419" s="167"/>
      <c r="AC1419" s="160"/>
      <c r="AD1419" s="168"/>
      <c r="AE1419" s="160"/>
      <c r="AF1419" s="160"/>
      <c r="AG1419" s="161"/>
      <c r="AH1419" s="115"/>
      <c r="AI1419" s="115"/>
      <c r="AJ1419" s="159"/>
      <c r="AK1419" s="115"/>
      <c r="AL1419" s="115"/>
      <c r="AM1419" s="115"/>
      <c r="AO1419" s="115"/>
      <c r="AQ1419" s="4"/>
    </row>
    <row r="1420" spans="3:43">
      <c r="C1420" s="159"/>
      <c r="D1420" s="162"/>
      <c r="E1420" s="161"/>
      <c r="F1420" s="166"/>
      <c r="G1420" s="160"/>
      <c r="H1420" s="160"/>
      <c r="I1420" s="160"/>
      <c r="J1420" s="160"/>
      <c r="K1420" s="160"/>
      <c r="L1420" s="160"/>
      <c r="M1420" s="160"/>
      <c r="N1420" s="160"/>
      <c r="O1420" s="160"/>
      <c r="P1420" s="160"/>
      <c r="Q1420" s="160"/>
      <c r="R1420" s="160"/>
      <c r="S1420" s="160"/>
      <c r="T1420" s="160"/>
      <c r="U1420" s="160"/>
      <c r="V1420" s="160"/>
      <c r="W1420" s="160"/>
      <c r="X1420" s="160"/>
      <c r="Y1420" s="160"/>
      <c r="Z1420" s="160"/>
      <c r="AA1420" s="160"/>
      <c r="AB1420" s="167"/>
      <c r="AC1420" s="160"/>
      <c r="AD1420" s="168"/>
      <c r="AE1420" s="160"/>
      <c r="AF1420" s="160"/>
      <c r="AG1420" s="161"/>
      <c r="AH1420" s="115"/>
      <c r="AI1420" s="115"/>
      <c r="AJ1420" s="159"/>
      <c r="AK1420" s="115"/>
      <c r="AL1420" s="115"/>
      <c r="AM1420" s="115"/>
      <c r="AO1420" s="115"/>
      <c r="AQ1420" s="4"/>
    </row>
    <row r="1421" spans="3:43">
      <c r="C1421" s="159"/>
      <c r="D1421" s="162"/>
      <c r="E1421" s="161"/>
      <c r="F1421" s="166"/>
      <c r="G1421" s="160"/>
      <c r="H1421" s="160"/>
      <c r="I1421" s="160"/>
      <c r="J1421" s="160"/>
      <c r="K1421" s="160"/>
      <c r="L1421" s="160"/>
      <c r="M1421" s="160"/>
      <c r="N1421" s="160"/>
      <c r="O1421" s="160"/>
      <c r="P1421" s="160"/>
      <c r="Q1421" s="160"/>
      <c r="R1421" s="160"/>
      <c r="S1421" s="160"/>
      <c r="T1421" s="160"/>
      <c r="U1421" s="160"/>
      <c r="V1421" s="160"/>
      <c r="W1421" s="160"/>
      <c r="X1421" s="160"/>
      <c r="Y1421" s="160"/>
      <c r="Z1421" s="160"/>
      <c r="AA1421" s="160"/>
      <c r="AB1421" s="167"/>
      <c r="AC1421" s="160"/>
      <c r="AD1421" s="168"/>
      <c r="AE1421" s="160"/>
      <c r="AF1421" s="160"/>
      <c r="AG1421" s="161"/>
      <c r="AH1421" s="115"/>
      <c r="AI1421" s="115"/>
      <c r="AJ1421" s="159"/>
      <c r="AK1421" s="115"/>
      <c r="AL1421" s="115"/>
      <c r="AM1421" s="115"/>
      <c r="AO1421" s="115"/>
      <c r="AQ1421" s="4"/>
    </row>
    <row r="1422" spans="3:43">
      <c r="C1422" s="159"/>
      <c r="D1422" s="162"/>
      <c r="E1422" s="161"/>
      <c r="F1422" s="166"/>
      <c r="G1422" s="160"/>
      <c r="H1422" s="160"/>
      <c r="I1422" s="160"/>
      <c r="J1422" s="160"/>
      <c r="K1422" s="160"/>
      <c r="L1422" s="160"/>
      <c r="M1422" s="160"/>
      <c r="N1422" s="160"/>
      <c r="O1422" s="160"/>
      <c r="P1422" s="160"/>
      <c r="Q1422" s="160"/>
      <c r="R1422" s="160"/>
      <c r="S1422" s="160"/>
      <c r="T1422" s="160"/>
      <c r="U1422" s="160"/>
      <c r="V1422" s="160"/>
      <c r="W1422" s="160"/>
      <c r="X1422" s="160"/>
      <c r="Y1422" s="160"/>
      <c r="Z1422" s="160"/>
      <c r="AA1422" s="160"/>
      <c r="AB1422" s="167"/>
      <c r="AC1422" s="160"/>
      <c r="AD1422" s="168"/>
      <c r="AE1422" s="160"/>
      <c r="AF1422" s="160"/>
      <c r="AG1422" s="161"/>
      <c r="AH1422" s="115"/>
      <c r="AI1422" s="115"/>
      <c r="AJ1422" s="159"/>
      <c r="AK1422" s="115"/>
      <c r="AL1422" s="115"/>
      <c r="AM1422" s="115"/>
      <c r="AO1422" s="115"/>
      <c r="AQ1422" s="4"/>
    </row>
    <row r="1423" spans="3:43">
      <c r="C1423" s="159"/>
      <c r="D1423" s="162"/>
      <c r="E1423" s="161"/>
      <c r="F1423" s="166"/>
      <c r="G1423" s="160"/>
      <c r="H1423" s="160"/>
      <c r="I1423" s="160"/>
      <c r="J1423" s="160"/>
      <c r="K1423" s="160"/>
      <c r="L1423" s="160"/>
      <c r="M1423" s="160"/>
      <c r="N1423" s="160"/>
      <c r="O1423" s="160"/>
      <c r="P1423" s="160"/>
      <c r="Q1423" s="160"/>
      <c r="R1423" s="160"/>
      <c r="S1423" s="160"/>
      <c r="T1423" s="160"/>
      <c r="U1423" s="160"/>
      <c r="V1423" s="160"/>
      <c r="W1423" s="160"/>
      <c r="X1423" s="160"/>
      <c r="Y1423" s="160"/>
      <c r="Z1423" s="160"/>
      <c r="AA1423" s="160"/>
      <c r="AB1423" s="167"/>
      <c r="AC1423" s="160"/>
      <c r="AD1423" s="168"/>
      <c r="AE1423" s="160"/>
      <c r="AF1423" s="160"/>
      <c r="AG1423" s="161"/>
      <c r="AH1423" s="115"/>
      <c r="AI1423" s="115"/>
      <c r="AJ1423" s="159"/>
      <c r="AK1423" s="115"/>
      <c r="AL1423" s="115"/>
      <c r="AM1423" s="115"/>
      <c r="AO1423" s="115"/>
      <c r="AQ1423" s="4"/>
    </row>
    <row r="1424" spans="3:43">
      <c r="C1424" s="159"/>
      <c r="D1424" s="162"/>
      <c r="E1424" s="161"/>
      <c r="F1424" s="166"/>
      <c r="G1424" s="160"/>
      <c r="H1424" s="160"/>
      <c r="I1424" s="160"/>
      <c r="J1424" s="160"/>
      <c r="K1424" s="160"/>
      <c r="L1424" s="160"/>
      <c r="M1424" s="160"/>
      <c r="N1424" s="160"/>
      <c r="O1424" s="160"/>
      <c r="P1424" s="160"/>
      <c r="Q1424" s="160"/>
      <c r="R1424" s="160"/>
      <c r="S1424" s="160"/>
      <c r="T1424" s="160"/>
      <c r="U1424" s="160"/>
      <c r="V1424" s="160"/>
      <c r="W1424" s="160"/>
      <c r="X1424" s="160"/>
      <c r="Y1424" s="160"/>
      <c r="Z1424" s="160"/>
      <c r="AA1424" s="160"/>
      <c r="AB1424" s="167"/>
      <c r="AC1424" s="160"/>
      <c r="AD1424" s="168"/>
      <c r="AE1424" s="160"/>
      <c r="AF1424" s="160"/>
      <c r="AG1424" s="161"/>
      <c r="AH1424" s="115"/>
      <c r="AI1424" s="115"/>
      <c r="AJ1424" s="159"/>
      <c r="AK1424" s="115"/>
      <c r="AL1424" s="115"/>
      <c r="AM1424" s="115"/>
      <c r="AO1424" s="115"/>
      <c r="AQ1424" s="4"/>
    </row>
    <row r="1425" spans="3:43">
      <c r="C1425" s="159"/>
      <c r="D1425" s="162"/>
      <c r="E1425" s="161"/>
      <c r="F1425" s="166"/>
      <c r="G1425" s="160"/>
      <c r="H1425" s="160"/>
      <c r="I1425" s="160"/>
      <c r="J1425" s="160"/>
      <c r="K1425" s="160"/>
      <c r="L1425" s="160"/>
      <c r="M1425" s="160"/>
      <c r="N1425" s="160"/>
      <c r="O1425" s="160"/>
      <c r="P1425" s="160"/>
      <c r="Q1425" s="160"/>
      <c r="R1425" s="160"/>
      <c r="S1425" s="160"/>
      <c r="T1425" s="160"/>
      <c r="U1425" s="160"/>
      <c r="V1425" s="160"/>
      <c r="W1425" s="160"/>
      <c r="X1425" s="160"/>
      <c r="Y1425" s="160"/>
      <c r="Z1425" s="160"/>
      <c r="AA1425" s="160"/>
      <c r="AB1425" s="167"/>
      <c r="AC1425" s="160"/>
      <c r="AD1425" s="168"/>
      <c r="AE1425" s="160"/>
      <c r="AF1425" s="160"/>
      <c r="AG1425" s="161"/>
      <c r="AH1425" s="115"/>
      <c r="AI1425" s="115"/>
      <c r="AJ1425" s="159"/>
      <c r="AK1425" s="115"/>
      <c r="AL1425" s="115"/>
      <c r="AM1425" s="115"/>
      <c r="AO1425" s="115"/>
      <c r="AQ1425" s="4"/>
    </row>
    <row r="1426" spans="3:43">
      <c r="C1426" s="159"/>
      <c r="D1426" s="162"/>
      <c r="E1426" s="161"/>
      <c r="F1426" s="166"/>
      <c r="G1426" s="160"/>
      <c r="H1426" s="160"/>
      <c r="I1426" s="160"/>
      <c r="J1426" s="160"/>
      <c r="K1426" s="160"/>
      <c r="L1426" s="160"/>
      <c r="M1426" s="160"/>
      <c r="N1426" s="160"/>
      <c r="O1426" s="160"/>
      <c r="P1426" s="160"/>
      <c r="Q1426" s="160"/>
      <c r="R1426" s="160"/>
      <c r="S1426" s="160"/>
      <c r="T1426" s="160"/>
      <c r="U1426" s="160"/>
      <c r="V1426" s="160"/>
      <c r="W1426" s="160"/>
      <c r="X1426" s="160"/>
      <c r="Y1426" s="160"/>
      <c r="Z1426" s="160"/>
      <c r="AA1426" s="160"/>
      <c r="AB1426" s="167"/>
      <c r="AC1426" s="160"/>
      <c r="AD1426" s="168"/>
      <c r="AE1426" s="160"/>
      <c r="AF1426" s="160"/>
      <c r="AG1426" s="161"/>
      <c r="AH1426" s="115"/>
      <c r="AI1426" s="115"/>
      <c r="AJ1426" s="159"/>
      <c r="AK1426" s="115"/>
      <c r="AL1426" s="115"/>
      <c r="AM1426" s="115"/>
      <c r="AO1426" s="115"/>
      <c r="AQ1426" s="4"/>
    </row>
    <row r="1427" spans="3:43">
      <c r="C1427" s="159"/>
      <c r="D1427" s="162"/>
      <c r="E1427" s="161"/>
      <c r="F1427" s="166"/>
      <c r="G1427" s="160"/>
      <c r="H1427" s="160"/>
      <c r="I1427" s="160"/>
      <c r="J1427" s="160"/>
      <c r="K1427" s="160"/>
      <c r="L1427" s="160"/>
      <c r="M1427" s="160"/>
      <c r="N1427" s="160"/>
      <c r="O1427" s="160"/>
      <c r="P1427" s="160"/>
      <c r="Q1427" s="160"/>
      <c r="R1427" s="160"/>
      <c r="S1427" s="160"/>
      <c r="T1427" s="160"/>
      <c r="U1427" s="160"/>
      <c r="V1427" s="160"/>
      <c r="W1427" s="160"/>
      <c r="X1427" s="160"/>
      <c r="Y1427" s="160"/>
      <c r="Z1427" s="160"/>
      <c r="AA1427" s="160"/>
      <c r="AB1427" s="167"/>
      <c r="AC1427" s="160"/>
      <c r="AD1427" s="168"/>
      <c r="AE1427" s="160"/>
      <c r="AF1427" s="160"/>
      <c r="AG1427" s="161"/>
      <c r="AH1427" s="115"/>
      <c r="AI1427" s="115"/>
      <c r="AJ1427" s="159"/>
      <c r="AK1427" s="115"/>
      <c r="AL1427" s="115"/>
      <c r="AM1427" s="115"/>
      <c r="AO1427" s="115"/>
      <c r="AQ1427" s="4"/>
    </row>
    <row r="1428" spans="3:43">
      <c r="C1428" s="159"/>
      <c r="D1428" s="162"/>
      <c r="E1428" s="161"/>
      <c r="F1428" s="166"/>
      <c r="G1428" s="160"/>
      <c r="H1428" s="160"/>
      <c r="I1428" s="160"/>
      <c r="J1428" s="160"/>
      <c r="K1428" s="160"/>
      <c r="L1428" s="160"/>
      <c r="M1428" s="160"/>
      <c r="N1428" s="160"/>
      <c r="O1428" s="160"/>
      <c r="P1428" s="160"/>
      <c r="Q1428" s="160"/>
      <c r="R1428" s="160"/>
      <c r="S1428" s="160"/>
      <c r="T1428" s="160"/>
      <c r="U1428" s="160"/>
      <c r="V1428" s="160"/>
      <c r="W1428" s="160"/>
      <c r="X1428" s="160"/>
      <c r="Y1428" s="160"/>
      <c r="Z1428" s="160"/>
      <c r="AA1428" s="160"/>
      <c r="AB1428" s="167"/>
      <c r="AC1428" s="160"/>
      <c r="AD1428" s="168"/>
      <c r="AE1428" s="160"/>
      <c r="AF1428" s="160"/>
      <c r="AG1428" s="161"/>
      <c r="AH1428" s="115"/>
      <c r="AI1428" s="115"/>
      <c r="AJ1428" s="159"/>
      <c r="AK1428" s="115"/>
      <c r="AL1428" s="115"/>
      <c r="AM1428" s="115"/>
      <c r="AO1428" s="115"/>
      <c r="AQ1428" s="4"/>
    </row>
    <row r="1429" spans="3:43">
      <c r="C1429" s="159"/>
      <c r="D1429" s="162"/>
      <c r="E1429" s="161"/>
      <c r="F1429" s="166"/>
      <c r="G1429" s="160"/>
      <c r="H1429" s="160"/>
      <c r="I1429" s="160"/>
      <c r="J1429" s="160"/>
      <c r="K1429" s="160"/>
      <c r="L1429" s="160"/>
      <c r="M1429" s="160"/>
      <c r="N1429" s="160"/>
      <c r="O1429" s="160"/>
      <c r="P1429" s="160"/>
      <c r="Q1429" s="160"/>
      <c r="R1429" s="160"/>
      <c r="S1429" s="160"/>
      <c r="T1429" s="160"/>
      <c r="U1429" s="160"/>
      <c r="V1429" s="160"/>
      <c r="W1429" s="160"/>
      <c r="X1429" s="160"/>
      <c r="Y1429" s="160"/>
      <c r="Z1429" s="160"/>
      <c r="AA1429" s="160"/>
      <c r="AB1429" s="167"/>
      <c r="AC1429" s="160"/>
      <c r="AD1429" s="168"/>
      <c r="AE1429" s="160"/>
      <c r="AF1429" s="160"/>
      <c r="AG1429" s="161"/>
      <c r="AH1429" s="115"/>
      <c r="AI1429" s="115"/>
      <c r="AJ1429" s="159"/>
      <c r="AK1429" s="115"/>
      <c r="AL1429" s="115"/>
      <c r="AM1429" s="115"/>
      <c r="AO1429" s="115"/>
      <c r="AQ1429" s="4"/>
    </row>
    <row r="1430" spans="3:43">
      <c r="C1430" s="159"/>
      <c r="D1430" s="162"/>
      <c r="E1430" s="161"/>
      <c r="F1430" s="166"/>
      <c r="G1430" s="160"/>
      <c r="H1430" s="160"/>
      <c r="I1430" s="160"/>
      <c r="J1430" s="160"/>
      <c r="K1430" s="160"/>
      <c r="L1430" s="160"/>
      <c r="M1430" s="160"/>
      <c r="N1430" s="160"/>
      <c r="O1430" s="160"/>
      <c r="P1430" s="160"/>
      <c r="Q1430" s="160"/>
      <c r="R1430" s="160"/>
      <c r="S1430" s="160"/>
      <c r="T1430" s="160"/>
      <c r="U1430" s="160"/>
      <c r="V1430" s="160"/>
      <c r="W1430" s="160"/>
      <c r="X1430" s="160"/>
      <c r="Y1430" s="160"/>
      <c r="Z1430" s="160"/>
      <c r="AA1430" s="160"/>
      <c r="AB1430" s="167"/>
      <c r="AC1430" s="160"/>
      <c r="AD1430" s="168"/>
      <c r="AE1430" s="160"/>
      <c r="AF1430" s="160"/>
      <c r="AG1430" s="161"/>
      <c r="AH1430" s="115"/>
      <c r="AI1430" s="115"/>
      <c r="AJ1430" s="159"/>
      <c r="AK1430" s="115"/>
      <c r="AL1430" s="115"/>
      <c r="AM1430" s="115"/>
      <c r="AO1430" s="115"/>
      <c r="AQ1430" s="4"/>
    </row>
    <row r="1431" spans="3:43">
      <c r="C1431" s="159"/>
      <c r="D1431" s="162"/>
      <c r="E1431" s="161"/>
      <c r="F1431" s="166"/>
      <c r="G1431" s="160"/>
      <c r="H1431" s="160"/>
      <c r="I1431" s="160"/>
      <c r="J1431" s="160"/>
      <c r="K1431" s="160"/>
      <c r="L1431" s="160"/>
      <c r="M1431" s="160"/>
      <c r="N1431" s="160"/>
      <c r="O1431" s="160"/>
      <c r="P1431" s="160"/>
      <c r="Q1431" s="160"/>
      <c r="R1431" s="160"/>
      <c r="S1431" s="160"/>
      <c r="T1431" s="160"/>
      <c r="U1431" s="160"/>
      <c r="V1431" s="160"/>
      <c r="W1431" s="160"/>
      <c r="X1431" s="160"/>
      <c r="Y1431" s="160"/>
      <c r="Z1431" s="160"/>
      <c r="AA1431" s="160"/>
      <c r="AB1431" s="167"/>
      <c r="AC1431" s="160"/>
      <c r="AD1431" s="168"/>
      <c r="AE1431" s="160"/>
      <c r="AF1431" s="160"/>
      <c r="AG1431" s="161"/>
      <c r="AH1431" s="115"/>
      <c r="AI1431" s="115"/>
      <c r="AJ1431" s="159"/>
      <c r="AK1431" s="115"/>
      <c r="AL1431" s="115"/>
      <c r="AM1431" s="115"/>
      <c r="AO1431" s="115"/>
      <c r="AQ1431" s="4"/>
    </row>
    <row r="1432" spans="3:43">
      <c r="C1432" s="159"/>
      <c r="D1432" s="162"/>
      <c r="E1432" s="161"/>
      <c r="F1432" s="166"/>
      <c r="G1432" s="160"/>
      <c r="H1432" s="160"/>
      <c r="I1432" s="160"/>
      <c r="J1432" s="160"/>
      <c r="K1432" s="160"/>
      <c r="L1432" s="160"/>
      <c r="M1432" s="160"/>
      <c r="N1432" s="160"/>
      <c r="O1432" s="160"/>
      <c r="P1432" s="160"/>
      <c r="Q1432" s="160"/>
      <c r="R1432" s="160"/>
      <c r="S1432" s="160"/>
      <c r="T1432" s="160"/>
      <c r="U1432" s="160"/>
      <c r="V1432" s="160"/>
      <c r="W1432" s="160"/>
      <c r="X1432" s="160"/>
      <c r="Y1432" s="160"/>
      <c r="Z1432" s="160"/>
      <c r="AA1432" s="160"/>
      <c r="AB1432" s="167"/>
      <c r="AC1432" s="160"/>
      <c r="AD1432" s="168"/>
      <c r="AE1432" s="160"/>
      <c r="AF1432" s="160"/>
      <c r="AG1432" s="161"/>
      <c r="AH1432" s="115"/>
      <c r="AI1432" s="115"/>
      <c r="AJ1432" s="159"/>
      <c r="AK1432" s="115"/>
      <c r="AL1432" s="115"/>
      <c r="AM1432" s="115"/>
      <c r="AO1432" s="115"/>
      <c r="AQ1432" s="4"/>
    </row>
    <row r="1433" spans="3:43">
      <c r="C1433" s="159"/>
      <c r="D1433" s="162"/>
      <c r="E1433" s="161"/>
      <c r="F1433" s="166"/>
      <c r="G1433" s="160"/>
      <c r="H1433" s="160"/>
      <c r="I1433" s="160"/>
      <c r="J1433" s="160"/>
      <c r="K1433" s="160"/>
      <c r="L1433" s="160"/>
      <c r="M1433" s="160"/>
      <c r="N1433" s="160"/>
      <c r="O1433" s="160"/>
      <c r="P1433" s="160"/>
      <c r="Q1433" s="160"/>
      <c r="R1433" s="160"/>
      <c r="S1433" s="160"/>
      <c r="T1433" s="160"/>
      <c r="U1433" s="160"/>
      <c r="V1433" s="160"/>
      <c r="W1433" s="160"/>
      <c r="X1433" s="160"/>
      <c r="Y1433" s="160"/>
      <c r="Z1433" s="160"/>
      <c r="AA1433" s="160"/>
      <c r="AB1433" s="167"/>
      <c r="AC1433" s="160"/>
      <c r="AD1433" s="168"/>
      <c r="AE1433" s="160"/>
      <c r="AF1433" s="160"/>
      <c r="AG1433" s="161"/>
      <c r="AH1433" s="115"/>
      <c r="AI1433" s="115"/>
      <c r="AJ1433" s="159"/>
      <c r="AK1433" s="115"/>
      <c r="AL1433" s="115"/>
      <c r="AM1433" s="115"/>
      <c r="AO1433" s="115"/>
      <c r="AQ1433" s="4"/>
    </row>
    <row r="1434" spans="3:43">
      <c r="C1434" s="159"/>
      <c r="D1434" s="162"/>
      <c r="E1434" s="161"/>
      <c r="F1434" s="166"/>
      <c r="G1434" s="160"/>
      <c r="H1434" s="160"/>
      <c r="I1434" s="160"/>
      <c r="J1434" s="160"/>
      <c r="K1434" s="160"/>
      <c r="L1434" s="160"/>
      <c r="M1434" s="160"/>
      <c r="N1434" s="160"/>
      <c r="O1434" s="160"/>
      <c r="P1434" s="160"/>
      <c r="Q1434" s="160"/>
      <c r="R1434" s="160"/>
      <c r="S1434" s="160"/>
      <c r="T1434" s="160"/>
      <c r="U1434" s="160"/>
      <c r="V1434" s="160"/>
      <c r="W1434" s="160"/>
      <c r="X1434" s="160"/>
      <c r="Y1434" s="160"/>
      <c r="Z1434" s="160"/>
      <c r="AA1434" s="160"/>
      <c r="AB1434" s="167"/>
      <c r="AC1434" s="160"/>
      <c r="AD1434" s="168"/>
      <c r="AE1434" s="160"/>
      <c r="AF1434" s="160"/>
      <c r="AG1434" s="161"/>
      <c r="AH1434" s="115"/>
      <c r="AI1434" s="115"/>
      <c r="AJ1434" s="159"/>
      <c r="AK1434" s="115"/>
      <c r="AL1434" s="115"/>
      <c r="AM1434" s="115"/>
      <c r="AO1434" s="115"/>
      <c r="AQ1434" s="4"/>
    </row>
    <row r="1435" spans="3:43">
      <c r="C1435" s="159"/>
      <c r="D1435" s="162"/>
      <c r="E1435" s="161"/>
      <c r="F1435" s="166"/>
      <c r="G1435" s="160"/>
      <c r="H1435" s="160"/>
      <c r="I1435" s="160"/>
      <c r="J1435" s="160"/>
      <c r="K1435" s="160"/>
      <c r="L1435" s="160"/>
      <c r="M1435" s="160"/>
      <c r="N1435" s="160"/>
      <c r="O1435" s="160"/>
      <c r="P1435" s="160"/>
      <c r="Q1435" s="160"/>
      <c r="R1435" s="160"/>
      <c r="S1435" s="160"/>
      <c r="T1435" s="160"/>
      <c r="U1435" s="160"/>
      <c r="V1435" s="160"/>
      <c r="W1435" s="160"/>
      <c r="X1435" s="160"/>
      <c r="Y1435" s="160"/>
      <c r="Z1435" s="160"/>
      <c r="AA1435" s="160"/>
      <c r="AB1435" s="167"/>
      <c r="AC1435" s="160"/>
      <c r="AD1435" s="168"/>
      <c r="AE1435" s="160"/>
      <c r="AF1435" s="160"/>
      <c r="AG1435" s="161"/>
      <c r="AH1435" s="115"/>
      <c r="AI1435" s="115"/>
      <c r="AJ1435" s="159"/>
      <c r="AK1435" s="115"/>
      <c r="AL1435" s="115"/>
      <c r="AM1435" s="115"/>
      <c r="AO1435" s="115"/>
      <c r="AQ1435" s="4"/>
    </row>
    <row r="1436" spans="3:43">
      <c r="C1436" s="159"/>
      <c r="D1436" s="162"/>
      <c r="E1436" s="161"/>
      <c r="F1436" s="166"/>
      <c r="G1436" s="160"/>
      <c r="H1436" s="160"/>
      <c r="I1436" s="160"/>
      <c r="J1436" s="160"/>
      <c r="K1436" s="160"/>
      <c r="L1436" s="160"/>
      <c r="M1436" s="160"/>
      <c r="N1436" s="160"/>
      <c r="O1436" s="160"/>
      <c r="P1436" s="160"/>
      <c r="Q1436" s="160"/>
      <c r="R1436" s="160"/>
      <c r="S1436" s="160"/>
      <c r="T1436" s="160"/>
      <c r="U1436" s="160"/>
      <c r="V1436" s="160"/>
      <c r="W1436" s="160"/>
      <c r="X1436" s="160"/>
      <c r="Y1436" s="160"/>
      <c r="Z1436" s="160"/>
      <c r="AA1436" s="160"/>
      <c r="AB1436" s="167"/>
      <c r="AC1436" s="160"/>
      <c r="AD1436" s="168"/>
      <c r="AE1436" s="160"/>
      <c r="AF1436" s="160"/>
      <c r="AG1436" s="161"/>
      <c r="AH1436" s="115"/>
      <c r="AI1436" s="115"/>
      <c r="AJ1436" s="159"/>
      <c r="AK1436" s="115"/>
      <c r="AL1436" s="115"/>
      <c r="AM1436" s="115"/>
      <c r="AO1436" s="115"/>
      <c r="AQ1436" s="4"/>
    </row>
    <row r="1437" spans="3:43">
      <c r="C1437" s="159"/>
      <c r="D1437" s="162"/>
      <c r="E1437" s="161"/>
      <c r="F1437" s="166"/>
      <c r="G1437" s="160"/>
      <c r="H1437" s="160"/>
      <c r="I1437" s="160"/>
      <c r="J1437" s="160"/>
      <c r="K1437" s="160"/>
      <c r="L1437" s="160"/>
      <c r="M1437" s="160"/>
      <c r="N1437" s="160"/>
      <c r="O1437" s="160"/>
      <c r="P1437" s="160"/>
      <c r="Q1437" s="160"/>
      <c r="R1437" s="160"/>
      <c r="S1437" s="160"/>
      <c r="T1437" s="160"/>
      <c r="U1437" s="160"/>
      <c r="V1437" s="160"/>
      <c r="W1437" s="160"/>
      <c r="X1437" s="160"/>
      <c r="Y1437" s="160"/>
      <c r="Z1437" s="160"/>
      <c r="AA1437" s="160"/>
      <c r="AB1437" s="167"/>
      <c r="AC1437" s="160"/>
      <c r="AD1437" s="168"/>
      <c r="AE1437" s="160"/>
      <c r="AF1437" s="160"/>
      <c r="AG1437" s="161"/>
      <c r="AH1437" s="115"/>
      <c r="AI1437" s="115"/>
      <c r="AJ1437" s="159"/>
      <c r="AK1437" s="115"/>
      <c r="AL1437" s="115"/>
      <c r="AM1437" s="115"/>
      <c r="AO1437" s="115"/>
      <c r="AQ1437" s="4"/>
    </row>
    <row r="1438" spans="3:43">
      <c r="C1438" s="159"/>
      <c r="D1438" s="162"/>
      <c r="E1438" s="161"/>
      <c r="F1438" s="166"/>
      <c r="G1438" s="160"/>
      <c r="H1438" s="160"/>
      <c r="I1438" s="160"/>
      <c r="J1438" s="160"/>
      <c r="K1438" s="160"/>
      <c r="L1438" s="160"/>
      <c r="M1438" s="160"/>
      <c r="N1438" s="160"/>
      <c r="O1438" s="160"/>
      <c r="P1438" s="160"/>
      <c r="Q1438" s="160"/>
      <c r="R1438" s="160"/>
      <c r="S1438" s="160"/>
      <c r="T1438" s="160"/>
      <c r="U1438" s="160"/>
      <c r="V1438" s="160"/>
      <c r="W1438" s="160"/>
      <c r="X1438" s="160"/>
      <c r="Y1438" s="160"/>
      <c r="Z1438" s="160"/>
      <c r="AA1438" s="160"/>
      <c r="AB1438" s="167"/>
      <c r="AC1438" s="160"/>
      <c r="AD1438" s="168"/>
      <c r="AE1438" s="160"/>
      <c r="AF1438" s="160"/>
      <c r="AG1438" s="161"/>
      <c r="AH1438" s="115"/>
      <c r="AI1438" s="115"/>
      <c r="AJ1438" s="159"/>
      <c r="AK1438" s="115"/>
      <c r="AL1438" s="115"/>
      <c r="AM1438" s="115"/>
      <c r="AO1438" s="115"/>
      <c r="AQ1438" s="4"/>
    </row>
    <row r="1439" spans="3:43">
      <c r="C1439" s="159"/>
      <c r="D1439" s="162"/>
      <c r="E1439" s="161"/>
      <c r="F1439" s="166"/>
      <c r="G1439" s="160"/>
      <c r="H1439" s="160"/>
      <c r="I1439" s="160"/>
      <c r="J1439" s="160"/>
      <c r="K1439" s="160"/>
      <c r="L1439" s="160"/>
      <c r="M1439" s="160"/>
      <c r="N1439" s="160"/>
      <c r="O1439" s="160"/>
      <c r="P1439" s="160"/>
      <c r="Q1439" s="160"/>
      <c r="R1439" s="160"/>
      <c r="S1439" s="160"/>
      <c r="T1439" s="160"/>
      <c r="U1439" s="160"/>
      <c r="V1439" s="160"/>
      <c r="W1439" s="160"/>
      <c r="X1439" s="160"/>
      <c r="Y1439" s="160"/>
      <c r="Z1439" s="160"/>
      <c r="AA1439" s="160"/>
      <c r="AB1439" s="167"/>
      <c r="AC1439" s="160"/>
      <c r="AD1439" s="168"/>
      <c r="AE1439" s="160"/>
      <c r="AF1439" s="160"/>
      <c r="AG1439" s="161"/>
      <c r="AH1439" s="115"/>
      <c r="AI1439" s="115"/>
      <c r="AJ1439" s="159"/>
      <c r="AK1439" s="115"/>
      <c r="AL1439" s="115"/>
      <c r="AM1439" s="115"/>
      <c r="AO1439" s="115"/>
      <c r="AQ1439" s="4"/>
    </row>
    <row r="1440" spans="3:43">
      <c r="C1440" s="159"/>
      <c r="D1440" s="162"/>
      <c r="E1440" s="161"/>
      <c r="F1440" s="166"/>
      <c r="G1440" s="160"/>
      <c r="H1440" s="160"/>
      <c r="I1440" s="160"/>
      <c r="J1440" s="160"/>
      <c r="K1440" s="160"/>
      <c r="L1440" s="160"/>
      <c r="M1440" s="160"/>
      <c r="N1440" s="160"/>
      <c r="O1440" s="160"/>
      <c r="P1440" s="160"/>
      <c r="Q1440" s="160"/>
      <c r="R1440" s="160"/>
      <c r="S1440" s="160"/>
      <c r="T1440" s="160"/>
      <c r="U1440" s="160"/>
      <c r="V1440" s="160"/>
      <c r="W1440" s="160"/>
      <c r="X1440" s="160"/>
      <c r="Y1440" s="160"/>
      <c r="Z1440" s="160"/>
      <c r="AA1440" s="160"/>
      <c r="AB1440" s="167"/>
      <c r="AC1440" s="160"/>
      <c r="AD1440" s="168"/>
      <c r="AE1440" s="160"/>
      <c r="AF1440" s="160"/>
      <c r="AG1440" s="161"/>
      <c r="AH1440" s="115"/>
      <c r="AI1440" s="115"/>
      <c r="AJ1440" s="159"/>
      <c r="AK1440" s="115"/>
      <c r="AL1440" s="115"/>
      <c r="AM1440" s="115"/>
      <c r="AO1440" s="115"/>
      <c r="AQ1440" s="4"/>
    </row>
    <row r="1441" spans="3:43">
      <c r="C1441" s="159"/>
      <c r="D1441" s="162"/>
      <c r="E1441" s="161"/>
      <c r="F1441" s="166"/>
      <c r="G1441" s="160"/>
      <c r="H1441" s="160"/>
      <c r="I1441" s="160"/>
      <c r="J1441" s="160"/>
      <c r="K1441" s="160"/>
      <c r="L1441" s="160"/>
      <c r="M1441" s="160"/>
      <c r="N1441" s="160"/>
      <c r="O1441" s="160"/>
      <c r="P1441" s="160"/>
      <c r="Q1441" s="160"/>
      <c r="R1441" s="160"/>
      <c r="S1441" s="160"/>
      <c r="T1441" s="160"/>
      <c r="U1441" s="160"/>
      <c r="V1441" s="160"/>
      <c r="W1441" s="160"/>
      <c r="X1441" s="160"/>
      <c r="Y1441" s="160"/>
      <c r="Z1441" s="160"/>
      <c r="AA1441" s="160"/>
      <c r="AB1441" s="167"/>
      <c r="AC1441" s="160"/>
      <c r="AD1441" s="168"/>
      <c r="AE1441" s="160"/>
      <c r="AF1441" s="160"/>
      <c r="AG1441" s="161"/>
      <c r="AH1441" s="115"/>
      <c r="AI1441" s="115"/>
      <c r="AJ1441" s="159"/>
      <c r="AK1441" s="115"/>
      <c r="AL1441" s="115"/>
      <c r="AM1441" s="115"/>
      <c r="AO1441" s="115"/>
      <c r="AQ1441" s="4"/>
    </row>
    <row r="1442" spans="3:43">
      <c r="C1442" s="159"/>
      <c r="D1442" s="162"/>
      <c r="E1442" s="161"/>
      <c r="F1442" s="166"/>
      <c r="G1442" s="160"/>
      <c r="H1442" s="160"/>
      <c r="I1442" s="160"/>
      <c r="J1442" s="160"/>
      <c r="K1442" s="160"/>
      <c r="L1442" s="160"/>
      <c r="M1442" s="160"/>
      <c r="N1442" s="160"/>
      <c r="O1442" s="160"/>
      <c r="P1442" s="160"/>
      <c r="Q1442" s="160"/>
      <c r="R1442" s="160"/>
      <c r="S1442" s="160"/>
      <c r="T1442" s="160"/>
      <c r="U1442" s="160"/>
      <c r="V1442" s="160"/>
      <c r="W1442" s="160"/>
      <c r="X1442" s="160"/>
      <c r="Y1442" s="160"/>
      <c r="Z1442" s="160"/>
      <c r="AA1442" s="160"/>
      <c r="AB1442" s="167"/>
      <c r="AC1442" s="160"/>
      <c r="AD1442" s="168"/>
      <c r="AE1442" s="160"/>
      <c r="AF1442" s="160"/>
      <c r="AG1442" s="161"/>
      <c r="AH1442" s="115"/>
      <c r="AI1442" s="115"/>
      <c r="AJ1442" s="159"/>
      <c r="AK1442" s="115"/>
      <c r="AL1442" s="115"/>
      <c r="AM1442" s="115"/>
      <c r="AO1442" s="115"/>
      <c r="AQ1442" s="4"/>
    </row>
    <row r="1443" spans="3:43">
      <c r="C1443" s="159"/>
      <c r="D1443" s="162"/>
      <c r="E1443" s="161"/>
      <c r="F1443" s="166"/>
      <c r="G1443" s="160"/>
      <c r="H1443" s="160"/>
      <c r="I1443" s="160"/>
      <c r="J1443" s="160"/>
      <c r="K1443" s="160"/>
      <c r="L1443" s="160"/>
      <c r="M1443" s="160"/>
      <c r="N1443" s="160"/>
      <c r="O1443" s="160"/>
      <c r="P1443" s="160"/>
      <c r="Q1443" s="160"/>
      <c r="R1443" s="160"/>
      <c r="S1443" s="160"/>
      <c r="T1443" s="160"/>
      <c r="U1443" s="160"/>
      <c r="V1443" s="160"/>
      <c r="W1443" s="160"/>
      <c r="X1443" s="160"/>
      <c r="Y1443" s="160"/>
      <c r="Z1443" s="160"/>
      <c r="AA1443" s="160"/>
      <c r="AB1443" s="167"/>
      <c r="AC1443" s="160"/>
      <c r="AD1443" s="168"/>
      <c r="AE1443" s="160"/>
      <c r="AF1443" s="160"/>
      <c r="AG1443" s="161"/>
      <c r="AH1443" s="115"/>
      <c r="AI1443" s="115"/>
      <c r="AJ1443" s="159"/>
      <c r="AK1443" s="115"/>
      <c r="AL1443" s="115"/>
      <c r="AM1443" s="115"/>
      <c r="AO1443" s="115"/>
      <c r="AQ1443" s="4"/>
    </row>
    <row r="1444" spans="3:43">
      <c r="C1444" s="159"/>
      <c r="D1444" s="162"/>
      <c r="E1444" s="161"/>
      <c r="F1444" s="166"/>
      <c r="G1444" s="160"/>
      <c r="H1444" s="160"/>
      <c r="I1444" s="160"/>
      <c r="J1444" s="160"/>
      <c r="K1444" s="160"/>
      <c r="L1444" s="160"/>
      <c r="M1444" s="160"/>
      <c r="N1444" s="160"/>
      <c r="O1444" s="160"/>
      <c r="P1444" s="160"/>
      <c r="Q1444" s="160"/>
      <c r="R1444" s="160"/>
      <c r="S1444" s="160"/>
      <c r="T1444" s="160"/>
      <c r="U1444" s="160"/>
      <c r="V1444" s="160"/>
      <c r="W1444" s="160"/>
      <c r="X1444" s="160"/>
      <c r="Y1444" s="160"/>
      <c r="Z1444" s="160"/>
      <c r="AA1444" s="160"/>
      <c r="AB1444" s="167"/>
      <c r="AC1444" s="160"/>
      <c r="AD1444" s="168"/>
      <c r="AE1444" s="160"/>
      <c r="AF1444" s="160"/>
      <c r="AG1444" s="161"/>
      <c r="AH1444" s="115"/>
      <c r="AI1444" s="115"/>
      <c r="AJ1444" s="159"/>
      <c r="AK1444" s="115"/>
      <c r="AL1444" s="115"/>
      <c r="AM1444" s="115"/>
      <c r="AO1444" s="115"/>
      <c r="AQ1444" s="4"/>
    </row>
    <row r="1445" spans="3:43">
      <c r="C1445" s="159"/>
      <c r="D1445" s="162"/>
      <c r="E1445" s="161"/>
      <c r="F1445" s="166"/>
      <c r="G1445" s="160"/>
      <c r="H1445" s="160"/>
      <c r="I1445" s="160"/>
      <c r="J1445" s="160"/>
      <c r="K1445" s="160"/>
      <c r="L1445" s="160"/>
      <c r="M1445" s="160"/>
      <c r="N1445" s="160"/>
      <c r="O1445" s="160"/>
      <c r="P1445" s="160"/>
      <c r="Q1445" s="160"/>
      <c r="R1445" s="160"/>
      <c r="S1445" s="160"/>
      <c r="T1445" s="160"/>
      <c r="U1445" s="160"/>
      <c r="V1445" s="160"/>
      <c r="W1445" s="160"/>
      <c r="X1445" s="160"/>
      <c r="Y1445" s="160"/>
      <c r="Z1445" s="160"/>
      <c r="AA1445" s="160"/>
      <c r="AB1445" s="167"/>
      <c r="AC1445" s="160"/>
      <c r="AD1445" s="168"/>
      <c r="AE1445" s="160"/>
      <c r="AF1445" s="160"/>
      <c r="AG1445" s="161"/>
      <c r="AH1445" s="115"/>
      <c r="AI1445" s="115"/>
      <c r="AJ1445" s="159"/>
      <c r="AK1445" s="115"/>
      <c r="AL1445" s="115"/>
      <c r="AM1445" s="115"/>
      <c r="AO1445" s="115"/>
      <c r="AQ1445" s="4"/>
    </row>
    <row r="1446" spans="3:43">
      <c r="C1446" s="159"/>
      <c r="D1446" s="162"/>
      <c r="E1446" s="161"/>
      <c r="F1446" s="166"/>
      <c r="G1446" s="160"/>
      <c r="H1446" s="160"/>
      <c r="I1446" s="160"/>
      <c r="J1446" s="160"/>
      <c r="K1446" s="160"/>
      <c r="L1446" s="160"/>
      <c r="M1446" s="160"/>
      <c r="N1446" s="160"/>
      <c r="O1446" s="160"/>
      <c r="P1446" s="160"/>
      <c r="Q1446" s="160"/>
      <c r="R1446" s="160"/>
      <c r="S1446" s="160"/>
      <c r="T1446" s="160"/>
      <c r="U1446" s="160"/>
      <c r="V1446" s="160"/>
      <c r="W1446" s="160"/>
      <c r="X1446" s="160"/>
      <c r="Y1446" s="160"/>
      <c r="Z1446" s="160"/>
      <c r="AA1446" s="160"/>
      <c r="AB1446" s="167"/>
      <c r="AC1446" s="160"/>
      <c r="AD1446" s="168"/>
      <c r="AE1446" s="160"/>
      <c r="AF1446" s="160"/>
      <c r="AG1446" s="161"/>
      <c r="AH1446" s="115"/>
      <c r="AI1446" s="115"/>
      <c r="AJ1446" s="159"/>
      <c r="AK1446" s="115"/>
      <c r="AL1446" s="115"/>
      <c r="AM1446" s="115"/>
      <c r="AO1446" s="115"/>
      <c r="AQ1446" s="4"/>
    </row>
    <row r="1447" spans="3:43">
      <c r="C1447" s="159"/>
      <c r="D1447" s="162"/>
      <c r="E1447" s="161"/>
      <c r="F1447" s="166"/>
      <c r="G1447" s="160"/>
      <c r="H1447" s="160"/>
      <c r="I1447" s="160"/>
      <c r="J1447" s="160"/>
      <c r="K1447" s="160"/>
      <c r="L1447" s="160"/>
      <c r="M1447" s="160"/>
      <c r="N1447" s="160"/>
      <c r="O1447" s="160"/>
      <c r="P1447" s="160"/>
      <c r="Q1447" s="160"/>
      <c r="R1447" s="160"/>
      <c r="S1447" s="160"/>
      <c r="T1447" s="160"/>
      <c r="U1447" s="160"/>
      <c r="V1447" s="160"/>
      <c r="W1447" s="160"/>
      <c r="X1447" s="160"/>
      <c r="Y1447" s="160"/>
      <c r="Z1447" s="160"/>
      <c r="AA1447" s="160"/>
      <c r="AB1447" s="167"/>
      <c r="AC1447" s="160"/>
      <c r="AD1447" s="168"/>
      <c r="AE1447" s="160"/>
      <c r="AF1447" s="160"/>
      <c r="AG1447" s="161"/>
      <c r="AH1447" s="115"/>
      <c r="AI1447" s="115"/>
      <c r="AJ1447" s="159"/>
      <c r="AK1447" s="115"/>
      <c r="AL1447" s="115"/>
      <c r="AM1447" s="115"/>
      <c r="AO1447" s="115"/>
      <c r="AQ1447" s="4"/>
    </row>
    <row r="1448" spans="3:43">
      <c r="C1448" s="159"/>
      <c r="D1448" s="162"/>
      <c r="E1448" s="161"/>
      <c r="F1448" s="166"/>
      <c r="G1448" s="160"/>
      <c r="H1448" s="160"/>
      <c r="I1448" s="160"/>
      <c r="J1448" s="160"/>
      <c r="K1448" s="160"/>
      <c r="L1448" s="160"/>
      <c r="M1448" s="160"/>
      <c r="N1448" s="160"/>
      <c r="O1448" s="160"/>
      <c r="P1448" s="160"/>
      <c r="Q1448" s="160"/>
      <c r="R1448" s="160"/>
      <c r="S1448" s="160"/>
      <c r="T1448" s="160"/>
      <c r="U1448" s="160"/>
      <c r="V1448" s="160"/>
      <c r="W1448" s="160"/>
      <c r="X1448" s="160"/>
      <c r="Y1448" s="160"/>
      <c r="Z1448" s="160"/>
      <c r="AA1448" s="160"/>
      <c r="AB1448" s="167"/>
      <c r="AC1448" s="160"/>
      <c r="AD1448" s="168"/>
      <c r="AE1448" s="160"/>
      <c r="AF1448" s="160"/>
      <c r="AG1448" s="161"/>
      <c r="AH1448" s="115"/>
      <c r="AI1448" s="115"/>
      <c r="AJ1448" s="159"/>
      <c r="AK1448" s="115"/>
      <c r="AL1448" s="115"/>
      <c r="AM1448" s="115"/>
      <c r="AO1448" s="115"/>
      <c r="AQ1448" s="4"/>
    </row>
    <row r="1449" spans="3:43">
      <c r="C1449" s="159"/>
      <c r="D1449" s="162"/>
      <c r="E1449" s="161"/>
      <c r="F1449" s="166"/>
      <c r="G1449" s="160"/>
      <c r="H1449" s="160"/>
      <c r="I1449" s="160"/>
      <c r="J1449" s="160"/>
      <c r="K1449" s="160"/>
      <c r="L1449" s="160"/>
      <c r="M1449" s="160"/>
      <c r="N1449" s="160"/>
      <c r="O1449" s="160"/>
      <c r="P1449" s="160"/>
      <c r="Q1449" s="160"/>
      <c r="R1449" s="160"/>
      <c r="S1449" s="160"/>
      <c r="T1449" s="160"/>
      <c r="U1449" s="160"/>
      <c r="V1449" s="160"/>
      <c r="W1449" s="160"/>
      <c r="X1449" s="160"/>
      <c r="Y1449" s="160"/>
      <c r="Z1449" s="160"/>
      <c r="AA1449" s="160"/>
      <c r="AB1449" s="167"/>
      <c r="AC1449" s="160"/>
      <c r="AD1449" s="168"/>
      <c r="AE1449" s="160"/>
      <c r="AF1449" s="160"/>
      <c r="AG1449" s="161"/>
      <c r="AH1449" s="115"/>
      <c r="AI1449" s="115"/>
      <c r="AJ1449" s="159"/>
      <c r="AK1449" s="115"/>
      <c r="AL1449" s="115"/>
      <c r="AM1449" s="115"/>
      <c r="AO1449" s="115"/>
      <c r="AQ1449" s="4"/>
    </row>
    <row r="1450" spans="3:43">
      <c r="C1450" s="159"/>
      <c r="D1450" s="162"/>
      <c r="E1450" s="161"/>
      <c r="F1450" s="166"/>
      <c r="G1450" s="160"/>
      <c r="H1450" s="160"/>
      <c r="I1450" s="160"/>
      <c r="J1450" s="160"/>
      <c r="K1450" s="160"/>
      <c r="L1450" s="160"/>
      <c r="M1450" s="160"/>
      <c r="N1450" s="160"/>
      <c r="O1450" s="160"/>
      <c r="P1450" s="160"/>
      <c r="Q1450" s="160"/>
      <c r="R1450" s="160"/>
      <c r="S1450" s="160"/>
      <c r="T1450" s="160"/>
      <c r="U1450" s="160"/>
      <c r="V1450" s="160"/>
      <c r="W1450" s="160"/>
      <c r="X1450" s="160"/>
      <c r="Y1450" s="160"/>
      <c r="Z1450" s="160"/>
      <c r="AA1450" s="160"/>
      <c r="AB1450" s="167"/>
      <c r="AC1450" s="160"/>
      <c r="AD1450" s="168"/>
      <c r="AE1450" s="160"/>
      <c r="AF1450" s="160"/>
      <c r="AG1450" s="161"/>
      <c r="AH1450" s="115"/>
      <c r="AI1450" s="115"/>
      <c r="AJ1450" s="159"/>
      <c r="AK1450" s="115"/>
      <c r="AL1450" s="115"/>
      <c r="AM1450" s="115"/>
      <c r="AO1450" s="115"/>
      <c r="AQ1450" s="4"/>
    </row>
    <row r="1451" spans="3:43">
      <c r="C1451" s="159"/>
      <c r="D1451" s="162"/>
      <c r="E1451" s="161"/>
      <c r="F1451" s="166"/>
      <c r="G1451" s="160"/>
      <c r="H1451" s="160"/>
      <c r="I1451" s="160"/>
      <c r="J1451" s="160"/>
      <c r="K1451" s="160"/>
      <c r="L1451" s="160"/>
      <c r="M1451" s="160"/>
      <c r="N1451" s="160"/>
      <c r="O1451" s="160"/>
      <c r="P1451" s="160"/>
      <c r="Q1451" s="160"/>
      <c r="R1451" s="160"/>
      <c r="S1451" s="160"/>
      <c r="T1451" s="160"/>
      <c r="U1451" s="160"/>
      <c r="V1451" s="160"/>
      <c r="W1451" s="160"/>
      <c r="X1451" s="160"/>
      <c r="Y1451" s="160"/>
      <c r="Z1451" s="160"/>
      <c r="AA1451" s="160"/>
      <c r="AB1451" s="167"/>
      <c r="AC1451" s="160"/>
      <c r="AD1451" s="168"/>
      <c r="AE1451" s="160"/>
      <c r="AF1451" s="160"/>
      <c r="AG1451" s="161"/>
      <c r="AH1451" s="115"/>
      <c r="AI1451" s="115"/>
      <c r="AJ1451" s="159"/>
      <c r="AK1451" s="115"/>
      <c r="AL1451" s="115"/>
      <c r="AM1451" s="115"/>
      <c r="AO1451" s="115"/>
      <c r="AQ1451" s="4"/>
    </row>
    <row r="1452" spans="3:43">
      <c r="C1452" s="159"/>
      <c r="D1452" s="162"/>
      <c r="E1452" s="161"/>
      <c r="F1452" s="166"/>
      <c r="G1452" s="160"/>
      <c r="H1452" s="160"/>
      <c r="I1452" s="160"/>
      <c r="J1452" s="160"/>
      <c r="K1452" s="160"/>
      <c r="L1452" s="160"/>
      <c r="M1452" s="160"/>
      <c r="N1452" s="160"/>
      <c r="O1452" s="160"/>
      <c r="P1452" s="160"/>
      <c r="Q1452" s="160"/>
      <c r="R1452" s="160"/>
      <c r="S1452" s="160"/>
      <c r="T1452" s="160"/>
      <c r="U1452" s="160"/>
      <c r="V1452" s="160"/>
      <c r="W1452" s="160"/>
      <c r="X1452" s="160"/>
      <c r="Y1452" s="160"/>
      <c r="Z1452" s="160"/>
      <c r="AA1452" s="160"/>
      <c r="AB1452" s="167"/>
      <c r="AC1452" s="160"/>
      <c r="AD1452" s="168"/>
      <c r="AE1452" s="160"/>
      <c r="AF1452" s="160"/>
      <c r="AG1452" s="161"/>
      <c r="AH1452" s="115"/>
      <c r="AI1452" s="115"/>
      <c r="AJ1452" s="159"/>
      <c r="AK1452" s="115"/>
      <c r="AL1452" s="115"/>
      <c r="AM1452" s="115"/>
      <c r="AO1452" s="115"/>
      <c r="AQ1452" s="4"/>
    </row>
    <row r="1453" spans="3:43">
      <c r="C1453" s="159"/>
      <c r="D1453" s="162"/>
      <c r="E1453" s="161"/>
      <c r="F1453" s="166"/>
      <c r="G1453" s="160"/>
      <c r="H1453" s="160"/>
      <c r="I1453" s="160"/>
      <c r="J1453" s="160"/>
      <c r="K1453" s="160"/>
      <c r="L1453" s="160"/>
      <c r="M1453" s="160"/>
      <c r="N1453" s="160"/>
      <c r="O1453" s="160"/>
      <c r="P1453" s="160"/>
      <c r="Q1453" s="160"/>
      <c r="R1453" s="160"/>
      <c r="S1453" s="160"/>
      <c r="T1453" s="160"/>
      <c r="U1453" s="160"/>
      <c r="V1453" s="160"/>
      <c r="W1453" s="160"/>
      <c r="X1453" s="160"/>
      <c r="Y1453" s="160"/>
      <c r="Z1453" s="160"/>
      <c r="AA1453" s="160"/>
      <c r="AB1453" s="167"/>
      <c r="AC1453" s="160"/>
      <c r="AD1453" s="168"/>
      <c r="AE1453" s="160"/>
      <c r="AF1453" s="160"/>
      <c r="AG1453" s="161"/>
      <c r="AH1453" s="115"/>
      <c r="AI1453" s="115"/>
      <c r="AJ1453" s="159"/>
      <c r="AK1453" s="115"/>
      <c r="AL1453" s="115"/>
      <c r="AM1453" s="115"/>
      <c r="AO1453" s="115"/>
      <c r="AQ1453" s="4"/>
    </row>
    <row r="1454" spans="3:43">
      <c r="C1454" s="159"/>
      <c r="D1454" s="162"/>
      <c r="E1454" s="161"/>
      <c r="F1454" s="166"/>
      <c r="G1454" s="160"/>
      <c r="H1454" s="160"/>
      <c r="I1454" s="160"/>
      <c r="J1454" s="160"/>
      <c r="K1454" s="160"/>
      <c r="L1454" s="160"/>
      <c r="M1454" s="160"/>
      <c r="N1454" s="160"/>
      <c r="O1454" s="160"/>
      <c r="P1454" s="160"/>
      <c r="Q1454" s="160"/>
      <c r="R1454" s="160"/>
      <c r="S1454" s="160"/>
      <c r="T1454" s="160"/>
      <c r="U1454" s="160"/>
      <c r="V1454" s="160"/>
      <c r="W1454" s="160"/>
      <c r="X1454" s="160"/>
      <c r="Y1454" s="160"/>
      <c r="Z1454" s="160"/>
      <c r="AA1454" s="160"/>
      <c r="AB1454" s="167"/>
      <c r="AC1454" s="160"/>
      <c r="AD1454" s="168"/>
      <c r="AE1454" s="160"/>
      <c r="AF1454" s="160"/>
      <c r="AG1454" s="161"/>
      <c r="AH1454" s="115"/>
      <c r="AI1454" s="115"/>
      <c r="AJ1454" s="159"/>
      <c r="AK1454" s="115"/>
      <c r="AL1454" s="115"/>
      <c r="AM1454" s="115"/>
      <c r="AO1454" s="115"/>
      <c r="AQ1454" s="4"/>
    </row>
    <row r="1455" spans="3:43">
      <c r="C1455" s="159"/>
      <c r="D1455" s="162"/>
      <c r="E1455" s="161"/>
      <c r="F1455" s="166"/>
      <c r="G1455" s="160"/>
      <c r="H1455" s="160"/>
      <c r="I1455" s="160"/>
      <c r="J1455" s="160"/>
      <c r="K1455" s="160"/>
      <c r="L1455" s="160"/>
      <c r="M1455" s="160"/>
      <c r="N1455" s="160"/>
      <c r="O1455" s="160"/>
      <c r="P1455" s="160"/>
      <c r="Q1455" s="160"/>
      <c r="R1455" s="160"/>
      <c r="S1455" s="160"/>
      <c r="T1455" s="160"/>
      <c r="U1455" s="160"/>
      <c r="V1455" s="160"/>
      <c r="W1455" s="160"/>
      <c r="X1455" s="160"/>
      <c r="Y1455" s="160"/>
      <c r="Z1455" s="160"/>
      <c r="AA1455" s="160"/>
      <c r="AB1455" s="167"/>
      <c r="AC1455" s="160"/>
      <c r="AD1455" s="168"/>
      <c r="AE1455" s="160"/>
      <c r="AF1455" s="160"/>
      <c r="AG1455" s="161"/>
      <c r="AH1455" s="115"/>
      <c r="AI1455" s="115"/>
      <c r="AJ1455" s="159"/>
      <c r="AK1455" s="115"/>
      <c r="AL1455" s="115"/>
      <c r="AM1455" s="115"/>
      <c r="AO1455" s="115"/>
      <c r="AQ1455" s="4"/>
    </row>
    <row r="1456" spans="3:43">
      <c r="C1456" s="159"/>
      <c r="D1456" s="162"/>
      <c r="E1456" s="161"/>
      <c r="F1456" s="166"/>
      <c r="G1456" s="160"/>
      <c r="H1456" s="160"/>
      <c r="I1456" s="160"/>
      <c r="J1456" s="160"/>
      <c r="K1456" s="160"/>
      <c r="L1456" s="160"/>
      <c r="M1456" s="160"/>
      <c r="N1456" s="160"/>
      <c r="O1456" s="160"/>
      <c r="P1456" s="160"/>
      <c r="Q1456" s="160"/>
      <c r="R1456" s="160"/>
      <c r="S1456" s="160"/>
      <c r="T1456" s="160"/>
      <c r="U1456" s="160"/>
      <c r="V1456" s="160"/>
      <c r="W1456" s="160"/>
      <c r="X1456" s="160"/>
      <c r="Y1456" s="160"/>
      <c r="Z1456" s="160"/>
      <c r="AA1456" s="160"/>
      <c r="AB1456" s="167"/>
      <c r="AC1456" s="160"/>
      <c r="AD1456" s="168"/>
      <c r="AE1456" s="160"/>
      <c r="AF1456" s="160"/>
      <c r="AG1456" s="161"/>
      <c r="AH1456" s="115"/>
      <c r="AI1456" s="115"/>
      <c r="AJ1456" s="159"/>
      <c r="AK1456" s="115"/>
      <c r="AL1456" s="115"/>
      <c r="AM1456" s="115"/>
      <c r="AO1456" s="115"/>
      <c r="AQ1456" s="4"/>
    </row>
    <row r="1457" spans="3:43">
      <c r="C1457" s="159"/>
      <c r="D1457" s="162"/>
      <c r="E1457" s="161"/>
      <c r="F1457" s="166"/>
      <c r="G1457" s="160"/>
      <c r="H1457" s="160"/>
      <c r="I1457" s="160"/>
      <c r="J1457" s="160"/>
      <c r="K1457" s="160"/>
      <c r="L1457" s="160"/>
      <c r="M1457" s="160"/>
      <c r="N1457" s="160"/>
      <c r="O1457" s="160"/>
      <c r="P1457" s="160"/>
      <c r="Q1457" s="160"/>
      <c r="R1457" s="160"/>
      <c r="S1457" s="160"/>
      <c r="T1457" s="160"/>
      <c r="U1457" s="160"/>
      <c r="V1457" s="160"/>
      <c r="W1457" s="160"/>
      <c r="X1457" s="160"/>
      <c r="Y1457" s="160"/>
      <c r="Z1457" s="160"/>
      <c r="AA1457" s="160"/>
      <c r="AB1457" s="167"/>
      <c r="AC1457" s="160"/>
      <c r="AD1457" s="168"/>
      <c r="AE1457" s="160"/>
      <c r="AF1457" s="160"/>
      <c r="AG1457" s="161"/>
      <c r="AH1457" s="115"/>
      <c r="AI1457" s="115"/>
      <c r="AJ1457" s="159"/>
      <c r="AK1457" s="115"/>
      <c r="AL1457" s="115"/>
      <c r="AM1457" s="115"/>
      <c r="AO1457" s="115"/>
      <c r="AQ1457" s="4"/>
    </row>
    <row r="1458" spans="3:43">
      <c r="C1458" s="159"/>
      <c r="D1458" s="162"/>
      <c r="E1458" s="161"/>
      <c r="F1458" s="166"/>
      <c r="G1458" s="160"/>
      <c r="H1458" s="160"/>
      <c r="I1458" s="160"/>
      <c r="J1458" s="160"/>
      <c r="K1458" s="160"/>
      <c r="L1458" s="160"/>
      <c r="M1458" s="160"/>
      <c r="N1458" s="160"/>
      <c r="O1458" s="160"/>
      <c r="P1458" s="160"/>
      <c r="Q1458" s="160"/>
      <c r="R1458" s="160"/>
      <c r="S1458" s="160"/>
      <c r="T1458" s="160"/>
      <c r="U1458" s="160"/>
      <c r="V1458" s="160"/>
      <c r="W1458" s="160"/>
      <c r="X1458" s="160"/>
      <c r="Y1458" s="160"/>
      <c r="Z1458" s="160"/>
      <c r="AA1458" s="160"/>
      <c r="AB1458" s="167"/>
      <c r="AC1458" s="160"/>
      <c r="AD1458" s="168"/>
      <c r="AE1458" s="160"/>
      <c r="AF1458" s="160"/>
      <c r="AG1458" s="161"/>
      <c r="AH1458" s="115"/>
      <c r="AI1458" s="115"/>
      <c r="AJ1458" s="159"/>
      <c r="AK1458" s="115"/>
      <c r="AL1458" s="115"/>
      <c r="AM1458" s="115"/>
      <c r="AO1458" s="115"/>
      <c r="AQ1458" s="4"/>
    </row>
    <row r="1459" spans="3:43">
      <c r="C1459" s="159"/>
      <c r="D1459" s="162"/>
      <c r="E1459" s="161"/>
      <c r="F1459" s="166"/>
      <c r="G1459" s="160"/>
      <c r="H1459" s="160"/>
      <c r="I1459" s="160"/>
      <c r="J1459" s="160"/>
      <c r="K1459" s="160"/>
      <c r="L1459" s="160"/>
      <c r="M1459" s="160"/>
      <c r="N1459" s="160"/>
      <c r="O1459" s="160"/>
      <c r="P1459" s="160"/>
      <c r="Q1459" s="160"/>
      <c r="R1459" s="160"/>
      <c r="S1459" s="160"/>
      <c r="T1459" s="160"/>
      <c r="U1459" s="160"/>
      <c r="V1459" s="160"/>
      <c r="W1459" s="160"/>
      <c r="X1459" s="160"/>
      <c r="Y1459" s="160"/>
      <c r="Z1459" s="160"/>
      <c r="AA1459" s="160"/>
      <c r="AB1459" s="167"/>
      <c r="AC1459" s="160"/>
      <c r="AD1459" s="168"/>
      <c r="AE1459" s="160"/>
      <c r="AF1459" s="160"/>
      <c r="AG1459" s="161"/>
      <c r="AH1459" s="115"/>
      <c r="AI1459" s="115"/>
      <c r="AJ1459" s="159"/>
      <c r="AK1459" s="115"/>
      <c r="AL1459" s="115"/>
      <c r="AM1459" s="115"/>
      <c r="AO1459" s="115"/>
      <c r="AQ1459" s="4"/>
    </row>
    <row r="1460" spans="3:43">
      <c r="C1460" s="159"/>
      <c r="D1460" s="162"/>
      <c r="E1460" s="161"/>
      <c r="F1460" s="166"/>
      <c r="G1460" s="160"/>
      <c r="H1460" s="160"/>
      <c r="I1460" s="160"/>
      <c r="J1460" s="160"/>
      <c r="K1460" s="160"/>
      <c r="L1460" s="160"/>
      <c r="M1460" s="160"/>
      <c r="N1460" s="160"/>
      <c r="O1460" s="160"/>
      <c r="P1460" s="160"/>
      <c r="Q1460" s="160"/>
      <c r="R1460" s="160"/>
      <c r="S1460" s="160"/>
      <c r="T1460" s="160"/>
      <c r="U1460" s="160"/>
      <c r="V1460" s="160"/>
      <c r="W1460" s="160"/>
      <c r="X1460" s="160"/>
      <c r="Y1460" s="160"/>
      <c r="Z1460" s="160"/>
      <c r="AA1460" s="160"/>
      <c r="AB1460" s="167"/>
      <c r="AC1460" s="160"/>
      <c r="AD1460" s="168"/>
      <c r="AE1460" s="160"/>
      <c r="AF1460" s="160"/>
      <c r="AG1460" s="161"/>
      <c r="AH1460" s="115"/>
      <c r="AI1460" s="115"/>
      <c r="AJ1460" s="159"/>
      <c r="AK1460" s="115"/>
      <c r="AL1460" s="115"/>
      <c r="AM1460" s="115"/>
      <c r="AO1460" s="115"/>
      <c r="AQ1460" s="4"/>
    </row>
    <row r="1461" spans="3:43">
      <c r="C1461" s="159"/>
      <c r="D1461" s="162"/>
      <c r="E1461" s="161"/>
      <c r="F1461" s="166"/>
      <c r="G1461" s="160"/>
      <c r="H1461" s="160"/>
      <c r="I1461" s="160"/>
      <c r="J1461" s="160"/>
      <c r="K1461" s="160"/>
      <c r="L1461" s="160"/>
      <c r="M1461" s="160"/>
      <c r="N1461" s="160"/>
      <c r="O1461" s="160"/>
      <c r="P1461" s="160"/>
      <c r="Q1461" s="160"/>
      <c r="R1461" s="160"/>
      <c r="S1461" s="160"/>
      <c r="T1461" s="160"/>
      <c r="U1461" s="160"/>
      <c r="V1461" s="160"/>
      <c r="W1461" s="160"/>
      <c r="X1461" s="160"/>
      <c r="Y1461" s="160"/>
      <c r="Z1461" s="160"/>
      <c r="AA1461" s="160"/>
      <c r="AB1461" s="167"/>
      <c r="AC1461" s="160"/>
      <c r="AD1461" s="168"/>
      <c r="AE1461" s="160"/>
      <c r="AF1461" s="160"/>
      <c r="AG1461" s="161"/>
      <c r="AH1461" s="115"/>
      <c r="AI1461" s="115"/>
      <c r="AJ1461" s="159"/>
      <c r="AK1461" s="115"/>
      <c r="AL1461" s="115"/>
      <c r="AM1461" s="115"/>
      <c r="AO1461" s="115"/>
      <c r="AQ1461" s="4"/>
    </row>
    <row r="1462" spans="3:43">
      <c r="C1462" s="159"/>
      <c r="D1462" s="162"/>
      <c r="E1462" s="161"/>
      <c r="F1462" s="166"/>
      <c r="G1462" s="160"/>
      <c r="H1462" s="160"/>
      <c r="I1462" s="160"/>
      <c r="J1462" s="160"/>
      <c r="K1462" s="160"/>
      <c r="L1462" s="160"/>
      <c r="M1462" s="160"/>
      <c r="N1462" s="160"/>
      <c r="O1462" s="160"/>
      <c r="P1462" s="160"/>
      <c r="Q1462" s="160"/>
      <c r="R1462" s="160"/>
      <c r="S1462" s="160"/>
      <c r="T1462" s="160"/>
      <c r="U1462" s="160"/>
      <c r="V1462" s="160"/>
      <c r="W1462" s="160"/>
      <c r="X1462" s="160"/>
      <c r="Y1462" s="160"/>
      <c r="Z1462" s="160"/>
      <c r="AA1462" s="160"/>
      <c r="AB1462" s="167"/>
      <c r="AC1462" s="160"/>
      <c r="AD1462" s="168"/>
      <c r="AE1462" s="160"/>
      <c r="AF1462" s="160"/>
      <c r="AG1462" s="161"/>
      <c r="AH1462" s="115"/>
      <c r="AI1462" s="115"/>
      <c r="AJ1462" s="159"/>
      <c r="AK1462" s="115"/>
      <c r="AL1462" s="115"/>
      <c r="AM1462" s="115"/>
      <c r="AO1462" s="115"/>
      <c r="AQ1462" s="4"/>
    </row>
    <row r="1463" spans="3:43">
      <c r="C1463" s="159"/>
      <c r="D1463" s="162"/>
      <c r="E1463" s="161"/>
      <c r="F1463" s="166"/>
      <c r="G1463" s="160"/>
      <c r="H1463" s="160"/>
      <c r="I1463" s="160"/>
      <c r="J1463" s="160"/>
      <c r="K1463" s="160"/>
      <c r="L1463" s="160"/>
      <c r="M1463" s="160"/>
      <c r="N1463" s="160"/>
      <c r="O1463" s="160"/>
      <c r="P1463" s="160"/>
      <c r="Q1463" s="160"/>
      <c r="R1463" s="160"/>
      <c r="S1463" s="160"/>
      <c r="T1463" s="160"/>
      <c r="U1463" s="160"/>
      <c r="V1463" s="160"/>
      <c r="W1463" s="160"/>
      <c r="X1463" s="160"/>
      <c r="Y1463" s="160"/>
      <c r="Z1463" s="160"/>
      <c r="AA1463" s="160"/>
      <c r="AB1463" s="167"/>
      <c r="AC1463" s="160"/>
      <c r="AD1463" s="168"/>
      <c r="AE1463" s="160"/>
      <c r="AF1463" s="160"/>
      <c r="AG1463" s="161"/>
      <c r="AH1463" s="115"/>
      <c r="AI1463" s="115"/>
      <c r="AJ1463" s="159"/>
      <c r="AK1463" s="115"/>
      <c r="AL1463" s="115"/>
      <c r="AM1463" s="115"/>
      <c r="AO1463" s="115"/>
      <c r="AQ1463" s="4"/>
    </row>
    <row r="1464" spans="3:43">
      <c r="C1464" s="159"/>
      <c r="D1464" s="162"/>
      <c r="E1464" s="161"/>
      <c r="F1464" s="166"/>
      <c r="G1464" s="160"/>
      <c r="H1464" s="160"/>
      <c r="I1464" s="160"/>
      <c r="J1464" s="160"/>
      <c r="K1464" s="160"/>
      <c r="L1464" s="160"/>
      <c r="M1464" s="160"/>
      <c r="N1464" s="160"/>
      <c r="O1464" s="160"/>
      <c r="P1464" s="160"/>
      <c r="Q1464" s="160"/>
      <c r="R1464" s="160"/>
      <c r="S1464" s="160"/>
      <c r="T1464" s="160"/>
      <c r="U1464" s="160"/>
      <c r="V1464" s="160"/>
      <c r="W1464" s="160"/>
      <c r="X1464" s="160"/>
      <c r="Y1464" s="160"/>
      <c r="Z1464" s="160"/>
      <c r="AA1464" s="160"/>
      <c r="AB1464" s="167"/>
      <c r="AC1464" s="160"/>
      <c r="AD1464" s="168"/>
      <c r="AE1464" s="160"/>
      <c r="AF1464" s="160"/>
      <c r="AG1464" s="161"/>
      <c r="AH1464" s="115"/>
      <c r="AI1464" s="115"/>
      <c r="AJ1464" s="159"/>
      <c r="AK1464" s="115"/>
      <c r="AL1464" s="115"/>
      <c r="AM1464" s="115"/>
      <c r="AO1464" s="115"/>
      <c r="AQ1464" s="4"/>
    </row>
    <row r="1465" spans="3:43">
      <c r="C1465" s="159"/>
      <c r="D1465" s="162"/>
      <c r="E1465" s="161"/>
      <c r="F1465" s="166"/>
      <c r="G1465" s="160"/>
      <c r="H1465" s="160"/>
      <c r="I1465" s="160"/>
      <c r="J1465" s="160"/>
      <c r="K1465" s="160"/>
      <c r="L1465" s="160"/>
      <c r="M1465" s="160"/>
      <c r="N1465" s="160"/>
      <c r="O1465" s="160"/>
      <c r="P1465" s="160"/>
      <c r="Q1465" s="160"/>
      <c r="R1465" s="160"/>
      <c r="S1465" s="160"/>
      <c r="T1465" s="160"/>
      <c r="U1465" s="160"/>
      <c r="V1465" s="160"/>
      <c r="W1465" s="160"/>
      <c r="X1465" s="160"/>
      <c r="Y1465" s="160"/>
      <c r="Z1465" s="160"/>
      <c r="AA1465" s="160"/>
      <c r="AB1465" s="167"/>
      <c r="AC1465" s="160"/>
      <c r="AD1465" s="168"/>
      <c r="AE1465" s="160"/>
      <c r="AF1465" s="160"/>
      <c r="AG1465" s="161"/>
      <c r="AH1465" s="115"/>
      <c r="AI1465" s="115"/>
      <c r="AJ1465" s="159"/>
      <c r="AK1465" s="115"/>
      <c r="AL1465" s="115"/>
      <c r="AM1465" s="115"/>
      <c r="AO1465" s="115"/>
      <c r="AQ1465" s="4"/>
    </row>
    <row r="1466" spans="3:43">
      <c r="C1466" s="159"/>
      <c r="D1466" s="162"/>
      <c r="E1466" s="161"/>
      <c r="F1466" s="166"/>
      <c r="G1466" s="160"/>
      <c r="H1466" s="160"/>
      <c r="I1466" s="160"/>
      <c r="J1466" s="160"/>
      <c r="K1466" s="160"/>
      <c r="L1466" s="160"/>
      <c r="M1466" s="160"/>
      <c r="N1466" s="160"/>
      <c r="O1466" s="160"/>
      <c r="P1466" s="160"/>
      <c r="Q1466" s="160"/>
      <c r="R1466" s="160"/>
      <c r="S1466" s="160"/>
      <c r="T1466" s="160"/>
      <c r="U1466" s="160"/>
      <c r="V1466" s="160"/>
      <c r="W1466" s="160"/>
      <c r="X1466" s="160"/>
      <c r="Y1466" s="160"/>
      <c r="Z1466" s="160"/>
      <c r="AA1466" s="160"/>
      <c r="AB1466" s="167"/>
      <c r="AC1466" s="160"/>
      <c r="AD1466" s="168"/>
      <c r="AE1466" s="160"/>
      <c r="AF1466" s="160"/>
      <c r="AG1466" s="161"/>
      <c r="AH1466" s="115"/>
      <c r="AI1466" s="115"/>
      <c r="AJ1466" s="159"/>
      <c r="AK1466" s="115"/>
      <c r="AL1466" s="115"/>
      <c r="AM1466" s="115"/>
      <c r="AO1466" s="115"/>
      <c r="AQ1466" s="4"/>
    </row>
    <row r="1467" spans="3:43">
      <c r="C1467" s="159"/>
      <c r="D1467" s="162"/>
      <c r="E1467" s="161"/>
      <c r="F1467" s="166"/>
      <c r="G1467" s="160"/>
      <c r="H1467" s="160"/>
      <c r="I1467" s="160"/>
      <c r="J1467" s="160"/>
      <c r="K1467" s="160"/>
      <c r="L1467" s="160"/>
      <c r="M1467" s="160"/>
      <c r="N1467" s="160"/>
      <c r="O1467" s="160"/>
      <c r="P1467" s="160"/>
      <c r="Q1467" s="160"/>
      <c r="R1467" s="160"/>
      <c r="S1467" s="160"/>
      <c r="T1467" s="160"/>
      <c r="U1467" s="160"/>
      <c r="V1467" s="160"/>
      <c r="W1467" s="160"/>
      <c r="X1467" s="160"/>
      <c r="Y1467" s="160"/>
      <c r="Z1467" s="160"/>
      <c r="AA1467" s="160"/>
      <c r="AB1467" s="167"/>
      <c r="AC1467" s="160"/>
      <c r="AD1467" s="168"/>
      <c r="AE1467" s="160"/>
      <c r="AF1467" s="160"/>
      <c r="AG1467" s="161"/>
      <c r="AH1467" s="115"/>
      <c r="AI1467" s="115"/>
      <c r="AJ1467" s="159"/>
      <c r="AK1467" s="115"/>
      <c r="AL1467" s="115"/>
      <c r="AM1467" s="115"/>
      <c r="AO1467" s="115"/>
      <c r="AQ1467" s="4"/>
    </row>
    <row r="1468" spans="3:43">
      <c r="C1468" s="159"/>
      <c r="D1468" s="162"/>
      <c r="E1468" s="161"/>
      <c r="F1468" s="166"/>
      <c r="G1468" s="160"/>
      <c r="H1468" s="160"/>
      <c r="I1468" s="160"/>
      <c r="J1468" s="160"/>
      <c r="K1468" s="160"/>
      <c r="L1468" s="160"/>
      <c r="M1468" s="160"/>
      <c r="N1468" s="160"/>
      <c r="O1468" s="160"/>
      <c r="P1468" s="160"/>
      <c r="Q1468" s="160"/>
      <c r="R1468" s="160"/>
      <c r="S1468" s="160"/>
      <c r="T1468" s="160"/>
      <c r="U1468" s="160"/>
      <c r="V1468" s="160"/>
      <c r="W1468" s="160"/>
      <c r="X1468" s="160"/>
      <c r="Y1468" s="160"/>
      <c r="Z1468" s="160"/>
      <c r="AA1468" s="160"/>
      <c r="AB1468" s="167"/>
      <c r="AC1468" s="160"/>
      <c r="AD1468" s="168"/>
      <c r="AE1468" s="160"/>
      <c r="AF1468" s="160"/>
      <c r="AG1468" s="161"/>
      <c r="AH1468" s="115"/>
      <c r="AI1468" s="115"/>
      <c r="AJ1468" s="159"/>
      <c r="AK1468" s="115"/>
      <c r="AL1468" s="115"/>
      <c r="AM1468" s="115"/>
      <c r="AO1468" s="115"/>
      <c r="AQ1468" s="4"/>
    </row>
    <row r="1469" spans="3:43">
      <c r="C1469" s="159"/>
      <c r="D1469" s="162"/>
      <c r="E1469" s="161"/>
      <c r="F1469" s="166"/>
      <c r="G1469" s="160"/>
      <c r="H1469" s="160"/>
      <c r="I1469" s="160"/>
      <c r="J1469" s="160"/>
      <c r="K1469" s="160"/>
      <c r="L1469" s="160"/>
      <c r="M1469" s="160"/>
      <c r="N1469" s="160"/>
      <c r="O1469" s="160"/>
      <c r="P1469" s="160"/>
      <c r="Q1469" s="160"/>
      <c r="R1469" s="160"/>
      <c r="S1469" s="160"/>
      <c r="T1469" s="160"/>
      <c r="U1469" s="160"/>
      <c r="V1469" s="160"/>
      <c r="W1469" s="160"/>
      <c r="X1469" s="160"/>
      <c r="Y1469" s="160"/>
      <c r="Z1469" s="160"/>
      <c r="AA1469" s="160"/>
      <c r="AB1469" s="167"/>
      <c r="AC1469" s="160"/>
      <c r="AD1469" s="168"/>
      <c r="AE1469" s="160"/>
      <c r="AF1469" s="160"/>
      <c r="AG1469" s="161"/>
      <c r="AH1469" s="115"/>
      <c r="AI1469" s="115"/>
      <c r="AJ1469" s="159"/>
      <c r="AK1469" s="115"/>
      <c r="AL1469" s="115"/>
      <c r="AM1469" s="115"/>
      <c r="AO1469" s="115"/>
      <c r="AQ1469" s="4"/>
    </row>
    <row r="1470" spans="3:43">
      <c r="C1470" s="159"/>
      <c r="D1470" s="162"/>
      <c r="E1470" s="161"/>
      <c r="F1470" s="166"/>
      <c r="G1470" s="160"/>
      <c r="H1470" s="160"/>
      <c r="I1470" s="160"/>
      <c r="J1470" s="160"/>
      <c r="K1470" s="160"/>
      <c r="L1470" s="160"/>
      <c r="M1470" s="160"/>
      <c r="N1470" s="160"/>
      <c r="O1470" s="160"/>
      <c r="P1470" s="160"/>
      <c r="Q1470" s="160"/>
      <c r="R1470" s="160"/>
      <c r="S1470" s="160"/>
      <c r="T1470" s="160"/>
      <c r="U1470" s="160"/>
      <c r="V1470" s="160"/>
      <c r="W1470" s="160"/>
      <c r="X1470" s="160"/>
      <c r="Y1470" s="160"/>
      <c r="Z1470" s="160"/>
      <c r="AA1470" s="160"/>
      <c r="AB1470" s="167"/>
      <c r="AC1470" s="160"/>
      <c r="AD1470" s="168"/>
      <c r="AE1470" s="160"/>
      <c r="AF1470" s="160"/>
      <c r="AG1470" s="161"/>
      <c r="AH1470" s="115"/>
      <c r="AI1470" s="115"/>
      <c r="AJ1470" s="159"/>
      <c r="AK1470" s="115"/>
      <c r="AL1470" s="115"/>
      <c r="AM1470" s="115"/>
      <c r="AO1470" s="115"/>
      <c r="AQ1470" s="4"/>
    </row>
    <row r="1471" spans="3:43">
      <c r="C1471" s="159"/>
      <c r="D1471" s="162"/>
      <c r="E1471" s="161"/>
      <c r="F1471" s="166"/>
      <c r="G1471" s="160"/>
      <c r="H1471" s="160"/>
      <c r="I1471" s="160"/>
      <c r="J1471" s="160"/>
      <c r="K1471" s="160"/>
      <c r="L1471" s="160"/>
      <c r="M1471" s="160"/>
      <c r="N1471" s="160"/>
      <c r="O1471" s="160"/>
      <c r="P1471" s="160"/>
      <c r="Q1471" s="160"/>
      <c r="R1471" s="160"/>
      <c r="S1471" s="160"/>
      <c r="T1471" s="160"/>
      <c r="U1471" s="160"/>
      <c r="V1471" s="160"/>
      <c r="W1471" s="160"/>
      <c r="X1471" s="160"/>
      <c r="Y1471" s="160"/>
      <c r="Z1471" s="160"/>
      <c r="AA1471" s="160"/>
      <c r="AB1471" s="167"/>
      <c r="AC1471" s="160"/>
      <c r="AD1471" s="168"/>
      <c r="AE1471" s="160"/>
      <c r="AF1471" s="160"/>
      <c r="AG1471" s="161"/>
      <c r="AH1471" s="115"/>
      <c r="AI1471" s="115"/>
      <c r="AJ1471" s="159"/>
      <c r="AK1471" s="115"/>
      <c r="AL1471" s="115"/>
      <c r="AM1471" s="115"/>
      <c r="AO1471" s="115"/>
      <c r="AQ1471" s="4"/>
    </row>
    <row r="1472" spans="3:43">
      <c r="C1472" s="159"/>
      <c r="D1472" s="162"/>
      <c r="E1472" s="161"/>
      <c r="F1472" s="166"/>
      <c r="G1472" s="160"/>
      <c r="H1472" s="160"/>
      <c r="I1472" s="160"/>
      <c r="J1472" s="160"/>
      <c r="K1472" s="160"/>
      <c r="L1472" s="160"/>
      <c r="M1472" s="160"/>
      <c r="N1472" s="160"/>
      <c r="O1472" s="160"/>
      <c r="P1472" s="160"/>
      <c r="Q1472" s="160"/>
      <c r="R1472" s="160"/>
      <c r="S1472" s="160"/>
      <c r="T1472" s="160"/>
      <c r="U1472" s="160"/>
      <c r="V1472" s="160"/>
      <c r="W1472" s="160"/>
      <c r="X1472" s="160"/>
      <c r="Y1472" s="160"/>
      <c r="Z1472" s="160"/>
      <c r="AA1472" s="160"/>
      <c r="AB1472" s="167"/>
      <c r="AC1472" s="160"/>
      <c r="AD1472" s="168"/>
      <c r="AE1472" s="160"/>
      <c r="AF1472" s="160"/>
      <c r="AG1472" s="161"/>
      <c r="AH1472" s="115"/>
      <c r="AI1472" s="115"/>
      <c r="AJ1472" s="159"/>
      <c r="AK1472" s="115"/>
      <c r="AL1472" s="115"/>
      <c r="AM1472" s="115"/>
      <c r="AO1472" s="115"/>
      <c r="AQ1472" s="4"/>
    </row>
    <row r="1473" spans="3:43">
      <c r="C1473" s="159"/>
      <c r="D1473" s="162"/>
      <c r="E1473" s="161"/>
      <c r="F1473" s="166"/>
      <c r="G1473" s="160"/>
      <c r="H1473" s="160"/>
      <c r="I1473" s="160"/>
      <c r="J1473" s="160"/>
      <c r="K1473" s="160"/>
      <c r="L1473" s="160"/>
      <c r="M1473" s="160"/>
      <c r="N1473" s="160"/>
      <c r="O1473" s="160"/>
      <c r="P1473" s="160"/>
      <c r="Q1473" s="160"/>
      <c r="R1473" s="160"/>
      <c r="S1473" s="160"/>
      <c r="T1473" s="160"/>
      <c r="U1473" s="160"/>
      <c r="V1473" s="160"/>
      <c r="W1473" s="160"/>
      <c r="X1473" s="160"/>
      <c r="Y1473" s="160"/>
      <c r="Z1473" s="160"/>
      <c r="AA1473" s="160"/>
      <c r="AB1473" s="167"/>
      <c r="AC1473" s="160"/>
      <c r="AD1473" s="168"/>
      <c r="AE1473" s="160"/>
      <c r="AF1473" s="160"/>
      <c r="AG1473" s="161"/>
      <c r="AH1473" s="115"/>
      <c r="AI1473" s="115"/>
      <c r="AJ1473" s="159"/>
      <c r="AK1473" s="115"/>
      <c r="AL1473" s="115"/>
      <c r="AM1473" s="115"/>
      <c r="AO1473" s="115"/>
      <c r="AQ1473" s="4"/>
    </row>
    <row r="1474" spans="3:43">
      <c r="D1474" s="156"/>
    </row>
    <row r="1475" spans="3:43">
      <c r="D1475" s="156"/>
    </row>
    <row r="1476" spans="3:43">
      <c r="D1476" s="156"/>
    </row>
    <row r="1477" spans="3:43">
      <c r="D1477" s="156"/>
    </row>
    <row r="1478" spans="3:43">
      <c r="D1478" s="156"/>
    </row>
    <row r="1479" spans="3:43">
      <c r="D1479" s="156"/>
    </row>
    <row r="1480" spans="3:43">
      <c r="D1480" s="156"/>
    </row>
    <row r="1481" spans="3:43">
      <c r="D1481" s="156"/>
    </row>
    <row r="1482" spans="3:43">
      <c r="D1482" s="156"/>
    </row>
    <row r="1483" spans="3:43">
      <c r="D1483" s="156"/>
    </row>
    <row r="1484" spans="3:43">
      <c r="D1484" s="156"/>
    </row>
    <row r="1485" spans="3:43">
      <c r="D1485" s="156"/>
    </row>
    <row r="1486" spans="3:43">
      <c r="D1486" s="156"/>
    </row>
    <row r="1487" spans="3:43">
      <c r="D1487" s="156"/>
    </row>
    <row r="1488" spans="3:43">
      <c r="D1488" s="156"/>
    </row>
    <row r="1489" spans="4:4">
      <c r="D1489" s="156"/>
    </row>
    <row r="1490" spans="4:4">
      <c r="D1490" s="156"/>
    </row>
    <row r="1491" spans="4:4">
      <c r="D1491" s="156"/>
    </row>
    <row r="1492" spans="4:4">
      <c r="D1492" s="156"/>
    </row>
    <row r="1493" spans="4:4">
      <c r="D1493" s="156"/>
    </row>
    <row r="1494" spans="4:4">
      <c r="D1494" s="156"/>
    </row>
    <row r="1495" spans="4:4">
      <c r="D1495" s="156"/>
    </row>
    <row r="1496" spans="4:4">
      <c r="D1496" s="156"/>
    </row>
    <row r="1497" spans="4:4">
      <c r="D1497" s="156"/>
    </row>
    <row r="1498" spans="4:4">
      <c r="D1498" s="156"/>
    </row>
    <row r="1499" spans="4:4">
      <c r="D1499" s="156"/>
    </row>
    <row r="1500" spans="4:4">
      <c r="D1500" s="156"/>
    </row>
    <row r="1501" spans="4:4">
      <c r="D1501" s="156"/>
    </row>
    <row r="1502" spans="4:4">
      <c r="D1502" s="156"/>
    </row>
    <row r="1503" spans="4:4">
      <c r="D1503" s="156"/>
    </row>
    <row r="1504" spans="4:4">
      <c r="D1504" s="156"/>
    </row>
    <row r="1505" spans="4:4">
      <c r="D1505" s="156"/>
    </row>
    <row r="1506" spans="4:4">
      <c r="D1506" s="156"/>
    </row>
    <row r="1507" spans="4:4">
      <c r="D1507" s="156"/>
    </row>
    <row r="1508" spans="4:4">
      <c r="D1508" s="156"/>
    </row>
    <row r="1509" spans="4:4">
      <c r="D1509" s="156"/>
    </row>
    <row r="1510" spans="4:4">
      <c r="D1510" s="156"/>
    </row>
    <row r="1511" spans="4:4">
      <c r="D1511" s="156"/>
    </row>
    <row r="1512" spans="4:4">
      <c r="D1512" s="156"/>
    </row>
    <row r="1513" spans="4:4">
      <c r="D1513" s="156"/>
    </row>
    <row r="1514" spans="4:4">
      <c r="D1514" s="156"/>
    </row>
    <row r="1515" spans="4:4">
      <c r="D1515" s="156"/>
    </row>
    <row r="1516" spans="4:4">
      <c r="D1516" s="156"/>
    </row>
    <row r="1517" spans="4:4">
      <c r="D1517" s="156"/>
    </row>
    <row r="1518" spans="4:4">
      <c r="D1518" s="156"/>
    </row>
    <row r="1519" spans="4:4">
      <c r="D1519" s="156"/>
    </row>
    <row r="1520" spans="4:4">
      <c r="D1520" s="156"/>
    </row>
    <row r="1521" spans="4:4">
      <c r="D1521" s="156"/>
    </row>
    <row r="1522" spans="4:4">
      <c r="D1522" s="156"/>
    </row>
    <row r="1523" spans="4:4">
      <c r="D1523" s="156"/>
    </row>
    <row r="1524" spans="4:4">
      <c r="D1524" s="156"/>
    </row>
    <row r="1525" spans="4:4">
      <c r="D1525" s="156"/>
    </row>
    <row r="1526" spans="4:4">
      <c r="D1526" s="156"/>
    </row>
    <row r="1527" spans="4:4">
      <c r="D1527" s="156"/>
    </row>
    <row r="1528" spans="4:4">
      <c r="D1528" s="156"/>
    </row>
    <row r="1529" spans="4:4">
      <c r="D1529" s="156"/>
    </row>
    <row r="1530" spans="4:4">
      <c r="D1530" s="156"/>
    </row>
    <row r="1531" spans="4:4">
      <c r="D1531" s="156"/>
    </row>
    <row r="1532" spans="4:4">
      <c r="D1532" s="156"/>
    </row>
    <row r="1533" spans="4:4">
      <c r="D1533" s="156"/>
    </row>
    <row r="1534" spans="4:4">
      <c r="D1534" s="156"/>
    </row>
    <row r="1535" spans="4:4">
      <c r="D1535" s="156"/>
    </row>
    <row r="1536" spans="4:4">
      <c r="D1536" s="156"/>
    </row>
    <row r="1537" spans="4:4">
      <c r="D1537" s="156"/>
    </row>
    <row r="1538" spans="4:4">
      <c r="D1538" s="156"/>
    </row>
    <row r="1539" spans="4:4">
      <c r="D1539" s="156"/>
    </row>
    <row r="1540" spans="4:4">
      <c r="D1540" s="156"/>
    </row>
    <row r="1541" spans="4:4">
      <c r="D1541" s="156"/>
    </row>
    <row r="1542" spans="4:4">
      <c r="D1542" s="156"/>
    </row>
    <row r="1543" spans="4:4">
      <c r="D1543" s="156"/>
    </row>
    <row r="1544" spans="4:4">
      <c r="D1544" s="156"/>
    </row>
    <row r="1545" spans="4:4">
      <c r="D1545" s="156"/>
    </row>
    <row r="1546" spans="4:4">
      <c r="D1546" s="156"/>
    </row>
    <row r="1547" spans="4:4">
      <c r="D1547" s="156"/>
    </row>
    <row r="1548" spans="4:4">
      <c r="D1548" s="156"/>
    </row>
    <row r="1549" spans="4:4">
      <c r="D1549" s="156"/>
    </row>
    <row r="1550" spans="4:4">
      <c r="D1550" s="156"/>
    </row>
    <row r="1551" spans="4:4">
      <c r="D1551" s="156"/>
    </row>
    <row r="1552" spans="4:4">
      <c r="D1552" s="156"/>
    </row>
    <row r="1553" spans="4:4">
      <c r="D1553" s="156"/>
    </row>
    <row r="1554" spans="4:4">
      <c r="D1554" s="156"/>
    </row>
    <row r="1555" spans="4:4">
      <c r="D1555" s="156"/>
    </row>
    <row r="1556" spans="4:4">
      <c r="D1556" s="156"/>
    </row>
    <row r="1557" spans="4:4">
      <c r="D1557" s="156"/>
    </row>
    <row r="1558" spans="4:4">
      <c r="D1558" s="156"/>
    </row>
    <row r="1559" spans="4:4">
      <c r="D1559" s="156"/>
    </row>
    <row r="1560" spans="4:4">
      <c r="D1560" s="156"/>
    </row>
    <row r="1561" spans="4:4">
      <c r="D1561" s="156"/>
    </row>
    <row r="1562" spans="4:4">
      <c r="D1562" s="156"/>
    </row>
    <row r="1563" spans="4:4">
      <c r="D1563" s="156"/>
    </row>
    <row r="1564" spans="4:4">
      <c r="D1564" s="156"/>
    </row>
    <row r="1565" spans="4:4">
      <c r="D1565" s="156"/>
    </row>
    <row r="1566" spans="4:4">
      <c r="D1566" s="156"/>
    </row>
    <row r="1567" spans="4:4">
      <c r="D1567" s="156"/>
    </row>
    <row r="1568" spans="4:4">
      <c r="D1568" s="156"/>
    </row>
    <row r="1569" spans="4:4">
      <c r="D1569" s="156"/>
    </row>
    <row r="1570" spans="4:4">
      <c r="D1570" s="156"/>
    </row>
    <row r="1571" spans="4:4">
      <c r="D1571" s="156"/>
    </row>
    <row r="1572" spans="4:4">
      <c r="D1572" s="156"/>
    </row>
    <row r="1573" spans="4:4">
      <c r="D1573" s="156"/>
    </row>
    <row r="1574" spans="4:4">
      <c r="D1574" s="156"/>
    </row>
    <row r="1575" spans="4:4">
      <c r="D1575" s="156"/>
    </row>
    <row r="1576" spans="4:4">
      <c r="D1576" s="156"/>
    </row>
    <row r="1577" spans="4:4">
      <c r="D1577" s="156"/>
    </row>
    <row r="1578" spans="4:4">
      <c r="D1578" s="156"/>
    </row>
    <row r="1579" spans="4:4">
      <c r="D1579" s="156"/>
    </row>
    <row r="1580" spans="4:4">
      <c r="D1580" s="156"/>
    </row>
    <row r="1581" spans="4:4">
      <c r="D1581" s="156"/>
    </row>
    <row r="1582" spans="4:4">
      <c r="D1582" s="156"/>
    </row>
    <row r="1583" spans="4:4">
      <c r="D1583" s="156"/>
    </row>
    <row r="1584" spans="4:4">
      <c r="D1584" s="156"/>
    </row>
    <row r="1585" spans="4:4">
      <c r="D1585" s="156"/>
    </row>
    <row r="1586" spans="4:4">
      <c r="D1586" s="156"/>
    </row>
    <row r="1587" spans="4:4">
      <c r="D1587" s="156"/>
    </row>
    <row r="1588" spans="4:4">
      <c r="D1588" s="156"/>
    </row>
    <row r="1589" spans="4:4">
      <c r="D1589" s="156"/>
    </row>
    <row r="1590" spans="4:4">
      <c r="D1590" s="156"/>
    </row>
    <row r="1591" spans="4:4">
      <c r="D1591" s="156"/>
    </row>
    <row r="1592" spans="4:4">
      <c r="D1592" s="156"/>
    </row>
    <row r="1593" spans="4:4">
      <c r="D1593" s="156"/>
    </row>
    <row r="1594" spans="4:4">
      <c r="D1594" s="156"/>
    </row>
    <row r="1595" spans="4:4">
      <c r="D1595" s="156"/>
    </row>
    <row r="1596" spans="4:4">
      <c r="D1596" s="156"/>
    </row>
    <row r="1597" spans="4:4">
      <c r="D1597" s="156"/>
    </row>
    <row r="1598" spans="4:4">
      <c r="D1598" s="156"/>
    </row>
    <row r="1599" spans="4:4">
      <c r="D1599" s="156"/>
    </row>
    <row r="1600" spans="4:4">
      <c r="D1600" s="156"/>
    </row>
    <row r="1601" spans="4:4">
      <c r="D1601" s="156"/>
    </row>
    <row r="1602" spans="4:4">
      <c r="D1602" s="156"/>
    </row>
    <row r="1603" spans="4:4">
      <c r="D1603" s="156"/>
    </row>
    <row r="1604" spans="4:4">
      <c r="D1604" s="156"/>
    </row>
    <row r="1605" spans="4:4">
      <c r="D1605" s="156"/>
    </row>
    <row r="1606" spans="4:4">
      <c r="D1606" s="156"/>
    </row>
    <row r="1607" spans="4:4">
      <c r="D1607" s="156"/>
    </row>
    <row r="1608" spans="4:4">
      <c r="D1608" s="156"/>
    </row>
    <row r="1609" spans="4:4">
      <c r="D1609" s="156"/>
    </row>
    <row r="1610" spans="4:4">
      <c r="D1610" s="156"/>
    </row>
    <row r="1611" spans="4:4">
      <c r="D1611" s="156"/>
    </row>
    <row r="1612" spans="4:4">
      <c r="D1612" s="156"/>
    </row>
    <row r="1613" spans="4:4">
      <c r="D1613" s="156"/>
    </row>
    <row r="1614" spans="4:4">
      <c r="D1614" s="156"/>
    </row>
    <row r="1615" spans="4:4">
      <c r="D1615" s="156"/>
    </row>
    <row r="1616" spans="4:4">
      <c r="D1616" s="156"/>
    </row>
    <row r="1617" spans="4:4">
      <c r="D1617" s="156"/>
    </row>
    <row r="1618" spans="4:4">
      <c r="D1618" s="156"/>
    </row>
    <row r="1619" spans="4:4">
      <c r="D1619" s="156"/>
    </row>
    <row r="1620" spans="4:4">
      <c r="D1620" s="156"/>
    </row>
    <row r="1621" spans="4:4">
      <c r="D1621" s="156"/>
    </row>
    <row r="1622" spans="4:4">
      <c r="D1622" s="156"/>
    </row>
    <row r="1623" spans="4:4">
      <c r="D1623" s="156"/>
    </row>
    <row r="1624" spans="4:4">
      <c r="D1624" s="156"/>
    </row>
    <row r="1625" spans="4:4">
      <c r="D1625" s="156"/>
    </row>
    <row r="1626" spans="4:4">
      <c r="D1626" s="156"/>
    </row>
    <row r="1627" spans="4:4">
      <c r="D1627" s="156"/>
    </row>
    <row r="1628" spans="4:4">
      <c r="D1628" s="156"/>
    </row>
    <row r="1629" spans="4:4">
      <c r="D1629" s="156"/>
    </row>
    <row r="1630" spans="4:4">
      <c r="D1630" s="156"/>
    </row>
    <row r="1631" spans="4:4">
      <c r="D1631" s="156"/>
    </row>
    <row r="1632" spans="4:4">
      <c r="D1632" s="156"/>
    </row>
    <row r="1633" spans="4:4">
      <c r="D1633" s="156"/>
    </row>
    <row r="1634" spans="4:4">
      <c r="D1634" s="156"/>
    </row>
    <row r="1635" spans="4:4">
      <c r="D1635" s="156"/>
    </row>
    <row r="1636" spans="4:4">
      <c r="D1636" s="156"/>
    </row>
    <row r="1637" spans="4:4">
      <c r="D1637" s="156"/>
    </row>
    <row r="1638" spans="4:4">
      <c r="D1638" s="156"/>
    </row>
    <row r="1639" spans="4:4">
      <c r="D1639" s="156"/>
    </row>
    <row r="1640" spans="4:4">
      <c r="D1640" s="156"/>
    </row>
    <row r="1641" spans="4:4">
      <c r="D1641" s="156"/>
    </row>
    <row r="1642" spans="4:4">
      <c r="D1642" s="156"/>
    </row>
    <row r="1643" spans="4:4">
      <c r="D1643" s="156"/>
    </row>
    <row r="1644" spans="4:4">
      <c r="D1644" s="156"/>
    </row>
    <row r="1645" spans="4:4">
      <c r="D1645" s="156"/>
    </row>
    <row r="1646" spans="4:4">
      <c r="D1646" s="156"/>
    </row>
    <row r="1647" spans="4:4">
      <c r="D1647" s="156"/>
    </row>
    <row r="1648" spans="4:4">
      <c r="D1648" s="156"/>
    </row>
    <row r="1649" spans="4:4">
      <c r="D1649" s="156"/>
    </row>
    <row r="1650" spans="4:4">
      <c r="D1650" s="156"/>
    </row>
    <row r="1651" spans="4:4">
      <c r="D1651" s="156"/>
    </row>
    <row r="1652" spans="4:4">
      <c r="D1652" s="156"/>
    </row>
    <row r="1653" spans="4:4">
      <c r="D1653" s="156"/>
    </row>
    <row r="1654" spans="4:4">
      <c r="D1654" s="156"/>
    </row>
    <row r="1655" spans="4:4">
      <c r="D1655" s="156"/>
    </row>
    <row r="1656" spans="4:4">
      <c r="D1656" s="156"/>
    </row>
    <row r="1657" spans="4:4">
      <c r="D1657" s="156"/>
    </row>
    <row r="1658" spans="4:4">
      <c r="D1658" s="156"/>
    </row>
    <row r="1659" spans="4:4">
      <c r="D1659" s="156"/>
    </row>
    <row r="1660" spans="4:4">
      <c r="D1660" s="156"/>
    </row>
    <row r="1661" spans="4:4">
      <c r="D1661" s="156"/>
    </row>
    <row r="1662" spans="4:4">
      <c r="D1662" s="156"/>
    </row>
    <row r="1663" spans="4:4">
      <c r="D1663" s="156"/>
    </row>
    <row r="1664" spans="4:4">
      <c r="D1664" s="156"/>
    </row>
    <row r="1665" spans="4:4">
      <c r="D1665" s="156"/>
    </row>
    <row r="1666" spans="4:4">
      <c r="D1666" s="156"/>
    </row>
    <row r="1667" spans="4:4">
      <c r="D1667" s="156"/>
    </row>
    <row r="1668" spans="4:4">
      <c r="D1668" s="156"/>
    </row>
    <row r="1669" spans="4:4">
      <c r="D1669" s="156"/>
    </row>
    <row r="1670" spans="4:4">
      <c r="D1670" s="156"/>
    </row>
    <row r="1671" spans="4:4">
      <c r="D1671" s="156"/>
    </row>
    <row r="1672" spans="4:4">
      <c r="D1672" s="156"/>
    </row>
    <row r="1673" spans="4:4">
      <c r="D1673" s="156"/>
    </row>
    <row r="1674" spans="4:4">
      <c r="D1674" s="156"/>
    </row>
    <row r="1675" spans="4:4">
      <c r="D1675" s="156"/>
    </row>
    <row r="1676" spans="4:4">
      <c r="D1676" s="156"/>
    </row>
    <row r="1677" spans="4:4">
      <c r="D1677" s="156"/>
    </row>
    <row r="1678" spans="4:4">
      <c r="D1678" s="156"/>
    </row>
    <row r="1679" spans="4:4">
      <c r="D1679" s="156"/>
    </row>
    <row r="1680" spans="4:4">
      <c r="D1680" s="156"/>
    </row>
    <row r="1681" spans="4:4">
      <c r="D1681" s="156"/>
    </row>
    <row r="1682" spans="4:4">
      <c r="D1682" s="156"/>
    </row>
    <row r="1683" spans="4:4">
      <c r="D1683" s="156"/>
    </row>
    <row r="1684" spans="4:4">
      <c r="D1684" s="156"/>
    </row>
    <row r="1685" spans="4:4">
      <c r="D1685" s="156"/>
    </row>
    <row r="1686" spans="4:4">
      <c r="D1686" s="156"/>
    </row>
    <row r="1687" spans="4:4">
      <c r="D1687" s="156"/>
    </row>
    <row r="1688" spans="4:4">
      <c r="D1688" s="156"/>
    </row>
    <row r="1689" spans="4:4">
      <c r="D1689" s="156"/>
    </row>
    <row r="1690" spans="4:4">
      <c r="D1690" s="156"/>
    </row>
    <row r="1691" spans="4:4">
      <c r="D1691" s="156"/>
    </row>
    <row r="1692" spans="4:4">
      <c r="D1692" s="156"/>
    </row>
    <row r="1693" spans="4:4">
      <c r="D1693" s="156"/>
    </row>
    <row r="1694" spans="4:4">
      <c r="D1694" s="156"/>
    </row>
    <row r="1695" spans="4:4">
      <c r="D1695" s="156"/>
    </row>
    <row r="1696" spans="4:4">
      <c r="D1696" s="156"/>
    </row>
    <row r="1697" spans="4:4">
      <c r="D1697" s="156"/>
    </row>
    <row r="1698" spans="4:4">
      <c r="D1698" s="156"/>
    </row>
    <row r="1699" spans="4:4">
      <c r="D1699" s="156"/>
    </row>
    <row r="1700" spans="4:4">
      <c r="D1700" s="156"/>
    </row>
    <row r="1701" spans="4:4">
      <c r="D1701" s="156"/>
    </row>
    <row r="1702" spans="4:4">
      <c r="D1702" s="156"/>
    </row>
    <row r="1703" spans="4:4">
      <c r="D1703" s="156"/>
    </row>
    <row r="1704" spans="4:4">
      <c r="D1704" s="156"/>
    </row>
    <row r="1705" spans="4:4">
      <c r="D1705" s="156"/>
    </row>
    <row r="1706" spans="4:4">
      <c r="D1706" s="156"/>
    </row>
    <row r="1707" spans="4:4">
      <c r="D1707" s="156"/>
    </row>
    <row r="1708" spans="4:4">
      <c r="D1708" s="156"/>
    </row>
    <row r="1709" spans="4:4">
      <c r="D1709" s="156"/>
    </row>
    <row r="1710" spans="4:4">
      <c r="D1710" s="156"/>
    </row>
    <row r="1711" spans="4:4">
      <c r="D1711" s="156"/>
    </row>
    <row r="1712" spans="4:4">
      <c r="D1712" s="156"/>
    </row>
    <row r="1713" spans="4:4">
      <c r="D1713" s="156"/>
    </row>
    <row r="1714" spans="4:4">
      <c r="D1714" s="156"/>
    </row>
    <row r="1715" spans="4:4">
      <c r="D1715" s="156"/>
    </row>
    <row r="1716" spans="4:4">
      <c r="D1716" s="156"/>
    </row>
    <row r="1717" spans="4:4">
      <c r="D1717" s="156"/>
    </row>
    <row r="1718" spans="4:4">
      <c r="D1718" s="156"/>
    </row>
    <row r="1719" spans="4:4">
      <c r="D1719" s="156"/>
    </row>
    <row r="1720" spans="4:4">
      <c r="D1720" s="156"/>
    </row>
    <row r="1721" spans="4:4">
      <c r="D1721" s="156"/>
    </row>
    <row r="1722" spans="4:4">
      <c r="D1722" s="156"/>
    </row>
    <row r="1723" spans="4:4">
      <c r="D1723" s="156"/>
    </row>
    <row r="1724" spans="4:4">
      <c r="D1724" s="156"/>
    </row>
    <row r="1725" spans="4:4">
      <c r="D1725" s="156"/>
    </row>
    <row r="1726" spans="4:4">
      <c r="D1726" s="156"/>
    </row>
    <row r="1727" spans="4:4">
      <c r="D1727" s="156"/>
    </row>
    <row r="1728" spans="4:4">
      <c r="D1728" s="156"/>
    </row>
    <row r="1729" spans="4:4">
      <c r="D1729" s="156"/>
    </row>
    <row r="1730" spans="4:4">
      <c r="D1730" s="156"/>
    </row>
    <row r="1731" spans="4:4">
      <c r="D1731" s="156"/>
    </row>
    <row r="1732" spans="4:4">
      <c r="D1732" s="156"/>
    </row>
    <row r="1733" spans="4:4">
      <c r="D1733" s="156"/>
    </row>
    <row r="1734" spans="4:4">
      <c r="D1734" s="156"/>
    </row>
    <row r="1735" spans="4:4">
      <c r="D1735" s="156"/>
    </row>
    <row r="1736" spans="4:4">
      <c r="D1736" s="156"/>
    </row>
    <row r="1737" spans="4:4">
      <c r="D1737" s="156"/>
    </row>
    <row r="1738" spans="4:4">
      <c r="D1738" s="156"/>
    </row>
    <row r="1739" spans="4:4">
      <c r="D1739" s="156"/>
    </row>
    <row r="1740" spans="4:4">
      <c r="D1740" s="156"/>
    </row>
    <row r="1741" spans="4:4">
      <c r="D1741" s="156"/>
    </row>
    <row r="1742" spans="4:4">
      <c r="D1742" s="156"/>
    </row>
    <row r="1743" spans="4:4">
      <c r="D1743" s="156"/>
    </row>
    <row r="1744" spans="4:4">
      <c r="D1744" s="156"/>
    </row>
    <row r="1745" spans="4:4">
      <c r="D1745" s="156"/>
    </row>
    <row r="1746" spans="4:4">
      <c r="D1746" s="156"/>
    </row>
    <row r="1747" spans="4:4">
      <c r="D1747" s="156"/>
    </row>
    <row r="1748" spans="4:4">
      <c r="D1748" s="156"/>
    </row>
    <row r="1749" spans="4:4">
      <c r="D1749" s="156"/>
    </row>
    <row r="1750" spans="4:4">
      <c r="D1750" s="156"/>
    </row>
    <row r="1751" spans="4:4">
      <c r="D1751" s="156"/>
    </row>
    <row r="1752" spans="4:4">
      <c r="D1752" s="156"/>
    </row>
    <row r="1753" spans="4:4">
      <c r="D1753" s="156"/>
    </row>
    <row r="1754" spans="4:4">
      <c r="D1754" s="156"/>
    </row>
    <row r="1755" spans="4:4">
      <c r="D1755" s="156"/>
    </row>
    <row r="1756" spans="4:4">
      <c r="D1756" s="156"/>
    </row>
    <row r="1757" spans="4:4">
      <c r="D1757" s="156"/>
    </row>
    <row r="1758" spans="4:4">
      <c r="D1758" s="156"/>
    </row>
    <row r="1759" spans="4:4">
      <c r="D1759" s="156"/>
    </row>
    <row r="1760" spans="4:4">
      <c r="D1760" s="156"/>
    </row>
    <row r="1761" spans="4:4">
      <c r="D1761" s="156"/>
    </row>
    <row r="1762" spans="4:4">
      <c r="D1762" s="156"/>
    </row>
    <row r="1763" spans="4:4">
      <c r="D1763" s="156"/>
    </row>
    <row r="1764" spans="4:4">
      <c r="D1764" s="156"/>
    </row>
    <row r="1765" spans="4:4">
      <c r="D1765" s="156"/>
    </row>
    <row r="1766" spans="4:4">
      <c r="D1766" s="156"/>
    </row>
    <row r="1767" spans="4:4">
      <c r="D1767" s="156"/>
    </row>
    <row r="1768" spans="4:4">
      <c r="D1768" s="156"/>
    </row>
    <row r="1769" spans="4:4">
      <c r="D1769" s="156"/>
    </row>
    <row r="1770" spans="4:4">
      <c r="D1770" s="156"/>
    </row>
    <row r="1771" spans="4:4">
      <c r="D1771" s="156"/>
    </row>
    <row r="1772" spans="4:4">
      <c r="D1772" s="156"/>
    </row>
    <row r="1773" spans="4:4">
      <c r="D1773" s="156"/>
    </row>
    <row r="1774" spans="4:4">
      <c r="D1774" s="156"/>
    </row>
    <row r="1775" spans="4:4">
      <c r="D1775" s="156"/>
    </row>
    <row r="1776" spans="4:4">
      <c r="D1776" s="156"/>
    </row>
    <row r="1777" spans="4:4">
      <c r="D1777" s="156"/>
    </row>
    <row r="1778" spans="4:4">
      <c r="D1778" s="156"/>
    </row>
    <row r="1779" spans="4:4">
      <c r="D1779" s="156"/>
    </row>
    <row r="1780" spans="4:4">
      <c r="D1780" s="156"/>
    </row>
    <row r="1781" spans="4:4">
      <c r="D1781" s="156"/>
    </row>
    <row r="1782" spans="4:4">
      <c r="D1782" s="156"/>
    </row>
    <row r="1783" spans="4:4">
      <c r="D1783" s="156"/>
    </row>
    <row r="1784" spans="4:4">
      <c r="D1784" s="156"/>
    </row>
    <row r="1785" spans="4:4">
      <c r="D1785" s="156"/>
    </row>
    <row r="1786" spans="4:4">
      <c r="D1786" s="156"/>
    </row>
    <row r="1787" spans="4:4">
      <c r="D1787" s="156"/>
    </row>
    <row r="1788" spans="4:4">
      <c r="D1788" s="156"/>
    </row>
    <row r="1789" spans="4:4">
      <c r="D1789" s="156"/>
    </row>
    <row r="1790" spans="4:4">
      <c r="D1790" s="156"/>
    </row>
    <row r="1791" spans="4:4">
      <c r="D1791" s="156"/>
    </row>
    <row r="1792" spans="4:4">
      <c r="D1792" s="156"/>
    </row>
    <row r="1793" spans="4:4">
      <c r="D1793" s="156"/>
    </row>
    <row r="1794" spans="4:4">
      <c r="D1794" s="156"/>
    </row>
    <row r="1795" spans="4:4">
      <c r="D1795" s="156"/>
    </row>
    <row r="1796" spans="4:4">
      <c r="D1796" s="156"/>
    </row>
    <row r="1797" spans="4:4">
      <c r="D1797" s="156"/>
    </row>
    <row r="1798" spans="4:4">
      <c r="D1798" s="156"/>
    </row>
    <row r="1799" spans="4:4">
      <c r="D1799" s="156"/>
    </row>
    <row r="1800" spans="4:4">
      <c r="D1800" s="156"/>
    </row>
    <row r="1801" spans="4:4">
      <c r="D1801" s="156"/>
    </row>
    <row r="1802" spans="4:4">
      <c r="D1802" s="156"/>
    </row>
    <row r="1803" spans="4:4">
      <c r="D1803" s="156"/>
    </row>
    <row r="1804" spans="4:4">
      <c r="D1804" s="156"/>
    </row>
    <row r="1805" spans="4:4">
      <c r="D1805" s="156"/>
    </row>
    <row r="1806" spans="4:4">
      <c r="D1806" s="156"/>
    </row>
    <row r="1807" spans="4:4">
      <c r="D1807" s="156"/>
    </row>
    <row r="1808" spans="4:4">
      <c r="D1808" s="156"/>
    </row>
    <row r="1809" spans="4:4">
      <c r="D1809" s="156"/>
    </row>
    <row r="1810" spans="4:4">
      <c r="D1810" s="156"/>
    </row>
    <row r="1811" spans="4:4">
      <c r="D1811" s="156"/>
    </row>
    <row r="1812" spans="4:4">
      <c r="D1812" s="156"/>
    </row>
    <row r="1813" spans="4:4">
      <c r="D1813" s="156"/>
    </row>
    <row r="1814" spans="4:4">
      <c r="D1814" s="156"/>
    </row>
    <row r="1815" spans="4:4">
      <c r="D1815" s="156"/>
    </row>
    <row r="1816" spans="4:4">
      <c r="D1816" s="156"/>
    </row>
    <row r="1817" spans="4:4">
      <c r="D1817" s="156"/>
    </row>
    <row r="1818" spans="4:4">
      <c r="D1818" s="156"/>
    </row>
    <row r="1819" spans="4:4">
      <c r="D1819" s="156"/>
    </row>
    <row r="1820" spans="4:4">
      <c r="D1820" s="156"/>
    </row>
    <row r="1821" spans="4:4">
      <c r="D1821" s="156"/>
    </row>
    <row r="1822" spans="4:4">
      <c r="D1822" s="156"/>
    </row>
    <row r="1823" spans="4:4">
      <c r="D1823" s="156"/>
    </row>
    <row r="1824" spans="4:4">
      <c r="D1824" s="156"/>
    </row>
    <row r="1825" spans="4:4">
      <c r="D1825" s="156"/>
    </row>
    <row r="1826" spans="4:4">
      <c r="D1826" s="156"/>
    </row>
    <row r="1827" spans="4:4">
      <c r="D1827" s="156"/>
    </row>
    <row r="1828" spans="4:4">
      <c r="D1828" s="156"/>
    </row>
    <row r="1829" spans="4:4">
      <c r="D1829" s="156"/>
    </row>
    <row r="1830" spans="4:4">
      <c r="D1830" s="156"/>
    </row>
    <row r="1831" spans="4:4">
      <c r="D1831" s="156"/>
    </row>
    <row r="1832" spans="4:4">
      <c r="D1832" s="156"/>
    </row>
    <row r="1833" spans="4:4">
      <c r="D1833" s="156"/>
    </row>
    <row r="1834" spans="4:4">
      <c r="D1834" s="156"/>
    </row>
    <row r="1835" spans="4:4">
      <c r="D1835" s="156"/>
    </row>
    <row r="1836" spans="4:4">
      <c r="D1836" s="156"/>
    </row>
    <row r="1837" spans="4:4">
      <c r="D1837" s="156"/>
    </row>
    <row r="1838" spans="4:4">
      <c r="D1838" s="156"/>
    </row>
    <row r="1839" spans="4:4">
      <c r="D1839" s="156"/>
    </row>
    <row r="1840" spans="4:4">
      <c r="D1840" s="156"/>
    </row>
    <row r="1841" spans="4:4">
      <c r="D1841" s="156"/>
    </row>
    <row r="1842" spans="4:4">
      <c r="D1842" s="156"/>
    </row>
    <row r="1843" spans="4:4">
      <c r="D1843" s="156"/>
    </row>
    <row r="1844" spans="4:4">
      <c r="D1844" s="156"/>
    </row>
    <row r="1845" spans="4:4">
      <c r="D1845" s="156"/>
    </row>
    <row r="1846" spans="4:4">
      <c r="D1846" s="156"/>
    </row>
    <row r="1847" spans="4:4">
      <c r="D1847" s="156"/>
    </row>
    <row r="1848" spans="4:4">
      <c r="D1848" s="156"/>
    </row>
    <row r="1849" spans="4:4">
      <c r="D1849" s="156"/>
    </row>
    <row r="1850" spans="4:4">
      <c r="D1850" s="156"/>
    </row>
    <row r="1851" spans="4:4">
      <c r="D1851" s="156"/>
    </row>
    <row r="1852" spans="4:4">
      <c r="D1852" s="156"/>
    </row>
    <row r="1853" spans="4:4">
      <c r="D1853" s="156"/>
    </row>
    <row r="1854" spans="4:4">
      <c r="D1854" s="156"/>
    </row>
    <row r="1855" spans="4:4">
      <c r="D1855" s="156"/>
    </row>
    <row r="1856" spans="4:4">
      <c r="D1856" s="156"/>
    </row>
    <row r="1857" spans="4:4">
      <c r="D1857" s="156"/>
    </row>
    <row r="1858" spans="4:4">
      <c r="D1858" s="156"/>
    </row>
    <row r="1859" spans="4:4">
      <c r="D1859" s="156"/>
    </row>
    <row r="1860" spans="4:4">
      <c r="D1860" s="156"/>
    </row>
    <row r="1861" spans="4:4">
      <c r="D1861" s="156"/>
    </row>
    <row r="1862" spans="4:4">
      <c r="D1862" s="156"/>
    </row>
    <row r="1863" spans="4:4">
      <c r="D1863" s="156"/>
    </row>
    <row r="1864" spans="4:4">
      <c r="D1864" s="156"/>
    </row>
    <row r="1865" spans="4:4">
      <c r="D1865" s="156"/>
    </row>
    <row r="1866" spans="4:4">
      <c r="D1866" s="156"/>
    </row>
    <row r="1867" spans="4:4">
      <c r="D1867" s="156"/>
    </row>
    <row r="1868" spans="4:4">
      <c r="D1868" s="156"/>
    </row>
    <row r="1869" spans="4:4">
      <c r="D1869" s="156"/>
    </row>
    <row r="1870" spans="4:4">
      <c r="D1870" s="156"/>
    </row>
    <row r="1871" spans="4:4">
      <c r="D1871" s="156"/>
    </row>
    <row r="1872" spans="4:4">
      <c r="D1872" s="156"/>
    </row>
    <row r="1873" spans="4:4">
      <c r="D1873" s="156"/>
    </row>
    <row r="1874" spans="4:4">
      <c r="D1874" s="156"/>
    </row>
    <row r="1875" spans="4:4">
      <c r="D1875" s="156"/>
    </row>
    <row r="1876" spans="4:4">
      <c r="D1876" s="156"/>
    </row>
    <row r="1877" spans="4:4">
      <c r="D1877" s="156"/>
    </row>
    <row r="1878" spans="4:4">
      <c r="D1878" s="156"/>
    </row>
    <row r="1879" spans="4:4">
      <c r="D1879" s="156"/>
    </row>
    <row r="1880" spans="4:4">
      <c r="D1880" s="156"/>
    </row>
    <row r="1881" spans="4:4">
      <c r="D1881" s="156"/>
    </row>
    <row r="1882" spans="4:4">
      <c r="D1882" s="156"/>
    </row>
    <row r="1883" spans="4:4">
      <c r="D1883" s="156"/>
    </row>
    <row r="1884" spans="4:4">
      <c r="D1884" s="156"/>
    </row>
    <row r="1885" spans="4:4">
      <c r="D1885" s="156"/>
    </row>
    <row r="1886" spans="4:4">
      <c r="D1886" s="156"/>
    </row>
    <row r="1887" spans="4:4">
      <c r="D1887" s="156"/>
    </row>
    <row r="1888" spans="4:4">
      <c r="D1888" s="156"/>
    </row>
    <row r="1889" spans="4:4">
      <c r="D1889" s="156"/>
    </row>
    <row r="1890" spans="4:4">
      <c r="D1890" s="156"/>
    </row>
    <row r="1891" spans="4:4">
      <c r="D1891" s="156"/>
    </row>
    <row r="1892" spans="4:4">
      <c r="D1892" s="156"/>
    </row>
    <row r="1893" spans="4:4">
      <c r="D1893" s="156"/>
    </row>
    <row r="1894" spans="4:4">
      <c r="D1894" s="156"/>
    </row>
    <row r="1895" spans="4:4">
      <c r="D1895" s="156"/>
    </row>
    <row r="1896" spans="4:4">
      <c r="D1896" s="156"/>
    </row>
    <row r="1897" spans="4:4">
      <c r="D1897" s="156"/>
    </row>
    <row r="1898" spans="4:4">
      <c r="D1898" s="156"/>
    </row>
    <row r="1899" spans="4:4">
      <c r="D1899" s="156"/>
    </row>
    <row r="1900" spans="4:4">
      <c r="D1900" s="156"/>
    </row>
    <row r="1901" spans="4:4">
      <c r="D1901" s="156"/>
    </row>
    <row r="1902" spans="4:4">
      <c r="D1902" s="156"/>
    </row>
    <row r="1903" spans="4:4">
      <c r="D1903" s="156"/>
    </row>
    <row r="1904" spans="4:4">
      <c r="D1904" s="156"/>
    </row>
    <row r="1905" spans="4:4">
      <c r="D1905" s="156"/>
    </row>
    <row r="1906" spans="4:4">
      <c r="D1906" s="156"/>
    </row>
    <row r="1907" spans="4:4">
      <c r="D1907" s="156"/>
    </row>
    <row r="1908" spans="4:4">
      <c r="D1908" s="156"/>
    </row>
    <row r="1909" spans="4:4">
      <c r="D1909" s="156"/>
    </row>
    <row r="1910" spans="4:4">
      <c r="D1910" s="156"/>
    </row>
    <row r="1911" spans="4:4">
      <c r="D1911" s="156"/>
    </row>
    <row r="1912" spans="4:4">
      <c r="D1912" s="156"/>
    </row>
    <row r="1913" spans="4:4">
      <c r="D1913" s="156"/>
    </row>
    <row r="1914" spans="4:4">
      <c r="D1914" s="156"/>
    </row>
    <row r="1915" spans="4:4">
      <c r="D1915" s="156"/>
    </row>
    <row r="1916" spans="4:4">
      <c r="D1916" s="156"/>
    </row>
    <row r="1917" spans="4:4">
      <c r="D1917" s="156"/>
    </row>
    <row r="1918" spans="4:4">
      <c r="D1918" s="156"/>
    </row>
    <row r="1919" spans="4:4">
      <c r="D1919" s="156"/>
    </row>
    <row r="1920" spans="4:4">
      <c r="D1920" s="156"/>
    </row>
    <row r="1921" spans="4:4">
      <c r="D1921" s="156"/>
    </row>
    <row r="1922" spans="4:4">
      <c r="D1922" s="156"/>
    </row>
    <row r="1923" spans="4:4">
      <c r="D1923" s="156"/>
    </row>
    <row r="1924" spans="4:4">
      <c r="D1924" s="156"/>
    </row>
    <row r="1925" spans="4:4">
      <c r="D1925" s="156"/>
    </row>
    <row r="1926" spans="4:4">
      <c r="D1926" s="156"/>
    </row>
    <row r="1927" spans="4:4">
      <c r="D1927" s="156"/>
    </row>
    <row r="1928" spans="4:4">
      <c r="D1928" s="156"/>
    </row>
    <row r="1929" spans="4:4">
      <c r="D1929" s="156"/>
    </row>
    <row r="1930" spans="4:4">
      <c r="D1930" s="156"/>
    </row>
    <row r="1931" spans="4:4">
      <c r="D1931" s="156"/>
    </row>
    <row r="1932" spans="4:4">
      <c r="D1932" s="156"/>
    </row>
    <row r="1933" spans="4:4">
      <c r="D1933" s="156"/>
    </row>
    <row r="1934" spans="4:4">
      <c r="D1934" s="156"/>
    </row>
    <row r="1935" spans="4:4">
      <c r="D1935" s="156"/>
    </row>
    <row r="1936" spans="4:4">
      <c r="D1936" s="156"/>
    </row>
    <row r="1937" spans="4:4">
      <c r="D1937" s="156"/>
    </row>
    <row r="1938" spans="4:4">
      <c r="D1938" s="156"/>
    </row>
    <row r="1939" spans="4:4">
      <c r="D1939" s="156"/>
    </row>
    <row r="1940" spans="4:4">
      <c r="D1940" s="156"/>
    </row>
    <row r="1941" spans="4:4">
      <c r="D1941" s="156"/>
    </row>
    <row r="1942" spans="4:4">
      <c r="D1942" s="156"/>
    </row>
    <row r="1943" spans="4:4">
      <c r="D1943" s="156"/>
    </row>
    <row r="1944" spans="4:4">
      <c r="D1944" s="156"/>
    </row>
    <row r="1945" spans="4:4">
      <c r="D1945" s="156"/>
    </row>
    <row r="1946" spans="4:4">
      <c r="D1946" s="156"/>
    </row>
    <row r="1947" spans="4:4">
      <c r="D1947" s="156"/>
    </row>
    <row r="1948" spans="4:4">
      <c r="D1948" s="156"/>
    </row>
    <row r="1949" spans="4:4">
      <c r="D1949" s="156"/>
    </row>
    <row r="1950" spans="4:4">
      <c r="D1950" s="156"/>
    </row>
    <row r="1951" spans="4:4">
      <c r="D1951" s="156"/>
    </row>
    <row r="1952" spans="4:4">
      <c r="D1952" s="156"/>
    </row>
    <row r="1953" spans="4:4">
      <c r="D1953" s="156"/>
    </row>
    <row r="1954" spans="4:4">
      <c r="D1954" s="156"/>
    </row>
    <row r="1955" spans="4:4">
      <c r="D1955" s="156"/>
    </row>
    <row r="1956" spans="4:4">
      <c r="D1956" s="156"/>
    </row>
    <row r="1957" spans="4:4">
      <c r="D1957" s="156"/>
    </row>
    <row r="1958" spans="4:4">
      <c r="D1958" s="156"/>
    </row>
    <row r="1959" spans="4:4">
      <c r="D1959" s="156"/>
    </row>
    <row r="1960" spans="4:4">
      <c r="D1960" s="156"/>
    </row>
    <row r="1961" spans="4:4">
      <c r="D1961" s="156"/>
    </row>
    <row r="1962" spans="4:4">
      <c r="D1962" s="156"/>
    </row>
    <row r="1963" spans="4:4">
      <c r="D1963" s="156"/>
    </row>
    <row r="1964" spans="4:4">
      <c r="D1964" s="156"/>
    </row>
    <row r="1965" spans="4:4">
      <c r="D1965" s="156"/>
    </row>
    <row r="1966" spans="4:4">
      <c r="D1966" s="156"/>
    </row>
    <row r="1967" spans="4:4">
      <c r="D1967" s="156"/>
    </row>
    <row r="1968" spans="4:4">
      <c r="D1968" s="156"/>
    </row>
    <row r="1969" spans="4:4">
      <c r="D1969" s="156"/>
    </row>
    <row r="1970" spans="4:4">
      <c r="D1970" s="156"/>
    </row>
    <row r="1971" spans="4:4">
      <c r="D1971" s="156"/>
    </row>
    <row r="1972" spans="4:4">
      <c r="D1972" s="156"/>
    </row>
    <row r="1973" spans="4:4">
      <c r="D1973" s="156"/>
    </row>
    <row r="1974" spans="4:4">
      <c r="D1974" s="156"/>
    </row>
    <row r="1975" spans="4:4">
      <c r="D1975" s="156"/>
    </row>
    <row r="1976" spans="4:4">
      <c r="D1976" s="156"/>
    </row>
    <row r="1977" spans="4:4">
      <c r="D1977" s="156"/>
    </row>
    <row r="1978" spans="4:4">
      <c r="D1978" s="156"/>
    </row>
    <row r="1979" spans="4:4">
      <c r="D1979" s="156"/>
    </row>
    <row r="1980" spans="4:4">
      <c r="D1980" s="156"/>
    </row>
    <row r="1981" spans="4:4">
      <c r="D1981" s="156"/>
    </row>
    <row r="1982" spans="4:4">
      <c r="D1982" s="156"/>
    </row>
    <row r="1983" spans="4:4">
      <c r="D1983" s="156"/>
    </row>
    <row r="1984" spans="4:4">
      <c r="D1984" s="156"/>
    </row>
    <row r="1985" spans="4:4">
      <c r="D1985" s="156"/>
    </row>
    <row r="1986" spans="4:4">
      <c r="D1986" s="156"/>
    </row>
    <row r="1987" spans="4:4">
      <c r="D1987" s="156"/>
    </row>
    <row r="1988" spans="4:4">
      <c r="D1988" s="156"/>
    </row>
    <row r="1989" spans="4:4">
      <c r="D1989" s="156"/>
    </row>
    <row r="1990" spans="4:4">
      <c r="D1990" s="156"/>
    </row>
    <row r="1991" spans="4:4">
      <c r="D1991" s="156"/>
    </row>
    <row r="1992" spans="4:4">
      <c r="D1992" s="156"/>
    </row>
    <row r="1993" spans="4:4">
      <c r="D1993" s="156"/>
    </row>
    <row r="1994" spans="4:4">
      <c r="D1994" s="156"/>
    </row>
    <row r="1995" spans="4:4">
      <c r="D1995" s="156"/>
    </row>
    <row r="1996" spans="4:4">
      <c r="D1996" s="156"/>
    </row>
    <row r="1997" spans="4:4">
      <c r="D1997" s="156"/>
    </row>
    <row r="1998" spans="4:4">
      <c r="D1998" s="156"/>
    </row>
    <row r="1999" spans="4:4">
      <c r="D1999" s="156"/>
    </row>
    <row r="2000" spans="4:4">
      <c r="D2000" s="156"/>
    </row>
    <row r="2001" spans="4:4">
      <c r="D2001" s="156"/>
    </row>
    <row r="2002" spans="4:4">
      <c r="D2002" s="156"/>
    </row>
    <row r="2003" spans="4:4">
      <c r="D2003" s="156"/>
    </row>
    <row r="2004" spans="4:4">
      <c r="D2004" s="156"/>
    </row>
    <row r="2005" spans="4:4">
      <c r="D2005" s="156"/>
    </row>
    <row r="2006" spans="4:4">
      <c r="D2006" s="156"/>
    </row>
    <row r="2007" spans="4:4">
      <c r="D2007" s="156"/>
    </row>
    <row r="2008" spans="4:4">
      <c r="D2008" s="156"/>
    </row>
    <row r="2009" spans="4:4">
      <c r="D2009" s="156"/>
    </row>
    <row r="2010" spans="4:4">
      <c r="D2010" s="156"/>
    </row>
    <row r="2011" spans="4:4">
      <c r="D2011" s="156"/>
    </row>
    <row r="2012" spans="4:4">
      <c r="D2012" s="156"/>
    </row>
    <row r="2013" spans="4:4">
      <c r="D2013" s="156"/>
    </row>
    <row r="2014" spans="4:4">
      <c r="D2014" s="156"/>
    </row>
    <row r="2015" spans="4:4">
      <c r="D2015" s="156"/>
    </row>
    <row r="2016" spans="4:4">
      <c r="D2016" s="156"/>
    </row>
    <row r="2017" spans="4:4">
      <c r="D2017" s="156"/>
    </row>
    <row r="2018" spans="4:4">
      <c r="D2018" s="156"/>
    </row>
    <row r="2019" spans="4:4">
      <c r="D2019" s="156"/>
    </row>
    <row r="2020" spans="4:4">
      <c r="D2020" s="156"/>
    </row>
    <row r="2021" spans="4:4">
      <c r="D2021" s="156"/>
    </row>
    <row r="2022" spans="4:4">
      <c r="D2022" s="156"/>
    </row>
    <row r="2023" spans="4:4">
      <c r="D2023" s="156"/>
    </row>
    <row r="2024" spans="4:4">
      <c r="D2024" s="156"/>
    </row>
    <row r="2025" spans="4:4">
      <c r="D2025" s="156"/>
    </row>
    <row r="2026" spans="4:4">
      <c r="D2026" s="156"/>
    </row>
    <row r="2027" spans="4:4">
      <c r="D2027" s="156"/>
    </row>
    <row r="2028" spans="4:4">
      <c r="D2028" s="156"/>
    </row>
    <row r="2029" spans="4:4">
      <c r="D2029" s="156"/>
    </row>
    <row r="2030" spans="4:4">
      <c r="D2030" s="156"/>
    </row>
    <row r="2031" spans="4:4">
      <c r="D2031" s="156"/>
    </row>
    <row r="2032" spans="4:4">
      <c r="D2032" s="156"/>
    </row>
    <row r="2033" spans="4:4">
      <c r="D2033" s="156"/>
    </row>
    <row r="2034" spans="4:4">
      <c r="D2034" s="156"/>
    </row>
    <row r="2035" spans="4:4">
      <c r="D2035" s="156"/>
    </row>
    <row r="2036" spans="4:4">
      <c r="D2036" s="156"/>
    </row>
    <row r="2037" spans="4:4">
      <c r="D2037" s="156"/>
    </row>
    <row r="2038" spans="4:4">
      <c r="D2038" s="156"/>
    </row>
    <row r="2039" spans="4:4">
      <c r="D2039" s="156"/>
    </row>
    <row r="2040" spans="4:4">
      <c r="D2040" s="156"/>
    </row>
    <row r="2041" spans="4:4">
      <c r="D2041" s="156"/>
    </row>
    <row r="2042" spans="4:4">
      <c r="D2042" s="156"/>
    </row>
    <row r="2043" spans="4:4">
      <c r="D2043" s="156"/>
    </row>
    <row r="2044" spans="4:4">
      <c r="D2044" s="156"/>
    </row>
    <row r="2045" spans="4:4">
      <c r="D2045" s="156"/>
    </row>
    <row r="2046" spans="4:4">
      <c r="D2046" s="156"/>
    </row>
    <row r="2047" spans="4:4">
      <c r="D2047" s="156"/>
    </row>
    <row r="2048" spans="4:4">
      <c r="D2048" s="156"/>
    </row>
    <row r="2049" spans="4:4">
      <c r="D2049" s="156"/>
    </row>
    <row r="2050" spans="4:4">
      <c r="D2050" s="156"/>
    </row>
    <row r="2051" spans="4:4">
      <c r="D2051" s="156"/>
    </row>
    <row r="2052" spans="4:4">
      <c r="D2052" s="156"/>
    </row>
    <row r="2053" spans="4:4">
      <c r="D2053" s="156"/>
    </row>
    <row r="2054" spans="4:4">
      <c r="D2054" s="156"/>
    </row>
    <row r="2055" spans="4:4">
      <c r="D2055" s="156"/>
    </row>
    <row r="2056" spans="4:4">
      <c r="D2056" s="156"/>
    </row>
    <row r="2057" spans="4:4">
      <c r="D2057" s="156"/>
    </row>
    <row r="2058" spans="4:4">
      <c r="D2058" s="156"/>
    </row>
    <row r="2059" spans="4:4">
      <c r="D2059" s="156"/>
    </row>
    <row r="2060" spans="4:4">
      <c r="D2060" s="156"/>
    </row>
    <row r="2061" spans="4:4">
      <c r="D2061" s="156"/>
    </row>
    <row r="2062" spans="4:4">
      <c r="D2062" s="156"/>
    </row>
    <row r="2063" spans="4:4">
      <c r="D2063" s="156"/>
    </row>
    <row r="2064" spans="4:4">
      <c r="D2064" s="156"/>
    </row>
    <row r="2065" spans="4:4">
      <c r="D2065" s="156"/>
    </row>
    <row r="2066" spans="4:4">
      <c r="D2066" s="156"/>
    </row>
    <row r="2067" spans="4:4">
      <c r="D2067" s="156"/>
    </row>
    <row r="2068" spans="4:4">
      <c r="D2068" s="156"/>
    </row>
    <row r="2069" spans="4:4">
      <c r="D2069" s="156"/>
    </row>
    <row r="2070" spans="4:4">
      <c r="D2070" s="156"/>
    </row>
    <row r="2071" spans="4:4">
      <c r="D2071" s="156"/>
    </row>
    <row r="2072" spans="4:4">
      <c r="D2072" s="156"/>
    </row>
    <row r="2073" spans="4:4">
      <c r="D2073" s="156"/>
    </row>
    <row r="2074" spans="4:4">
      <c r="D2074" s="156"/>
    </row>
    <row r="2075" spans="4:4">
      <c r="D2075" s="156"/>
    </row>
    <row r="2076" spans="4:4">
      <c r="D2076" s="156"/>
    </row>
    <row r="2077" spans="4:4">
      <c r="D2077" s="156"/>
    </row>
    <row r="2078" spans="4:4">
      <c r="D2078" s="156"/>
    </row>
    <row r="2079" spans="4:4">
      <c r="D2079" s="156"/>
    </row>
    <row r="2080" spans="4:4">
      <c r="D2080" s="156"/>
    </row>
    <row r="2081" spans="4:4">
      <c r="D2081" s="156"/>
    </row>
    <row r="2082" spans="4:4">
      <c r="D2082" s="156"/>
    </row>
    <row r="2083" spans="4:4">
      <c r="D2083" s="156"/>
    </row>
    <row r="2084" spans="4:4">
      <c r="D2084" s="156"/>
    </row>
    <row r="2085" spans="4:4">
      <c r="D2085" s="156"/>
    </row>
    <row r="2086" spans="4:4">
      <c r="D2086" s="156"/>
    </row>
    <row r="2087" spans="4:4">
      <c r="D2087" s="156"/>
    </row>
    <row r="2088" spans="4:4">
      <c r="D2088" s="156"/>
    </row>
    <row r="2089" spans="4:4">
      <c r="D2089" s="156"/>
    </row>
    <row r="2090" spans="4:4">
      <c r="D2090" s="156"/>
    </row>
    <row r="2091" spans="4:4">
      <c r="D2091" s="156"/>
    </row>
    <row r="2092" spans="4:4">
      <c r="D2092" s="156"/>
    </row>
    <row r="2093" spans="4:4">
      <c r="D2093" s="156"/>
    </row>
    <row r="2094" spans="4:4">
      <c r="D2094" s="156"/>
    </row>
    <row r="2095" spans="4:4">
      <c r="D2095" s="156"/>
    </row>
    <row r="2096" spans="4:4">
      <c r="D2096" s="156"/>
    </row>
    <row r="2097" spans="4:4">
      <c r="D2097" s="156"/>
    </row>
    <row r="2098" spans="4:4">
      <c r="D2098" s="156"/>
    </row>
    <row r="2099" spans="4:4">
      <c r="D2099" s="156"/>
    </row>
    <row r="2100" spans="4:4">
      <c r="D2100" s="156"/>
    </row>
    <row r="2101" spans="4:4">
      <c r="D2101" s="156"/>
    </row>
    <row r="2102" spans="4:4">
      <c r="D2102" s="156"/>
    </row>
    <row r="2103" spans="4:4">
      <c r="D2103" s="156"/>
    </row>
    <row r="2104" spans="4:4">
      <c r="D2104" s="156"/>
    </row>
    <row r="2105" spans="4:4">
      <c r="D2105" s="156"/>
    </row>
    <row r="2106" spans="4:4">
      <c r="D2106" s="156"/>
    </row>
    <row r="2107" spans="4:4">
      <c r="D2107" s="156"/>
    </row>
    <row r="2108" spans="4:4">
      <c r="D2108" s="156"/>
    </row>
    <row r="2109" spans="4:4">
      <c r="D2109" s="156"/>
    </row>
    <row r="2110" spans="4:4">
      <c r="D2110" s="156"/>
    </row>
    <row r="2111" spans="4:4">
      <c r="D2111" s="156"/>
    </row>
    <row r="2112" spans="4:4">
      <c r="D2112" s="156"/>
    </row>
    <row r="2113" spans="4:4">
      <c r="D2113" s="156"/>
    </row>
    <row r="2114" spans="4:4">
      <c r="D2114" s="156"/>
    </row>
    <row r="2115" spans="4:4">
      <c r="D2115" s="156"/>
    </row>
    <row r="2116" spans="4:4">
      <c r="D2116" s="156"/>
    </row>
    <row r="2117" spans="4:4">
      <c r="D2117" s="156"/>
    </row>
    <row r="2118" spans="4:4">
      <c r="D2118" s="156"/>
    </row>
    <row r="2119" spans="4:4">
      <c r="D2119" s="156"/>
    </row>
    <row r="2120" spans="4:4">
      <c r="D2120" s="156"/>
    </row>
    <row r="2121" spans="4:4">
      <c r="D2121" s="156"/>
    </row>
    <row r="2122" spans="4:4">
      <c r="D2122" s="156"/>
    </row>
    <row r="2123" spans="4:4">
      <c r="D2123" s="156"/>
    </row>
    <row r="2124" spans="4:4">
      <c r="D2124" s="156"/>
    </row>
    <row r="2125" spans="4:4">
      <c r="D2125" s="156"/>
    </row>
    <row r="2126" spans="4:4">
      <c r="D2126" s="156"/>
    </row>
    <row r="2127" spans="4:4">
      <c r="D2127" s="156"/>
    </row>
    <row r="2128" spans="4:4">
      <c r="D2128" s="156"/>
    </row>
    <row r="2129" spans="4:4">
      <c r="D2129" s="156"/>
    </row>
    <row r="2130" spans="4:4">
      <c r="D2130" s="156"/>
    </row>
    <row r="2131" spans="4:4">
      <c r="D2131" s="156"/>
    </row>
    <row r="2132" spans="4:4">
      <c r="D2132" s="156"/>
    </row>
    <row r="2133" spans="4:4">
      <c r="D2133" s="156"/>
    </row>
    <row r="2134" spans="4:4">
      <c r="D2134" s="156"/>
    </row>
    <row r="2135" spans="4:4">
      <c r="D2135" s="156"/>
    </row>
    <row r="2136" spans="4:4">
      <c r="D2136" s="156"/>
    </row>
    <row r="2137" spans="4:4">
      <c r="D2137" s="156"/>
    </row>
    <row r="2138" spans="4:4">
      <c r="D2138" s="156"/>
    </row>
    <row r="2139" spans="4:4">
      <c r="D2139" s="156"/>
    </row>
    <row r="2140" spans="4:4">
      <c r="D2140" s="156"/>
    </row>
    <row r="2141" spans="4:4">
      <c r="D2141" s="156"/>
    </row>
    <row r="2142" spans="4:4">
      <c r="D2142" s="156"/>
    </row>
    <row r="2143" spans="4:4">
      <c r="D2143" s="156"/>
    </row>
    <row r="2144" spans="4:4">
      <c r="D2144" s="156"/>
    </row>
    <row r="2145" spans="4:4">
      <c r="D2145" s="156"/>
    </row>
    <row r="2146" spans="4:4">
      <c r="D2146" s="156"/>
    </row>
    <row r="2147" spans="4:4">
      <c r="D2147" s="156"/>
    </row>
    <row r="2148" spans="4:4">
      <c r="D2148" s="156"/>
    </row>
    <row r="2149" spans="4:4">
      <c r="D2149" s="156"/>
    </row>
    <row r="2150" spans="4:4">
      <c r="D2150" s="156"/>
    </row>
    <row r="2151" spans="4:4">
      <c r="D2151" s="156"/>
    </row>
    <row r="2152" spans="4:4">
      <c r="D2152" s="156"/>
    </row>
    <row r="2153" spans="4:4">
      <c r="D2153" s="156"/>
    </row>
    <row r="2154" spans="4:4">
      <c r="D2154" s="156"/>
    </row>
    <row r="2155" spans="4:4">
      <c r="D2155" s="156"/>
    </row>
    <row r="2156" spans="4:4">
      <c r="D2156" s="156"/>
    </row>
    <row r="2157" spans="4:4">
      <c r="D2157" s="156"/>
    </row>
    <row r="2158" spans="4:4">
      <c r="D2158" s="156"/>
    </row>
    <row r="2159" spans="4:4">
      <c r="D2159" s="156"/>
    </row>
    <row r="2160" spans="4:4">
      <c r="D2160" s="156"/>
    </row>
    <row r="2161" spans="4:4">
      <c r="D2161" s="156"/>
    </row>
    <row r="2162" spans="4:4">
      <c r="D2162" s="156"/>
    </row>
    <row r="2163" spans="4:4">
      <c r="D2163" s="156"/>
    </row>
    <row r="2164" spans="4:4">
      <c r="D2164" s="156"/>
    </row>
    <row r="2165" spans="4:4">
      <c r="D2165" s="156"/>
    </row>
    <row r="2166" spans="4:4">
      <c r="D2166" s="156"/>
    </row>
    <row r="2167" spans="4:4">
      <c r="D2167" s="156"/>
    </row>
    <row r="2168" spans="4:4">
      <c r="D2168" s="156"/>
    </row>
    <row r="2169" spans="4:4">
      <c r="D2169" s="156"/>
    </row>
    <row r="2170" spans="4:4">
      <c r="D2170" s="156"/>
    </row>
    <row r="2171" spans="4:4">
      <c r="D2171" s="156"/>
    </row>
    <row r="2172" spans="4:4">
      <c r="D2172" s="156"/>
    </row>
    <row r="2173" spans="4:4">
      <c r="D2173" s="156"/>
    </row>
    <row r="2174" spans="4:4">
      <c r="D2174" s="156"/>
    </row>
    <row r="2175" spans="4:4">
      <c r="D2175" s="156"/>
    </row>
    <row r="2176" spans="4:4">
      <c r="D2176" s="156"/>
    </row>
    <row r="2177" spans="4:4">
      <c r="D2177" s="156"/>
    </row>
    <row r="2178" spans="4:4">
      <c r="D2178" s="156"/>
    </row>
    <row r="2179" spans="4:4">
      <c r="D2179" s="156"/>
    </row>
    <row r="2180" spans="4:4">
      <c r="D2180" s="156"/>
    </row>
    <row r="2181" spans="4:4">
      <c r="D2181" s="156"/>
    </row>
    <row r="2182" spans="4:4">
      <c r="D2182" s="156"/>
    </row>
    <row r="2183" spans="4:4">
      <c r="D2183" s="156"/>
    </row>
    <row r="2184" spans="4:4">
      <c r="D2184" s="156"/>
    </row>
    <row r="2185" spans="4:4">
      <c r="D2185" s="156"/>
    </row>
    <row r="2186" spans="4:4">
      <c r="D2186" s="156"/>
    </row>
    <row r="2187" spans="4:4">
      <c r="D2187" s="156"/>
    </row>
    <row r="2188" spans="4:4">
      <c r="D2188" s="156"/>
    </row>
    <row r="2189" spans="4:4">
      <c r="D2189" s="156"/>
    </row>
    <row r="2190" spans="4:4">
      <c r="D2190" s="156"/>
    </row>
    <row r="2191" spans="4:4">
      <c r="D2191" s="156"/>
    </row>
    <row r="2192" spans="4:4">
      <c r="D2192" s="156"/>
    </row>
    <row r="2193" spans="4:4">
      <c r="D2193" s="156"/>
    </row>
    <row r="2194" spans="4:4">
      <c r="D2194" s="156"/>
    </row>
    <row r="2195" spans="4:4">
      <c r="D2195" s="156"/>
    </row>
    <row r="2196" spans="4:4">
      <c r="D2196" s="156"/>
    </row>
    <row r="2197" spans="4:4">
      <c r="D2197" s="156"/>
    </row>
    <row r="2198" spans="4:4">
      <c r="D2198" s="156"/>
    </row>
    <row r="2199" spans="4:4">
      <c r="D2199" s="156"/>
    </row>
    <row r="2200" spans="4:4">
      <c r="D2200" s="156"/>
    </row>
    <row r="2201" spans="4:4">
      <c r="D2201" s="156"/>
    </row>
    <row r="2202" spans="4:4">
      <c r="D2202" s="156"/>
    </row>
    <row r="2203" spans="4:4">
      <c r="D2203" s="156"/>
    </row>
    <row r="2204" spans="4:4">
      <c r="D2204" s="156"/>
    </row>
    <row r="2205" spans="4:4">
      <c r="D2205" s="156"/>
    </row>
    <row r="2206" spans="4:4">
      <c r="D2206" s="156"/>
    </row>
    <row r="2207" spans="4:4">
      <c r="D2207" s="156"/>
    </row>
    <row r="2208" spans="4:4">
      <c r="D2208" s="156"/>
    </row>
    <row r="2209" spans="4:4">
      <c r="D2209" s="156"/>
    </row>
    <row r="2210" spans="4:4">
      <c r="D2210" s="156"/>
    </row>
    <row r="2211" spans="4:4">
      <c r="D2211" s="156"/>
    </row>
    <row r="2212" spans="4:4">
      <c r="D2212" s="156"/>
    </row>
    <row r="2213" spans="4:4">
      <c r="D2213" s="156"/>
    </row>
    <row r="2214" spans="4:4">
      <c r="D2214" s="156"/>
    </row>
    <row r="2215" spans="4:4">
      <c r="D2215" s="156"/>
    </row>
    <row r="2216" spans="4:4">
      <c r="D2216" s="156"/>
    </row>
    <row r="2217" spans="4:4">
      <c r="D2217" s="156"/>
    </row>
    <row r="2218" spans="4:4">
      <c r="D2218" s="156"/>
    </row>
    <row r="2219" spans="4:4">
      <c r="D2219" s="156"/>
    </row>
    <row r="2220" spans="4:4">
      <c r="D2220" s="156"/>
    </row>
    <row r="2221" spans="4:4">
      <c r="D2221" s="156"/>
    </row>
    <row r="2222" spans="4:4">
      <c r="D2222" s="156"/>
    </row>
    <row r="2223" spans="4:4">
      <c r="D2223" s="156"/>
    </row>
    <row r="2224" spans="4:4">
      <c r="D2224" s="156"/>
    </row>
    <row r="2225" spans="4:4">
      <c r="D2225" s="156"/>
    </row>
    <row r="2226" spans="4:4">
      <c r="D2226" s="156"/>
    </row>
    <row r="2227" spans="4:4">
      <c r="D2227" s="156"/>
    </row>
    <row r="2228" spans="4:4">
      <c r="D2228" s="156"/>
    </row>
    <row r="2229" spans="4:4">
      <c r="D2229" s="156"/>
    </row>
    <row r="2230" spans="4:4">
      <c r="D2230" s="156"/>
    </row>
    <row r="2231" spans="4:4">
      <c r="D2231" s="156"/>
    </row>
    <row r="2232" spans="4:4">
      <c r="D2232" s="156"/>
    </row>
    <row r="2233" spans="4:4">
      <c r="D2233" s="156"/>
    </row>
    <row r="2234" spans="4:4">
      <c r="D2234" s="156"/>
    </row>
    <row r="2235" spans="4:4">
      <c r="D2235" s="156"/>
    </row>
    <row r="2236" spans="4:4">
      <c r="D2236" s="156"/>
    </row>
    <row r="2237" spans="4:4">
      <c r="D2237" s="156"/>
    </row>
    <row r="2238" spans="4:4">
      <c r="D2238" s="156"/>
    </row>
    <row r="2239" spans="4:4">
      <c r="D2239" s="156"/>
    </row>
    <row r="2240" spans="4:4">
      <c r="D2240" s="156"/>
    </row>
    <row r="2241" spans="4:4">
      <c r="D2241" s="156"/>
    </row>
    <row r="2242" spans="4:4">
      <c r="D2242" s="156"/>
    </row>
    <row r="2243" spans="4:4">
      <c r="D2243" s="156"/>
    </row>
    <row r="2244" spans="4:4">
      <c r="D2244" s="156"/>
    </row>
    <row r="2245" spans="4:4">
      <c r="D2245" s="156"/>
    </row>
    <row r="2246" spans="4:4">
      <c r="D2246" s="156"/>
    </row>
    <row r="2247" spans="4:4">
      <c r="D2247" s="156"/>
    </row>
    <row r="2248" spans="4:4">
      <c r="D2248" s="156"/>
    </row>
    <row r="2249" spans="4:4">
      <c r="D2249" s="156"/>
    </row>
    <row r="2250" spans="4:4">
      <c r="D2250" s="156"/>
    </row>
    <row r="2251" spans="4:4">
      <c r="D2251" s="156"/>
    </row>
    <row r="2252" spans="4:4">
      <c r="D2252" s="156"/>
    </row>
    <row r="2253" spans="4:4">
      <c r="D2253" s="156"/>
    </row>
    <row r="2254" spans="4:4">
      <c r="D2254" s="156"/>
    </row>
    <row r="2255" spans="4:4">
      <c r="D2255" s="156"/>
    </row>
    <row r="2256" spans="4:4">
      <c r="D2256" s="156"/>
    </row>
    <row r="2257" spans="4:4">
      <c r="D2257" s="156"/>
    </row>
    <row r="2258" spans="4:4">
      <c r="D2258" s="156"/>
    </row>
    <row r="2259" spans="4:4">
      <c r="D2259" s="156"/>
    </row>
    <row r="2260" spans="4:4">
      <c r="D2260" s="156"/>
    </row>
    <row r="2261" spans="4:4">
      <c r="D2261" s="156"/>
    </row>
    <row r="2262" spans="4:4">
      <c r="D2262" s="156"/>
    </row>
    <row r="2263" spans="4:4">
      <c r="D2263" s="156"/>
    </row>
    <row r="2264" spans="4:4">
      <c r="D2264" s="156"/>
    </row>
    <row r="2265" spans="4:4">
      <c r="D2265" s="156"/>
    </row>
    <row r="2266" spans="4:4">
      <c r="D2266" s="156"/>
    </row>
    <row r="2267" spans="4:4">
      <c r="D2267" s="156"/>
    </row>
    <row r="2268" spans="4:4">
      <c r="D2268" s="156"/>
    </row>
    <row r="2269" spans="4:4">
      <c r="D2269" s="156"/>
    </row>
    <row r="2270" spans="4:4">
      <c r="D2270" s="156"/>
    </row>
    <row r="2271" spans="4:4">
      <c r="D2271" s="156"/>
    </row>
    <row r="2272" spans="4:4">
      <c r="D2272" s="156"/>
    </row>
    <row r="2273" spans="4:4">
      <c r="D2273" s="156"/>
    </row>
    <row r="2274" spans="4:4">
      <c r="D2274" s="156"/>
    </row>
    <row r="2275" spans="4:4">
      <c r="D2275" s="156"/>
    </row>
    <row r="2276" spans="4:4">
      <c r="D2276" s="156"/>
    </row>
    <row r="2277" spans="4:4">
      <c r="D2277" s="156"/>
    </row>
    <row r="2278" spans="4:4">
      <c r="D2278" s="156"/>
    </row>
    <row r="2279" spans="4:4">
      <c r="D2279" s="156"/>
    </row>
    <row r="2280" spans="4:4">
      <c r="D2280" s="156"/>
    </row>
    <row r="2281" spans="4:4">
      <c r="D2281" s="156"/>
    </row>
    <row r="2282" spans="4:4">
      <c r="D2282" s="156"/>
    </row>
    <row r="2283" spans="4:4">
      <c r="D2283" s="156"/>
    </row>
    <row r="2284" spans="4:4">
      <c r="D2284" s="156"/>
    </row>
    <row r="2285" spans="4:4">
      <c r="D2285" s="156"/>
    </row>
    <row r="2286" spans="4:4">
      <c r="D2286" s="156"/>
    </row>
    <row r="2287" spans="4:4">
      <c r="D2287" s="156"/>
    </row>
    <row r="2288" spans="4:4">
      <c r="D2288" s="156"/>
    </row>
    <row r="2289" spans="4:4">
      <c r="D2289" s="156"/>
    </row>
    <row r="2290" spans="4:4">
      <c r="D2290" s="156"/>
    </row>
    <row r="2291" spans="4:4">
      <c r="D2291" s="156"/>
    </row>
    <row r="2292" spans="4:4">
      <c r="D2292" s="156"/>
    </row>
    <row r="2293" spans="4:4">
      <c r="D2293" s="156"/>
    </row>
    <row r="2294" spans="4:4">
      <c r="D2294" s="156"/>
    </row>
    <row r="2295" spans="4:4">
      <c r="D2295" s="156"/>
    </row>
    <row r="2296" spans="4:4">
      <c r="D2296" s="156"/>
    </row>
    <row r="2297" spans="4:4">
      <c r="D2297" s="156"/>
    </row>
    <row r="2298" spans="4:4">
      <c r="D2298" s="156"/>
    </row>
    <row r="2299" spans="4:4">
      <c r="D2299" s="156"/>
    </row>
    <row r="2300" spans="4:4">
      <c r="D2300" s="156"/>
    </row>
    <row r="2301" spans="4:4">
      <c r="D2301" s="156"/>
    </row>
    <row r="2302" spans="4:4">
      <c r="D2302" s="156"/>
    </row>
    <row r="2303" spans="4:4">
      <c r="D2303" s="156"/>
    </row>
    <row r="2304" spans="4:4">
      <c r="D2304" s="156"/>
    </row>
    <row r="2305" spans="4:4">
      <c r="D2305" s="156"/>
    </row>
    <row r="2306" spans="4:4">
      <c r="D2306" s="156"/>
    </row>
    <row r="2307" spans="4:4">
      <c r="D2307" s="156"/>
    </row>
    <row r="2308" spans="4:4">
      <c r="D2308" s="156"/>
    </row>
    <row r="2309" spans="4:4">
      <c r="D2309" s="156"/>
    </row>
    <row r="2310" spans="4:4">
      <c r="D2310" s="156"/>
    </row>
    <row r="2311" spans="4:4">
      <c r="D2311" s="156"/>
    </row>
    <row r="2312" spans="4:4">
      <c r="D2312" s="156"/>
    </row>
    <row r="2313" spans="4:4">
      <c r="D2313" s="156"/>
    </row>
    <row r="2314" spans="4:4">
      <c r="D2314" s="156"/>
    </row>
    <row r="2315" spans="4:4">
      <c r="D2315" s="156"/>
    </row>
    <row r="2316" spans="4:4">
      <c r="D2316" s="156"/>
    </row>
    <row r="2317" spans="4:4">
      <c r="D2317" s="156"/>
    </row>
    <row r="2318" spans="4:4">
      <c r="D2318" s="156"/>
    </row>
    <row r="2319" spans="4:4">
      <c r="D2319" s="156"/>
    </row>
    <row r="2320" spans="4:4">
      <c r="D2320" s="156"/>
    </row>
    <row r="2321" spans="4:4">
      <c r="D2321" s="156"/>
    </row>
    <row r="2322" spans="4:4">
      <c r="D2322" s="156"/>
    </row>
    <row r="2323" spans="4:4">
      <c r="D2323" s="156"/>
    </row>
    <row r="2324" spans="4:4">
      <c r="D2324" s="156"/>
    </row>
    <row r="2325" spans="4:4">
      <c r="D2325" s="156"/>
    </row>
    <row r="2326" spans="4:4">
      <c r="D2326" s="156"/>
    </row>
    <row r="2327" spans="4:4">
      <c r="D2327" s="156"/>
    </row>
    <row r="2328" spans="4:4">
      <c r="D2328" s="156"/>
    </row>
    <row r="2329" spans="4:4">
      <c r="D2329" s="156"/>
    </row>
    <row r="2330" spans="4:4">
      <c r="D2330" s="156"/>
    </row>
    <row r="2331" spans="4:4">
      <c r="D2331" s="156"/>
    </row>
    <row r="2332" spans="4:4">
      <c r="D2332" s="156"/>
    </row>
    <row r="2333" spans="4:4">
      <c r="D2333" s="156"/>
    </row>
    <row r="2334" spans="4:4">
      <c r="D2334" s="156"/>
    </row>
    <row r="2335" spans="4:4">
      <c r="D2335" s="156"/>
    </row>
    <row r="2336" spans="4:4">
      <c r="D2336" s="156"/>
    </row>
    <row r="2337" spans="4:4">
      <c r="D2337" s="156"/>
    </row>
    <row r="2338" spans="4:4">
      <c r="D2338" s="156"/>
    </row>
    <row r="2339" spans="4:4">
      <c r="D2339" s="156"/>
    </row>
    <row r="2340" spans="4:4">
      <c r="D2340" s="156"/>
    </row>
    <row r="2341" spans="4:4">
      <c r="D2341" s="156"/>
    </row>
    <row r="2342" spans="4:4">
      <c r="D2342" s="156"/>
    </row>
    <row r="2343" spans="4:4">
      <c r="D2343" s="156"/>
    </row>
    <row r="2344" spans="4:4">
      <c r="D2344" s="156"/>
    </row>
    <row r="2345" spans="4:4">
      <c r="D2345" s="156"/>
    </row>
    <row r="2346" spans="4:4">
      <c r="D2346" s="156"/>
    </row>
    <row r="2347" spans="4:4">
      <c r="D2347" s="156"/>
    </row>
    <row r="2348" spans="4:4">
      <c r="D2348" s="156"/>
    </row>
    <row r="2349" spans="4:4">
      <c r="D2349" s="156"/>
    </row>
    <row r="2350" spans="4:4">
      <c r="D2350" s="156"/>
    </row>
    <row r="2351" spans="4:4">
      <c r="D2351" s="156"/>
    </row>
    <row r="2352" spans="4:4">
      <c r="D2352" s="156"/>
    </row>
    <row r="2353" spans="4:4">
      <c r="D2353" s="156"/>
    </row>
    <row r="2354" spans="4:4">
      <c r="D2354" s="156"/>
    </row>
    <row r="2355" spans="4:4">
      <c r="D2355" s="156"/>
    </row>
    <row r="2356" spans="4:4">
      <c r="D2356" s="156"/>
    </row>
    <row r="2357" spans="4:4">
      <c r="D2357" s="156"/>
    </row>
    <row r="2358" spans="4:4">
      <c r="D2358" s="156"/>
    </row>
    <row r="2359" spans="4:4">
      <c r="D2359" s="156"/>
    </row>
    <row r="2360" spans="4:4">
      <c r="D2360" s="156"/>
    </row>
    <row r="2361" spans="4:4">
      <c r="D2361" s="156"/>
    </row>
    <row r="2362" spans="4:4">
      <c r="D2362" s="156"/>
    </row>
    <row r="2363" spans="4:4">
      <c r="D2363" s="156"/>
    </row>
    <row r="2364" spans="4:4">
      <c r="D2364" s="156"/>
    </row>
    <row r="2365" spans="4:4">
      <c r="D2365" s="156"/>
    </row>
    <row r="2366" spans="4:4">
      <c r="D2366" s="156"/>
    </row>
    <row r="2367" spans="4:4">
      <c r="D2367" s="156"/>
    </row>
    <row r="2368" spans="4:4">
      <c r="D2368" s="156"/>
    </row>
    <row r="2369" spans="4:4">
      <c r="D2369" s="156"/>
    </row>
    <row r="2370" spans="4:4">
      <c r="D2370" s="156"/>
    </row>
    <row r="2371" spans="4:4">
      <c r="D2371" s="156"/>
    </row>
    <row r="2372" spans="4:4">
      <c r="D2372" s="156"/>
    </row>
    <row r="2373" spans="4:4">
      <c r="D2373" s="156"/>
    </row>
    <row r="2374" spans="4:4">
      <c r="D2374" s="156"/>
    </row>
    <row r="2375" spans="4:4">
      <c r="D2375" s="156"/>
    </row>
    <row r="2376" spans="4:4">
      <c r="D2376" s="156"/>
    </row>
    <row r="2377" spans="4:4">
      <c r="D2377" s="156"/>
    </row>
    <row r="2378" spans="4:4">
      <c r="D2378" s="156"/>
    </row>
    <row r="2379" spans="4:4">
      <c r="D2379" s="156"/>
    </row>
    <row r="2380" spans="4:4">
      <c r="D2380" s="156"/>
    </row>
    <row r="2381" spans="4:4">
      <c r="D2381" s="156"/>
    </row>
    <row r="2382" spans="4:4">
      <c r="D2382" s="156"/>
    </row>
    <row r="2383" spans="4:4">
      <c r="D2383" s="156"/>
    </row>
    <row r="2384" spans="4:4">
      <c r="D2384" s="156"/>
    </row>
    <row r="2385" spans="4:4">
      <c r="D2385" s="156"/>
    </row>
    <row r="2386" spans="4:4">
      <c r="D2386" s="156"/>
    </row>
    <row r="2387" spans="4:4">
      <c r="D2387" s="156"/>
    </row>
    <row r="2388" spans="4:4">
      <c r="D2388" s="156"/>
    </row>
    <row r="2389" spans="4:4">
      <c r="D2389" s="156"/>
    </row>
    <row r="2390" spans="4:4">
      <c r="D2390" s="156"/>
    </row>
    <row r="2391" spans="4:4">
      <c r="D2391" s="156"/>
    </row>
    <row r="2392" spans="4:4">
      <c r="D2392" s="156"/>
    </row>
    <row r="2393" spans="4:4">
      <c r="D2393" s="156"/>
    </row>
    <row r="2394" spans="4:4">
      <c r="D2394" s="156"/>
    </row>
    <row r="2395" spans="4:4">
      <c r="D2395" s="156"/>
    </row>
    <row r="2396" spans="4:4">
      <c r="D2396" s="156"/>
    </row>
    <row r="2397" spans="4:4">
      <c r="D2397" s="156"/>
    </row>
    <row r="2398" spans="4:4">
      <c r="D2398" s="156"/>
    </row>
    <row r="2399" spans="4:4">
      <c r="D2399" s="156"/>
    </row>
    <row r="2400" spans="4:4">
      <c r="D2400" s="156"/>
    </row>
    <row r="2401" spans="4:4">
      <c r="D2401" s="156"/>
    </row>
    <row r="2402" spans="4:4">
      <c r="D2402" s="156"/>
    </row>
    <row r="2403" spans="4:4">
      <c r="D2403" s="156"/>
    </row>
    <row r="2404" spans="4:4">
      <c r="D2404" s="156"/>
    </row>
    <row r="2405" spans="4:4">
      <c r="D2405" s="156"/>
    </row>
    <row r="2406" spans="4:4">
      <c r="D2406" s="156"/>
    </row>
    <row r="2407" spans="4:4">
      <c r="D2407" s="156"/>
    </row>
    <row r="2408" spans="4:4">
      <c r="D2408" s="156"/>
    </row>
    <row r="2409" spans="4:4">
      <c r="D2409" s="156"/>
    </row>
    <row r="2410" spans="4:4">
      <c r="D2410" s="156"/>
    </row>
    <row r="2411" spans="4:4">
      <c r="D2411" s="156"/>
    </row>
    <row r="2412" spans="4:4">
      <c r="D2412" s="156"/>
    </row>
    <row r="2413" spans="4:4">
      <c r="D2413" s="156"/>
    </row>
    <row r="2414" spans="4:4">
      <c r="D2414" s="156"/>
    </row>
    <row r="2415" spans="4:4">
      <c r="D2415" s="156"/>
    </row>
    <row r="2416" spans="4:4">
      <c r="D2416" s="156"/>
    </row>
    <row r="2417" spans="4:4">
      <c r="D2417" s="156"/>
    </row>
    <row r="2418" spans="4:4">
      <c r="D2418" s="156"/>
    </row>
    <row r="2419" spans="4:4">
      <c r="D2419" s="156"/>
    </row>
    <row r="2420" spans="4:4">
      <c r="D2420" s="156"/>
    </row>
    <row r="2421" spans="4:4">
      <c r="D2421" s="156"/>
    </row>
    <row r="2422" spans="4:4">
      <c r="D2422" s="156"/>
    </row>
    <row r="2423" spans="4:4">
      <c r="D2423" s="156"/>
    </row>
    <row r="2424" spans="4:4">
      <c r="D2424" s="156"/>
    </row>
    <row r="2425" spans="4:4">
      <c r="D2425" s="156"/>
    </row>
    <row r="2426" spans="4:4">
      <c r="D2426" s="156"/>
    </row>
    <row r="2427" spans="4:4">
      <c r="D2427" s="156"/>
    </row>
    <row r="2428" spans="4:4">
      <c r="D2428" s="156"/>
    </row>
    <row r="2429" spans="4:4">
      <c r="D2429" s="156"/>
    </row>
    <row r="2430" spans="4:4">
      <c r="D2430" s="156"/>
    </row>
    <row r="2431" spans="4:4">
      <c r="D2431" s="156"/>
    </row>
    <row r="2432" spans="4:4">
      <c r="D2432" s="156"/>
    </row>
    <row r="2433" spans="4:4">
      <c r="D2433" s="156"/>
    </row>
    <row r="2434" spans="4:4">
      <c r="D2434" s="156"/>
    </row>
    <row r="2435" spans="4:4">
      <c r="D2435" s="156"/>
    </row>
    <row r="2436" spans="4:4">
      <c r="D2436" s="156"/>
    </row>
    <row r="2437" spans="4:4">
      <c r="D2437" s="156"/>
    </row>
    <row r="2438" spans="4:4">
      <c r="D2438" s="156"/>
    </row>
    <row r="2439" spans="4:4">
      <c r="D2439" s="156"/>
    </row>
    <row r="2440" spans="4:4">
      <c r="D2440" s="156"/>
    </row>
    <row r="2441" spans="4:4">
      <c r="D2441" s="156"/>
    </row>
    <row r="2442" spans="4:4">
      <c r="D2442" s="156"/>
    </row>
    <row r="2443" spans="4:4">
      <c r="D2443" s="156"/>
    </row>
    <row r="2444" spans="4:4">
      <c r="D2444" s="156"/>
    </row>
    <row r="2445" spans="4:4">
      <c r="D2445" s="156"/>
    </row>
    <row r="2446" spans="4:4">
      <c r="D2446" s="156"/>
    </row>
    <row r="2447" spans="4:4">
      <c r="D2447" s="156"/>
    </row>
    <row r="2448" spans="4:4">
      <c r="D2448" s="156"/>
    </row>
    <row r="2449" spans="4:4">
      <c r="D2449" s="156"/>
    </row>
    <row r="2450" spans="4:4">
      <c r="D2450" s="156"/>
    </row>
    <row r="2451" spans="4:4">
      <c r="D2451" s="156"/>
    </row>
    <row r="2452" spans="4:4">
      <c r="D2452" s="156"/>
    </row>
    <row r="2453" spans="4:4">
      <c r="D2453" s="156"/>
    </row>
    <row r="2454" spans="4:4">
      <c r="D2454" s="156"/>
    </row>
    <row r="2455" spans="4:4">
      <c r="D2455" s="156"/>
    </row>
    <row r="2456" spans="4:4">
      <c r="D2456" s="156"/>
    </row>
    <row r="2457" spans="4:4">
      <c r="D2457" s="156"/>
    </row>
    <row r="2458" spans="4:4">
      <c r="D2458" s="156"/>
    </row>
    <row r="2459" spans="4:4">
      <c r="D2459" s="156"/>
    </row>
    <row r="2460" spans="4:4">
      <c r="D2460" s="156"/>
    </row>
    <row r="2461" spans="4:4">
      <c r="D2461" s="156"/>
    </row>
    <row r="2462" spans="4:4">
      <c r="D2462" s="156"/>
    </row>
    <row r="2463" spans="4:4">
      <c r="D2463" s="156"/>
    </row>
    <row r="2464" spans="4:4">
      <c r="D2464" s="156"/>
    </row>
    <row r="2465" spans="4:4">
      <c r="D2465" s="156"/>
    </row>
    <row r="2466" spans="4:4">
      <c r="D2466" s="156"/>
    </row>
    <row r="2467" spans="4:4">
      <c r="D2467" s="156"/>
    </row>
    <row r="2468" spans="4:4">
      <c r="D2468" s="156"/>
    </row>
    <row r="2469" spans="4:4">
      <c r="D2469" s="156"/>
    </row>
    <row r="2470" spans="4:4">
      <c r="D2470" s="156"/>
    </row>
    <row r="2471" spans="4:4">
      <c r="D2471" s="156"/>
    </row>
    <row r="2472" spans="4:4">
      <c r="D2472" s="156"/>
    </row>
    <row r="2473" spans="4:4">
      <c r="D2473" s="156"/>
    </row>
    <row r="2474" spans="4:4">
      <c r="D2474" s="156"/>
    </row>
    <row r="2475" spans="4:4">
      <c r="D2475" s="156"/>
    </row>
    <row r="2476" spans="4:4">
      <c r="D2476" s="156"/>
    </row>
    <row r="2477" spans="4:4">
      <c r="D2477" s="156"/>
    </row>
    <row r="2478" spans="4:4">
      <c r="D2478" s="156"/>
    </row>
    <row r="2479" spans="4:4">
      <c r="D2479" s="156"/>
    </row>
    <row r="2480" spans="4:4">
      <c r="D2480" s="156"/>
    </row>
    <row r="2481" spans="4:4">
      <c r="D2481" s="156"/>
    </row>
    <row r="2482" spans="4:4">
      <c r="D2482" s="156"/>
    </row>
    <row r="2483" spans="4:4">
      <c r="D2483" s="156"/>
    </row>
    <row r="2484" spans="4:4">
      <c r="D2484" s="156"/>
    </row>
    <row r="2485" spans="4:4">
      <c r="D2485" s="156"/>
    </row>
    <row r="2486" spans="4:4">
      <c r="D2486" s="156"/>
    </row>
    <row r="2487" spans="4:4">
      <c r="D2487" s="156"/>
    </row>
    <row r="2488" spans="4:4">
      <c r="D2488" s="156"/>
    </row>
    <row r="2489" spans="4:4">
      <c r="D2489" s="156"/>
    </row>
    <row r="2490" spans="4:4">
      <c r="D2490" s="156"/>
    </row>
    <row r="2491" spans="4:4">
      <c r="D2491" s="156"/>
    </row>
    <row r="2492" spans="4:4">
      <c r="D2492" s="156"/>
    </row>
    <row r="2493" spans="4:4">
      <c r="D2493" s="156"/>
    </row>
    <row r="2494" spans="4:4">
      <c r="D2494" s="156"/>
    </row>
    <row r="2495" spans="4:4">
      <c r="D2495" s="156"/>
    </row>
    <row r="2496" spans="4:4">
      <c r="D2496" s="156"/>
    </row>
    <row r="2497" spans="4:4">
      <c r="D2497" s="156"/>
    </row>
    <row r="2498" spans="4:4">
      <c r="D2498" s="156"/>
    </row>
    <row r="2499" spans="4:4">
      <c r="D2499" s="156"/>
    </row>
    <row r="2500" spans="4:4">
      <c r="D2500" s="156"/>
    </row>
    <row r="2501" spans="4:4">
      <c r="D2501" s="156"/>
    </row>
    <row r="2502" spans="4:4">
      <c r="D2502" s="156"/>
    </row>
    <row r="2503" spans="4:4">
      <c r="D2503" s="156"/>
    </row>
    <row r="2504" spans="4:4">
      <c r="D2504" s="156"/>
    </row>
    <row r="2505" spans="4:4">
      <c r="D2505" s="156"/>
    </row>
    <row r="2506" spans="4:4">
      <c r="D2506" s="156"/>
    </row>
    <row r="2507" spans="4:4">
      <c r="D2507" s="156"/>
    </row>
    <row r="2508" spans="4:4">
      <c r="D2508" s="156"/>
    </row>
    <row r="2509" spans="4:4">
      <c r="D2509" s="156"/>
    </row>
    <row r="2510" spans="4:4">
      <c r="D2510" s="156"/>
    </row>
    <row r="2511" spans="4:4">
      <c r="D2511" s="156"/>
    </row>
    <row r="2512" spans="4:4">
      <c r="D2512" s="156"/>
    </row>
    <row r="2513" spans="4:4">
      <c r="D2513" s="156"/>
    </row>
    <row r="2514" spans="4:4">
      <c r="D2514" s="156"/>
    </row>
    <row r="2515" spans="4:4">
      <c r="D2515" s="156"/>
    </row>
    <row r="2516" spans="4:4">
      <c r="D2516" s="156"/>
    </row>
    <row r="2517" spans="4:4">
      <c r="D2517" s="156"/>
    </row>
    <row r="2518" spans="4:4">
      <c r="D2518" s="156"/>
    </row>
    <row r="2519" spans="4:4">
      <c r="D2519" s="156"/>
    </row>
    <row r="2520" spans="4:4">
      <c r="D2520" s="156"/>
    </row>
    <row r="2521" spans="4:4">
      <c r="D2521" s="156"/>
    </row>
    <row r="2522" spans="4:4">
      <c r="D2522" s="156"/>
    </row>
    <row r="2523" spans="4:4">
      <c r="D2523" s="156"/>
    </row>
    <row r="2524" spans="4:4">
      <c r="D2524" s="156"/>
    </row>
    <row r="2525" spans="4:4">
      <c r="D2525" s="156"/>
    </row>
    <row r="2526" spans="4:4">
      <c r="D2526" s="156"/>
    </row>
    <row r="2527" spans="4:4">
      <c r="D2527" s="156"/>
    </row>
    <row r="2528" spans="4:4">
      <c r="D2528" s="156"/>
    </row>
    <row r="2529" spans="4:4">
      <c r="D2529" s="156"/>
    </row>
    <row r="2530" spans="4:4">
      <c r="D2530" s="156"/>
    </row>
    <row r="2531" spans="4:4">
      <c r="D2531" s="156"/>
    </row>
    <row r="2532" spans="4:4">
      <c r="D2532" s="156"/>
    </row>
    <row r="2533" spans="4:4">
      <c r="D2533" s="156"/>
    </row>
    <row r="2534" spans="4:4">
      <c r="D2534" s="156"/>
    </row>
    <row r="2535" spans="4:4">
      <c r="D2535" s="156"/>
    </row>
    <row r="2536" spans="4:4">
      <c r="D2536" s="156"/>
    </row>
    <row r="2537" spans="4:4">
      <c r="D2537" s="156"/>
    </row>
    <row r="2538" spans="4:4">
      <c r="D2538" s="156"/>
    </row>
    <row r="2539" spans="4:4">
      <c r="D2539" s="156"/>
    </row>
    <row r="2540" spans="4:4">
      <c r="D2540" s="156"/>
    </row>
    <row r="2541" spans="4:4">
      <c r="D2541" s="156"/>
    </row>
    <row r="2542" spans="4:4">
      <c r="D2542" s="156"/>
    </row>
    <row r="2543" spans="4:4">
      <c r="D2543" s="156"/>
    </row>
    <row r="2544" spans="4:4">
      <c r="D2544" s="156"/>
    </row>
    <row r="2545" spans="4:4">
      <c r="D2545" s="156"/>
    </row>
    <row r="2546" spans="4:4">
      <c r="D2546" s="156"/>
    </row>
    <row r="2547" spans="4:4">
      <c r="D2547" s="156"/>
    </row>
    <row r="2548" spans="4:4">
      <c r="D2548" s="156"/>
    </row>
    <row r="2549" spans="4:4">
      <c r="D2549" s="156"/>
    </row>
    <row r="2550" spans="4:4">
      <c r="D2550" s="156"/>
    </row>
    <row r="2551" spans="4:4">
      <c r="D2551" s="156"/>
    </row>
    <row r="2552" spans="4:4">
      <c r="D2552" s="156"/>
    </row>
    <row r="2553" spans="4:4">
      <c r="D2553" s="156"/>
    </row>
    <row r="2554" spans="4:4">
      <c r="D2554" s="156"/>
    </row>
    <row r="2555" spans="4:4">
      <c r="D2555" s="156"/>
    </row>
    <row r="2556" spans="4:4">
      <c r="D2556" s="156"/>
    </row>
    <row r="2557" spans="4:4">
      <c r="D2557" s="156"/>
    </row>
    <row r="2558" spans="4:4">
      <c r="D2558" s="156"/>
    </row>
    <row r="2559" spans="4:4">
      <c r="D2559" s="156"/>
    </row>
    <row r="2560" spans="4:4">
      <c r="D2560" s="156"/>
    </row>
    <row r="2561" spans="4:4">
      <c r="D2561" s="156"/>
    </row>
    <row r="2562" spans="4:4">
      <c r="D2562" s="156"/>
    </row>
    <row r="2563" spans="4:4">
      <c r="D2563" s="156"/>
    </row>
    <row r="2564" spans="4:4">
      <c r="D2564" s="156"/>
    </row>
    <row r="2565" spans="4:4">
      <c r="D2565" s="156"/>
    </row>
    <row r="2566" spans="4:4">
      <c r="D2566" s="156"/>
    </row>
    <row r="2567" spans="4:4">
      <c r="D2567" s="156"/>
    </row>
    <row r="2568" spans="4:4">
      <c r="D2568" s="156"/>
    </row>
    <row r="2569" spans="4:4">
      <c r="D2569" s="156"/>
    </row>
    <row r="2570" spans="4:4">
      <c r="D2570" s="156"/>
    </row>
    <row r="2571" spans="4:4">
      <c r="D2571" s="156"/>
    </row>
    <row r="2572" spans="4:4">
      <c r="D2572" s="156"/>
    </row>
    <row r="2573" spans="4:4">
      <c r="D2573" s="156"/>
    </row>
    <row r="2574" spans="4:4">
      <c r="D2574" s="156"/>
    </row>
    <row r="2575" spans="4:4">
      <c r="D2575" s="156"/>
    </row>
    <row r="2576" spans="4:4">
      <c r="D2576" s="156"/>
    </row>
    <row r="2577" spans="4:4">
      <c r="D2577" s="156"/>
    </row>
    <row r="2578" spans="4:4">
      <c r="D2578" s="156"/>
    </row>
    <row r="2579" spans="4:4">
      <c r="D2579" s="156"/>
    </row>
    <row r="2580" spans="4:4">
      <c r="D2580" s="156"/>
    </row>
    <row r="2581" spans="4:4">
      <c r="D2581" s="156"/>
    </row>
    <row r="2582" spans="4:4">
      <c r="D2582" s="156"/>
    </row>
    <row r="2583" spans="4:4">
      <c r="D2583" s="156"/>
    </row>
    <row r="2584" spans="4:4">
      <c r="D2584" s="156"/>
    </row>
    <row r="2585" spans="4:4">
      <c r="D2585" s="156"/>
    </row>
    <row r="2586" spans="4:4">
      <c r="D2586" s="156"/>
    </row>
    <row r="2587" spans="4:4">
      <c r="D2587" s="156"/>
    </row>
    <row r="2588" spans="4:4">
      <c r="D2588" s="156"/>
    </row>
    <row r="2589" spans="4:4">
      <c r="D2589" s="156"/>
    </row>
    <row r="2590" spans="4:4">
      <c r="D2590" s="156"/>
    </row>
    <row r="2591" spans="4:4">
      <c r="D2591" s="156"/>
    </row>
    <row r="2592" spans="4:4">
      <c r="D2592" s="156"/>
    </row>
    <row r="2593" spans="4:4">
      <c r="D2593" s="156"/>
    </row>
    <row r="2594" spans="4:4">
      <c r="D2594" s="156"/>
    </row>
    <row r="2595" spans="4:4">
      <c r="D2595" s="156"/>
    </row>
    <row r="2596" spans="4:4">
      <c r="D2596" s="156"/>
    </row>
    <row r="2597" spans="4:4">
      <c r="D2597" s="156"/>
    </row>
    <row r="2598" spans="4:4">
      <c r="D2598" s="156"/>
    </row>
    <row r="2599" spans="4:4">
      <c r="D2599" s="156"/>
    </row>
    <row r="2600" spans="4:4">
      <c r="D2600" s="156"/>
    </row>
    <row r="2601" spans="4:4">
      <c r="D2601" s="156"/>
    </row>
    <row r="2602" spans="4:4">
      <c r="D2602" s="156"/>
    </row>
    <row r="2603" spans="4:4">
      <c r="D2603" s="156"/>
    </row>
    <row r="2604" spans="4:4">
      <c r="D2604" s="156"/>
    </row>
    <row r="2605" spans="4:4">
      <c r="D2605" s="156"/>
    </row>
    <row r="2606" spans="4:4">
      <c r="D2606" s="156"/>
    </row>
    <row r="2607" spans="4:4">
      <c r="D2607" s="156"/>
    </row>
    <row r="2608" spans="4:4">
      <c r="D2608" s="156"/>
    </row>
    <row r="2609" spans="4:4">
      <c r="D2609" s="156"/>
    </row>
    <row r="2610" spans="4:4">
      <c r="D2610" s="156"/>
    </row>
    <row r="2611" spans="4:4">
      <c r="D2611" s="156"/>
    </row>
    <row r="2612" spans="4:4">
      <c r="D2612" s="156"/>
    </row>
    <row r="2613" spans="4:4">
      <c r="D2613" s="156"/>
    </row>
    <row r="2614" spans="4:4">
      <c r="D2614" s="156"/>
    </row>
    <row r="2615" spans="4:4">
      <c r="D2615" s="156"/>
    </row>
    <row r="2616" spans="4:4">
      <c r="D2616" s="156"/>
    </row>
    <row r="2617" spans="4:4">
      <c r="D2617" s="156"/>
    </row>
    <row r="2618" spans="4:4">
      <c r="D2618" s="156"/>
    </row>
    <row r="2619" spans="4:4">
      <c r="D2619" s="156"/>
    </row>
    <row r="2620" spans="4:4">
      <c r="D2620" s="156"/>
    </row>
    <row r="2621" spans="4:4">
      <c r="D2621" s="156"/>
    </row>
    <row r="2622" spans="4:4">
      <c r="D2622" s="156"/>
    </row>
    <row r="2623" spans="4:4">
      <c r="D2623" s="156"/>
    </row>
    <row r="2624" spans="4:4">
      <c r="D2624" s="156"/>
    </row>
    <row r="2625" spans="4:4">
      <c r="D2625" s="156"/>
    </row>
    <row r="2626" spans="4:4">
      <c r="D2626" s="156"/>
    </row>
    <row r="2627" spans="4:4">
      <c r="D2627" s="156"/>
    </row>
    <row r="2628" spans="4:4">
      <c r="D2628" s="156"/>
    </row>
    <row r="2629" spans="4:4">
      <c r="D2629" s="156"/>
    </row>
    <row r="2630" spans="4:4">
      <c r="D2630" s="156"/>
    </row>
    <row r="2631" spans="4:4">
      <c r="D2631" s="156"/>
    </row>
    <row r="2632" spans="4:4">
      <c r="D2632" s="156"/>
    </row>
    <row r="2633" spans="4:4">
      <c r="D2633" s="156"/>
    </row>
    <row r="2634" spans="4:4">
      <c r="D2634" s="156"/>
    </row>
    <row r="2635" spans="4:4">
      <c r="D2635" s="156"/>
    </row>
    <row r="2636" spans="4:4">
      <c r="D2636" s="156"/>
    </row>
    <row r="2637" spans="4:4">
      <c r="D2637" s="156"/>
    </row>
    <row r="2638" spans="4:4">
      <c r="D2638" s="156"/>
    </row>
    <row r="2639" spans="4:4">
      <c r="D2639" s="156"/>
    </row>
    <row r="2640" spans="4:4">
      <c r="D2640" s="156"/>
    </row>
    <row r="2641" spans="4:4">
      <c r="D2641" s="156"/>
    </row>
    <row r="2642" spans="4:4">
      <c r="D2642" s="156"/>
    </row>
    <row r="2643" spans="4:4">
      <c r="D2643" s="156"/>
    </row>
    <row r="2644" spans="4:4">
      <c r="D2644" s="156"/>
    </row>
    <row r="2645" spans="4:4">
      <c r="D2645" s="156"/>
    </row>
    <row r="2646" spans="4:4">
      <c r="D2646" s="156"/>
    </row>
    <row r="2647" spans="4:4">
      <c r="D2647" s="156"/>
    </row>
    <row r="2648" spans="4:4">
      <c r="D2648" s="156"/>
    </row>
    <row r="2649" spans="4:4">
      <c r="D2649" s="156"/>
    </row>
    <row r="2650" spans="4:4">
      <c r="D2650" s="156"/>
    </row>
    <row r="2651" spans="4:4">
      <c r="D2651" s="156"/>
    </row>
    <row r="2652" spans="4:4">
      <c r="D2652" s="156"/>
    </row>
    <row r="2653" spans="4:4">
      <c r="D2653" s="156"/>
    </row>
    <row r="2654" spans="4:4">
      <c r="D2654" s="156"/>
    </row>
    <row r="2655" spans="4:4">
      <c r="D2655" s="156"/>
    </row>
    <row r="2656" spans="4:4">
      <c r="D2656" s="156"/>
    </row>
    <row r="2657" spans="4:4">
      <c r="D2657" s="156"/>
    </row>
    <row r="2658" spans="4:4">
      <c r="D2658" s="156"/>
    </row>
    <row r="2659" spans="4:4">
      <c r="D2659" s="156"/>
    </row>
    <row r="2660" spans="4:4">
      <c r="D2660" s="156"/>
    </row>
    <row r="2661" spans="4:4">
      <c r="D2661" s="156"/>
    </row>
    <row r="2662" spans="4:4">
      <c r="D2662" s="156"/>
    </row>
    <row r="2663" spans="4:4">
      <c r="D2663" s="156"/>
    </row>
    <row r="2664" spans="4:4">
      <c r="D2664" s="156"/>
    </row>
    <row r="2665" spans="4:4">
      <c r="D2665" s="156"/>
    </row>
    <row r="2666" spans="4:4">
      <c r="D2666" s="156"/>
    </row>
    <row r="2667" spans="4:4">
      <c r="D2667" s="156"/>
    </row>
    <row r="2668" spans="4:4">
      <c r="D2668" s="156"/>
    </row>
    <row r="2669" spans="4:4">
      <c r="D2669" s="156"/>
    </row>
    <row r="2670" spans="4:4">
      <c r="D2670" s="156"/>
    </row>
    <row r="2671" spans="4:4">
      <c r="D2671" s="156"/>
    </row>
    <row r="2672" spans="4:4">
      <c r="D2672" s="156"/>
    </row>
    <row r="2673" spans="4:4">
      <c r="D2673" s="156"/>
    </row>
    <row r="2674" spans="4:4">
      <c r="D2674" s="156"/>
    </row>
    <row r="2675" spans="4:4">
      <c r="D2675" s="156"/>
    </row>
    <row r="2676" spans="4:4">
      <c r="D2676" s="156"/>
    </row>
    <row r="2677" spans="4:4">
      <c r="D2677" s="156"/>
    </row>
    <row r="2678" spans="4:4">
      <c r="D2678" s="156"/>
    </row>
    <row r="2679" spans="4:4">
      <c r="D2679" s="156"/>
    </row>
    <row r="2680" spans="4:4">
      <c r="D2680" s="156"/>
    </row>
    <row r="2681" spans="4:4">
      <c r="D2681" s="156"/>
    </row>
    <row r="2682" spans="4:4">
      <c r="D2682" s="156"/>
    </row>
    <row r="2683" spans="4:4">
      <c r="D2683" s="156"/>
    </row>
    <row r="2684" spans="4:4">
      <c r="D2684" s="156"/>
    </row>
    <row r="2685" spans="4:4">
      <c r="D2685" s="156"/>
    </row>
    <row r="2686" spans="4:4">
      <c r="D2686" s="156"/>
    </row>
    <row r="2687" spans="4:4">
      <c r="D2687" s="156"/>
    </row>
    <row r="2688" spans="4:4">
      <c r="D2688" s="156"/>
    </row>
    <row r="2689" spans="4:4">
      <c r="D2689" s="156"/>
    </row>
    <row r="2690" spans="4:4">
      <c r="D2690" s="156"/>
    </row>
    <row r="2691" spans="4:4">
      <c r="D2691" s="156"/>
    </row>
    <row r="2692" spans="4:4">
      <c r="D2692" s="156"/>
    </row>
    <row r="2693" spans="4:4">
      <c r="D2693" s="156"/>
    </row>
    <row r="2694" spans="4:4">
      <c r="D2694" s="156"/>
    </row>
    <row r="2695" spans="4:4">
      <c r="D2695" s="156"/>
    </row>
    <row r="2696" spans="4:4">
      <c r="D2696" s="156"/>
    </row>
    <row r="2697" spans="4:4">
      <c r="D2697" s="156"/>
    </row>
    <row r="2698" spans="4:4">
      <c r="D2698" s="156"/>
    </row>
    <row r="2699" spans="4:4">
      <c r="D2699" s="156"/>
    </row>
    <row r="2700" spans="4:4">
      <c r="D2700" s="156"/>
    </row>
    <row r="2701" spans="4:4">
      <c r="D2701" s="156"/>
    </row>
    <row r="2702" spans="4:4">
      <c r="D2702" s="156"/>
    </row>
    <row r="2703" spans="4:4">
      <c r="D2703" s="156"/>
    </row>
    <row r="2704" spans="4:4">
      <c r="D2704" s="156"/>
    </row>
    <row r="2705" spans="4:4">
      <c r="D2705" s="156"/>
    </row>
    <row r="2706" spans="4:4">
      <c r="D2706" s="156"/>
    </row>
    <row r="2707" spans="4:4">
      <c r="D2707" s="156"/>
    </row>
    <row r="2708" spans="4:4">
      <c r="D2708" s="156"/>
    </row>
    <row r="2709" spans="4:4">
      <c r="D2709" s="156"/>
    </row>
    <row r="2710" spans="4:4">
      <c r="D2710" s="156"/>
    </row>
    <row r="2711" spans="4:4">
      <c r="D2711" s="156"/>
    </row>
    <row r="2712" spans="4:4">
      <c r="D2712" s="156"/>
    </row>
    <row r="2713" spans="4:4">
      <c r="D2713" s="156"/>
    </row>
    <row r="2714" spans="4:4">
      <c r="D2714" s="156"/>
    </row>
    <row r="2715" spans="4:4">
      <c r="D2715" s="156"/>
    </row>
    <row r="2716" spans="4:4">
      <c r="D2716" s="156"/>
    </row>
    <row r="2717" spans="4:4">
      <c r="D2717" s="156"/>
    </row>
    <row r="2718" spans="4:4">
      <c r="D2718" s="156"/>
    </row>
    <row r="2719" spans="4:4">
      <c r="D2719" s="156"/>
    </row>
    <row r="2720" spans="4:4">
      <c r="D2720" s="156"/>
    </row>
    <row r="2721" spans="4:4">
      <c r="D2721" s="156"/>
    </row>
    <row r="2722" spans="4:4">
      <c r="D2722" s="156"/>
    </row>
    <row r="2723" spans="4:4">
      <c r="D2723" s="156"/>
    </row>
    <row r="2724" spans="4:4">
      <c r="D2724" s="156"/>
    </row>
    <row r="2725" spans="4:4">
      <c r="D2725" s="156"/>
    </row>
    <row r="2726" spans="4:4">
      <c r="D2726" s="156"/>
    </row>
    <row r="2727" spans="4:4">
      <c r="D2727" s="156"/>
    </row>
    <row r="2728" spans="4:4">
      <c r="D2728" s="156"/>
    </row>
    <row r="2729" spans="4:4">
      <c r="D2729" s="156"/>
    </row>
    <row r="2730" spans="4:4">
      <c r="D2730" s="156"/>
    </row>
    <row r="2731" spans="4:4">
      <c r="D2731" s="156"/>
    </row>
    <row r="2732" spans="4:4">
      <c r="D2732" s="156"/>
    </row>
    <row r="2733" spans="4:4">
      <c r="D2733" s="156"/>
    </row>
    <row r="2734" spans="4:4">
      <c r="D2734" s="156"/>
    </row>
    <row r="2735" spans="4:4">
      <c r="D2735" s="156"/>
    </row>
    <row r="2736" spans="4:4">
      <c r="D2736" s="156"/>
    </row>
    <row r="2737" spans="4:4">
      <c r="D2737" s="156"/>
    </row>
    <row r="2738" spans="4:4">
      <c r="D2738" s="156"/>
    </row>
    <row r="2739" spans="4:4">
      <c r="D2739" s="156"/>
    </row>
    <row r="2740" spans="4:4">
      <c r="D2740" s="156"/>
    </row>
    <row r="2741" spans="4:4">
      <c r="D2741" s="156"/>
    </row>
    <row r="2742" spans="4:4">
      <c r="D2742" s="156"/>
    </row>
    <row r="2743" spans="4:4">
      <c r="D2743" s="156"/>
    </row>
    <row r="2744" spans="4:4">
      <c r="D2744" s="156"/>
    </row>
    <row r="2745" spans="4:4">
      <c r="D2745" s="156"/>
    </row>
    <row r="2746" spans="4:4">
      <c r="D2746" s="156"/>
    </row>
    <row r="2747" spans="4:4">
      <c r="D2747" s="156"/>
    </row>
    <row r="2748" spans="4:4">
      <c r="D2748" s="156"/>
    </row>
    <row r="2749" spans="4:4">
      <c r="D2749" s="156"/>
    </row>
    <row r="2750" spans="4:4">
      <c r="D2750" s="156"/>
    </row>
    <row r="2751" spans="4:4">
      <c r="D2751" s="156"/>
    </row>
    <row r="2752" spans="4:4">
      <c r="D2752" s="156"/>
    </row>
    <row r="2753" spans="4:4">
      <c r="D2753" s="156"/>
    </row>
    <row r="2754" spans="4:4">
      <c r="D2754" s="156"/>
    </row>
    <row r="2755" spans="4:4">
      <c r="D2755" s="156"/>
    </row>
    <row r="2756" spans="4:4">
      <c r="D2756" s="156"/>
    </row>
    <row r="2757" spans="4:4">
      <c r="D2757" s="156"/>
    </row>
    <row r="2758" spans="4:4">
      <c r="D2758" s="156"/>
    </row>
    <row r="2759" spans="4:4">
      <c r="D2759" s="156"/>
    </row>
    <row r="2760" spans="4:4">
      <c r="D2760" s="156"/>
    </row>
    <row r="2761" spans="4:4">
      <c r="D2761" s="156"/>
    </row>
    <row r="2762" spans="4:4">
      <c r="D2762" s="156"/>
    </row>
    <row r="2763" spans="4:4">
      <c r="D2763" s="156"/>
    </row>
    <row r="2764" spans="4:4">
      <c r="D2764" s="156"/>
    </row>
    <row r="2765" spans="4:4">
      <c r="D2765" s="156"/>
    </row>
    <row r="2766" spans="4:4">
      <c r="D2766" s="156"/>
    </row>
    <row r="2767" spans="4:4">
      <c r="D2767" s="156"/>
    </row>
    <row r="2768" spans="4:4">
      <c r="D2768" s="156"/>
    </row>
    <row r="2769" spans="4:4">
      <c r="D2769" s="156"/>
    </row>
    <row r="2770" spans="4:4">
      <c r="D2770" s="156"/>
    </row>
    <row r="2771" spans="4:4">
      <c r="D2771" s="156"/>
    </row>
    <row r="2772" spans="4:4">
      <c r="D2772" s="156"/>
    </row>
    <row r="2773" spans="4:4">
      <c r="D2773" s="156"/>
    </row>
    <row r="2774" spans="4:4">
      <c r="D2774" s="156"/>
    </row>
    <row r="2775" spans="4:4">
      <c r="D2775" s="156"/>
    </row>
    <row r="2776" spans="4:4">
      <c r="D2776" s="156"/>
    </row>
    <row r="2777" spans="4:4">
      <c r="D2777" s="156"/>
    </row>
    <row r="2778" spans="4:4">
      <c r="D2778" s="156"/>
    </row>
    <row r="2779" spans="4:4">
      <c r="D2779" s="156"/>
    </row>
    <row r="2780" spans="4:4">
      <c r="D2780" s="156"/>
    </row>
    <row r="2781" spans="4:4">
      <c r="D2781" s="156"/>
    </row>
    <row r="2782" spans="4:4">
      <c r="D2782" s="156"/>
    </row>
    <row r="2783" spans="4:4">
      <c r="D2783" s="156"/>
    </row>
    <row r="2784" spans="4:4">
      <c r="D2784" s="156"/>
    </row>
    <row r="2785" spans="4:4">
      <c r="D2785" s="156"/>
    </row>
    <row r="2786" spans="4:4">
      <c r="D2786" s="156"/>
    </row>
    <row r="2787" spans="4:4">
      <c r="D2787" s="156"/>
    </row>
    <row r="2788" spans="4:4">
      <c r="D2788" s="156"/>
    </row>
    <row r="2789" spans="4:4">
      <c r="D2789" s="156"/>
    </row>
    <row r="2790" spans="4:4">
      <c r="D2790" s="156"/>
    </row>
    <row r="2791" spans="4:4">
      <c r="D2791" s="156"/>
    </row>
    <row r="2792" spans="4:4">
      <c r="D2792" s="156"/>
    </row>
    <row r="2793" spans="4:4">
      <c r="D2793" s="156"/>
    </row>
    <row r="2794" spans="4:4">
      <c r="D2794" s="156"/>
    </row>
    <row r="2795" spans="4:4">
      <c r="D2795" s="156"/>
    </row>
    <row r="2796" spans="4:4">
      <c r="D2796" s="156"/>
    </row>
    <row r="2797" spans="4:4">
      <c r="D2797" s="156"/>
    </row>
    <row r="2798" spans="4:4">
      <c r="D2798" s="156"/>
    </row>
    <row r="2799" spans="4:4">
      <c r="D2799" s="156"/>
    </row>
    <row r="2800" spans="4:4">
      <c r="D2800" s="156"/>
    </row>
    <row r="2801" spans="4:4">
      <c r="D2801" s="156"/>
    </row>
    <row r="2802" spans="4:4">
      <c r="D2802" s="156"/>
    </row>
    <row r="2803" spans="4:4">
      <c r="D2803" s="156"/>
    </row>
    <row r="2804" spans="4:4">
      <c r="D2804" s="156"/>
    </row>
    <row r="2805" spans="4:4">
      <c r="D2805" s="156"/>
    </row>
    <row r="2806" spans="4:4">
      <c r="D2806" s="156"/>
    </row>
    <row r="2807" spans="4:4">
      <c r="D2807" s="156"/>
    </row>
    <row r="2808" spans="4:4">
      <c r="D2808" s="156"/>
    </row>
    <row r="2809" spans="4:4">
      <c r="D2809" s="156"/>
    </row>
    <row r="2810" spans="4:4">
      <c r="D2810" s="156"/>
    </row>
    <row r="2811" spans="4:4">
      <c r="D2811" s="156"/>
    </row>
    <row r="2812" spans="4:4">
      <c r="D2812" s="156"/>
    </row>
    <row r="2813" spans="4:4">
      <c r="D2813" s="156"/>
    </row>
    <row r="2814" spans="4:4">
      <c r="D2814" s="156"/>
    </row>
    <row r="2815" spans="4:4">
      <c r="D2815" s="156"/>
    </row>
    <row r="2816" spans="4:4">
      <c r="D2816" s="156"/>
    </row>
    <row r="2817" spans="4:4">
      <c r="D2817" s="156"/>
    </row>
    <row r="2818" spans="4:4">
      <c r="D2818" s="156"/>
    </row>
    <row r="2819" spans="4:4">
      <c r="D2819" s="156"/>
    </row>
    <row r="2820" spans="4:4">
      <c r="D2820" s="156"/>
    </row>
    <row r="2821" spans="4:4">
      <c r="D2821" s="156"/>
    </row>
    <row r="2822" spans="4:4">
      <c r="D2822" s="156"/>
    </row>
    <row r="2823" spans="4:4">
      <c r="D2823" s="156"/>
    </row>
    <row r="2824" spans="4:4">
      <c r="D2824" s="156"/>
    </row>
    <row r="2825" spans="4:4">
      <c r="D2825" s="156"/>
    </row>
    <row r="2826" spans="4:4">
      <c r="D2826" s="156"/>
    </row>
    <row r="2827" spans="4:4">
      <c r="D2827" s="156"/>
    </row>
    <row r="2828" spans="4:4">
      <c r="D2828" s="156"/>
    </row>
    <row r="2829" spans="4:4">
      <c r="D2829" s="156"/>
    </row>
    <row r="2830" spans="4:4">
      <c r="D2830" s="156"/>
    </row>
    <row r="2831" spans="4:4">
      <c r="D2831" s="156"/>
    </row>
    <row r="2832" spans="4:4">
      <c r="D2832" s="156"/>
    </row>
    <row r="2833" spans="4:4">
      <c r="D2833" s="156"/>
    </row>
    <row r="2834" spans="4:4">
      <c r="D2834" s="156"/>
    </row>
    <row r="2835" spans="4:4">
      <c r="D2835" s="156"/>
    </row>
    <row r="2836" spans="4:4">
      <c r="D2836" s="156"/>
    </row>
    <row r="2837" spans="4:4">
      <c r="D2837" s="156"/>
    </row>
    <row r="2838" spans="4:4">
      <c r="D2838" s="156"/>
    </row>
    <row r="2839" spans="4:4">
      <c r="D2839" s="156"/>
    </row>
    <row r="2840" spans="4:4">
      <c r="D2840" s="156"/>
    </row>
    <row r="2841" spans="4:4">
      <c r="D2841" s="156"/>
    </row>
    <row r="2842" spans="4:4">
      <c r="D2842" s="156"/>
    </row>
    <row r="2843" spans="4:4">
      <c r="D2843" s="156"/>
    </row>
    <row r="2844" spans="4:4">
      <c r="D2844" s="156"/>
    </row>
    <row r="2845" spans="4:4">
      <c r="D2845" s="156"/>
    </row>
    <row r="2846" spans="4:4">
      <c r="D2846" s="156"/>
    </row>
    <row r="2847" spans="4:4">
      <c r="D2847" s="156"/>
    </row>
    <row r="2848" spans="4:4">
      <c r="D2848" s="156"/>
    </row>
    <row r="2849" spans="4:4">
      <c r="D2849" s="156"/>
    </row>
    <row r="2850" spans="4:4">
      <c r="D2850" s="156"/>
    </row>
    <row r="2851" spans="4:4">
      <c r="D2851" s="156"/>
    </row>
    <row r="2852" spans="4:4">
      <c r="D2852" s="156"/>
    </row>
    <row r="2853" spans="4:4">
      <c r="D2853" s="156"/>
    </row>
    <row r="2854" spans="4:4">
      <c r="D2854" s="156"/>
    </row>
    <row r="2855" spans="4:4">
      <c r="D2855" s="156"/>
    </row>
    <row r="2856" spans="4:4">
      <c r="D2856" s="156"/>
    </row>
    <row r="2857" spans="4:4">
      <c r="D2857" s="156"/>
    </row>
    <row r="2858" spans="4:4">
      <c r="D2858" s="156"/>
    </row>
    <row r="2859" spans="4:4">
      <c r="D2859" s="156"/>
    </row>
    <row r="2860" spans="4:4">
      <c r="D2860" s="156"/>
    </row>
    <row r="2861" spans="4:4">
      <c r="D2861" s="156"/>
    </row>
    <row r="2862" spans="4:4">
      <c r="D2862" s="156"/>
    </row>
    <row r="2863" spans="4:4">
      <c r="D2863" s="156"/>
    </row>
    <row r="2864" spans="4:4">
      <c r="D2864" s="156"/>
    </row>
    <row r="2865" spans="4:4">
      <c r="D2865" s="156"/>
    </row>
    <row r="2866" spans="4:4">
      <c r="D2866" s="156"/>
    </row>
    <row r="2867" spans="4:4">
      <c r="D2867" s="156"/>
    </row>
    <row r="2868" spans="4:4">
      <c r="D2868" s="156"/>
    </row>
    <row r="2869" spans="4:4">
      <c r="D2869" s="156"/>
    </row>
    <row r="2870" spans="4:4">
      <c r="D2870" s="156"/>
    </row>
    <row r="2871" spans="4:4">
      <c r="D2871" s="156"/>
    </row>
    <row r="2872" spans="4:4">
      <c r="D2872" s="156"/>
    </row>
    <row r="2873" spans="4:4">
      <c r="D2873" s="156"/>
    </row>
    <row r="2874" spans="4:4">
      <c r="D2874" s="156"/>
    </row>
    <row r="2875" spans="4:4">
      <c r="D2875" s="156"/>
    </row>
    <row r="2876" spans="4:4">
      <c r="D2876" s="156"/>
    </row>
    <row r="2877" spans="4:4">
      <c r="D2877" s="156"/>
    </row>
    <row r="2878" spans="4:4">
      <c r="D2878" s="156"/>
    </row>
    <row r="2879" spans="4:4">
      <c r="D2879" s="156"/>
    </row>
    <row r="2880" spans="4:4">
      <c r="D2880" s="156"/>
    </row>
    <row r="2881" spans="4:4">
      <c r="D2881" s="156"/>
    </row>
    <row r="2882" spans="4:4">
      <c r="D2882" s="156"/>
    </row>
    <row r="2883" spans="4:4">
      <c r="D2883" s="156"/>
    </row>
    <row r="2884" spans="4:4">
      <c r="D2884" s="156"/>
    </row>
    <row r="2885" spans="4:4">
      <c r="D2885" s="156"/>
    </row>
    <row r="2886" spans="4:4">
      <c r="D2886" s="156"/>
    </row>
    <row r="2887" spans="4:4">
      <c r="D2887" s="156"/>
    </row>
    <row r="2888" spans="4:4">
      <c r="D2888" s="156"/>
    </row>
    <row r="2889" spans="4:4">
      <c r="D2889" s="156"/>
    </row>
    <row r="2890" spans="4:4">
      <c r="D2890" s="156"/>
    </row>
    <row r="2891" spans="4:4">
      <c r="D2891" s="156"/>
    </row>
    <row r="2892" spans="4:4">
      <c r="D2892" s="156"/>
    </row>
    <row r="2893" spans="4:4">
      <c r="D2893" s="156"/>
    </row>
    <row r="2894" spans="4:4">
      <c r="D2894" s="156"/>
    </row>
    <row r="2895" spans="4:4">
      <c r="D2895" s="156"/>
    </row>
    <row r="2896" spans="4:4">
      <c r="D2896" s="156"/>
    </row>
    <row r="2897" spans="4:4">
      <c r="D2897" s="156"/>
    </row>
    <row r="2898" spans="4:4">
      <c r="D2898" s="156"/>
    </row>
    <row r="2899" spans="4:4">
      <c r="D2899" s="156"/>
    </row>
    <row r="2900" spans="4:4">
      <c r="D2900" s="156"/>
    </row>
    <row r="2901" spans="4:4">
      <c r="D2901" s="156"/>
    </row>
    <row r="2902" spans="4:4">
      <c r="D2902" s="156"/>
    </row>
    <row r="2903" spans="4:4">
      <c r="D2903" s="156"/>
    </row>
    <row r="2904" spans="4:4">
      <c r="D2904" s="156"/>
    </row>
    <row r="2905" spans="4:4">
      <c r="D2905" s="156"/>
    </row>
    <row r="2906" spans="4:4">
      <c r="D2906" s="156"/>
    </row>
    <row r="2907" spans="4:4">
      <c r="D2907" s="156"/>
    </row>
  </sheetData>
  <mergeCells count="6">
    <mergeCell ref="A11:B11"/>
    <mergeCell ref="W8:Z8"/>
    <mergeCell ref="D8:E8"/>
    <mergeCell ref="H8:L8"/>
    <mergeCell ref="M8:Q8"/>
    <mergeCell ref="S8:V8"/>
  </mergeCells>
  <phoneticPr fontId="25" type="noConversion"/>
  <printOptions horizontalCentered="1"/>
  <pageMargins left="0.98425196850393704" right="0.74803149606299213" top="0.82677165354330717" bottom="0.70866141732283472" header="0.51181102362204722" footer="0.51181102362204722"/>
  <pageSetup paperSize="3" scale="23" fitToHeight="0" pageOrder="overThenDown" orientation="landscape" horizontalDpi="300" verticalDpi="300" r:id="rId1"/>
  <headerFooter alignWithMargins="0">
    <oddHeader>&amp;R&amp;"Arial,Bold"Solicitation No. SP0600-05-R-0024</oddHeader>
    <oddFooter>&amp;C&amp;A&amp;R&amp;P of &amp;N</oddFooter>
  </headerFooter>
  <rowBreaks count="3" manualBreakCount="3">
    <brk id="97" max="39" man="1"/>
    <brk id="170" max="39" man="1"/>
    <brk id="233" max="39" man="1"/>
  </rowBreaks>
  <legacyDrawing r:id="rId2"/>
</worksheet>
</file>

<file path=xl/worksheets/sheet12.xml><?xml version="1.0" encoding="utf-8"?>
<worksheet xmlns="http://schemas.openxmlformats.org/spreadsheetml/2006/main" xmlns:r="http://schemas.openxmlformats.org/officeDocument/2006/relationships">
  <sheetPr>
    <pageSetUpPr fitToPage="1"/>
  </sheetPr>
  <dimension ref="A1:BP434"/>
  <sheetViews>
    <sheetView zoomScale="75" zoomScaleNormal="75" workbookViewId="0">
      <pane xSplit="2" ySplit="7" topLeftCell="C8" activePane="bottomRight" state="frozen"/>
      <selection activeCell="U14" sqref="U14"/>
      <selection pane="topRight" activeCell="U14" sqref="U14"/>
      <selection pane="bottomLeft" activeCell="U14" sqref="U14"/>
      <selection pane="bottomRight" activeCell="U14" sqref="U14"/>
    </sheetView>
  </sheetViews>
  <sheetFormatPr defaultRowHeight="12.75"/>
  <cols>
    <col min="1" max="1" width="53.140625" style="36" customWidth="1"/>
    <col min="2" max="2" width="15.140625" style="35" customWidth="1"/>
    <col min="3" max="3" width="19.140625" style="36" customWidth="1"/>
    <col min="4" max="4" width="8.5703125" style="36" hidden="1" customWidth="1"/>
    <col min="5" max="5" width="9.42578125" style="36" hidden="1" customWidth="1"/>
    <col min="6" max="6" width="10.7109375" style="36" hidden="1" customWidth="1"/>
    <col min="7" max="7" width="13.28515625" style="36" customWidth="1"/>
    <col min="8" max="8" width="13.140625" style="38" customWidth="1"/>
    <col min="9" max="9" width="10.140625" style="36" customWidth="1"/>
    <col min="10" max="10" width="11.85546875" style="36" customWidth="1"/>
    <col min="11" max="11" width="12.7109375" style="36" customWidth="1"/>
    <col min="12" max="12" width="12.140625" style="36" customWidth="1"/>
    <col min="13" max="13" width="13.28515625" style="36" customWidth="1"/>
    <col min="14" max="14" width="12.5703125" style="36" customWidth="1"/>
    <col min="15" max="15" width="11.7109375" style="36" customWidth="1"/>
    <col min="16" max="16" width="12.42578125" style="36" customWidth="1"/>
    <col min="17" max="17" width="11.28515625" style="36" customWidth="1"/>
    <col min="18" max="18" width="13.28515625" style="36" customWidth="1"/>
    <col min="19" max="19" width="9.140625" style="36"/>
    <col min="20" max="20" width="10.140625" style="36" hidden="1" customWidth="1"/>
    <col min="21" max="21" width="11.7109375" style="36" hidden="1" customWidth="1"/>
    <col min="22" max="22" width="0" style="36" hidden="1" customWidth="1"/>
    <col min="23" max="16384" width="9.140625" style="36"/>
  </cols>
  <sheetData>
    <row r="1" spans="1:24" ht="15.75">
      <c r="A1" s="34" t="s">
        <v>936</v>
      </c>
      <c r="I1" s="37"/>
      <c r="J1" s="38"/>
    </row>
    <row r="2" spans="1:24" ht="15.75">
      <c r="A2" s="39"/>
      <c r="I2" s="37"/>
    </row>
    <row r="4" spans="1:24" hidden="1">
      <c r="A4" s="40" t="s">
        <v>222</v>
      </c>
    </row>
    <row r="5" spans="1:24" hidden="1">
      <c r="A5" s="40" t="s">
        <v>223</v>
      </c>
    </row>
    <row r="6" spans="1:24" hidden="1">
      <c r="A6" s="40" t="s">
        <v>224</v>
      </c>
    </row>
    <row r="7" spans="1:24" ht="13.5" thickBot="1">
      <c r="A7" s="41"/>
      <c r="B7" s="42"/>
    </row>
    <row r="8" spans="1:24" ht="39" thickBot="1">
      <c r="A8" s="43" t="s">
        <v>225</v>
      </c>
      <c r="B8" s="44" t="s">
        <v>226</v>
      </c>
      <c r="C8" s="45" t="s">
        <v>227</v>
      </c>
      <c r="D8" s="46" t="s">
        <v>228</v>
      </c>
      <c r="E8" s="47" t="s">
        <v>229</v>
      </c>
      <c r="F8" s="46" t="s">
        <v>230</v>
      </c>
      <c r="G8" s="48" t="s">
        <v>231</v>
      </c>
      <c r="H8" s="104" t="s">
        <v>238</v>
      </c>
      <c r="I8" s="104" t="s">
        <v>258</v>
      </c>
      <c r="J8" s="224" t="s">
        <v>642</v>
      </c>
      <c r="K8" s="225" t="s">
        <v>643</v>
      </c>
      <c r="L8" s="225" t="s">
        <v>644</v>
      </c>
      <c r="M8" s="105" t="s">
        <v>259</v>
      </c>
      <c r="N8" s="106" t="s">
        <v>260</v>
      </c>
      <c r="O8" s="104" t="s">
        <v>261</v>
      </c>
      <c r="P8" s="104" t="s">
        <v>262</v>
      </c>
      <c r="Q8" s="105" t="s">
        <v>276</v>
      </c>
      <c r="R8" s="49" t="s">
        <v>645</v>
      </c>
      <c r="T8" s="36" t="s">
        <v>277</v>
      </c>
      <c r="U8" s="36" t="s">
        <v>278</v>
      </c>
      <c r="V8" s="36" t="s">
        <v>279</v>
      </c>
    </row>
    <row r="9" spans="1:24">
      <c r="C9" s="50"/>
      <c r="H9" s="107">
        <v>0.05</v>
      </c>
      <c r="I9" s="107">
        <v>0.02</v>
      </c>
      <c r="J9" s="107">
        <v>0.05</v>
      </c>
      <c r="K9" s="108">
        <v>0.122</v>
      </c>
      <c r="L9" s="108">
        <v>0.1</v>
      </c>
      <c r="M9" s="107"/>
      <c r="N9" s="109">
        <v>7.6999999999999999E-2</v>
      </c>
      <c r="O9" s="107">
        <v>0.05</v>
      </c>
      <c r="P9" s="107">
        <v>0.03</v>
      </c>
      <c r="Q9" s="108">
        <v>0.1</v>
      </c>
      <c r="R9" s="51"/>
    </row>
    <row r="10" spans="1:24">
      <c r="A10" s="86"/>
      <c r="C10" s="50"/>
      <c r="H10" s="101"/>
      <c r="I10" s="52"/>
      <c r="J10" s="52"/>
      <c r="K10" s="52"/>
      <c r="L10" s="53"/>
      <c r="M10" s="52"/>
      <c r="N10" s="54"/>
      <c r="O10" s="52"/>
      <c r="P10" s="52"/>
      <c r="Q10" s="53"/>
      <c r="R10" s="55"/>
    </row>
    <row r="11" spans="1:24">
      <c r="A11" s="87" t="s">
        <v>940</v>
      </c>
      <c r="B11" s="85">
        <f>'Wainwright Summary'!E7</f>
        <v>2008</v>
      </c>
      <c r="C11" s="58" t="s">
        <v>280</v>
      </c>
      <c r="D11" s="59"/>
      <c r="E11" s="59"/>
      <c r="F11" s="59"/>
      <c r="G11" s="110">
        <f>SUMIF(Wainwright_All_R_R_Th!$D$23:$BB$23,$B11,Wainwright_All_R_R_Th!$D$24:$BB$24)</f>
        <v>0</v>
      </c>
      <c r="H11" s="61">
        <f t="shared" ref="H11:H42" si="0">G11*$H$9</f>
        <v>0</v>
      </c>
      <c r="I11" s="61">
        <f t="shared" ref="I11:I42" si="1">SUM(G11:H11)*I$9</f>
        <v>0</v>
      </c>
      <c r="J11" s="61">
        <f t="shared" ref="J11:J42" si="2">SUM(G11:I11)*J$9</f>
        <v>0</v>
      </c>
      <c r="K11" s="62">
        <f t="shared" ref="K11:K42" si="3">SUM(G11:J11)*K$9</f>
        <v>0</v>
      </c>
      <c r="L11" s="62">
        <f t="shared" ref="L11:L42" si="4">SUM(G11:K11)*L$9</f>
        <v>0</v>
      </c>
      <c r="M11" s="62">
        <f t="shared" ref="M11:M42" si="5">SUM(G11:L11)</f>
        <v>0</v>
      </c>
      <c r="N11" s="62">
        <f t="shared" ref="N11:N42" si="6">M11*N$9</f>
        <v>0</v>
      </c>
      <c r="O11" s="62">
        <f t="shared" ref="O11:O42" si="7">M11*O$9</f>
        <v>0</v>
      </c>
      <c r="P11" s="62">
        <f t="shared" ref="P11:P42" si="8">M11*P$9</f>
        <v>0</v>
      </c>
      <c r="Q11" s="62">
        <f t="shared" ref="Q11:Q42" si="9">SUM(N11:P11)*Q$9</f>
        <v>0</v>
      </c>
      <c r="R11" s="63">
        <f t="shared" ref="R11:R42" si="10">SUM(M11:Q11)</f>
        <v>0</v>
      </c>
      <c r="T11" s="36">
        <f>SUM(N11:Q11)*$S$69</f>
        <v>0</v>
      </c>
      <c r="U11" s="36">
        <f>M11*$S$69</f>
        <v>0</v>
      </c>
      <c r="V11" s="36">
        <f>(K11+L11+Q11)*S$69</f>
        <v>0</v>
      </c>
      <c r="X11" s="64"/>
    </row>
    <row r="12" spans="1:24">
      <c r="A12" s="87" t="s">
        <v>940</v>
      </c>
      <c r="B12" s="85">
        <f t="shared" ref="B12:B43" si="11">B11+1</f>
        <v>2009</v>
      </c>
      <c r="C12" s="58" t="s">
        <v>280</v>
      </c>
      <c r="D12" s="59"/>
      <c r="E12" s="59"/>
      <c r="F12" s="59"/>
      <c r="G12" s="110">
        <f>SUMIF(Wainwright_All_R_R_Th!$D$23:$BB$23,$B12,Wainwright_All_R_R_Th!$D$24:$BB$24)</f>
        <v>0</v>
      </c>
      <c r="H12" s="61">
        <f t="shared" si="0"/>
        <v>0</v>
      </c>
      <c r="I12" s="61">
        <f t="shared" si="1"/>
        <v>0</v>
      </c>
      <c r="J12" s="61">
        <f t="shared" si="2"/>
        <v>0</v>
      </c>
      <c r="K12" s="62">
        <f t="shared" si="3"/>
        <v>0</v>
      </c>
      <c r="L12" s="62">
        <f t="shared" si="4"/>
        <v>0</v>
      </c>
      <c r="M12" s="62">
        <f t="shared" si="5"/>
        <v>0</v>
      </c>
      <c r="N12" s="62">
        <f t="shared" si="6"/>
        <v>0</v>
      </c>
      <c r="O12" s="62">
        <f t="shared" si="7"/>
        <v>0</v>
      </c>
      <c r="P12" s="62">
        <f t="shared" si="8"/>
        <v>0</v>
      </c>
      <c r="Q12" s="62">
        <f t="shared" si="9"/>
        <v>0</v>
      </c>
      <c r="R12" s="63">
        <f t="shared" si="10"/>
        <v>0</v>
      </c>
      <c r="T12" s="36">
        <f>SUM(N12:Q12)*$S$69</f>
        <v>0</v>
      </c>
      <c r="U12" s="36">
        <f>M12*$S$69</f>
        <v>0</v>
      </c>
      <c r="V12" s="36">
        <f>(K12+L12+Q12)*S$69</f>
        <v>0</v>
      </c>
      <c r="X12" s="64"/>
    </row>
    <row r="13" spans="1:24">
      <c r="A13" s="87" t="s">
        <v>940</v>
      </c>
      <c r="B13" s="85">
        <f t="shared" si="11"/>
        <v>2010</v>
      </c>
      <c r="C13" s="58" t="s">
        <v>280</v>
      </c>
      <c r="D13" s="59"/>
      <c r="E13" s="59"/>
      <c r="F13" s="59"/>
      <c r="G13" s="110">
        <f>SUMIF(Wainwright_All_R_R_Th!$D$23:$BB$23,$B13,Wainwright_All_R_R_Th!$D$24:$BB$24)</f>
        <v>292000</v>
      </c>
      <c r="H13" s="61">
        <f t="shared" si="0"/>
        <v>14600</v>
      </c>
      <c r="I13" s="61">
        <f t="shared" si="1"/>
        <v>6132</v>
      </c>
      <c r="J13" s="61">
        <f t="shared" si="2"/>
        <v>15636.6</v>
      </c>
      <c r="K13" s="62">
        <f t="shared" si="3"/>
        <v>40060.9692</v>
      </c>
      <c r="L13" s="62">
        <f t="shared" si="4"/>
        <v>36842.956919999997</v>
      </c>
      <c r="M13" s="62">
        <f t="shared" si="5"/>
        <v>405272.52611999994</v>
      </c>
      <c r="N13" s="62">
        <f t="shared" si="6"/>
        <v>31205.984511239996</v>
      </c>
      <c r="O13" s="62">
        <f t="shared" si="7"/>
        <v>20263.626305999998</v>
      </c>
      <c r="P13" s="62">
        <f t="shared" si="8"/>
        <v>12158.175783599998</v>
      </c>
      <c r="Q13" s="62">
        <f t="shared" si="9"/>
        <v>6362.778660084</v>
      </c>
      <c r="R13" s="63">
        <f t="shared" si="10"/>
        <v>475263.09138092393</v>
      </c>
      <c r="T13" s="36">
        <f>SUM(N13:Q13)*$S$69</f>
        <v>0</v>
      </c>
      <c r="U13" s="36">
        <f>M13*$S$69</f>
        <v>0</v>
      </c>
      <c r="V13" s="36">
        <f>(K13+L13+Q13)*S$69</f>
        <v>0</v>
      </c>
      <c r="X13" s="64"/>
    </row>
    <row r="14" spans="1:24">
      <c r="A14" s="87" t="s">
        <v>940</v>
      </c>
      <c r="B14" s="85">
        <f t="shared" si="11"/>
        <v>2011</v>
      </c>
      <c r="C14" s="58" t="s">
        <v>280</v>
      </c>
      <c r="D14" s="59"/>
      <c r="E14" s="59"/>
      <c r="F14" s="59"/>
      <c r="G14" s="110">
        <f>SUMIF(Wainwright_All_R_R_Th!$D$23:$BB$23,$B14,Wainwright_All_R_R_Th!$D$24:$BB$24)</f>
        <v>0</v>
      </c>
      <c r="H14" s="61">
        <f t="shared" si="0"/>
        <v>0</v>
      </c>
      <c r="I14" s="61">
        <f t="shared" si="1"/>
        <v>0</v>
      </c>
      <c r="J14" s="61">
        <f t="shared" si="2"/>
        <v>0</v>
      </c>
      <c r="K14" s="62">
        <f t="shared" si="3"/>
        <v>0</v>
      </c>
      <c r="L14" s="62">
        <f t="shared" si="4"/>
        <v>0</v>
      </c>
      <c r="M14" s="62">
        <f t="shared" si="5"/>
        <v>0</v>
      </c>
      <c r="N14" s="62">
        <f t="shared" si="6"/>
        <v>0</v>
      </c>
      <c r="O14" s="62">
        <f t="shared" si="7"/>
        <v>0</v>
      </c>
      <c r="P14" s="62">
        <f t="shared" si="8"/>
        <v>0</v>
      </c>
      <c r="Q14" s="62">
        <f t="shared" si="9"/>
        <v>0</v>
      </c>
      <c r="R14" s="63">
        <f t="shared" si="10"/>
        <v>0</v>
      </c>
      <c r="X14" s="64"/>
    </row>
    <row r="15" spans="1:24">
      <c r="A15" s="87" t="s">
        <v>940</v>
      </c>
      <c r="B15" s="85">
        <f t="shared" si="11"/>
        <v>2012</v>
      </c>
      <c r="C15" s="58" t="s">
        <v>280</v>
      </c>
      <c r="D15" s="59"/>
      <c r="E15" s="59"/>
      <c r="F15" s="59"/>
      <c r="G15" s="110">
        <f>SUMIF(Wainwright_All_R_R_Th!$D$23:$BB$23,$B15,Wainwright_All_R_R_Th!$D$24:$BB$24)</f>
        <v>0</v>
      </c>
      <c r="H15" s="61">
        <f t="shared" si="0"/>
        <v>0</v>
      </c>
      <c r="I15" s="61">
        <f t="shared" si="1"/>
        <v>0</v>
      </c>
      <c r="J15" s="61">
        <f t="shared" si="2"/>
        <v>0</v>
      </c>
      <c r="K15" s="62">
        <f t="shared" si="3"/>
        <v>0</v>
      </c>
      <c r="L15" s="62">
        <f t="shared" si="4"/>
        <v>0</v>
      </c>
      <c r="M15" s="62">
        <f t="shared" si="5"/>
        <v>0</v>
      </c>
      <c r="N15" s="62">
        <f t="shared" si="6"/>
        <v>0</v>
      </c>
      <c r="O15" s="62">
        <f t="shared" si="7"/>
        <v>0</v>
      </c>
      <c r="P15" s="62">
        <f t="shared" si="8"/>
        <v>0</v>
      </c>
      <c r="Q15" s="62">
        <f t="shared" si="9"/>
        <v>0</v>
      </c>
      <c r="R15" s="63">
        <f t="shared" si="10"/>
        <v>0</v>
      </c>
      <c r="X15" s="64"/>
    </row>
    <row r="16" spans="1:24">
      <c r="A16" s="97"/>
      <c r="B16" s="85">
        <f t="shared" si="11"/>
        <v>2013</v>
      </c>
      <c r="C16" s="100">
        <f t="shared" ref="C16:C61" si="12">B16+1</f>
        <v>2014</v>
      </c>
      <c r="D16" s="59"/>
      <c r="E16" s="59"/>
      <c r="F16" s="59"/>
      <c r="G16" s="110">
        <f>SUMIF(Wainwright_All_R_R_Th!$D$23:$BB$23,$B16,Wainwright_All_R_R_Th!$D$24:$BB$24)</f>
        <v>0</v>
      </c>
      <c r="H16" s="61">
        <f t="shared" si="0"/>
        <v>0</v>
      </c>
      <c r="I16" s="61">
        <f t="shared" si="1"/>
        <v>0</v>
      </c>
      <c r="J16" s="61">
        <f t="shared" si="2"/>
        <v>0</v>
      </c>
      <c r="K16" s="62">
        <f t="shared" si="3"/>
        <v>0</v>
      </c>
      <c r="L16" s="62">
        <f t="shared" si="4"/>
        <v>0</v>
      </c>
      <c r="M16" s="62">
        <f t="shared" si="5"/>
        <v>0</v>
      </c>
      <c r="N16" s="62">
        <f t="shared" si="6"/>
        <v>0</v>
      </c>
      <c r="O16" s="62">
        <f t="shared" si="7"/>
        <v>0</v>
      </c>
      <c r="P16" s="62">
        <f t="shared" si="8"/>
        <v>0</v>
      </c>
      <c r="Q16" s="62">
        <f t="shared" si="9"/>
        <v>0</v>
      </c>
      <c r="R16" s="63">
        <f t="shared" si="10"/>
        <v>0</v>
      </c>
      <c r="X16" s="64"/>
    </row>
    <row r="17" spans="1:24">
      <c r="A17" s="97"/>
      <c r="B17" s="85">
        <f t="shared" si="11"/>
        <v>2014</v>
      </c>
      <c r="C17" s="100">
        <f t="shared" si="12"/>
        <v>2015</v>
      </c>
      <c r="D17" s="59"/>
      <c r="E17" s="59"/>
      <c r="F17" s="59"/>
      <c r="G17" s="110">
        <f>SUMIF(Wainwright_All_R_R_Th!$D$23:$BB$23,$B17,Wainwright_All_R_R_Th!$D$24:$BB$24)</f>
        <v>0</v>
      </c>
      <c r="H17" s="61">
        <f t="shared" si="0"/>
        <v>0</v>
      </c>
      <c r="I17" s="61">
        <f t="shared" si="1"/>
        <v>0</v>
      </c>
      <c r="J17" s="61">
        <f t="shared" si="2"/>
        <v>0</v>
      </c>
      <c r="K17" s="62">
        <f t="shared" si="3"/>
        <v>0</v>
      </c>
      <c r="L17" s="62">
        <f t="shared" si="4"/>
        <v>0</v>
      </c>
      <c r="M17" s="62">
        <f t="shared" si="5"/>
        <v>0</v>
      </c>
      <c r="N17" s="62">
        <f t="shared" si="6"/>
        <v>0</v>
      </c>
      <c r="O17" s="62">
        <f t="shared" si="7"/>
        <v>0</v>
      </c>
      <c r="P17" s="62">
        <f t="shared" si="8"/>
        <v>0</v>
      </c>
      <c r="Q17" s="62">
        <f t="shared" si="9"/>
        <v>0</v>
      </c>
      <c r="R17" s="63">
        <f t="shared" si="10"/>
        <v>0</v>
      </c>
      <c r="X17" s="64"/>
    </row>
    <row r="18" spans="1:24">
      <c r="A18" s="98"/>
      <c r="B18" s="85">
        <f t="shared" si="11"/>
        <v>2015</v>
      </c>
      <c r="C18" s="100">
        <f t="shared" si="12"/>
        <v>2016</v>
      </c>
      <c r="D18" s="59"/>
      <c r="E18" s="59"/>
      <c r="F18" s="59"/>
      <c r="G18" s="110">
        <f>SUMIF(Wainwright_All_R_R_Th!$D$23:$BB$23,$B18,Wainwright_All_R_R_Th!$D$24:$BB$24)</f>
        <v>207515</v>
      </c>
      <c r="H18" s="61">
        <f t="shared" si="0"/>
        <v>10375.75</v>
      </c>
      <c r="I18" s="61">
        <f t="shared" si="1"/>
        <v>4357.8150000000005</v>
      </c>
      <c r="J18" s="61">
        <f t="shared" si="2"/>
        <v>11112.428250000001</v>
      </c>
      <c r="K18" s="62">
        <f t="shared" si="3"/>
        <v>28470.041176499999</v>
      </c>
      <c r="L18" s="62">
        <f t="shared" si="4"/>
        <v>26183.103442650001</v>
      </c>
      <c r="M18" s="62">
        <f t="shared" si="5"/>
        <v>288014.13786915003</v>
      </c>
      <c r="N18" s="62">
        <f t="shared" si="6"/>
        <v>22177.088615924553</v>
      </c>
      <c r="O18" s="62">
        <f t="shared" si="7"/>
        <v>14400.706893457502</v>
      </c>
      <c r="P18" s="62">
        <f t="shared" si="8"/>
        <v>8640.4241360745</v>
      </c>
      <c r="Q18" s="62">
        <f t="shared" si="9"/>
        <v>4521.8219645456556</v>
      </c>
      <c r="R18" s="63">
        <f t="shared" si="10"/>
        <v>337754.1794791522</v>
      </c>
      <c r="X18" s="64"/>
    </row>
    <row r="19" spans="1:24">
      <c r="A19" s="97"/>
      <c r="B19" s="85">
        <f t="shared" si="11"/>
        <v>2016</v>
      </c>
      <c r="C19" s="100">
        <f t="shared" si="12"/>
        <v>2017</v>
      </c>
      <c r="D19" s="59"/>
      <c r="E19" s="59"/>
      <c r="F19" s="59"/>
      <c r="G19" s="110">
        <f>SUMIF(Wainwright_All_R_R_Th!$D$23:$BB$23,$B19,Wainwright_All_R_R_Th!$D$24:$BB$24)</f>
        <v>0</v>
      </c>
      <c r="H19" s="61">
        <f t="shared" si="0"/>
        <v>0</v>
      </c>
      <c r="I19" s="61">
        <f t="shared" si="1"/>
        <v>0</v>
      </c>
      <c r="J19" s="61">
        <f t="shared" si="2"/>
        <v>0</v>
      </c>
      <c r="K19" s="62">
        <f t="shared" si="3"/>
        <v>0</v>
      </c>
      <c r="L19" s="62">
        <f t="shared" si="4"/>
        <v>0</v>
      </c>
      <c r="M19" s="62">
        <f t="shared" si="5"/>
        <v>0</v>
      </c>
      <c r="N19" s="62">
        <f t="shared" si="6"/>
        <v>0</v>
      </c>
      <c r="O19" s="62">
        <f t="shared" si="7"/>
        <v>0</v>
      </c>
      <c r="P19" s="62">
        <f t="shared" si="8"/>
        <v>0</v>
      </c>
      <c r="Q19" s="62">
        <f t="shared" si="9"/>
        <v>0</v>
      </c>
      <c r="R19" s="63">
        <f t="shared" si="10"/>
        <v>0</v>
      </c>
      <c r="X19" s="64"/>
    </row>
    <row r="20" spans="1:24">
      <c r="A20" s="97"/>
      <c r="B20" s="85">
        <f t="shared" si="11"/>
        <v>2017</v>
      </c>
      <c r="C20" s="100">
        <f t="shared" si="12"/>
        <v>2018</v>
      </c>
      <c r="D20" s="59"/>
      <c r="E20" s="59"/>
      <c r="F20" s="59"/>
      <c r="G20" s="110">
        <f>SUMIF(Wainwright_All_R_R_Th!$D$23:$BB$23,$B20,Wainwright_All_R_R_Th!$D$24:$BB$24)</f>
        <v>589760</v>
      </c>
      <c r="H20" s="61">
        <f t="shared" si="0"/>
        <v>29488</v>
      </c>
      <c r="I20" s="61">
        <f t="shared" si="1"/>
        <v>12384.960000000001</v>
      </c>
      <c r="J20" s="61">
        <f t="shared" si="2"/>
        <v>31581.648000000001</v>
      </c>
      <c r="K20" s="62">
        <f t="shared" si="3"/>
        <v>80912.182176000002</v>
      </c>
      <c r="L20" s="62">
        <f t="shared" si="4"/>
        <v>74412.679017600007</v>
      </c>
      <c r="M20" s="62">
        <f t="shared" si="5"/>
        <v>818539.4691936</v>
      </c>
      <c r="N20" s="62">
        <f t="shared" si="6"/>
        <v>63027.539127907199</v>
      </c>
      <c r="O20" s="62">
        <f t="shared" si="7"/>
        <v>40926.973459680004</v>
      </c>
      <c r="P20" s="62">
        <f t="shared" si="8"/>
        <v>24556.184075808</v>
      </c>
      <c r="Q20" s="62">
        <f t="shared" si="9"/>
        <v>12851.069666339521</v>
      </c>
      <c r="R20" s="63">
        <f t="shared" si="10"/>
        <v>959901.23552333482</v>
      </c>
      <c r="X20" s="64"/>
    </row>
    <row r="21" spans="1:24">
      <c r="A21" s="99"/>
      <c r="B21" s="85">
        <f t="shared" si="11"/>
        <v>2018</v>
      </c>
      <c r="C21" s="100">
        <f t="shared" si="12"/>
        <v>2019</v>
      </c>
      <c r="D21" s="59"/>
      <c r="E21" s="59"/>
      <c r="F21" s="59"/>
      <c r="G21" s="110">
        <f>SUMIF(Wainwright_All_R_R_Th!$D$23:$BB$23,$B21,Wainwright_All_R_R_Th!$D$24:$BB$24)</f>
        <v>0</v>
      </c>
      <c r="H21" s="61">
        <f t="shared" si="0"/>
        <v>0</v>
      </c>
      <c r="I21" s="61">
        <f t="shared" si="1"/>
        <v>0</v>
      </c>
      <c r="J21" s="61">
        <f t="shared" si="2"/>
        <v>0</v>
      </c>
      <c r="K21" s="62">
        <f t="shared" si="3"/>
        <v>0</v>
      </c>
      <c r="L21" s="62">
        <f t="shared" si="4"/>
        <v>0</v>
      </c>
      <c r="M21" s="62">
        <f t="shared" si="5"/>
        <v>0</v>
      </c>
      <c r="N21" s="62">
        <f t="shared" si="6"/>
        <v>0</v>
      </c>
      <c r="O21" s="62">
        <f t="shared" si="7"/>
        <v>0</v>
      </c>
      <c r="P21" s="62">
        <f t="shared" si="8"/>
        <v>0</v>
      </c>
      <c r="Q21" s="62">
        <f t="shared" si="9"/>
        <v>0</v>
      </c>
      <c r="R21" s="63">
        <f t="shared" si="10"/>
        <v>0</v>
      </c>
      <c r="X21" s="64"/>
    </row>
    <row r="22" spans="1:24">
      <c r="A22" s="97"/>
      <c r="B22" s="85">
        <f t="shared" si="11"/>
        <v>2019</v>
      </c>
      <c r="C22" s="100">
        <f t="shared" si="12"/>
        <v>2020</v>
      </c>
      <c r="D22" s="59"/>
      <c r="E22" s="59"/>
      <c r="F22" s="59"/>
      <c r="G22" s="110">
        <f>SUMIF(Wainwright_All_R_R_Th!$D$23:$BB$23,$B22,Wainwright_All_R_R_Th!$D$24:$BB$24)</f>
        <v>0</v>
      </c>
      <c r="H22" s="61">
        <f t="shared" si="0"/>
        <v>0</v>
      </c>
      <c r="I22" s="61">
        <f t="shared" si="1"/>
        <v>0</v>
      </c>
      <c r="J22" s="61">
        <f t="shared" si="2"/>
        <v>0</v>
      </c>
      <c r="K22" s="62">
        <f t="shared" si="3"/>
        <v>0</v>
      </c>
      <c r="L22" s="62">
        <f t="shared" si="4"/>
        <v>0</v>
      </c>
      <c r="M22" s="62">
        <f t="shared" si="5"/>
        <v>0</v>
      </c>
      <c r="N22" s="62">
        <f t="shared" si="6"/>
        <v>0</v>
      </c>
      <c r="O22" s="62">
        <f t="shared" si="7"/>
        <v>0</v>
      </c>
      <c r="P22" s="62">
        <f t="shared" si="8"/>
        <v>0</v>
      </c>
      <c r="Q22" s="62">
        <f t="shared" si="9"/>
        <v>0</v>
      </c>
      <c r="R22" s="63">
        <f t="shared" si="10"/>
        <v>0</v>
      </c>
      <c r="X22" s="64"/>
    </row>
    <row r="23" spans="1:24">
      <c r="A23" s="97"/>
      <c r="B23" s="85">
        <f t="shared" si="11"/>
        <v>2020</v>
      </c>
      <c r="C23" s="100">
        <f t="shared" si="12"/>
        <v>2021</v>
      </c>
      <c r="D23" s="59"/>
      <c r="E23" s="59"/>
      <c r="F23" s="59"/>
      <c r="G23" s="110">
        <f>SUMIF(Wainwright_All_R_R_Th!$D$23:$BB$23,$B23,Wainwright_All_R_R_Th!$D$24:$BB$24)</f>
        <v>254460</v>
      </c>
      <c r="H23" s="61">
        <f t="shared" si="0"/>
        <v>12723</v>
      </c>
      <c r="I23" s="61">
        <f t="shared" si="1"/>
        <v>5343.66</v>
      </c>
      <c r="J23" s="61">
        <f t="shared" si="2"/>
        <v>13626.332999999999</v>
      </c>
      <c r="K23" s="62">
        <f t="shared" si="3"/>
        <v>34910.665145999992</v>
      </c>
      <c r="L23" s="62">
        <f t="shared" si="4"/>
        <v>32106.365814599994</v>
      </c>
      <c r="M23" s="62">
        <f t="shared" si="5"/>
        <v>353170.02396059991</v>
      </c>
      <c r="N23" s="62">
        <f t="shared" si="6"/>
        <v>27194.091844966191</v>
      </c>
      <c r="O23" s="62">
        <f t="shared" si="7"/>
        <v>17658.501198029997</v>
      </c>
      <c r="P23" s="62">
        <f t="shared" si="8"/>
        <v>10595.100718817997</v>
      </c>
      <c r="Q23" s="62">
        <f t="shared" si="9"/>
        <v>5544.7693761814189</v>
      </c>
      <c r="R23" s="63">
        <f t="shared" si="10"/>
        <v>414162.48709859553</v>
      </c>
      <c r="X23" s="64"/>
    </row>
    <row r="24" spans="1:24">
      <c r="A24" s="97"/>
      <c r="B24" s="85">
        <f t="shared" si="11"/>
        <v>2021</v>
      </c>
      <c r="C24" s="100">
        <f t="shared" si="12"/>
        <v>2022</v>
      </c>
      <c r="D24" s="59"/>
      <c r="E24" s="59"/>
      <c r="F24" s="59"/>
      <c r="G24" s="110">
        <f>SUMIF(Wainwright_All_R_R_Th!$D$23:$BB$23,$B24,Wainwright_All_R_R_Th!$D$24:$BB$24)</f>
        <v>0</v>
      </c>
      <c r="H24" s="61">
        <f t="shared" si="0"/>
        <v>0</v>
      </c>
      <c r="I24" s="61">
        <f t="shared" si="1"/>
        <v>0</v>
      </c>
      <c r="J24" s="61">
        <f t="shared" si="2"/>
        <v>0</v>
      </c>
      <c r="K24" s="62">
        <f t="shared" si="3"/>
        <v>0</v>
      </c>
      <c r="L24" s="62">
        <f t="shared" si="4"/>
        <v>0</v>
      </c>
      <c r="M24" s="62">
        <f t="shared" si="5"/>
        <v>0</v>
      </c>
      <c r="N24" s="62">
        <f t="shared" si="6"/>
        <v>0</v>
      </c>
      <c r="O24" s="62">
        <f t="shared" si="7"/>
        <v>0</v>
      </c>
      <c r="P24" s="62">
        <f t="shared" si="8"/>
        <v>0</v>
      </c>
      <c r="Q24" s="62">
        <f t="shared" si="9"/>
        <v>0</v>
      </c>
      <c r="R24" s="63">
        <f t="shared" si="10"/>
        <v>0</v>
      </c>
      <c r="X24" s="64"/>
    </row>
    <row r="25" spans="1:24">
      <c r="A25" s="97"/>
      <c r="B25" s="85">
        <f t="shared" si="11"/>
        <v>2022</v>
      </c>
      <c r="C25" s="100">
        <f t="shared" si="12"/>
        <v>2023</v>
      </c>
      <c r="D25" s="59"/>
      <c r="E25" s="59"/>
      <c r="F25" s="59"/>
      <c r="G25" s="110">
        <f>SUMIF(Wainwright_All_R_R_Th!$D$23:$BB$23,$B25,Wainwright_All_R_R_Th!$D$24:$BB$24)</f>
        <v>0</v>
      </c>
      <c r="H25" s="61">
        <f t="shared" si="0"/>
        <v>0</v>
      </c>
      <c r="I25" s="61">
        <f t="shared" si="1"/>
        <v>0</v>
      </c>
      <c r="J25" s="61">
        <f t="shared" si="2"/>
        <v>0</v>
      </c>
      <c r="K25" s="62">
        <f t="shared" si="3"/>
        <v>0</v>
      </c>
      <c r="L25" s="62">
        <f t="shared" si="4"/>
        <v>0</v>
      </c>
      <c r="M25" s="62">
        <f t="shared" si="5"/>
        <v>0</v>
      </c>
      <c r="N25" s="62">
        <f t="shared" si="6"/>
        <v>0</v>
      </c>
      <c r="O25" s="62">
        <f t="shared" si="7"/>
        <v>0</v>
      </c>
      <c r="P25" s="62">
        <f t="shared" si="8"/>
        <v>0</v>
      </c>
      <c r="Q25" s="62">
        <f t="shared" si="9"/>
        <v>0</v>
      </c>
      <c r="R25" s="63">
        <f t="shared" si="10"/>
        <v>0</v>
      </c>
      <c r="X25" s="64"/>
    </row>
    <row r="26" spans="1:24">
      <c r="A26" s="97"/>
      <c r="B26" s="85">
        <f t="shared" si="11"/>
        <v>2023</v>
      </c>
      <c r="C26" s="100">
        <f t="shared" si="12"/>
        <v>2024</v>
      </c>
      <c r="D26" s="59"/>
      <c r="E26" s="59"/>
      <c r="F26" s="59"/>
      <c r="G26" s="110">
        <f>SUMIF(Wainwright_All_R_R_Th!$D$23:$BB$23,$B26,Wainwright_All_R_R_Th!$D$24:$BB$24)</f>
        <v>0</v>
      </c>
      <c r="H26" s="61">
        <f t="shared" si="0"/>
        <v>0</v>
      </c>
      <c r="I26" s="61">
        <f t="shared" si="1"/>
        <v>0</v>
      </c>
      <c r="J26" s="61">
        <f t="shared" si="2"/>
        <v>0</v>
      </c>
      <c r="K26" s="62">
        <f t="shared" si="3"/>
        <v>0</v>
      </c>
      <c r="L26" s="62">
        <f t="shared" si="4"/>
        <v>0</v>
      </c>
      <c r="M26" s="62">
        <f t="shared" si="5"/>
        <v>0</v>
      </c>
      <c r="N26" s="62">
        <f t="shared" si="6"/>
        <v>0</v>
      </c>
      <c r="O26" s="62">
        <f t="shared" si="7"/>
        <v>0</v>
      </c>
      <c r="P26" s="62">
        <f t="shared" si="8"/>
        <v>0</v>
      </c>
      <c r="Q26" s="62">
        <f t="shared" si="9"/>
        <v>0</v>
      </c>
      <c r="R26" s="63">
        <f t="shared" si="10"/>
        <v>0</v>
      </c>
      <c r="X26" s="64"/>
    </row>
    <row r="27" spans="1:24">
      <c r="A27" s="97"/>
      <c r="B27" s="85">
        <f t="shared" si="11"/>
        <v>2024</v>
      </c>
      <c r="C27" s="100">
        <f t="shared" si="12"/>
        <v>2025</v>
      </c>
      <c r="D27" s="59"/>
      <c r="E27" s="59"/>
      <c r="F27" s="59"/>
      <c r="G27" s="110">
        <f>SUMIF(Wainwright_All_R_R_Th!$D$23:$BB$23,$B27,Wainwright_All_R_R_Th!$D$24:$BB$24)</f>
        <v>0</v>
      </c>
      <c r="H27" s="61">
        <f t="shared" si="0"/>
        <v>0</v>
      </c>
      <c r="I27" s="61">
        <f t="shared" si="1"/>
        <v>0</v>
      </c>
      <c r="J27" s="61">
        <f t="shared" si="2"/>
        <v>0</v>
      </c>
      <c r="K27" s="62">
        <f t="shared" si="3"/>
        <v>0</v>
      </c>
      <c r="L27" s="62">
        <f t="shared" si="4"/>
        <v>0</v>
      </c>
      <c r="M27" s="62">
        <f t="shared" si="5"/>
        <v>0</v>
      </c>
      <c r="N27" s="62">
        <f t="shared" si="6"/>
        <v>0</v>
      </c>
      <c r="O27" s="62">
        <f t="shared" si="7"/>
        <v>0</v>
      </c>
      <c r="P27" s="62">
        <f t="shared" si="8"/>
        <v>0</v>
      </c>
      <c r="Q27" s="62">
        <f t="shared" si="9"/>
        <v>0</v>
      </c>
      <c r="R27" s="63">
        <f t="shared" si="10"/>
        <v>0</v>
      </c>
      <c r="X27" s="64"/>
    </row>
    <row r="28" spans="1:24">
      <c r="A28" s="99"/>
      <c r="B28" s="85">
        <f t="shared" si="11"/>
        <v>2025</v>
      </c>
      <c r="C28" s="100">
        <f t="shared" si="12"/>
        <v>2026</v>
      </c>
      <c r="D28" s="59"/>
      <c r="E28" s="59"/>
      <c r="F28" s="59"/>
      <c r="G28" s="110">
        <f>SUMIF(Wainwright_All_R_R_Th!$D$23:$BB$23,$B28,Wainwright_All_R_R_Th!$D$24:$BB$24)</f>
        <v>1290950</v>
      </c>
      <c r="H28" s="61">
        <f t="shared" si="0"/>
        <v>64547.5</v>
      </c>
      <c r="I28" s="61">
        <f t="shared" si="1"/>
        <v>27109.95</v>
      </c>
      <c r="J28" s="61">
        <f t="shared" si="2"/>
        <v>69130.372499999998</v>
      </c>
      <c r="K28" s="62">
        <f t="shared" si="3"/>
        <v>177112.014345</v>
      </c>
      <c r="L28" s="62">
        <f t="shared" si="4"/>
        <v>162884.98368450001</v>
      </c>
      <c r="M28" s="62">
        <f t="shared" si="5"/>
        <v>1791734.8205295</v>
      </c>
      <c r="N28" s="62">
        <f t="shared" si="6"/>
        <v>137963.58118077149</v>
      </c>
      <c r="O28" s="62">
        <f t="shared" si="7"/>
        <v>89586.741026475007</v>
      </c>
      <c r="P28" s="62">
        <f t="shared" si="8"/>
        <v>53752.044615884995</v>
      </c>
      <c r="Q28" s="62">
        <f t="shared" si="9"/>
        <v>28130.236682313152</v>
      </c>
      <c r="R28" s="63">
        <f t="shared" si="10"/>
        <v>2101167.4240349447</v>
      </c>
      <c r="X28" s="64"/>
    </row>
    <row r="29" spans="1:24">
      <c r="A29" s="97"/>
      <c r="B29" s="85">
        <f t="shared" si="11"/>
        <v>2026</v>
      </c>
      <c r="C29" s="100">
        <f t="shared" si="12"/>
        <v>2027</v>
      </c>
      <c r="D29" s="59"/>
      <c r="E29" s="59"/>
      <c r="F29" s="59"/>
      <c r="G29" s="110">
        <f>SUMIF(Wainwright_All_R_R_Th!$D$23:$BB$23,$B29,Wainwright_All_R_R_Th!$D$24:$BB$24)</f>
        <v>0</v>
      </c>
      <c r="H29" s="61">
        <f t="shared" si="0"/>
        <v>0</v>
      </c>
      <c r="I29" s="61">
        <f t="shared" si="1"/>
        <v>0</v>
      </c>
      <c r="J29" s="61">
        <f t="shared" si="2"/>
        <v>0</v>
      </c>
      <c r="K29" s="62">
        <f t="shared" si="3"/>
        <v>0</v>
      </c>
      <c r="L29" s="62">
        <f t="shared" si="4"/>
        <v>0</v>
      </c>
      <c r="M29" s="62">
        <f t="shared" si="5"/>
        <v>0</v>
      </c>
      <c r="N29" s="62">
        <f t="shared" si="6"/>
        <v>0</v>
      </c>
      <c r="O29" s="62">
        <f t="shared" si="7"/>
        <v>0</v>
      </c>
      <c r="P29" s="62">
        <f t="shared" si="8"/>
        <v>0</v>
      </c>
      <c r="Q29" s="62">
        <f t="shared" si="9"/>
        <v>0</v>
      </c>
      <c r="R29" s="63">
        <f t="shared" si="10"/>
        <v>0</v>
      </c>
      <c r="X29" s="64"/>
    </row>
    <row r="30" spans="1:24">
      <c r="A30" s="99"/>
      <c r="B30" s="85">
        <f t="shared" si="11"/>
        <v>2027</v>
      </c>
      <c r="C30" s="100">
        <f t="shared" si="12"/>
        <v>2028</v>
      </c>
      <c r="D30" s="59"/>
      <c r="E30" s="59"/>
      <c r="F30" s="59"/>
      <c r="G30" s="110">
        <f>SUMIF(Wainwright_All_R_R_Th!$D$23:$BB$23,$B30,Wainwright_All_R_R_Th!$D$24:$BB$24)</f>
        <v>0</v>
      </c>
      <c r="H30" s="61">
        <f t="shared" si="0"/>
        <v>0</v>
      </c>
      <c r="I30" s="61">
        <f t="shared" si="1"/>
        <v>0</v>
      </c>
      <c r="J30" s="61">
        <f t="shared" si="2"/>
        <v>0</v>
      </c>
      <c r="K30" s="62">
        <f t="shared" si="3"/>
        <v>0</v>
      </c>
      <c r="L30" s="62">
        <f t="shared" si="4"/>
        <v>0</v>
      </c>
      <c r="M30" s="62">
        <f t="shared" si="5"/>
        <v>0</v>
      </c>
      <c r="N30" s="62">
        <f t="shared" si="6"/>
        <v>0</v>
      </c>
      <c r="O30" s="62">
        <f t="shared" si="7"/>
        <v>0</v>
      </c>
      <c r="P30" s="62">
        <f t="shared" si="8"/>
        <v>0</v>
      </c>
      <c r="Q30" s="62">
        <f t="shared" si="9"/>
        <v>0</v>
      </c>
      <c r="R30" s="63">
        <f t="shared" si="10"/>
        <v>0</v>
      </c>
      <c r="X30" s="64"/>
    </row>
    <row r="31" spans="1:24">
      <c r="A31" s="99"/>
      <c r="B31" s="85">
        <f t="shared" si="11"/>
        <v>2028</v>
      </c>
      <c r="C31" s="100">
        <f t="shared" si="12"/>
        <v>2029</v>
      </c>
      <c r="D31" s="59"/>
      <c r="E31" s="59"/>
      <c r="F31" s="59"/>
      <c r="G31" s="110">
        <f>SUMIF(Wainwright_All_R_R_Th!$D$23:$BB$23,$B31,Wainwright_All_R_R_Th!$D$24:$BB$24)</f>
        <v>10000</v>
      </c>
      <c r="H31" s="61">
        <f t="shared" si="0"/>
        <v>500</v>
      </c>
      <c r="I31" s="61">
        <f t="shared" si="1"/>
        <v>210</v>
      </c>
      <c r="J31" s="61">
        <f t="shared" si="2"/>
        <v>535.5</v>
      </c>
      <c r="K31" s="62">
        <f t="shared" si="3"/>
        <v>1371.951</v>
      </c>
      <c r="L31" s="62">
        <f t="shared" si="4"/>
        <v>1261.7451000000001</v>
      </c>
      <c r="M31" s="62">
        <f t="shared" si="5"/>
        <v>13879.196100000001</v>
      </c>
      <c r="N31" s="62">
        <f t="shared" si="6"/>
        <v>1068.6980997000001</v>
      </c>
      <c r="O31" s="62">
        <f t="shared" si="7"/>
        <v>693.95980500000007</v>
      </c>
      <c r="P31" s="62">
        <f t="shared" si="8"/>
        <v>416.37588299999999</v>
      </c>
      <c r="Q31" s="62">
        <f t="shared" si="9"/>
        <v>217.90337877000002</v>
      </c>
      <c r="R31" s="63">
        <f t="shared" si="10"/>
        <v>16276.133266470002</v>
      </c>
      <c r="X31" s="64"/>
    </row>
    <row r="32" spans="1:24">
      <c r="A32" s="99"/>
      <c r="B32" s="85">
        <f t="shared" si="11"/>
        <v>2029</v>
      </c>
      <c r="C32" s="100">
        <f t="shared" si="12"/>
        <v>2030</v>
      </c>
      <c r="D32" s="59"/>
      <c r="E32" s="59"/>
      <c r="F32" s="59"/>
      <c r="G32" s="110">
        <f>SUMIF(Wainwright_All_R_R_Th!$D$23:$BB$23,$B32,Wainwright_All_R_R_Th!$D$24:$BB$24)</f>
        <v>0</v>
      </c>
      <c r="H32" s="61">
        <f t="shared" si="0"/>
        <v>0</v>
      </c>
      <c r="I32" s="61">
        <f t="shared" si="1"/>
        <v>0</v>
      </c>
      <c r="J32" s="61">
        <f t="shared" si="2"/>
        <v>0</v>
      </c>
      <c r="K32" s="62">
        <f t="shared" si="3"/>
        <v>0</v>
      </c>
      <c r="L32" s="62">
        <f t="shared" si="4"/>
        <v>0</v>
      </c>
      <c r="M32" s="62">
        <f t="shared" si="5"/>
        <v>0</v>
      </c>
      <c r="N32" s="62">
        <f t="shared" si="6"/>
        <v>0</v>
      </c>
      <c r="O32" s="62">
        <f t="shared" si="7"/>
        <v>0</v>
      </c>
      <c r="P32" s="62">
        <f t="shared" si="8"/>
        <v>0</v>
      </c>
      <c r="Q32" s="62">
        <f t="shared" si="9"/>
        <v>0</v>
      </c>
      <c r="R32" s="63">
        <f t="shared" si="10"/>
        <v>0</v>
      </c>
      <c r="X32" s="64"/>
    </row>
    <row r="33" spans="1:24">
      <c r="A33" s="97"/>
      <c r="B33" s="85">
        <f t="shared" si="11"/>
        <v>2030</v>
      </c>
      <c r="C33" s="100">
        <f t="shared" si="12"/>
        <v>2031</v>
      </c>
      <c r="D33" s="59"/>
      <c r="E33" s="59"/>
      <c r="F33" s="59"/>
      <c r="G33" s="110">
        <f>SUMIF(Wainwright_All_R_R_Th!$D$23:$BB$23,$B33,Wainwright_All_R_R_Th!$D$24:$BB$24)</f>
        <v>1312515</v>
      </c>
      <c r="H33" s="61">
        <f t="shared" si="0"/>
        <v>65625.75</v>
      </c>
      <c r="I33" s="61">
        <f t="shared" si="1"/>
        <v>27562.815000000002</v>
      </c>
      <c r="J33" s="61">
        <f t="shared" si="2"/>
        <v>70285.178249999997</v>
      </c>
      <c r="K33" s="62">
        <f t="shared" si="3"/>
        <v>180070.62667649999</v>
      </c>
      <c r="L33" s="62">
        <f t="shared" si="4"/>
        <v>165605.93699265001</v>
      </c>
      <c r="M33" s="62">
        <f t="shared" si="5"/>
        <v>1821665.3069191498</v>
      </c>
      <c r="N33" s="62">
        <f t="shared" si="6"/>
        <v>140268.22863277452</v>
      </c>
      <c r="O33" s="62">
        <f t="shared" si="7"/>
        <v>91083.265345957494</v>
      </c>
      <c r="P33" s="62">
        <f t="shared" si="8"/>
        <v>54649.959207574495</v>
      </c>
      <c r="Q33" s="62">
        <f t="shared" si="9"/>
        <v>28600.145318630653</v>
      </c>
      <c r="R33" s="63">
        <f t="shared" si="10"/>
        <v>2136266.9054240868</v>
      </c>
      <c r="X33" s="64"/>
    </row>
    <row r="34" spans="1:24">
      <c r="A34" s="97"/>
      <c r="B34" s="85">
        <f t="shared" si="11"/>
        <v>2031</v>
      </c>
      <c r="C34" s="100">
        <f t="shared" si="12"/>
        <v>2032</v>
      </c>
      <c r="D34" s="59"/>
      <c r="E34" s="59"/>
      <c r="F34" s="59"/>
      <c r="G34" s="110">
        <f>SUMIF(Wainwright_All_R_R_Th!$D$23:$BB$23,$B34,Wainwright_All_R_R_Th!$D$24:$BB$24)</f>
        <v>0</v>
      </c>
      <c r="H34" s="61">
        <f t="shared" si="0"/>
        <v>0</v>
      </c>
      <c r="I34" s="61">
        <f t="shared" si="1"/>
        <v>0</v>
      </c>
      <c r="J34" s="61">
        <f t="shared" si="2"/>
        <v>0</v>
      </c>
      <c r="K34" s="62">
        <f t="shared" si="3"/>
        <v>0</v>
      </c>
      <c r="L34" s="62">
        <f t="shared" si="4"/>
        <v>0</v>
      </c>
      <c r="M34" s="62">
        <f t="shared" si="5"/>
        <v>0</v>
      </c>
      <c r="N34" s="62">
        <f t="shared" si="6"/>
        <v>0</v>
      </c>
      <c r="O34" s="62">
        <f t="shared" si="7"/>
        <v>0</v>
      </c>
      <c r="P34" s="62">
        <f t="shared" si="8"/>
        <v>0</v>
      </c>
      <c r="Q34" s="62">
        <f t="shared" si="9"/>
        <v>0</v>
      </c>
      <c r="R34" s="63">
        <f t="shared" si="10"/>
        <v>0</v>
      </c>
      <c r="X34" s="64"/>
    </row>
    <row r="35" spans="1:24">
      <c r="A35" s="97"/>
      <c r="B35" s="85">
        <f t="shared" si="11"/>
        <v>2032</v>
      </c>
      <c r="C35" s="100">
        <f t="shared" si="12"/>
        <v>2033</v>
      </c>
      <c r="D35" s="59"/>
      <c r="E35" s="59"/>
      <c r="F35" s="59"/>
      <c r="G35" s="110">
        <f>SUMIF(Wainwright_All_R_R_Th!$D$23:$BB$23,$B35,Wainwright_All_R_R_Th!$D$24:$BB$24)</f>
        <v>0</v>
      </c>
      <c r="H35" s="61">
        <f t="shared" si="0"/>
        <v>0</v>
      </c>
      <c r="I35" s="61">
        <f t="shared" si="1"/>
        <v>0</v>
      </c>
      <c r="J35" s="61">
        <f t="shared" si="2"/>
        <v>0</v>
      </c>
      <c r="K35" s="62">
        <f t="shared" si="3"/>
        <v>0</v>
      </c>
      <c r="L35" s="62">
        <f t="shared" si="4"/>
        <v>0</v>
      </c>
      <c r="M35" s="62">
        <f t="shared" si="5"/>
        <v>0</v>
      </c>
      <c r="N35" s="62">
        <f t="shared" si="6"/>
        <v>0</v>
      </c>
      <c r="O35" s="62">
        <f t="shared" si="7"/>
        <v>0</v>
      </c>
      <c r="P35" s="62">
        <f t="shared" si="8"/>
        <v>0</v>
      </c>
      <c r="Q35" s="62">
        <f t="shared" si="9"/>
        <v>0</v>
      </c>
      <c r="R35" s="63">
        <f t="shared" si="10"/>
        <v>0</v>
      </c>
      <c r="X35" s="64"/>
    </row>
    <row r="36" spans="1:24">
      <c r="A36" s="97"/>
      <c r="B36" s="85">
        <f t="shared" si="11"/>
        <v>2033</v>
      </c>
      <c r="C36" s="100">
        <f t="shared" si="12"/>
        <v>2034</v>
      </c>
      <c r="D36" s="59"/>
      <c r="E36" s="59"/>
      <c r="F36" s="59"/>
      <c r="G36" s="110">
        <f>SUMIF(Wainwright_All_R_R_Th!$D$23:$BB$23,$B36,Wainwright_All_R_R_Th!$D$24:$BB$24)</f>
        <v>0</v>
      </c>
      <c r="H36" s="61">
        <f t="shared" si="0"/>
        <v>0</v>
      </c>
      <c r="I36" s="61">
        <f t="shared" si="1"/>
        <v>0</v>
      </c>
      <c r="J36" s="61">
        <f t="shared" si="2"/>
        <v>0</v>
      </c>
      <c r="K36" s="62">
        <f t="shared" si="3"/>
        <v>0</v>
      </c>
      <c r="L36" s="62">
        <f t="shared" si="4"/>
        <v>0</v>
      </c>
      <c r="M36" s="62">
        <f t="shared" si="5"/>
        <v>0</v>
      </c>
      <c r="N36" s="62">
        <f t="shared" si="6"/>
        <v>0</v>
      </c>
      <c r="O36" s="62">
        <f t="shared" si="7"/>
        <v>0</v>
      </c>
      <c r="P36" s="62">
        <f t="shared" si="8"/>
        <v>0</v>
      </c>
      <c r="Q36" s="62">
        <f t="shared" si="9"/>
        <v>0</v>
      </c>
      <c r="R36" s="63">
        <f t="shared" si="10"/>
        <v>0</v>
      </c>
      <c r="X36" s="64"/>
    </row>
    <row r="37" spans="1:24">
      <c r="A37" s="97"/>
      <c r="B37" s="85">
        <f t="shared" si="11"/>
        <v>2034</v>
      </c>
      <c r="C37" s="100">
        <f t="shared" si="12"/>
        <v>2035</v>
      </c>
      <c r="D37" s="59"/>
      <c r="E37" s="59"/>
      <c r="F37" s="59"/>
      <c r="G37" s="110">
        <f>SUMIF(Wainwright_All_R_R_Th!$D$23:$BB$23,$B37,Wainwright_All_R_R_Th!$D$24:$BB$24)</f>
        <v>0</v>
      </c>
      <c r="H37" s="61">
        <f t="shared" si="0"/>
        <v>0</v>
      </c>
      <c r="I37" s="61">
        <f t="shared" si="1"/>
        <v>0</v>
      </c>
      <c r="J37" s="61">
        <f t="shared" si="2"/>
        <v>0</v>
      </c>
      <c r="K37" s="62">
        <f t="shared" si="3"/>
        <v>0</v>
      </c>
      <c r="L37" s="62">
        <f t="shared" si="4"/>
        <v>0</v>
      </c>
      <c r="M37" s="62">
        <f t="shared" si="5"/>
        <v>0</v>
      </c>
      <c r="N37" s="62">
        <f t="shared" si="6"/>
        <v>0</v>
      </c>
      <c r="O37" s="62">
        <f t="shared" si="7"/>
        <v>0</v>
      </c>
      <c r="P37" s="62">
        <f t="shared" si="8"/>
        <v>0</v>
      </c>
      <c r="Q37" s="62">
        <f t="shared" si="9"/>
        <v>0</v>
      </c>
      <c r="R37" s="63">
        <f t="shared" si="10"/>
        <v>0</v>
      </c>
      <c r="X37" s="64"/>
    </row>
    <row r="38" spans="1:24">
      <c r="A38" s="97"/>
      <c r="B38" s="85">
        <f t="shared" si="11"/>
        <v>2035</v>
      </c>
      <c r="C38" s="100">
        <f t="shared" si="12"/>
        <v>2036</v>
      </c>
      <c r="D38" s="59"/>
      <c r="E38" s="59"/>
      <c r="F38" s="59"/>
      <c r="G38" s="110">
        <f>SUMIF(Wainwright_All_R_R_Th!$D$23:$BB$23,$B38,Wainwright_All_R_R_Th!$D$24:$BB$24)</f>
        <v>146640</v>
      </c>
      <c r="H38" s="61">
        <f t="shared" si="0"/>
        <v>7332</v>
      </c>
      <c r="I38" s="61">
        <f t="shared" si="1"/>
        <v>3079.44</v>
      </c>
      <c r="J38" s="61">
        <f t="shared" si="2"/>
        <v>7852.5720000000001</v>
      </c>
      <c r="K38" s="62">
        <f t="shared" si="3"/>
        <v>20118.289463999998</v>
      </c>
      <c r="L38" s="62">
        <f t="shared" si="4"/>
        <v>18502.230146400001</v>
      </c>
      <c r="M38" s="62">
        <f t="shared" si="5"/>
        <v>203524.53161039998</v>
      </c>
      <c r="N38" s="62">
        <f t="shared" si="6"/>
        <v>15671.388934000799</v>
      </c>
      <c r="O38" s="62">
        <f t="shared" si="7"/>
        <v>10176.22658052</v>
      </c>
      <c r="P38" s="62">
        <f t="shared" si="8"/>
        <v>6105.735948311999</v>
      </c>
      <c r="Q38" s="62">
        <f t="shared" si="9"/>
        <v>3195.3351462832798</v>
      </c>
      <c r="R38" s="63">
        <f t="shared" si="10"/>
        <v>238673.2182195161</v>
      </c>
      <c r="X38" s="64"/>
    </row>
    <row r="39" spans="1:24">
      <c r="A39" s="97"/>
      <c r="B39" s="85">
        <f t="shared" si="11"/>
        <v>2036</v>
      </c>
      <c r="C39" s="100">
        <f t="shared" si="12"/>
        <v>2037</v>
      </c>
      <c r="D39" s="59"/>
      <c r="E39" s="59"/>
      <c r="F39" s="59"/>
      <c r="G39" s="110">
        <f>SUMIF(Wainwright_All_R_R_Th!$D$23:$BB$23,$B39,Wainwright_All_R_R_Th!$D$24:$BB$24)</f>
        <v>0</v>
      </c>
      <c r="H39" s="61">
        <f t="shared" si="0"/>
        <v>0</v>
      </c>
      <c r="I39" s="61">
        <f t="shared" si="1"/>
        <v>0</v>
      </c>
      <c r="J39" s="61">
        <f t="shared" si="2"/>
        <v>0</v>
      </c>
      <c r="K39" s="62">
        <f t="shared" si="3"/>
        <v>0</v>
      </c>
      <c r="L39" s="62">
        <f t="shared" si="4"/>
        <v>0</v>
      </c>
      <c r="M39" s="62">
        <f t="shared" si="5"/>
        <v>0</v>
      </c>
      <c r="N39" s="62">
        <f t="shared" si="6"/>
        <v>0</v>
      </c>
      <c r="O39" s="62">
        <f t="shared" si="7"/>
        <v>0</v>
      </c>
      <c r="P39" s="62">
        <f t="shared" si="8"/>
        <v>0</v>
      </c>
      <c r="Q39" s="62">
        <f t="shared" si="9"/>
        <v>0</v>
      </c>
      <c r="R39" s="63">
        <f t="shared" si="10"/>
        <v>0</v>
      </c>
      <c r="X39" s="64"/>
    </row>
    <row r="40" spans="1:24">
      <c r="A40" s="97"/>
      <c r="B40" s="85">
        <f t="shared" si="11"/>
        <v>2037</v>
      </c>
      <c r="C40" s="100">
        <f t="shared" si="12"/>
        <v>2038</v>
      </c>
      <c r="D40" s="59"/>
      <c r="E40" s="59"/>
      <c r="F40" s="59"/>
      <c r="G40" s="110">
        <f>SUMIF(Wainwright_All_R_R_Th!$D$23:$BB$23,$B40,Wainwright_All_R_R_Th!$D$24:$BB$24)</f>
        <v>40000</v>
      </c>
      <c r="H40" s="61">
        <f t="shared" si="0"/>
        <v>2000</v>
      </c>
      <c r="I40" s="61">
        <f t="shared" si="1"/>
        <v>840</v>
      </c>
      <c r="J40" s="61">
        <f t="shared" si="2"/>
        <v>2142</v>
      </c>
      <c r="K40" s="62">
        <f t="shared" si="3"/>
        <v>5487.8040000000001</v>
      </c>
      <c r="L40" s="62">
        <f t="shared" si="4"/>
        <v>5046.9804000000004</v>
      </c>
      <c r="M40" s="62">
        <f t="shared" si="5"/>
        <v>55516.784400000004</v>
      </c>
      <c r="N40" s="62">
        <f t="shared" si="6"/>
        <v>4274.7923988000002</v>
      </c>
      <c r="O40" s="62">
        <f t="shared" si="7"/>
        <v>2775.8392200000003</v>
      </c>
      <c r="P40" s="62">
        <f t="shared" si="8"/>
        <v>1665.503532</v>
      </c>
      <c r="Q40" s="62">
        <f t="shared" si="9"/>
        <v>871.61351508000007</v>
      </c>
      <c r="R40" s="63">
        <f t="shared" si="10"/>
        <v>65104.533065880009</v>
      </c>
      <c r="X40" s="64"/>
    </row>
    <row r="41" spans="1:24">
      <c r="A41" s="97"/>
      <c r="B41" s="85">
        <f t="shared" si="11"/>
        <v>2038</v>
      </c>
      <c r="C41" s="100">
        <f t="shared" si="12"/>
        <v>2039</v>
      </c>
      <c r="D41" s="59"/>
      <c r="E41" s="59"/>
      <c r="F41" s="59"/>
      <c r="G41" s="110">
        <f>SUMIF(Wainwright_All_R_R_Th!$D$23:$BB$23,$B41,Wainwright_All_R_R_Th!$D$24:$BB$24)</f>
        <v>20000</v>
      </c>
      <c r="H41" s="61">
        <f t="shared" si="0"/>
        <v>1000</v>
      </c>
      <c r="I41" s="61">
        <f t="shared" si="1"/>
        <v>420</v>
      </c>
      <c r="J41" s="61">
        <f t="shared" si="2"/>
        <v>1071</v>
      </c>
      <c r="K41" s="62">
        <f t="shared" si="3"/>
        <v>2743.902</v>
      </c>
      <c r="L41" s="62">
        <f t="shared" si="4"/>
        <v>2523.4902000000002</v>
      </c>
      <c r="M41" s="62">
        <f t="shared" si="5"/>
        <v>27758.392200000002</v>
      </c>
      <c r="N41" s="62">
        <f t="shared" si="6"/>
        <v>2137.3961994000001</v>
      </c>
      <c r="O41" s="62">
        <f t="shared" si="7"/>
        <v>1387.9196100000001</v>
      </c>
      <c r="P41" s="62">
        <f t="shared" si="8"/>
        <v>832.75176599999998</v>
      </c>
      <c r="Q41" s="62">
        <f t="shared" si="9"/>
        <v>435.80675754000004</v>
      </c>
      <c r="R41" s="63">
        <f t="shared" si="10"/>
        <v>32552.266532940004</v>
      </c>
      <c r="X41" s="64"/>
    </row>
    <row r="42" spans="1:24">
      <c r="A42" s="97"/>
      <c r="B42" s="85">
        <f t="shared" si="11"/>
        <v>2039</v>
      </c>
      <c r="C42" s="100">
        <f t="shared" si="12"/>
        <v>2040</v>
      </c>
      <c r="D42" s="59"/>
      <c r="E42" s="59"/>
      <c r="F42" s="59"/>
      <c r="G42" s="110">
        <f>SUMIF(Wainwright_All_R_R_Th!$D$23:$BB$23,$B42,Wainwright_All_R_R_Th!$D$24:$BB$24)</f>
        <v>40000</v>
      </c>
      <c r="H42" s="61">
        <f t="shared" si="0"/>
        <v>2000</v>
      </c>
      <c r="I42" s="61">
        <f t="shared" si="1"/>
        <v>840</v>
      </c>
      <c r="J42" s="61">
        <f t="shared" si="2"/>
        <v>2142</v>
      </c>
      <c r="K42" s="62">
        <f t="shared" si="3"/>
        <v>5487.8040000000001</v>
      </c>
      <c r="L42" s="62">
        <f t="shared" si="4"/>
        <v>5046.9804000000004</v>
      </c>
      <c r="M42" s="62">
        <f t="shared" si="5"/>
        <v>55516.784400000004</v>
      </c>
      <c r="N42" s="62">
        <f t="shared" si="6"/>
        <v>4274.7923988000002</v>
      </c>
      <c r="O42" s="62">
        <f t="shared" si="7"/>
        <v>2775.8392200000003</v>
      </c>
      <c r="P42" s="62">
        <f t="shared" si="8"/>
        <v>1665.503532</v>
      </c>
      <c r="Q42" s="62">
        <f t="shared" si="9"/>
        <v>871.61351508000007</v>
      </c>
      <c r="R42" s="63">
        <f t="shared" si="10"/>
        <v>65104.533065880009</v>
      </c>
      <c r="X42" s="64"/>
    </row>
    <row r="43" spans="1:24">
      <c r="A43" s="97"/>
      <c r="B43" s="85">
        <f t="shared" si="11"/>
        <v>2040</v>
      </c>
      <c r="C43" s="100">
        <f t="shared" si="12"/>
        <v>2041</v>
      </c>
      <c r="D43" s="59"/>
      <c r="E43" s="59"/>
      <c r="F43" s="59"/>
      <c r="G43" s="110">
        <f>SUMIF(Wainwright_All_R_R_Th!$D$23:$BB$23,$B43,Wainwright_All_R_R_Th!$D$24:$BB$24)</f>
        <v>30000</v>
      </c>
      <c r="H43" s="61">
        <f t="shared" ref="H43:H62" si="13">G43*$H$9</f>
        <v>1500</v>
      </c>
      <c r="I43" s="61">
        <f t="shared" ref="I43:I62" si="14">SUM(G43:H43)*I$9</f>
        <v>630</v>
      </c>
      <c r="J43" s="61">
        <f t="shared" ref="J43:J62" si="15">SUM(G43:I43)*J$9</f>
        <v>1606.5</v>
      </c>
      <c r="K43" s="62">
        <f t="shared" ref="K43:K62" si="16">SUM(G43:J43)*K$9</f>
        <v>4115.8530000000001</v>
      </c>
      <c r="L43" s="62">
        <f t="shared" ref="L43:L62" si="17">SUM(G43:K43)*L$9</f>
        <v>3785.2353000000003</v>
      </c>
      <c r="M43" s="62">
        <f t="shared" ref="M43:M62" si="18">SUM(G43:L43)</f>
        <v>41637.588300000003</v>
      </c>
      <c r="N43" s="62">
        <f t="shared" ref="N43:N62" si="19">M43*N$9</f>
        <v>3206.0942991000002</v>
      </c>
      <c r="O43" s="62">
        <f t="shared" ref="O43:O62" si="20">M43*O$9</f>
        <v>2081.8794150000003</v>
      </c>
      <c r="P43" s="62">
        <f t="shared" ref="P43:P62" si="21">M43*P$9</f>
        <v>1249.127649</v>
      </c>
      <c r="Q43" s="62">
        <f t="shared" ref="Q43:Q62" si="22">SUM(N43:P43)*Q$9</f>
        <v>653.71013631000005</v>
      </c>
      <c r="R43" s="63">
        <f t="shared" ref="R43:R62" si="23">SUM(M43:Q43)</f>
        <v>48828.399799410006</v>
      </c>
      <c r="X43" s="64"/>
    </row>
    <row r="44" spans="1:24">
      <c r="A44" s="99"/>
      <c r="B44" s="85">
        <f t="shared" ref="B44:B61" si="24">B43+1</f>
        <v>2041</v>
      </c>
      <c r="C44" s="100">
        <f t="shared" si="12"/>
        <v>2042</v>
      </c>
      <c r="D44" s="59"/>
      <c r="E44" s="59"/>
      <c r="F44" s="59"/>
      <c r="G44" s="110">
        <f>SUMIF(Wainwright_All_R_R_Th!$D$23:$BB$23,$B44,Wainwright_All_R_R_Th!$D$24:$BB$24)</f>
        <v>40000</v>
      </c>
      <c r="H44" s="61">
        <f t="shared" si="13"/>
        <v>2000</v>
      </c>
      <c r="I44" s="61">
        <f t="shared" si="14"/>
        <v>840</v>
      </c>
      <c r="J44" s="61">
        <f t="shared" si="15"/>
        <v>2142</v>
      </c>
      <c r="K44" s="62">
        <f t="shared" si="16"/>
        <v>5487.8040000000001</v>
      </c>
      <c r="L44" s="62">
        <f t="shared" si="17"/>
        <v>5046.9804000000004</v>
      </c>
      <c r="M44" s="62">
        <f t="shared" si="18"/>
        <v>55516.784400000004</v>
      </c>
      <c r="N44" s="62">
        <f t="shared" si="19"/>
        <v>4274.7923988000002</v>
      </c>
      <c r="O44" s="62">
        <f t="shared" si="20"/>
        <v>2775.8392200000003</v>
      </c>
      <c r="P44" s="62">
        <f t="shared" si="21"/>
        <v>1665.503532</v>
      </c>
      <c r="Q44" s="62">
        <f t="shared" si="22"/>
        <v>871.61351508000007</v>
      </c>
      <c r="R44" s="63">
        <f t="shared" si="23"/>
        <v>65104.533065880009</v>
      </c>
      <c r="X44" s="64"/>
    </row>
    <row r="45" spans="1:24">
      <c r="A45" s="97"/>
      <c r="B45" s="85">
        <f t="shared" si="24"/>
        <v>2042</v>
      </c>
      <c r="C45" s="100">
        <f t="shared" si="12"/>
        <v>2043</v>
      </c>
      <c r="D45" s="59"/>
      <c r="E45" s="59"/>
      <c r="F45" s="59"/>
      <c r="G45" s="110">
        <f>SUMIF(Wainwright_All_R_R_Th!$D$23:$BB$23,$B45,Wainwright_All_R_R_Th!$D$24:$BB$24)</f>
        <v>0</v>
      </c>
      <c r="H45" s="61">
        <f t="shared" si="13"/>
        <v>0</v>
      </c>
      <c r="I45" s="61">
        <f t="shared" si="14"/>
        <v>0</v>
      </c>
      <c r="J45" s="61">
        <f t="shared" si="15"/>
        <v>0</v>
      </c>
      <c r="K45" s="62">
        <f t="shared" si="16"/>
        <v>0</v>
      </c>
      <c r="L45" s="62">
        <f t="shared" si="17"/>
        <v>0</v>
      </c>
      <c r="M45" s="62">
        <f t="shared" si="18"/>
        <v>0</v>
      </c>
      <c r="N45" s="62">
        <f t="shared" si="19"/>
        <v>0</v>
      </c>
      <c r="O45" s="62">
        <f t="shared" si="20"/>
        <v>0</v>
      </c>
      <c r="P45" s="62">
        <f t="shared" si="21"/>
        <v>0</v>
      </c>
      <c r="Q45" s="62">
        <f t="shared" si="22"/>
        <v>0</v>
      </c>
      <c r="R45" s="63">
        <f t="shared" si="23"/>
        <v>0</v>
      </c>
      <c r="X45" s="64"/>
    </row>
    <row r="46" spans="1:24">
      <c r="A46" s="99"/>
      <c r="B46" s="85">
        <f t="shared" si="24"/>
        <v>2043</v>
      </c>
      <c r="C46" s="100">
        <f t="shared" si="12"/>
        <v>2044</v>
      </c>
      <c r="D46" s="59"/>
      <c r="E46" s="59"/>
      <c r="F46" s="59"/>
      <c r="G46" s="110">
        <f>SUMIF(Wainwright_All_R_R_Th!$D$23:$BB$23,$B46,Wainwright_All_R_R_Th!$D$24:$BB$24)</f>
        <v>0</v>
      </c>
      <c r="H46" s="61">
        <f t="shared" si="13"/>
        <v>0</v>
      </c>
      <c r="I46" s="61">
        <f t="shared" si="14"/>
        <v>0</v>
      </c>
      <c r="J46" s="61">
        <f t="shared" si="15"/>
        <v>0</v>
      </c>
      <c r="K46" s="62">
        <f t="shared" si="16"/>
        <v>0</v>
      </c>
      <c r="L46" s="62">
        <f t="shared" si="17"/>
        <v>0</v>
      </c>
      <c r="M46" s="62">
        <f t="shared" si="18"/>
        <v>0</v>
      </c>
      <c r="N46" s="62">
        <f t="shared" si="19"/>
        <v>0</v>
      </c>
      <c r="O46" s="62">
        <f t="shared" si="20"/>
        <v>0</v>
      </c>
      <c r="P46" s="62">
        <f t="shared" si="21"/>
        <v>0</v>
      </c>
      <c r="Q46" s="62">
        <f t="shared" si="22"/>
        <v>0</v>
      </c>
      <c r="R46" s="63">
        <f t="shared" si="23"/>
        <v>0</v>
      </c>
      <c r="X46" s="64"/>
    </row>
    <row r="47" spans="1:24">
      <c r="A47" s="97"/>
      <c r="B47" s="85">
        <f t="shared" si="24"/>
        <v>2044</v>
      </c>
      <c r="C47" s="100">
        <f t="shared" si="12"/>
        <v>2045</v>
      </c>
      <c r="D47" s="59"/>
      <c r="E47" s="59"/>
      <c r="F47" s="59"/>
      <c r="G47" s="110">
        <f>SUMIF(Wainwright_All_R_R_Th!$D$23:$BB$23,$B47,Wainwright_All_R_R_Th!$D$24:$BB$24)</f>
        <v>0</v>
      </c>
      <c r="H47" s="61">
        <f t="shared" si="13"/>
        <v>0</v>
      </c>
      <c r="I47" s="61">
        <f t="shared" si="14"/>
        <v>0</v>
      </c>
      <c r="J47" s="61">
        <f t="shared" si="15"/>
        <v>0</v>
      </c>
      <c r="K47" s="62">
        <f t="shared" si="16"/>
        <v>0</v>
      </c>
      <c r="L47" s="62">
        <f t="shared" si="17"/>
        <v>0</v>
      </c>
      <c r="M47" s="62">
        <f t="shared" si="18"/>
        <v>0</v>
      </c>
      <c r="N47" s="62">
        <f t="shared" si="19"/>
        <v>0</v>
      </c>
      <c r="O47" s="62">
        <f t="shared" si="20"/>
        <v>0</v>
      </c>
      <c r="P47" s="62">
        <f t="shared" si="21"/>
        <v>0</v>
      </c>
      <c r="Q47" s="62">
        <f t="shared" si="22"/>
        <v>0</v>
      </c>
      <c r="R47" s="63">
        <f t="shared" si="23"/>
        <v>0</v>
      </c>
      <c r="X47" s="64"/>
    </row>
    <row r="48" spans="1:24">
      <c r="A48" s="97"/>
      <c r="B48" s="85">
        <f t="shared" si="24"/>
        <v>2045</v>
      </c>
      <c r="C48" s="100">
        <f t="shared" si="12"/>
        <v>2046</v>
      </c>
      <c r="D48" s="59"/>
      <c r="E48" s="59"/>
      <c r="F48" s="59"/>
      <c r="G48" s="110">
        <f>SUMIF(Wainwright_All_R_R_Th!$D$23:$BB$23,$B48,Wainwright_All_R_R_Th!$D$24:$BB$24)</f>
        <v>0</v>
      </c>
      <c r="H48" s="61">
        <f t="shared" si="13"/>
        <v>0</v>
      </c>
      <c r="I48" s="61">
        <f t="shared" si="14"/>
        <v>0</v>
      </c>
      <c r="J48" s="61">
        <f t="shared" si="15"/>
        <v>0</v>
      </c>
      <c r="K48" s="62">
        <f t="shared" si="16"/>
        <v>0</v>
      </c>
      <c r="L48" s="62">
        <f t="shared" si="17"/>
        <v>0</v>
      </c>
      <c r="M48" s="62">
        <f t="shared" si="18"/>
        <v>0</v>
      </c>
      <c r="N48" s="62">
        <f t="shared" si="19"/>
        <v>0</v>
      </c>
      <c r="O48" s="62">
        <f t="shared" si="20"/>
        <v>0</v>
      </c>
      <c r="P48" s="62">
        <f t="shared" si="21"/>
        <v>0</v>
      </c>
      <c r="Q48" s="62">
        <f t="shared" si="22"/>
        <v>0</v>
      </c>
      <c r="R48" s="63">
        <f t="shared" si="23"/>
        <v>0</v>
      </c>
      <c r="X48" s="64"/>
    </row>
    <row r="49" spans="1:24">
      <c r="A49" s="97"/>
      <c r="B49" s="85">
        <f t="shared" si="24"/>
        <v>2046</v>
      </c>
      <c r="C49" s="100">
        <f t="shared" si="12"/>
        <v>2047</v>
      </c>
      <c r="D49" s="59"/>
      <c r="E49" s="59"/>
      <c r="F49" s="59"/>
      <c r="G49" s="110">
        <f>SUMIF(Wainwright_All_R_R_Th!$D$23:$BB$23,$B49,Wainwright_All_R_R_Th!$D$24:$BB$24)</f>
        <v>0</v>
      </c>
      <c r="H49" s="61">
        <f t="shared" si="13"/>
        <v>0</v>
      </c>
      <c r="I49" s="61">
        <f t="shared" si="14"/>
        <v>0</v>
      </c>
      <c r="J49" s="61">
        <f t="shared" si="15"/>
        <v>0</v>
      </c>
      <c r="K49" s="62">
        <f t="shared" si="16"/>
        <v>0</v>
      </c>
      <c r="L49" s="62">
        <f t="shared" si="17"/>
        <v>0</v>
      </c>
      <c r="M49" s="62">
        <f t="shared" si="18"/>
        <v>0</v>
      </c>
      <c r="N49" s="62">
        <f t="shared" si="19"/>
        <v>0</v>
      </c>
      <c r="O49" s="62">
        <f t="shared" si="20"/>
        <v>0</v>
      </c>
      <c r="P49" s="62">
        <f t="shared" si="21"/>
        <v>0</v>
      </c>
      <c r="Q49" s="62">
        <f t="shared" si="22"/>
        <v>0</v>
      </c>
      <c r="R49" s="63">
        <f t="shared" si="23"/>
        <v>0</v>
      </c>
      <c r="X49" s="64"/>
    </row>
    <row r="50" spans="1:24">
      <c r="A50" s="97"/>
      <c r="B50" s="85">
        <f t="shared" si="24"/>
        <v>2047</v>
      </c>
      <c r="C50" s="100">
        <f t="shared" si="12"/>
        <v>2048</v>
      </c>
      <c r="D50" s="59"/>
      <c r="E50" s="59"/>
      <c r="F50" s="59"/>
      <c r="G50" s="110">
        <f>SUMIF(Wainwright_All_R_R_Th!$D$23:$BB$23,$B50,Wainwright_All_R_R_Th!$D$24:$BB$24)</f>
        <v>0</v>
      </c>
      <c r="H50" s="61">
        <f t="shared" si="13"/>
        <v>0</v>
      </c>
      <c r="I50" s="61">
        <f t="shared" si="14"/>
        <v>0</v>
      </c>
      <c r="J50" s="61">
        <f t="shared" si="15"/>
        <v>0</v>
      </c>
      <c r="K50" s="62">
        <f t="shared" si="16"/>
        <v>0</v>
      </c>
      <c r="L50" s="62">
        <f t="shared" si="17"/>
        <v>0</v>
      </c>
      <c r="M50" s="62">
        <f t="shared" si="18"/>
        <v>0</v>
      </c>
      <c r="N50" s="62">
        <f t="shared" si="19"/>
        <v>0</v>
      </c>
      <c r="O50" s="62">
        <f t="shared" si="20"/>
        <v>0</v>
      </c>
      <c r="P50" s="62">
        <f t="shared" si="21"/>
        <v>0</v>
      </c>
      <c r="Q50" s="62">
        <f t="shared" si="22"/>
        <v>0</v>
      </c>
      <c r="R50" s="63">
        <f t="shared" si="23"/>
        <v>0</v>
      </c>
      <c r="X50" s="64"/>
    </row>
    <row r="51" spans="1:24">
      <c r="A51" s="97"/>
      <c r="B51" s="85">
        <f t="shared" si="24"/>
        <v>2048</v>
      </c>
      <c r="C51" s="100">
        <f t="shared" si="12"/>
        <v>2049</v>
      </c>
      <c r="D51" s="59"/>
      <c r="E51" s="59"/>
      <c r="F51" s="59"/>
      <c r="G51" s="110">
        <f>SUMIF(Wainwright_All_R_R_Th!$D$23:$BB$23,$B51,Wainwright_All_R_R_Th!$D$24:$BB$24)</f>
        <v>0</v>
      </c>
      <c r="H51" s="61">
        <f t="shared" si="13"/>
        <v>0</v>
      </c>
      <c r="I51" s="61">
        <f t="shared" si="14"/>
        <v>0</v>
      </c>
      <c r="J51" s="61">
        <f t="shared" si="15"/>
        <v>0</v>
      </c>
      <c r="K51" s="62">
        <f t="shared" si="16"/>
        <v>0</v>
      </c>
      <c r="L51" s="62">
        <f t="shared" si="17"/>
        <v>0</v>
      </c>
      <c r="M51" s="62">
        <f t="shared" si="18"/>
        <v>0</v>
      </c>
      <c r="N51" s="62">
        <f t="shared" si="19"/>
        <v>0</v>
      </c>
      <c r="O51" s="62">
        <f t="shared" si="20"/>
        <v>0</v>
      </c>
      <c r="P51" s="62">
        <f t="shared" si="21"/>
        <v>0</v>
      </c>
      <c r="Q51" s="62">
        <f t="shared" si="22"/>
        <v>0</v>
      </c>
      <c r="R51" s="63">
        <f t="shared" si="23"/>
        <v>0</v>
      </c>
      <c r="X51" s="64"/>
    </row>
    <row r="52" spans="1:24">
      <c r="A52" s="99"/>
      <c r="B52" s="85">
        <f t="shared" si="24"/>
        <v>2049</v>
      </c>
      <c r="C52" s="100">
        <f t="shared" si="12"/>
        <v>2050</v>
      </c>
      <c r="D52" s="59"/>
      <c r="E52" s="59"/>
      <c r="F52" s="59"/>
      <c r="G52" s="110">
        <f>SUMIF(Wainwright_All_R_R_Th!$D$23:$BB$23,$B52,Wainwright_All_R_R_Th!$D$24:$BB$24)</f>
        <v>0</v>
      </c>
      <c r="H52" s="61">
        <f t="shared" si="13"/>
        <v>0</v>
      </c>
      <c r="I52" s="61">
        <f t="shared" si="14"/>
        <v>0</v>
      </c>
      <c r="J52" s="61">
        <f t="shared" si="15"/>
        <v>0</v>
      </c>
      <c r="K52" s="62">
        <f t="shared" si="16"/>
        <v>0</v>
      </c>
      <c r="L52" s="62">
        <f t="shared" si="17"/>
        <v>0</v>
      </c>
      <c r="M52" s="62">
        <f t="shared" si="18"/>
        <v>0</v>
      </c>
      <c r="N52" s="62">
        <f t="shared" si="19"/>
        <v>0</v>
      </c>
      <c r="O52" s="62">
        <f t="shared" si="20"/>
        <v>0</v>
      </c>
      <c r="P52" s="62">
        <f t="shared" si="21"/>
        <v>0</v>
      </c>
      <c r="Q52" s="62">
        <f t="shared" si="22"/>
        <v>0</v>
      </c>
      <c r="R52" s="63">
        <f t="shared" si="23"/>
        <v>0</v>
      </c>
      <c r="X52" s="64"/>
    </row>
    <row r="53" spans="1:24">
      <c r="A53" s="97"/>
      <c r="B53" s="85">
        <f t="shared" si="24"/>
        <v>2050</v>
      </c>
      <c r="C53" s="100">
        <f t="shared" si="12"/>
        <v>2051</v>
      </c>
      <c r="D53" s="59"/>
      <c r="E53" s="59"/>
      <c r="F53" s="59"/>
      <c r="G53" s="110">
        <f>SUMIF(Wainwright_All_R_R_Th!$D$23:$BB$23,$B53,Wainwright_All_R_R_Th!$D$24:$BB$24)</f>
        <v>0</v>
      </c>
      <c r="H53" s="61">
        <f t="shared" si="13"/>
        <v>0</v>
      </c>
      <c r="I53" s="61">
        <f t="shared" si="14"/>
        <v>0</v>
      </c>
      <c r="J53" s="61">
        <f t="shared" si="15"/>
        <v>0</v>
      </c>
      <c r="K53" s="62">
        <f t="shared" si="16"/>
        <v>0</v>
      </c>
      <c r="L53" s="62">
        <f t="shared" si="17"/>
        <v>0</v>
      </c>
      <c r="M53" s="62">
        <f t="shared" si="18"/>
        <v>0</v>
      </c>
      <c r="N53" s="62">
        <f t="shared" si="19"/>
        <v>0</v>
      </c>
      <c r="O53" s="62">
        <f t="shared" si="20"/>
        <v>0</v>
      </c>
      <c r="P53" s="62">
        <f t="shared" si="21"/>
        <v>0</v>
      </c>
      <c r="Q53" s="62">
        <f t="shared" si="22"/>
        <v>0</v>
      </c>
      <c r="R53" s="63">
        <f t="shared" si="23"/>
        <v>0</v>
      </c>
      <c r="X53" s="64"/>
    </row>
    <row r="54" spans="1:24">
      <c r="A54" s="99"/>
      <c r="B54" s="85">
        <f t="shared" si="24"/>
        <v>2051</v>
      </c>
      <c r="C54" s="100">
        <f t="shared" si="12"/>
        <v>2052</v>
      </c>
      <c r="D54" s="59"/>
      <c r="E54" s="59"/>
      <c r="F54" s="59"/>
      <c r="G54" s="110">
        <f>SUMIF(Wainwright_All_R_R_Th!$D$23:$BB$23,$B54,Wainwright_All_R_R_Th!$D$24:$BB$24)</f>
        <v>0</v>
      </c>
      <c r="H54" s="61">
        <f t="shared" si="13"/>
        <v>0</v>
      </c>
      <c r="I54" s="61">
        <f t="shared" si="14"/>
        <v>0</v>
      </c>
      <c r="J54" s="61">
        <f t="shared" si="15"/>
        <v>0</v>
      </c>
      <c r="K54" s="62">
        <f t="shared" si="16"/>
        <v>0</v>
      </c>
      <c r="L54" s="62">
        <f t="shared" si="17"/>
        <v>0</v>
      </c>
      <c r="M54" s="62">
        <f t="shared" si="18"/>
        <v>0</v>
      </c>
      <c r="N54" s="62">
        <f t="shared" si="19"/>
        <v>0</v>
      </c>
      <c r="O54" s="62">
        <f t="shared" si="20"/>
        <v>0</v>
      </c>
      <c r="P54" s="62">
        <f t="shared" si="21"/>
        <v>0</v>
      </c>
      <c r="Q54" s="62">
        <f t="shared" si="22"/>
        <v>0</v>
      </c>
      <c r="R54" s="63">
        <f t="shared" si="23"/>
        <v>0</v>
      </c>
      <c r="X54" s="64"/>
    </row>
    <row r="55" spans="1:24">
      <c r="A55" s="97"/>
      <c r="B55" s="85">
        <f t="shared" si="24"/>
        <v>2052</v>
      </c>
      <c r="C55" s="100">
        <f t="shared" si="12"/>
        <v>2053</v>
      </c>
      <c r="D55" s="59"/>
      <c r="E55" s="59"/>
      <c r="F55" s="59"/>
      <c r="G55" s="110">
        <f>SUMIF(Wainwright_All_R_R_Th!$D$23:$BB$23,$B55,Wainwright_All_R_R_Th!$D$24:$BB$24)</f>
        <v>0</v>
      </c>
      <c r="H55" s="61">
        <f t="shared" si="13"/>
        <v>0</v>
      </c>
      <c r="I55" s="61">
        <f t="shared" si="14"/>
        <v>0</v>
      </c>
      <c r="J55" s="61">
        <f t="shared" si="15"/>
        <v>0</v>
      </c>
      <c r="K55" s="62">
        <f t="shared" si="16"/>
        <v>0</v>
      </c>
      <c r="L55" s="62">
        <f t="shared" si="17"/>
        <v>0</v>
      </c>
      <c r="M55" s="62">
        <f t="shared" si="18"/>
        <v>0</v>
      </c>
      <c r="N55" s="62">
        <f t="shared" si="19"/>
        <v>0</v>
      </c>
      <c r="O55" s="62">
        <f t="shared" si="20"/>
        <v>0</v>
      </c>
      <c r="P55" s="62">
        <f t="shared" si="21"/>
        <v>0</v>
      </c>
      <c r="Q55" s="62">
        <f t="shared" si="22"/>
        <v>0</v>
      </c>
      <c r="R55" s="63">
        <f t="shared" si="23"/>
        <v>0</v>
      </c>
      <c r="X55" s="64"/>
    </row>
    <row r="56" spans="1:24">
      <c r="A56" s="97"/>
      <c r="B56" s="85">
        <f t="shared" si="24"/>
        <v>2053</v>
      </c>
      <c r="C56" s="100">
        <f t="shared" si="12"/>
        <v>2054</v>
      </c>
      <c r="D56" s="59"/>
      <c r="E56" s="59"/>
      <c r="F56" s="59"/>
      <c r="G56" s="110">
        <f>SUMIF(Wainwright_All_R_R_Th!$D$23:$BB$23,$B56,Wainwright_All_R_R_Th!$D$24:$BB$24)</f>
        <v>0</v>
      </c>
      <c r="H56" s="61">
        <f t="shared" si="13"/>
        <v>0</v>
      </c>
      <c r="I56" s="61">
        <f t="shared" si="14"/>
        <v>0</v>
      </c>
      <c r="J56" s="61">
        <f t="shared" si="15"/>
        <v>0</v>
      </c>
      <c r="K56" s="62">
        <f t="shared" si="16"/>
        <v>0</v>
      </c>
      <c r="L56" s="62">
        <f t="shared" si="17"/>
        <v>0</v>
      </c>
      <c r="M56" s="62">
        <f t="shared" si="18"/>
        <v>0</v>
      </c>
      <c r="N56" s="62">
        <f t="shared" si="19"/>
        <v>0</v>
      </c>
      <c r="O56" s="62">
        <f t="shared" si="20"/>
        <v>0</v>
      </c>
      <c r="P56" s="62">
        <f t="shared" si="21"/>
        <v>0</v>
      </c>
      <c r="Q56" s="62">
        <f t="shared" si="22"/>
        <v>0</v>
      </c>
      <c r="R56" s="63">
        <f t="shared" si="23"/>
        <v>0</v>
      </c>
      <c r="X56" s="64"/>
    </row>
    <row r="57" spans="1:24">
      <c r="A57" s="97"/>
      <c r="B57" s="85">
        <f t="shared" si="24"/>
        <v>2054</v>
      </c>
      <c r="C57" s="100">
        <f t="shared" si="12"/>
        <v>2055</v>
      </c>
      <c r="D57" s="59"/>
      <c r="E57" s="59"/>
      <c r="F57" s="59"/>
      <c r="G57" s="110">
        <f>SUMIF(Wainwright_All_R_R_Th!$D$23:$BB$23,$B57,Wainwright_All_R_R_Th!$D$24:$BB$24)</f>
        <v>0</v>
      </c>
      <c r="H57" s="61">
        <f t="shared" si="13"/>
        <v>0</v>
      </c>
      <c r="I57" s="61">
        <f t="shared" si="14"/>
        <v>0</v>
      </c>
      <c r="J57" s="61">
        <f t="shared" si="15"/>
        <v>0</v>
      </c>
      <c r="K57" s="62">
        <f t="shared" si="16"/>
        <v>0</v>
      </c>
      <c r="L57" s="62">
        <f t="shared" si="17"/>
        <v>0</v>
      </c>
      <c r="M57" s="62">
        <f t="shared" si="18"/>
        <v>0</v>
      </c>
      <c r="N57" s="62">
        <f t="shared" si="19"/>
        <v>0</v>
      </c>
      <c r="O57" s="62">
        <f t="shared" si="20"/>
        <v>0</v>
      </c>
      <c r="P57" s="62">
        <f t="shared" si="21"/>
        <v>0</v>
      </c>
      <c r="Q57" s="62">
        <f t="shared" si="22"/>
        <v>0</v>
      </c>
      <c r="R57" s="63">
        <f t="shared" si="23"/>
        <v>0</v>
      </c>
      <c r="X57" s="64"/>
    </row>
    <row r="58" spans="1:24">
      <c r="A58" s="97"/>
      <c r="B58" s="85">
        <f t="shared" si="24"/>
        <v>2055</v>
      </c>
      <c r="C58" s="100">
        <f t="shared" si="12"/>
        <v>2056</v>
      </c>
      <c r="D58" s="59"/>
      <c r="E58" s="59"/>
      <c r="F58" s="59"/>
      <c r="G58" s="110">
        <f>SUMIF(Wainwright_All_R_R_Th!$D$23:$BB$23,$B58,Wainwright_All_R_R_Th!$D$24:$BB$24)</f>
        <v>0</v>
      </c>
      <c r="H58" s="61">
        <f t="shared" si="13"/>
        <v>0</v>
      </c>
      <c r="I58" s="61">
        <f t="shared" si="14"/>
        <v>0</v>
      </c>
      <c r="J58" s="61">
        <f t="shared" si="15"/>
        <v>0</v>
      </c>
      <c r="K58" s="62">
        <f t="shared" si="16"/>
        <v>0</v>
      </c>
      <c r="L58" s="62">
        <f t="shared" si="17"/>
        <v>0</v>
      </c>
      <c r="M58" s="62">
        <f t="shared" si="18"/>
        <v>0</v>
      </c>
      <c r="N58" s="62">
        <f t="shared" si="19"/>
        <v>0</v>
      </c>
      <c r="O58" s="62">
        <f t="shared" si="20"/>
        <v>0</v>
      </c>
      <c r="P58" s="62">
        <f t="shared" si="21"/>
        <v>0</v>
      </c>
      <c r="Q58" s="62">
        <f t="shared" si="22"/>
        <v>0</v>
      </c>
      <c r="R58" s="63">
        <f t="shared" si="23"/>
        <v>0</v>
      </c>
      <c r="X58" s="64"/>
    </row>
    <row r="59" spans="1:24">
      <c r="A59" s="99"/>
      <c r="B59" s="85">
        <f t="shared" si="24"/>
        <v>2056</v>
      </c>
      <c r="C59" s="100">
        <f t="shared" si="12"/>
        <v>2057</v>
      </c>
      <c r="D59" s="59"/>
      <c r="E59" s="59"/>
      <c r="F59" s="59"/>
      <c r="G59" s="110">
        <f>SUMIF(Wainwright_All_R_R_Th!$D$23:$BB$23,$B59,Wainwright_All_R_R_Th!$D$24:$BB$24)</f>
        <v>0</v>
      </c>
      <c r="H59" s="61">
        <f t="shared" si="13"/>
        <v>0</v>
      </c>
      <c r="I59" s="61">
        <f t="shared" si="14"/>
        <v>0</v>
      </c>
      <c r="J59" s="61">
        <f t="shared" si="15"/>
        <v>0</v>
      </c>
      <c r="K59" s="62">
        <f t="shared" si="16"/>
        <v>0</v>
      </c>
      <c r="L59" s="62">
        <f t="shared" si="17"/>
        <v>0</v>
      </c>
      <c r="M59" s="62">
        <f t="shared" si="18"/>
        <v>0</v>
      </c>
      <c r="N59" s="62">
        <f t="shared" si="19"/>
        <v>0</v>
      </c>
      <c r="O59" s="62">
        <f t="shared" si="20"/>
        <v>0</v>
      </c>
      <c r="P59" s="62">
        <f t="shared" si="21"/>
        <v>0</v>
      </c>
      <c r="Q59" s="62">
        <f t="shared" si="22"/>
        <v>0</v>
      </c>
      <c r="R59" s="63">
        <f t="shared" si="23"/>
        <v>0</v>
      </c>
      <c r="X59" s="64"/>
    </row>
    <row r="60" spans="1:24">
      <c r="A60" s="99"/>
      <c r="B60" s="85">
        <f t="shared" si="24"/>
        <v>2057</v>
      </c>
      <c r="C60" s="100">
        <f t="shared" si="12"/>
        <v>2058</v>
      </c>
      <c r="D60" s="59"/>
      <c r="E60" s="59"/>
      <c r="F60" s="59"/>
      <c r="G60" s="110">
        <f>SUMIF(Wainwright_All_R_R_Th!$D$23:$BB$23,$B60,Wainwright_All_R_R_Th!$D$24:$BB$24)</f>
        <v>0</v>
      </c>
      <c r="H60" s="61">
        <f t="shared" si="13"/>
        <v>0</v>
      </c>
      <c r="I60" s="61">
        <f t="shared" si="14"/>
        <v>0</v>
      </c>
      <c r="J60" s="61">
        <f t="shared" si="15"/>
        <v>0</v>
      </c>
      <c r="K60" s="62">
        <f t="shared" si="16"/>
        <v>0</v>
      </c>
      <c r="L60" s="62">
        <f t="shared" si="17"/>
        <v>0</v>
      </c>
      <c r="M60" s="62">
        <f t="shared" si="18"/>
        <v>0</v>
      </c>
      <c r="N60" s="62">
        <f t="shared" si="19"/>
        <v>0</v>
      </c>
      <c r="O60" s="62">
        <f t="shared" si="20"/>
        <v>0</v>
      </c>
      <c r="P60" s="62">
        <f t="shared" si="21"/>
        <v>0</v>
      </c>
      <c r="Q60" s="62">
        <f t="shared" si="22"/>
        <v>0</v>
      </c>
      <c r="R60" s="63">
        <f t="shared" si="23"/>
        <v>0</v>
      </c>
      <c r="X60" s="64"/>
    </row>
    <row r="61" spans="1:24">
      <c r="A61" s="97"/>
      <c r="B61" s="85">
        <f t="shared" si="24"/>
        <v>2058</v>
      </c>
      <c r="C61" s="100">
        <f t="shared" si="12"/>
        <v>2059</v>
      </c>
      <c r="D61" s="59"/>
      <c r="E61" s="59"/>
      <c r="F61" s="59"/>
      <c r="G61" s="110">
        <f>SUMIF(Wainwright_All_R_R_Th!$D$23:$BB$23,$B61,Wainwright_All_R_R_Th!$D$24:$BB$24)</f>
        <v>0</v>
      </c>
      <c r="H61" s="61">
        <f t="shared" si="13"/>
        <v>0</v>
      </c>
      <c r="I61" s="61">
        <f t="shared" si="14"/>
        <v>0</v>
      </c>
      <c r="J61" s="61">
        <f t="shared" si="15"/>
        <v>0</v>
      </c>
      <c r="K61" s="62">
        <f t="shared" si="16"/>
        <v>0</v>
      </c>
      <c r="L61" s="62">
        <f t="shared" si="17"/>
        <v>0</v>
      </c>
      <c r="M61" s="62">
        <f t="shared" si="18"/>
        <v>0</v>
      </c>
      <c r="N61" s="62">
        <f t="shared" si="19"/>
        <v>0</v>
      </c>
      <c r="O61" s="62">
        <f t="shared" si="20"/>
        <v>0</v>
      </c>
      <c r="P61" s="62">
        <f t="shared" si="21"/>
        <v>0</v>
      </c>
      <c r="Q61" s="62">
        <f t="shared" si="22"/>
        <v>0</v>
      </c>
      <c r="R61" s="63">
        <f t="shared" si="23"/>
        <v>0</v>
      </c>
      <c r="X61" s="64"/>
    </row>
    <row r="62" spans="1:24" ht="13.5" thickBot="1">
      <c r="A62" s="56"/>
      <c r="B62" s="57"/>
      <c r="C62" s="66"/>
      <c r="D62" s="65"/>
      <c r="E62" s="65"/>
      <c r="F62" s="65"/>
      <c r="G62" s="60"/>
      <c r="H62" s="61">
        <f t="shared" si="13"/>
        <v>0</v>
      </c>
      <c r="I62" s="61">
        <f t="shared" si="14"/>
        <v>0</v>
      </c>
      <c r="J62" s="61">
        <f t="shared" si="15"/>
        <v>0</v>
      </c>
      <c r="K62" s="62">
        <f t="shared" si="16"/>
        <v>0</v>
      </c>
      <c r="L62" s="62">
        <f t="shared" si="17"/>
        <v>0</v>
      </c>
      <c r="M62" s="62">
        <f t="shared" si="18"/>
        <v>0</v>
      </c>
      <c r="N62" s="62">
        <f t="shared" si="19"/>
        <v>0</v>
      </c>
      <c r="O62" s="62">
        <f t="shared" si="20"/>
        <v>0</v>
      </c>
      <c r="P62" s="62">
        <f t="shared" si="21"/>
        <v>0</v>
      </c>
      <c r="Q62" s="62">
        <f t="shared" si="22"/>
        <v>0</v>
      </c>
      <c r="R62" s="63">
        <f t="shared" si="23"/>
        <v>0</v>
      </c>
      <c r="T62" s="36">
        <f>SUM(N62:Q62)*$S$69</f>
        <v>0</v>
      </c>
      <c r="U62" s="36">
        <f>M62*$S$69</f>
        <v>0</v>
      </c>
      <c r="V62" s="36">
        <f>(K62+L62+Q62)*S$69</f>
        <v>0</v>
      </c>
      <c r="X62" s="64"/>
    </row>
    <row r="63" spans="1:24">
      <c r="A63" s="67"/>
      <c r="B63" s="68"/>
      <c r="C63" s="69"/>
      <c r="D63" s="67"/>
      <c r="E63" s="67"/>
      <c r="F63" s="67"/>
      <c r="G63" s="70"/>
      <c r="H63" s="71"/>
      <c r="I63" s="71"/>
      <c r="J63" s="71"/>
      <c r="K63" s="72"/>
      <c r="L63" s="72"/>
      <c r="M63" s="72"/>
      <c r="N63" s="72"/>
      <c r="O63" s="72"/>
      <c r="P63" s="72"/>
      <c r="Q63" s="72"/>
      <c r="R63" s="67"/>
    </row>
    <row r="64" spans="1:24" s="79" customFormat="1" ht="15.75" thickBot="1">
      <c r="A64" s="73" t="s">
        <v>931</v>
      </c>
      <c r="B64" s="74"/>
      <c r="C64" s="75"/>
      <c r="D64" s="76"/>
      <c r="E64" s="76"/>
      <c r="F64" s="76"/>
      <c r="G64" s="77">
        <f t="shared" ref="G64:R64" si="25">SUM(G11:G62)</f>
        <v>4273840</v>
      </c>
      <c r="H64" s="102">
        <f t="shared" si="25"/>
        <v>213692</v>
      </c>
      <c r="I64" s="77">
        <f t="shared" si="25"/>
        <v>89750.640000000014</v>
      </c>
      <c r="J64" s="77">
        <f t="shared" si="25"/>
        <v>228864.13199999998</v>
      </c>
      <c r="K64" s="77">
        <f t="shared" si="25"/>
        <v>586349.90618399996</v>
      </c>
      <c r="L64" s="77">
        <f t="shared" si="25"/>
        <v>539249.66781840008</v>
      </c>
      <c r="M64" s="77">
        <f t="shared" si="25"/>
        <v>5931746.3460023999</v>
      </c>
      <c r="N64" s="77">
        <f t="shared" si="25"/>
        <v>456744.46864218486</v>
      </c>
      <c r="O64" s="77">
        <f t="shared" si="25"/>
        <v>296587.31730012002</v>
      </c>
      <c r="P64" s="77">
        <f t="shared" si="25"/>
        <v>177952.390380072</v>
      </c>
      <c r="Q64" s="77">
        <f t="shared" si="25"/>
        <v>93128.417632237673</v>
      </c>
      <c r="R64" s="78">
        <f t="shared" si="25"/>
        <v>6956158.9399570134</v>
      </c>
    </row>
    <row r="65" spans="1:68">
      <c r="A65" s="80"/>
      <c r="B65" s="81"/>
      <c r="C65" s="82"/>
      <c r="D65" s="83"/>
      <c r="E65" s="83"/>
      <c r="F65" s="83"/>
      <c r="G65" s="84"/>
      <c r="H65" s="103"/>
      <c r="I65" s="84"/>
      <c r="J65" s="84"/>
      <c r="K65" s="84"/>
      <c r="L65" s="84"/>
      <c r="M65" s="84"/>
      <c r="N65" s="84"/>
      <c r="O65" s="84"/>
      <c r="P65" s="84"/>
      <c r="Q65" s="84"/>
      <c r="R65" s="55"/>
    </row>
    <row r="66" spans="1:68">
      <c r="C66" s="50"/>
      <c r="R66" s="83"/>
    </row>
    <row r="67" spans="1:68">
      <c r="C67" s="50"/>
      <c r="R67" s="83"/>
    </row>
    <row r="68" spans="1:68">
      <c r="C68" s="50"/>
      <c r="R68" s="83"/>
    </row>
    <row r="69" spans="1:68">
      <c r="C69" s="50"/>
      <c r="R69" s="83"/>
      <c r="S69" s="64"/>
      <c r="T69" s="64"/>
      <c r="U69" s="64"/>
      <c r="V69" s="64"/>
      <c r="W69" s="64"/>
      <c r="X69" s="64"/>
      <c r="Y69" s="64"/>
      <c r="Z69" s="64"/>
      <c r="AA69" s="64"/>
      <c r="AB69" s="64"/>
      <c r="AC69" s="64"/>
      <c r="AD69" s="64"/>
      <c r="AE69" s="64"/>
      <c r="AF69" s="64"/>
      <c r="AG69" s="64"/>
      <c r="AH69" s="64"/>
      <c r="AI69" s="64"/>
      <c r="AJ69" s="64"/>
      <c r="AK69" s="64"/>
      <c r="AL69" s="64"/>
      <c r="AM69" s="64"/>
      <c r="AN69" s="64"/>
      <c r="AO69" s="64"/>
      <c r="AP69" s="64"/>
      <c r="AQ69" s="64"/>
      <c r="AR69" s="64"/>
      <c r="AS69" s="64"/>
      <c r="AT69" s="64"/>
      <c r="AU69" s="64"/>
      <c r="AV69" s="64"/>
      <c r="AW69" s="64"/>
      <c r="AX69" s="64"/>
      <c r="AY69" s="64"/>
      <c r="AZ69" s="64"/>
      <c r="BA69" s="64"/>
      <c r="BB69" s="64"/>
      <c r="BC69" s="64"/>
      <c r="BD69" s="64"/>
      <c r="BE69" s="64"/>
      <c r="BF69" s="64"/>
      <c r="BG69" s="64"/>
      <c r="BH69" s="64"/>
      <c r="BI69" s="64"/>
      <c r="BJ69" s="64"/>
      <c r="BK69" s="64"/>
      <c r="BL69" s="64"/>
      <c r="BM69" s="64"/>
      <c r="BN69" s="64"/>
      <c r="BO69" s="64"/>
      <c r="BP69" s="64"/>
    </row>
    <row r="70" spans="1:68" ht="13.5" customHeight="1">
      <c r="C70" s="50"/>
      <c r="R70" s="83"/>
    </row>
    <row r="71" spans="1:68" ht="13.5" customHeight="1">
      <c r="C71" s="50"/>
      <c r="R71" s="83"/>
    </row>
    <row r="72" spans="1:68" ht="13.5" customHeight="1">
      <c r="C72" s="50"/>
      <c r="R72" s="83"/>
    </row>
    <row r="73" spans="1:68" ht="13.5" customHeight="1">
      <c r="C73" s="50"/>
      <c r="R73" s="83"/>
    </row>
    <row r="74" spans="1:68" ht="13.5" customHeight="1">
      <c r="C74" s="50"/>
      <c r="R74" s="83"/>
    </row>
    <row r="75" spans="1:68" ht="13.5" customHeight="1">
      <c r="C75" s="50"/>
      <c r="R75" s="83"/>
    </row>
    <row r="76" spans="1:68" ht="13.5" customHeight="1">
      <c r="C76" s="50"/>
      <c r="R76" s="83"/>
    </row>
    <row r="77" spans="1:68" ht="13.5" customHeight="1">
      <c r="C77" s="50"/>
      <c r="R77" s="83"/>
    </row>
    <row r="78" spans="1:68" ht="13.5" customHeight="1">
      <c r="C78" s="50"/>
      <c r="R78" s="83"/>
    </row>
    <row r="79" spans="1:68" ht="13.5" customHeight="1">
      <c r="C79" s="50"/>
      <c r="R79" s="83"/>
    </row>
    <row r="80" spans="1:68" ht="13.5" customHeight="1">
      <c r="C80" s="50"/>
      <c r="R80" s="83"/>
    </row>
    <row r="81" spans="3:18" ht="13.5" customHeight="1">
      <c r="C81" s="50"/>
      <c r="R81" s="83"/>
    </row>
    <row r="82" spans="3:18" ht="13.5" customHeight="1">
      <c r="C82" s="50"/>
      <c r="R82" s="83"/>
    </row>
    <row r="83" spans="3:18" ht="13.5" customHeight="1">
      <c r="C83" s="50"/>
      <c r="R83" s="83"/>
    </row>
    <row r="84" spans="3:18" ht="13.5" customHeight="1">
      <c r="C84" s="50"/>
      <c r="R84" s="83"/>
    </row>
    <row r="85" spans="3:18" ht="13.5" customHeight="1">
      <c r="C85" s="50"/>
      <c r="R85" s="83"/>
    </row>
    <row r="86" spans="3:18" ht="13.5" customHeight="1">
      <c r="C86" s="50"/>
      <c r="R86" s="83"/>
    </row>
    <row r="87" spans="3:18" ht="13.5" customHeight="1">
      <c r="C87" s="50"/>
      <c r="R87" s="83"/>
    </row>
    <row r="88" spans="3:18" ht="13.5" customHeight="1">
      <c r="C88" s="50"/>
      <c r="R88" s="83"/>
    </row>
    <row r="89" spans="3:18" ht="13.5" customHeight="1">
      <c r="C89" s="50"/>
      <c r="R89" s="83"/>
    </row>
    <row r="90" spans="3:18" ht="13.5" customHeight="1">
      <c r="C90" s="50"/>
      <c r="R90" s="83"/>
    </row>
    <row r="91" spans="3:18" ht="13.5" customHeight="1">
      <c r="C91" s="50"/>
      <c r="R91" s="83"/>
    </row>
    <row r="92" spans="3:18" ht="13.5" customHeight="1">
      <c r="C92" s="50"/>
      <c r="R92" s="83"/>
    </row>
    <row r="93" spans="3:18" ht="13.5" customHeight="1">
      <c r="C93" s="50"/>
      <c r="R93" s="83"/>
    </row>
    <row r="94" spans="3:18" ht="13.5" customHeight="1">
      <c r="C94" s="50"/>
      <c r="R94" s="83"/>
    </row>
    <row r="95" spans="3:18">
      <c r="C95" s="50"/>
      <c r="R95" s="83"/>
    </row>
    <row r="96" spans="3:18">
      <c r="C96" s="50"/>
      <c r="R96" s="83"/>
    </row>
    <row r="97" spans="3:18">
      <c r="C97" s="50"/>
      <c r="R97" s="83"/>
    </row>
    <row r="98" spans="3:18">
      <c r="C98" s="50"/>
      <c r="R98" s="83"/>
    </row>
    <row r="99" spans="3:18">
      <c r="C99" s="50"/>
      <c r="R99" s="83"/>
    </row>
    <row r="100" spans="3:18">
      <c r="C100" s="50"/>
      <c r="R100" s="83"/>
    </row>
    <row r="101" spans="3:18">
      <c r="C101" s="50"/>
      <c r="R101" s="83"/>
    </row>
    <row r="102" spans="3:18">
      <c r="C102" s="50"/>
      <c r="R102" s="83"/>
    </row>
    <row r="103" spans="3:18">
      <c r="C103" s="50"/>
      <c r="R103" s="83"/>
    </row>
    <row r="104" spans="3:18">
      <c r="C104" s="50"/>
      <c r="R104" s="83"/>
    </row>
    <row r="105" spans="3:18">
      <c r="C105" s="50"/>
      <c r="R105" s="83"/>
    </row>
    <row r="106" spans="3:18">
      <c r="C106" s="50"/>
      <c r="R106" s="83"/>
    </row>
    <row r="107" spans="3:18">
      <c r="C107" s="50"/>
      <c r="R107" s="83"/>
    </row>
    <row r="108" spans="3:18">
      <c r="C108" s="50"/>
      <c r="R108" s="83"/>
    </row>
    <row r="109" spans="3:18">
      <c r="C109" s="50"/>
      <c r="R109" s="83"/>
    </row>
    <row r="110" spans="3:18">
      <c r="C110" s="50"/>
      <c r="R110" s="83"/>
    </row>
    <row r="111" spans="3:18">
      <c r="C111" s="50"/>
      <c r="R111" s="83"/>
    </row>
    <row r="112" spans="3:18">
      <c r="C112" s="50"/>
      <c r="R112" s="83"/>
    </row>
    <row r="113" spans="3:18">
      <c r="C113" s="50"/>
      <c r="R113" s="83"/>
    </row>
    <row r="114" spans="3:18">
      <c r="C114" s="50"/>
      <c r="R114" s="83"/>
    </row>
    <row r="115" spans="3:18">
      <c r="C115" s="50"/>
      <c r="R115" s="83"/>
    </row>
    <row r="116" spans="3:18">
      <c r="C116" s="50"/>
      <c r="R116" s="83"/>
    </row>
    <row r="117" spans="3:18">
      <c r="C117" s="50"/>
      <c r="R117" s="83"/>
    </row>
    <row r="118" spans="3:18">
      <c r="C118" s="50"/>
      <c r="R118" s="83"/>
    </row>
    <row r="119" spans="3:18">
      <c r="C119" s="50"/>
      <c r="R119" s="83"/>
    </row>
    <row r="120" spans="3:18">
      <c r="C120" s="50"/>
      <c r="R120" s="83"/>
    </row>
    <row r="121" spans="3:18">
      <c r="C121" s="50"/>
      <c r="R121" s="83"/>
    </row>
    <row r="122" spans="3:18">
      <c r="C122" s="50"/>
      <c r="R122" s="83"/>
    </row>
    <row r="123" spans="3:18">
      <c r="C123" s="50"/>
      <c r="R123" s="83"/>
    </row>
    <row r="124" spans="3:18">
      <c r="C124" s="50"/>
      <c r="R124" s="83"/>
    </row>
    <row r="125" spans="3:18">
      <c r="C125" s="50"/>
      <c r="R125" s="83"/>
    </row>
    <row r="126" spans="3:18">
      <c r="C126" s="50"/>
      <c r="R126" s="83"/>
    </row>
    <row r="127" spans="3:18">
      <c r="C127" s="50"/>
      <c r="R127" s="83"/>
    </row>
    <row r="128" spans="3:18">
      <c r="C128" s="50"/>
      <c r="R128" s="83"/>
    </row>
    <row r="129" spans="3:18">
      <c r="C129" s="50"/>
      <c r="R129" s="83"/>
    </row>
    <row r="130" spans="3:18">
      <c r="C130" s="50"/>
      <c r="R130" s="83"/>
    </row>
    <row r="131" spans="3:18">
      <c r="C131" s="50"/>
      <c r="R131" s="83"/>
    </row>
    <row r="132" spans="3:18">
      <c r="C132" s="50"/>
      <c r="R132" s="83"/>
    </row>
    <row r="133" spans="3:18">
      <c r="C133" s="50"/>
      <c r="R133" s="83"/>
    </row>
    <row r="134" spans="3:18">
      <c r="C134" s="50"/>
      <c r="R134" s="83"/>
    </row>
    <row r="135" spans="3:18">
      <c r="C135" s="50"/>
      <c r="R135" s="83"/>
    </row>
    <row r="136" spans="3:18">
      <c r="C136" s="50"/>
      <c r="R136" s="83"/>
    </row>
    <row r="137" spans="3:18">
      <c r="C137" s="50"/>
      <c r="R137" s="83"/>
    </row>
    <row r="138" spans="3:18">
      <c r="C138" s="50"/>
      <c r="R138" s="83"/>
    </row>
    <row r="139" spans="3:18">
      <c r="C139" s="50"/>
      <c r="R139" s="83"/>
    </row>
    <row r="140" spans="3:18">
      <c r="C140" s="50"/>
      <c r="R140" s="83"/>
    </row>
    <row r="141" spans="3:18">
      <c r="C141" s="50"/>
      <c r="R141" s="83"/>
    </row>
    <row r="142" spans="3:18">
      <c r="C142" s="50"/>
      <c r="R142" s="83"/>
    </row>
    <row r="143" spans="3:18">
      <c r="C143" s="50"/>
      <c r="R143" s="83"/>
    </row>
    <row r="144" spans="3:18">
      <c r="C144" s="50"/>
      <c r="R144" s="83"/>
    </row>
    <row r="145" spans="3:18">
      <c r="C145" s="50"/>
      <c r="R145" s="83"/>
    </row>
    <row r="146" spans="3:18">
      <c r="C146" s="50"/>
      <c r="R146" s="83"/>
    </row>
    <row r="147" spans="3:18">
      <c r="C147" s="50"/>
      <c r="R147" s="83"/>
    </row>
    <row r="148" spans="3:18">
      <c r="C148" s="50"/>
      <c r="R148" s="83"/>
    </row>
    <row r="149" spans="3:18">
      <c r="C149" s="50"/>
      <c r="R149" s="83"/>
    </row>
    <row r="150" spans="3:18">
      <c r="C150" s="50"/>
      <c r="R150" s="83"/>
    </row>
    <row r="151" spans="3:18">
      <c r="C151" s="50"/>
      <c r="R151" s="83"/>
    </row>
    <row r="152" spans="3:18">
      <c r="C152" s="50"/>
      <c r="R152" s="83"/>
    </row>
    <row r="153" spans="3:18">
      <c r="C153" s="50"/>
      <c r="R153" s="83"/>
    </row>
    <row r="154" spans="3:18">
      <c r="C154" s="50"/>
      <c r="R154" s="83"/>
    </row>
    <row r="155" spans="3:18">
      <c r="C155" s="50"/>
      <c r="R155" s="83"/>
    </row>
    <row r="156" spans="3:18">
      <c r="C156" s="50"/>
      <c r="R156" s="83"/>
    </row>
    <row r="157" spans="3:18">
      <c r="C157" s="50"/>
      <c r="R157" s="83"/>
    </row>
    <row r="158" spans="3:18">
      <c r="C158" s="50"/>
      <c r="R158" s="83"/>
    </row>
    <row r="159" spans="3:18">
      <c r="C159" s="50"/>
      <c r="R159" s="83"/>
    </row>
    <row r="160" spans="3:18">
      <c r="C160" s="50"/>
      <c r="R160" s="83"/>
    </row>
    <row r="161" spans="3:18">
      <c r="C161" s="50"/>
      <c r="R161" s="83"/>
    </row>
    <row r="162" spans="3:18">
      <c r="C162" s="50"/>
      <c r="R162" s="83"/>
    </row>
    <row r="163" spans="3:18">
      <c r="C163" s="50"/>
      <c r="R163" s="83"/>
    </row>
    <row r="164" spans="3:18">
      <c r="C164" s="50"/>
      <c r="R164" s="83"/>
    </row>
    <row r="165" spans="3:18">
      <c r="C165" s="50"/>
      <c r="R165" s="83"/>
    </row>
    <row r="166" spans="3:18">
      <c r="C166" s="50"/>
      <c r="R166" s="83"/>
    </row>
    <row r="167" spans="3:18">
      <c r="C167" s="50"/>
      <c r="R167" s="83"/>
    </row>
    <row r="168" spans="3:18">
      <c r="C168" s="50"/>
      <c r="R168" s="83"/>
    </row>
    <row r="169" spans="3:18">
      <c r="C169" s="50"/>
      <c r="R169" s="83"/>
    </row>
    <row r="170" spans="3:18">
      <c r="C170" s="50"/>
      <c r="R170" s="83"/>
    </row>
    <row r="171" spans="3:18">
      <c r="C171" s="50"/>
      <c r="R171" s="83"/>
    </row>
    <row r="172" spans="3:18">
      <c r="C172" s="50"/>
      <c r="R172" s="83"/>
    </row>
    <row r="173" spans="3:18">
      <c r="C173" s="50"/>
      <c r="R173" s="83"/>
    </row>
    <row r="174" spans="3:18">
      <c r="C174" s="50"/>
      <c r="R174" s="83"/>
    </row>
    <row r="175" spans="3:18">
      <c r="C175" s="50"/>
      <c r="R175" s="83"/>
    </row>
    <row r="176" spans="3:18">
      <c r="C176" s="50"/>
      <c r="R176" s="83"/>
    </row>
    <row r="177" spans="3:18">
      <c r="C177" s="50"/>
      <c r="R177" s="83"/>
    </row>
    <row r="178" spans="3:18">
      <c r="C178" s="50"/>
      <c r="R178" s="83"/>
    </row>
    <row r="179" spans="3:18">
      <c r="C179" s="50"/>
      <c r="R179" s="83"/>
    </row>
    <row r="180" spans="3:18">
      <c r="C180" s="50"/>
      <c r="R180" s="83"/>
    </row>
    <row r="181" spans="3:18">
      <c r="C181" s="50"/>
      <c r="R181" s="83"/>
    </row>
    <row r="182" spans="3:18">
      <c r="C182" s="50"/>
      <c r="R182" s="83"/>
    </row>
    <row r="183" spans="3:18">
      <c r="C183" s="50"/>
      <c r="R183" s="83"/>
    </row>
    <row r="184" spans="3:18">
      <c r="C184" s="50"/>
      <c r="R184" s="83"/>
    </row>
    <row r="185" spans="3:18">
      <c r="C185" s="50"/>
      <c r="R185" s="83"/>
    </row>
    <row r="186" spans="3:18">
      <c r="C186" s="50"/>
      <c r="R186" s="83"/>
    </row>
    <row r="187" spans="3:18">
      <c r="C187" s="50"/>
      <c r="R187" s="83"/>
    </row>
    <row r="188" spans="3:18">
      <c r="C188" s="50"/>
      <c r="R188" s="83"/>
    </row>
    <row r="189" spans="3:18">
      <c r="C189" s="50"/>
      <c r="R189" s="83"/>
    </row>
    <row r="190" spans="3:18">
      <c r="C190" s="50"/>
      <c r="R190" s="83"/>
    </row>
    <row r="191" spans="3:18">
      <c r="C191" s="50"/>
      <c r="R191" s="83"/>
    </row>
    <row r="192" spans="3:18">
      <c r="C192" s="50"/>
      <c r="R192" s="83"/>
    </row>
    <row r="193" spans="3:18">
      <c r="C193" s="50"/>
      <c r="R193" s="83"/>
    </row>
    <row r="194" spans="3:18">
      <c r="C194" s="50"/>
      <c r="R194" s="83"/>
    </row>
    <row r="195" spans="3:18">
      <c r="C195" s="50"/>
      <c r="R195" s="83"/>
    </row>
    <row r="196" spans="3:18">
      <c r="C196" s="50"/>
      <c r="R196" s="83"/>
    </row>
    <row r="197" spans="3:18">
      <c r="C197" s="50"/>
      <c r="R197" s="83"/>
    </row>
    <row r="198" spans="3:18">
      <c r="C198" s="50"/>
      <c r="R198" s="83"/>
    </row>
    <row r="199" spans="3:18">
      <c r="C199" s="50"/>
      <c r="R199" s="83"/>
    </row>
    <row r="200" spans="3:18">
      <c r="C200" s="50"/>
      <c r="R200" s="83"/>
    </row>
    <row r="201" spans="3:18">
      <c r="C201" s="50"/>
      <c r="R201" s="83"/>
    </row>
    <row r="202" spans="3:18">
      <c r="C202" s="50"/>
      <c r="R202" s="83"/>
    </row>
    <row r="203" spans="3:18">
      <c r="C203" s="50"/>
      <c r="R203" s="83"/>
    </row>
    <row r="204" spans="3:18">
      <c r="C204" s="50"/>
      <c r="R204" s="83"/>
    </row>
    <row r="205" spans="3:18">
      <c r="C205" s="50"/>
      <c r="R205" s="83"/>
    </row>
    <row r="206" spans="3:18">
      <c r="C206" s="50"/>
      <c r="R206" s="83"/>
    </row>
    <row r="207" spans="3:18">
      <c r="C207" s="50"/>
      <c r="R207" s="83"/>
    </row>
    <row r="208" spans="3:18">
      <c r="C208" s="50"/>
      <c r="R208" s="83"/>
    </row>
    <row r="209" spans="3:18">
      <c r="C209" s="50"/>
      <c r="R209" s="83"/>
    </row>
    <row r="210" spans="3:18">
      <c r="C210" s="50"/>
      <c r="R210" s="83"/>
    </row>
    <row r="211" spans="3:18">
      <c r="C211" s="50"/>
      <c r="R211" s="83"/>
    </row>
    <row r="212" spans="3:18">
      <c r="C212" s="50"/>
      <c r="R212" s="83"/>
    </row>
    <row r="213" spans="3:18">
      <c r="C213" s="50"/>
      <c r="R213" s="83"/>
    </row>
    <row r="214" spans="3:18">
      <c r="C214" s="50"/>
      <c r="R214" s="83"/>
    </row>
    <row r="215" spans="3:18">
      <c r="C215" s="50"/>
      <c r="R215" s="83"/>
    </row>
    <row r="216" spans="3:18">
      <c r="C216" s="50"/>
      <c r="R216" s="83"/>
    </row>
    <row r="217" spans="3:18">
      <c r="C217" s="50"/>
      <c r="R217" s="83"/>
    </row>
    <row r="218" spans="3:18">
      <c r="C218" s="50"/>
      <c r="R218" s="83"/>
    </row>
    <row r="219" spans="3:18">
      <c r="C219" s="50"/>
      <c r="R219" s="83"/>
    </row>
    <row r="220" spans="3:18">
      <c r="C220" s="50"/>
      <c r="R220" s="83"/>
    </row>
    <row r="221" spans="3:18">
      <c r="C221" s="50"/>
      <c r="R221" s="83"/>
    </row>
    <row r="222" spans="3:18">
      <c r="C222" s="50"/>
      <c r="R222" s="83"/>
    </row>
    <row r="223" spans="3:18">
      <c r="C223" s="50"/>
      <c r="R223" s="83"/>
    </row>
    <row r="224" spans="3:18">
      <c r="C224" s="50"/>
      <c r="R224" s="83"/>
    </row>
    <row r="225" spans="3:18">
      <c r="C225" s="50"/>
      <c r="R225" s="83"/>
    </row>
    <row r="226" spans="3:18">
      <c r="C226" s="50"/>
      <c r="R226" s="83"/>
    </row>
    <row r="227" spans="3:18">
      <c r="C227" s="50"/>
      <c r="R227" s="83"/>
    </row>
    <row r="228" spans="3:18">
      <c r="C228" s="50"/>
      <c r="R228" s="83"/>
    </row>
    <row r="229" spans="3:18">
      <c r="C229" s="50"/>
      <c r="R229" s="83"/>
    </row>
    <row r="230" spans="3:18">
      <c r="C230" s="50"/>
      <c r="R230" s="83"/>
    </row>
    <row r="231" spans="3:18">
      <c r="C231" s="50"/>
      <c r="R231" s="83"/>
    </row>
    <row r="232" spans="3:18">
      <c r="C232" s="50"/>
      <c r="R232" s="83"/>
    </row>
    <row r="233" spans="3:18">
      <c r="C233" s="50"/>
      <c r="R233" s="83"/>
    </row>
    <row r="234" spans="3:18">
      <c r="C234" s="50"/>
      <c r="R234" s="83"/>
    </row>
    <row r="235" spans="3:18">
      <c r="C235" s="50"/>
      <c r="R235" s="83"/>
    </row>
    <row r="236" spans="3:18">
      <c r="C236" s="50"/>
      <c r="R236" s="83"/>
    </row>
    <row r="237" spans="3:18">
      <c r="C237" s="50"/>
      <c r="R237" s="83"/>
    </row>
    <row r="238" spans="3:18">
      <c r="C238" s="50"/>
      <c r="R238" s="83"/>
    </row>
    <row r="239" spans="3:18">
      <c r="C239" s="50"/>
      <c r="R239" s="83"/>
    </row>
    <row r="240" spans="3:18">
      <c r="C240" s="50"/>
      <c r="R240" s="83"/>
    </row>
    <row r="241" spans="3:18">
      <c r="C241" s="50"/>
      <c r="R241" s="83"/>
    </row>
    <row r="242" spans="3:18">
      <c r="C242" s="50"/>
      <c r="R242" s="83"/>
    </row>
    <row r="243" spans="3:18">
      <c r="C243" s="50"/>
      <c r="R243" s="83"/>
    </row>
    <row r="244" spans="3:18">
      <c r="C244" s="50"/>
      <c r="R244" s="83"/>
    </row>
    <row r="245" spans="3:18">
      <c r="C245" s="50"/>
      <c r="R245" s="83"/>
    </row>
    <row r="246" spans="3:18">
      <c r="C246" s="50"/>
      <c r="R246" s="83"/>
    </row>
    <row r="247" spans="3:18">
      <c r="C247" s="50"/>
      <c r="R247" s="83"/>
    </row>
    <row r="248" spans="3:18">
      <c r="C248" s="50"/>
      <c r="R248" s="83"/>
    </row>
    <row r="249" spans="3:18">
      <c r="C249" s="50"/>
      <c r="R249" s="83"/>
    </row>
    <row r="250" spans="3:18">
      <c r="C250" s="50"/>
      <c r="R250" s="83"/>
    </row>
    <row r="251" spans="3:18">
      <c r="C251" s="50"/>
      <c r="R251" s="83"/>
    </row>
    <row r="252" spans="3:18">
      <c r="C252" s="50"/>
      <c r="R252" s="83"/>
    </row>
    <row r="253" spans="3:18">
      <c r="C253" s="50"/>
      <c r="R253" s="83"/>
    </row>
    <row r="254" spans="3:18">
      <c r="C254" s="50"/>
      <c r="R254" s="83"/>
    </row>
    <row r="255" spans="3:18">
      <c r="C255" s="50"/>
      <c r="R255" s="83"/>
    </row>
    <row r="256" spans="3:18">
      <c r="C256" s="50"/>
      <c r="R256" s="83"/>
    </row>
    <row r="257" spans="3:18">
      <c r="C257" s="50"/>
      <c r="R257" s="83"/>
    </row>
    <row r="258" spans="3:18">
      <c r="C258" s="50"/>
      <c r="R258" s="83"/>
    </row>
    <row r="259" spans="3:18">
      <c r="C259" s="50"/>
      <c r="R259" s="83"/>
    </row>
    <row r="260" spans="3:18">
      <c r="C260" s="50"/>
      <c r="R260" s="83"/>
    </row>
    <row r="261" spans="3:18">
      <c r="C261" s="50"/>
      <c r="R261" s="83"/>
    </row>
    <row r="262" spans="3:18">
      <c r="C262" s="50"/>
      <c r="R262" s="83"/>
    </row>
    <row r="263" spans="3:18">
      <c r="C263" s="50"/>
      <c r="R263" s="83"/>
    </row>
    <row r="264" spans="3:18">
      <c r="C264" s="50"/>
      <c r="R264" s="83"/>
    </row>
    <row r="265" spans="3:18">
      <c r="C265" s="50"/>
      <c r="R265" s="83"/>
    </row>
    <row r="266" spans="3:18">
      <c r="C266" s="50"/>
      <c r="R266" s="83"/>
    </row>
    <row r="267" spans="3:18">
      <c r="C267" s="50"/>
      <c r="R267" s="83"/>
    </row>
    <row r="268" spans="3:18">
      <c r="C268" s="50"/>
      <c r="R268" s="83"/>
    </row>
    <row r="269" spans="3:18">
      <c r="C269" s="50"/>
      <c r="R269" s="83"/>
    </row>
    <row r="270" spans="3:18">
      <c r="C270" s="50"/>
      <c r="R270" s="83"/>
    </row>
    <row r="271" spans="3:18">
      <c r="C271" s="50"/>
      <c r="R271" s="83"/>
    </row>
    <row r="272" spans="3:18">
      <c r="C272" s="50"/>
      <c r="R272" s="83"/>
    </row>
    <row r="273" spans="3:18">
      <c r="C273" s="50"/>
      <c r="R273" s="83"/>
    </row>
    <row r="274" spans="3:18">
      <c r="C274" s="50"/>
      <c r="R274" s="83"/>
    </row>
    <row r="275" spans="3:18">
      <c r="C275" s="50"/>
      <c r="R275" s="83"/>
    </row>
    <row r="276" spans="3:18">
      <c r="C276" s="50"/>
      <c r="R276" s="83"/>
    </row>
    <row r="277" spans="3:18">
      <c r="C277" s="50"/>
      <c r="R277" s="83"/>
    </row>
    <row r="278" spans="3:18">
      <c r="C278" s="50"/>
      <c r="R278" s="83"/>
    </row>
    <row r="279" spans="3:18">
      <c r="C279" s="50"/>
      <c r="R279" s="83"/>
    </row>
    <row r="280" spans="3:18">
      <c r="C280" s="50"/>
      <c r="R280" s="83"/>
    </row>
    <row r="281" spans="3:18">
      <c r="C281" s="50"/>
      <c r="R281" s="83"/>
    </row>
    <row r="282" spans="3:18">
      <c r="C282" s="50"/>
      <c r="R282" s="83"/>
    </row>
    <row r="283" spans="3:18">
      <c r="C283" s="50"/>
      <c r="R283" s="83"/>
    </row>
    <row r="284" spans="3:18">
      <c r="C284" s="50"/>
      <c r="R284" s="83"/>
    </row>
    <row r="285" spans="3:18">
      <c r="C285" s="50"/>
      <c r="R285" s="83"/>
    </row>
    <row r="286" spans="3:18">
      <c r="C286" s="50"/>
      <c r="R286" s="83"/>
    </row>
    <row r="287" spans="3:18">
      <c r="C287" s="50"/>
      <c r="R287" s="83"/>
    </row>
    <row r="288" spans="3:18">
      <c r="C288" s="50"/>
      <c r="R288" s="83"/>
    </row>
    <row r="289" spans="3:18">
      <c r="C289" s="50"/>
      <c r="R289" s="83"/>
    </row>
    <row r="290" spans="3:18">
      <c r="C290" s="50"/>
      <c r="R290" s="83"/>
    </row>
    <row r="291" spans="3:18">
      <c r="C291" s="50"/>
      <c r="R291" s="83"/>
    </row>
    <row r="292" spans="3:18">
      <c r="C292" s="50"/>
      <c r="R292" s="83"/>
    </row>
    <row r="293" spans="3:18">
      <c r="C293" s="50"/>
      <c r="R293" s="83"/>
    </row>
    <row r="294" spans="3:18">
      <c r="C294" s="50"/>
      <c r="R294" s="83"/>
    </row>
    <row r="295" spans="3:18">
      <c r="C295" s="50"/>
      <c r="R295" s="83"/>
    </row>
    <row r="296" spans="3:18">
      <c r="C296" s="50"/>
      <c r="R296" s="83"/>
    </row>
    <row r="297" spans="3:18">
      <c r="C297" s="50"/>
      <c r="R297" s="83"/>
    </row>
    <row r="298" spans="3:18">
      <c r="C298" s="50"/>
      <c r="R298" s="83"/>
    </row>
    <row r="299" spans="3:18">
      <c r="C299" s="50"/>
      <c r="R299" s="83"/>
    </row>
    <row r="300" spans="3:18">
      <c r="C300" s="50"/>
      <c r="R300" s="83"/>
    </row>
    <row r="301" spans="3:18">
      <c r="C301" s="50"/>
      <c r="R301" s="83"/>
    </row>
    <row r="302" spans="3:18">
      <c r="C302" s="50"/>
      <c r="R302" s="83"/>
    </row>
    <row r="303" spans="3:18">
      <c r="C303" s="50"/>
      <c r="R303" s="83"/>
    </row>
    <row r="304" spans="3:18">
      <c r="C304" s="50"/>
      <c r="R304" s="83"/>
    </row>
    <row r="305" spans="3:18">
      <c r="C305" s="50"/>
      <c r="R305" s="83"/>
    </row>
    <row r="306" spans="3:18">
      <c r="C306" s="50"/>
    </row>
    <row r="307" spans="3:18">
      <c r="C307" s="50"/>
    </row>
    <row r="308" spans="3:18">
      <c r="C308" s="50"/>
    </row>
    <row r="309" spans="3:18">
      <c r="C309" s="50"/>
    </row>
    <row r="310" spans="3:18">
      <c r="C310" s="50"/>
    </row>
    <row r="311" spans="3:18">
      <c r="C311" s="50"/>
    </row>
    <row r="312" spans="3:18">
      <c r="C312" s="50"/>
    </row>
    <row r="313" spans="3:18">
      <c r="C313" s="50"/>
    </row>
    <row r="314" spans="3:18">
      <c r="C314" s="50"/>
    </row>
    <row r="315" spans="3:18">
      <c r="C315" s="50"/>
    </row>
    <row r="316" spans="3:18">
      <c r="C316" s="50"/>
    </row>
    <row r="317" spans="3:18">
      <c r="C317" s="50"/>
    </row>
    <row r="318" spans="3:18">
      <c r="C318" s="50"/>
    </row>
    <row r="319" spans="3:18">
      <c r="C319" s="50"/>
    </row>
    <row r="320" spans="3:18">
      <c r="C320" s="50"/>
    </row>
    <row r="321" spans="3:3">
      <c r="C321" s="50"/>
    </row>
    <row r="322" spans="3:3">
      <c r="C322" s="50"/>
    </row>
    <row r="323" spans="3:3">
      <c r="C323" s="50"/>
    </row>
    <row r="324" spans="3:3">
      <c r="C324" s="50"/>
    </row>
    <row r="325" spans="3:3">
      <c r="C325" s="50"/>
    </row>
    <row r="326" spans="3:3">
      <c r="C326" s="50"/>
    </row>
    <row r="327" spans="3:3">
      <c r="C327" s="50"/>
    </row>
    <row r="328" spans="3:3">
      <c r="C328" s="50"/>
    </row>
    <row r="329" spans="3:3">
      <c r="C329" s="50"/>
    </row>
    <row r="330" spans="3:3">
      <c r="C330" s="50"/>
    </row>
    <row r="331" spans="3:3">
      <c r="C331" s="50"/>
    </row>
    <row r="332" spans="3:3">
      <c r="C332" s="50"/>
    </row>
    <row r="333" spans="3:3">
      <c r="C333" s="50"/>
    </row>
    <row r="334" spans="3:3">
      <c r="C334" s="50"/>
    </row>
    <row r="335" spans="3:3">
      <c r="C335" s="50"/>
    </row>
    <row r="336" spans="3:3">
      <c r="C336" s="50"/>
    </row>
    <row r="337" spans="3:3">
      <c r="C337" s="50"/>
    </row>
    <row r="338" spans="3:3">
      <c r="C338" s="50"/>
    </row>
    <row r="339" spans="3:3">
      <c r="C339" s="50"/>
    </row>
    <row r="340" spans="3:3">
      <c r="C340" s="50"/>
    </row>
    <row r="341" spans="3:3">
      <c r="C341" s="50"/>
    </row>
    <row r="342" spans="3:3">
      <c r="C342" s="50"/>
    </row>
    <row r="343" spans="3:3">
      <c r="C343" s="50"/>
    </row>
    <row r="344" spans="3:3">
      <c r="C344" s="50"/>
    </row>
    <row r="345" spans="3:3">
      <c r="C345" s="50"/>
    </row>
    <row r="346" spans="3:3">
      <c r="C346" s="50"/>
    </row>
    <row r="347" spans="3:3">
      <c r="C347" s="50"/>
    </row>
    <row r="348" spans="3:3">
      <c r="C348" s="50"/>
    </row>
    <row r="349" spans="3:3">
      <c r="C349" s="50"/>
    </row>
    <row r="350" spans="3:3">
      <c r="C350" s="50"/>
    </row>
    <row r="351" spans="3:3">
      <c r="C351" s="50"/>
    </row>
    <row r="352" spans="3:3">
      <c r="C352" s="50"/>
    </row>
    <row r="353" spans="3:3">
      <c r="C353" s="50"/>
    </row>
    <row r="354" spans="3:3">
      <c r="C354" s="50"/>
    </row>
    <row r="355" spans="3:3">
      <c r="C355" s="50"/>
    </row>
    <row r="356" spans="3:3">
      <c r="C356" s="50"/>
    </row>
    <row r="357" spans="3:3">
      <c r="C357" s="50"/>
    </row>
    <row r="358" spans="3:3">
      <c r="C358" s="50"/>
    </row>
    <row r="359" spans="3:3">
      <c r="C359" s="50"/>
    </row>
    <row r="360" spans="3:3">
      <c r="C360" s="50"/>
    </row>
    <row r="361" spans="3:3">
      <c r="C361" s="50"/>
    </row>
    <row r="362" spans="3:3">
      <c r="C362" s="50"/>
    </row>
    <row r="363" spans="3:3">
      <c r="C363" s="50"/>
    </row>
    <row r="364" spans="3:3">
      <c r="C364" s="50"/>
    </row>
    <row r="365" spans="3:3">
      <c r="C365" s="50"/>
    </row>
    <row r="366" spans="3:3">
      <c r="C366" s="50"/>
    </row>
    <row r="367" spans="3:3">
      <c r="C367" s="50"/>
    </row>
    <row r="368" spans="3:3">
      <c r="C368" s="50"/>
    </row>
    <row r="369" spans="3:3">
      <c r="C369" s="50"/>
    </row>
    <row r="370" spans="3:3">
      <c r="C370" s="50"/>
    </row>
    <row r="371" spans="3:3">
      <c r="C371" s="50"/>
    </row>
    <row r="372" spans="3:3">
      <c r="C372" s="50"/>
    </row>
    <row r="373" spans="3:3">
      <c r="C373" s="50"/>
    </row>
    <row r="374" spans="3:3">
      <c r="C374" s="50"/>
    </row>
    <row r="375" spans="3:3">
      <c r="C375" s="50"/>
    </row>
    <row r="376" spans="3:3">
      <c r="C376" s="50"/>
    </row>
    <row r="377" spans="3:3">
      <c r="C377" s="50"/>
    </row>
    <row r="378" spans="3:3">
      <c r="C378" s="50"/>
    </row>
    <row r="379" spans="3:3">
      <c r="C379" s="50"/>
    </row>
    <row r="380" spans="3:3">
      <c r="C380" s="50"/>
    </row>
    <row r="381" spans="3:3">
      <c r="C381" s="50"/>
    </row>
    <row r="382" spans="3:3">
      <c r="C382" s="50"/>
    </row>
    <row r="383" spans="3:3">
      <c r="C383" s="50"/>
    </row>
    <row r="384" spans="3:3">
      <c r="C384" s="50"/>
    </row>
    <row r="385" spans="3:3">
      <c r="C385" s="50"/>
    </row>
    <row r="386" spans="3:3">
      <c r="C386" s="50"/>
    </row>
    <row r="387" spans="3:3">
      <c r="C387" s="50"/>
    </row>
    <row r="388" spans="3:3">
      <c r="C388" s="50"/>
    </row>
    <row r="389" spans="3:3">
      <c r="C389" s="50"/>
    </row>
    <row r="390" spans="3:3">
      <c r="C390" s="50"/>
    </row>
    <row r="391" spans="3:3">
      <c r="C391" s="50"/>
    </row>
    <row r="392" spans="3:3">
      <c r="C392" s="50"/>
    </row>
    <row r="393" spans="3:3">
      <c r="C393" s="50"/>
    </row>
    <row r="394" spans="3:3">
      <c r="C394" s="50"/>
    </row>
    <row r="395" spans="3:3">
      <c r="C395" s="50"/>
    </row>
    <row r="396" spans="3:3">
      <c r="C396" s="50"/>
    </row>
    <row r="397" spans="3:3">
      <c r="C397" s="50"/>
    </row>
    <row r="398" spans="3:3">
      <c r="C398" s="50"/>
    </row>
    <row r="399" spans="3:3">
      <c r="C399" s="50"/>
    </row>
    <row r="400" spans="3:3">
      <c r="C400" s="50"/>
    </row>
    <row r="401" spans="3:3">
      <c r="C401" s="50"/>
    </row>
    <row r="402" spans="3:3">
      <c r="C402" s="50"/>
    </row>
    <row r="403" spans="3:3">
      <c r="C403" s="50"/>
    </row>
    <row r="404" spans="3:3">
      <c r="C404" s="50"/>
    </row>
    <row r="405" spans="3:3">
      <c r="C405" s="50"/>
    </row>
    <row r="406" spans="3:3">
      <c r="C406" s="50"/>
    </row>
    <row r="407" spans="3:3">
      <c r="C407" s="50"/>
    </row>
    <row r="408" spans="3:3">
      <c r="C408" s="50"/>
    </row>
    <row r="409" spans="3:3">
      <c r="C409" s="50"/>
    </row>
    <row r="410" spans="3:3">
      <c r="C410" s="50"/>
    </row>
    <row r="411" spans="3:3">
      <c r="C411" s="50"/>
    </row>
    <row r="412" spans="3:3">
      <c r="C412" s="50"/>
    </row>
    <row r="413" spans="3:3">
      <c r="C413" s="50"/>
    </row>
    <row r="414" spans="3:3">
      <c r="C414" s="50"/>
    </row>
    <row r="415" spans="3:3">
      <c r="C415" s="50"/>
    </row>
    <row r="416" spans="3:3">
      <c r="C416" s="50"/>
    </row>
    <row r="417" spans="3:3">
      <c r="C417" s="50"/>
    </row>
    <row r="418" spans="3:3">
      <c r="C418" s="50"/>
    </row>
    <row r="419" spans="3:3">
      <c r="C419" s="50"/>
    </row>
    <row r="420" spans="3:3">
      <c r="C420" s="50"/>
    </row>
    <row r="421" spans="3:3">
      <c r="C421" s="50"/>
    </row>
    <row r="422" spans="3:3">
      <c r="C422" s="50"/>
    </row>
    <row r="423" spans="3:3">
      <c r="C423" s="50"/>
    </row>
    <row r="424" spans="3:3">
      <c r="C424" s="50"/>
    </row>
    <row r="425" spans="3:3">
      <c r="C425" s="50"/>
    </row>
    <row r="426" spans="3:3">
      <c r="C426" s="50"/>
    </row>
    <row r="427" spans="3:3">
      <c r="C427" s="50"/>
    </row>
    <row r="428" spans="3:3">
      <c r="C428" s="50"/>
    </row>
    <row r="429" spans="3:3">
      <c r="C429" s="50"/>
    </row>
    <row r="430" spans="3:3">
      <c r="C430" s="50"/>
    </row>
    <row r="431" spans="3:3">
      <c r="C431" s="50"/>
    </row>
    <row r="432" spans="3:3">
      <c r="C432" s="50"/>
    </row>
    <row r="433" spans="3:3">
      <c r="C433" s="50"/>
    </row>
    <row r="434" spans="3:3">
      <c r="C434" s="50"/>
    </row>
  </sheetData>
  <phoneticPr fontId="25" type="noConversion"/>
  <pageMargins left="0.75" right="0.75" top="1" bottom="1" header="0.81" footer="0.5"/>
  <pageSetup paperSize="17" scale="53" orientation="landscape" r:id="rId1"/>
  <headerFooter alignWithMargins="0">
    <oddHeader>&amp;RCost Proposal Attachment 5</oddHeader>
    <oddFooter>&amp;CUse or disclosure of data  contained in this sheet is subject to the restriction on the title page of this proposal.&amp;R&amp;8&amp;F
&amp;A</oddFooter>
  </headerFooter>
</worksheet>
</file>

<file path=xl/worksheets/sheet13.xml><?xml version="1.0" encoding="utf-8"?>
<worksheet xmlns="http://schemas.openxmlformats.org/spreadsheetml/2006/main" xmlns:r="http://schemas.openxmlformats.org/officeDocument/2006/relationships">
  <sheetPr>
    <pageSetUpPr fitToPage="1"/>
  </sheetPr>
  <dimension ref="A3:BQ127"/>
  <sheetViews>
    <sheetView view="pageBreakPreview" zoomScale="75" zoomScaleNormal="100" workbookViewId="0">
      <pane xSplit="1" topLeftCell="B1" activePane="topRight" state="frozen"/>
      <selection activeCell="A13" sqref="A13"/>
      <selection pane="topRight" activeCell="F68" sqref="F68"/>
    </sheetView>
  </sheetViews>
  <sheetFormatPr defaultRowHeight="12.75"/>
  <cols>
    <col min="1" max="1" width="60.7109375" customWidth="1"/>
    <col min="2" max="2" width="11.28515625" customWidth="1"/>
    <col min="3" max="54" width="18.7109375" customWidth="1"/>
    <col min="55" max="55" width="10.42578125" bestFit="1" customWidth="1"/>
  </cols>
  <sheetData>
    <row r="3" spans="1:69" ht="23.25">
      <c r="A3" s="637" t="s">
        <v>779</v>
      </c>
      <c r="C3" s="24"/>
      <c r="D3" s="634"/>
      <c r="E3" s="32"/>
    </row>
    <row r="4" spans="1:69" ht="36">
      <c r="A4" s="657" t="s">
        <v>119</v>
      </c>
      <c r="B4" s="655"/>
      <c r="C4" s="656"/>
      <c r="D4" s="655"/>
      <c r="E4" s="655"/>
      <c r="K4" s="434"/>
    </row>
    <row r="5" spans="1:69" ht="36">
      <c r="A5" s="658" t="s">
        <v>138</v>
      </c>
      <c r="C5" s="30"/>
    </row>
    <row r="6" spans="1:69" ht="23.25">
      <c r="A6" s="399"/>
      <c r="B6" s="637"/>
      <c r="C6" s="30"/>
    </row>
    <row r="7" spans="1:69">
      <c r="B7" s="126"/>
      <c r="C7" s="24"/>
      <c r="D7" s="111"/>
      <c r="E7" s="111"/>
      <c r="F7" s="111"/>
      <c r="G7" s="111"/>
      <c r="H7" s="111"/>
      <c r="I7" s="111"/>
      <c r="J7" s="111"/>
      <c r="K7" s="111"/>
      <c r="L7" s="111"/>
      <c r="M7" s="111"/>
      <c r="N7" s="111"/>
      <c r="O7" s="111"/>
      <c r="P7" s="111"/>
      <c r="Q7" s="111"/>
      <c r="R7" s="111"/>
      <c r="S7" s="111"/>
      <c r="T7" s="111"/>
      <c r="U7" s="111"/>
      <c r="V7" s="111"/>
      <c r="W7" s="111"/>
      <c r="X7" s="111"/>
      <c r="Y7" s="111"/>
      <c r="Z7" s="111"/>
      <c r="AA7" s="111"/>
      <c r="AB7" s="111"/>
      <c r="AC7" s="111"/>
      <c r="AD7" s="111"/>
      <c r="AE7" s="111"/>
      <c r="AF7" s="111"/>
      <c r="AG7" s="111"/>
      <c r="AH7" s="111"/>
      <c r="AI7" s="111"/>
      <c r="AJ7" s="111"/>
      <c r="AK7" s="111"/>
      <c r="AL7" s="111"/>
      <c r="AM7" s="111"/>
      <c r="AN7" s="111"/>
      <c r="AO7" s="111"/>
      <c r="AP7" s="111"/>
      <c r="AQ7" s="111"/>
      <c r="AR7" s="111"/>
      <c r="AS7" s="111"/>
      <c r="AT7" s="111"/>
      <c r="AU7" s="111"/>
      <c r="AV7" s="111"/>
      <c r="AW7" s="111"/>
      <c r="AX7" s="111"/>
      <c r="AY7" s="111"/>
      <c r="AZ7" s="111"/>
      <c r="BA7" s="111"/>
      <c r="BB7" s="111"/>
      <c r="BC7" s="111"/>
      <c r="BD7" s="111"/>
      <c r="BE7" s="111"/>
      <c r="BF7" s="111"/>
      <c r="BG7" s="111"/>
      <c r="BH7" s="111"/>
      <c r="BI7" s="111"/>
      <c r="BJ7" s="111"/>
      <c r="BK7" s="111"/>
    </row>
    <row r="8" spans="1:69" s="24" customFormat="1" ht="13.5" thickBot="1">
      <c r="A8" s="24" t="s">
        <v>938</v>
      </c>
      <c r="C8" s="1178" t="s">
        <v>16</v>
      </c>
      <c r="D8" s="33">
        <v>2008</v>
      </c>
      <c r="E8" s="33">
        <f t="shared" ref="E8:AJ8" si="0">D8+1</f>
        <v>2009</v>
      </c>
      <c r="F8" s="33">
        <f t="shared" si="0"/>
        <v>2010</v>
      </c>
      <c r="G8" s="33">
        <f t="shared" si="0"/>
        <v>2011</v>
      </c>
      <c r="H8" s="33">
        <f t="shared" si="0"/>
        <v>2012</v>
      </c>
      <c r="I8" s="33">
        <f t="shared" si="0"/>
        <v>2013</v>
      </c>
      <c r="J8" s="27">
        <f t="shared" si="0"/>
        <v>2014</v>
      </c>
      <c r="K8" s="27">
        <f t="shared" si="0"/>
        <v>2015</v>
      </c>
      <c r="L8" s="27">
        <f t="shared" si="0"/>
        <v>2016</v>
      </c>
      <c r="M8" s="27">
        <f t="shared" si="0"/>
        <v>2017</v>
      </c>
      <c r="N8" s="27">
        <f t="shared" si="0"/>
        <v>2018</v>
      </c>
      <c r="O8" s="27">
        <f t="shared" si="0"/>
        <v>2019</v>
      </c>
      <c r="P8" s="27">
        <f t="shared" si="0"/>
        <v>2020</v>
      </c>
      <c r="Q8" s="27">
        <f t="shared" si="0"/>
        <v>2021</v>
      </c>
      <c r="R8" s="27">
        <f t="shared" si="0"/>
        <v>2022</v>
      </c>
      <c r="S8" s="27">
        <f t="shared" si="0"/>
        <v>2023</v>
      </c>
      <c r="T8" s="27">
        <f t="shared" si="0"/>
        <v>2024</v>
      </c>
      <c r="U8" s="27">
        <f t="shared" si="0"/>
        <v>2025</v>
      </c>
      <c r="V8" s="27">
        <f t="shared" si="0"/>
        <v>2026</v>
      </c>
      <c r="W8" s="27">
        <f t="shared" si="0"/>
        <v>2027</v>
      </c>
      <c r="X8" s="27">
        <f t="shared" si="0"/>
        <v>2028</v>
      </c>
      <c r="Y8" s="27">
        <f t="shared" si="0"/>
        <v>2029</v>
      </c>
      <c r="Z8" s="27">
        <f t="shared" si="0"/>
        <v>2030</v>
      </c>
      <c r="AA8" s="27">
        <f t="shared" si="0"/>
        <v>2031</v>
      </c>
      <c r="AB8" s="27">
        <f t="shared" si="0"/>
        <v>2032</v>
      </c>
      <c r="AC8" s="27">
        <f t="shared" si="0"/>
        <v>2033</v>
      </c>
      <c r="AD8" s="27">
        <f t="shared" si="0"/>
        <v>2034</v>
      </c>
      <c r="AE8" s="27">
        <f t="shared" si="0"/>
        <v>2035</v>
      </c>
      <c r="AF8" s="27">
        <f t="shared" si="0"/>
        <v>2036</v>
      </c>
      <c r="AG8" s="27">
        <f t="shared" si="0"/>
        <v>2037</v>
      </c>
      <c r="AH8" s="27">
        <f t="shared" si="0"/>
        <v>2038</v>
      </c>
      <c r="AI8" s="27">
        <f t="shared" si="0"/>
        <v>2039</v>
      </c>
      <c r="AJ8" s="27">
        <f t="shared" si="0"/>
        <v>2040</v>
      </c>
      <c r="AK8" s="27">
        <f t="shared" ref="AK8:BB8" si="1">AJ8+1</f>
        <v>2041</v>
      </c>
      <c r="AL8" s="27">
        <f t="shared" si="1"/>
        <v>2042</v>
      </c>
      <c r="AM8" s="27">
        <f t="shared" si="1"/>
        <v>2043</v>
      </c>
      <c r="AN8" s="27">
        <f t="shared" si="1"/>
        <v>2044</v>
      </c>
      <c r="AO8" s="27">
        <f t="shared" si="1"/>
        <v>2045</v>
      </c>
      <c r="AP8" s="27">
        <f t="shared" si="1"/>
        <v>2046</v>
      </c>
      <c r="AQ8" s="27">
        <f t="shared" si="1"/>
        <v>2047</v>
      </c>
      <c r="AR8" s="27">
        <f t="shared" si="1"/>
        <v>2048</v>
      </c>
      <c r="AS8" s="27">
        <f t="shared" si="1"/>
        <v>2049</v>
      </c>
      <c r="AT8" s="27">
        <f t="shared" si="1"/>
        <v>2050</v>
      </c>
      <c r="AU8" s="27">
        <f t="shared" si="1"/>
        <v>2051</v>
      </c>
      <c r="AV8" s="27">
        <f t="shared" si="1"/>
        <v>2052</v>
      </c>
      <c r="AW8" s="27">
        <f t="shared" si="1"/>
        <v>2053</v>
      </c>
      <c r="AX8" s="27">
        <f t="shared" si="1"/>
        <v>2054</v>
      </c>
      <c r="AY8" s="27">
        <f t="shared" si="1"/>
        <v>2055</v>
      </c>
      <c r="AZ8" s="27">
        <f t="shared" si="1"/>
        <v>2056</v>
      </c>
      <c r="BA8" s="27">
        <f t="shared" si="1"/>
        <v>2057</v>
      </c>
      <c r="BB8" s="27">
        <f t="shared" si="1"/>
        <v>2058</v>
      </c>
      <c r="BC8" s="27"/>
    </row>
    <row r="9" spans="1:69">
      <c r="A9" s="400" t="s">
        <v>423</v>
      </c>
      <c r="B9" s="296"/>
      <c r="C9" s="297" t="e">
        <f>SUMIF('CM Cost Estimating Worksheet'!#REF!,"&lt;2008",'CM Cost Estimating Worksheet'!#REF!)</f>
        <v>#REF!</v>
      </c>
      <c r="D9" s="297" t="e">
        <f>SUMIF('CM Cost Estimating Worksheet'!#REF!,D8,'CM Cost Estimating Worksheet'!#REF!)</f>
        <v>#REF!</v>
      </c>
      <c r="E9" s="297" t="e">
        <f>SUMIF('CM Cost Estimating Worksheet'!#REF!,E8,'CM Cost Estimating Worksheet'!#REF!)</f>
        <v>#REF!</v>
      </c>
      <c r="F9" s="297" t="e">
        <f>SUMIF('CM Cost Estimating Worksheet'!#REF!,F8,'CM Cost Estimating Worksheet'!#REF!)</f>
        <v>#REF!</v>
      </c>
      <c r="G9" s="297" t="e">
        <f>SUMIF('CM Cost Estimating Worksheet'!#REF!,G8,'CM Cost Estimating Worksheet'!#REF!)</f>
        <v>#REF!</v>
      </c>
      <c r="H9" s="297" t="e">
        <f>SUMIF('CM Cost Estimating Worksheet'!#REF!,H8,'CM Cost Estimating Worksheet'!#REF!)</f>
        <v>#REF!</v>
      </c>
      <c r="I9" s="297" t="e">
        <f>SUMIF('CM Cost Estimating Worksheet'!#REF!,I8,'CM Cost Estimating Worksheet'!#REF!)</f>
        <v>#REF!</v>
      </c>
      <c r="J9" s="297" t="e">
        <f>SUMIF('CM Cost Estimating Worksheet'!#REF!,J8,'CM Cost Estimating Worksheet'!#REF!)</f>
        <v>#REF!</v>
      </c>
      <c r="K9" s="297" t="e">
        <f>SUMIF('CM Cost Estimating Worksheet'!#REF!,K8,'CM Cost Estimating Worksheet'!#REF!)</f>
        <v>#REF!</v>
      </c>
      <c r="L9" s="297" t="e">
        <f>SUMIF('CM Cost Estimating Worksheet'!#REF!,L8,'CM Cost Estimating Worksheet'!#REF!)</f>
        <v>#REF!</v>
      </c>
      <c r="M9" s="297" t="e">
        <f>SUMIF('CM Cost Estimating Worksheet'!#REF!,M8,'CM Cost Estimating Worksheet'!#REF!)</f>
        <v>#REF!</v>
      </c>
      <c r="N9" s="297" t="e">
        <f>SUMIF('CM Cost Estimating Worksheet'!#REF!,N8,'CM Cost Estimating Worksheet'!#REF!)</f>
        <v>#REF!</v>
      </c>
      <c r="O9" s="297" t="e">
        <f>SUMIF('CM Cost Estimating Worksheet'!#REF!,O8,'CM Cost Estimating Worksheet'!#REF!)</f>
        <v>#REF!</v>
      </c>
      <c r="P9" s="297" t="e">
        <f>SUMIF('CM Cost Estimating Worksheet'!#REF!,P8,'CM Cost Estimating Worksheet'!#REF!)</f>
        <v>#REF!</v>
      </c>
      <c r="Q9" s="297" t="e">
        <f>SUMIF('CM Cost Estimating Worksheet'!#REF!,Q8,'CM Cost Estimating Worksheet'!#REF!)</f>
        <v>#REF!</v>
      </c>
      <c r="R9" s="297" t="e">
        <f>SUMIF('CM Cost Estimating Worksheet'!#REF!,R8,'CM Cost Estimating Worksheet'!#REF!)</f>
        <v>#REF!</v>
      </c>
      <c r="S9" s="297" t="e">
        <f>SUMIF('CM Cost Estimating Worksheet'!#REF!,S8,'CM Cost Estimating Worksheet'!#REF!)</f>
        <v>#REF!</v>
      </c>
      <c r="T9" s="297" t="e">
        <f>SUMIF('CM Cost Estimating Worksheet'!#REF!,T8,'CM Cost Estimating Worksheet'!#REF!)</f>
        <v>#REF!</v>
      </c>
      <c r="U9" s="297" t="e">
        <f>SUMIF('CM Cost Estimating Worksheet'!#REF!,U8,'CM Cost Estimating Worksheet'!#REF!)</f>
        <v>#REF!</v>
      </c>
      <c r="V9" s="297" t="e">
        <f>SUMIF('CM Cost Estimating Worksheet'!#REF!,V8,'CM Cost Estimating Worksheet'!#REF!)</f>
        <v>#REF!</v>
      </c>
      <c r="W9" s="297" t="e">
        <f>SUMIF('CM Cost Estimating Worksheet'!#REF!,W8,'CM Cost Estimating Worksheet'!#REF!)</f>
        <v>#REF!</v>
      </c>
      <c r="X9" s="297" t="e">
        <f>SUMIF('CM Cost Estimating Worksheet'!#REF!,X8,'CM Cost Estimating Worksheet'!#REF!)</f>
        <v>#REF!</v>
      </c>
      <c r="Y9" s="297" t="e">
        <f>SUMIF('CM Cost Estimating Worksheet'!#REF!,Y8,'CM Cost Estimating Worksheet'!#REF!)</f>
        <v>#REF!</v>
      </c>
      <c r="Z9" s="297" t="e">
        <f>SUMIF('CM Cost Estimating Worksheet'!#REF!,Z8,'CM Cost Estimating Worksheet'!#REF!)</f>
        <v>#REF!</v>
      </c>
      <c r="AA9" s="297" t="e">
        <f>SUMIF('CM Cost Estimating Worksheet'!#REF!,AA8,'CM Cost Estimating Worksheet'!#REF!)</f>
        <v>#REF!</v>
      </c>
      <c r="AB9" s="297" t="e">
        <f>SUMIF('CM Cost Estimating Worksheet'!#REF!,AB8,'CM Cost Estimating Worksheet'!#REF!)</f>
        <v>#REF!</v>
      </c>
      <c r="AC9" s="297" t="e">
        <f>SUMIF('CM Cost Estimating Worksheet'!#REF!,AC8,'CM Cost Estimating Worksheet'!#REF!)</f>
        <v>#REF!</v>
      </c>
      <c r="AD9" s="297" t="e">
        <f>SUMIF('CM Cost Estimating Worksheet'!#REF!,AD8,'CM Cost Estimating Worksheet'!#REF!)</f>
        <v>#REF!</v>
      </c>
      <c r="AE9" s="297" t="e">
        <f>SUMIF('CM Cost Estimating Worksheet'!#REF!,AE8,'CM Cost Estimating Worksheet'!#REF!)</f>
        <v>#REF!</v>
      </c>
      <c r="AF9" s="297" t="e">
        <f>SUMIF('CM Cost Estimating Worksheet'!#REF!,AF8,'CM Cost Estimating Worksheet'!#REF!)</f>
        <v>#REF!</v>
      </c>
      <c r="AG9" s="297" t="e">
        <f>SUMIF('CM Cost Estimating Worksheet'!#REF!,AG8,'CM Cost Estimating Worksheet'!#REF!)</f>
        <v>#REF!</v>
      </c>
      <c r="AH9" s="297" t="e">
        <f>SUMIF('CM Cost Estimating Worksheet'!#REF!,AH8,'CM Cost Estimating Worksheet'!#REF!)</f>
        <v>#REF!</v>
      </c>
      <c r="AI9" s="297" t="e">
        <f>SUMIF('CM Cost Estimating Worksheet'!#REF!,AI8,'CM Cost Estimating Worksheet'!#REF!)</f>
        <v>#REF!</v>
      </c>
      <c r="AJ9" s="297" t="e">
        <f>SUMIF('CM Cost Estimating Worksheet'!#REF!,AJ8,'CM Cost Estimating Worksheet'!#REF!)</f>
        <v>#REF!</v>
      </c>
      <c r="AK9" s="297" t="e">
        <f>SUMIF('CM Cost Estimating Worksheet'!#REF!,AK8,'CM Cost Estimating Worksheet'!#REF!)</f>
        <v>#REF!</v>
      </c>
      <c r="AL9" s="297" t="e">
        <f>SUMIF('CM Cost Estimating Worksheet'!#REF!,AL8,'CM Cost Estimating Worksheet'!#REF!)</f>
        <v>#REF!</v>
      </c>
      <c r="AM9" s="297" t="e">
        <f>SUMIF('CM Cost Estimating Worksheet'!#REF!,AM8,'CM Cost Estimating Worksheet'!#REF!)</f>
        <v>#REF!</v>
      </c>
      <c r="AN9" s="297" t="e">
        <f>SUMIF('CM Cost Estimating Worksheet'!#REF!,AN8,'CM Cost Estimating Worksheet'!#REF!)</f>
        <v>#REF!</v>
      </c>
      <c r="AO9" s="297" t="e">
        <f>SUMIF('CM Cost Estimating Worksheet'!#REF!,AO8,'CM Cost Estimating Worksheet'!#REF!)</f>
        <v>#REF!</v>
      </c>
      <c r="AP9" s="297" t="e">
        <f>SUMIF('CM Cost Estimating Worksheet'!#REF!,AP8,'CM Cost Estimating Worksheet'!#REF!)</f>
        <v>#REF!</v>
      </c>
      <c r="AQ9" s="297" t="e">
        <f>SUMIF('CM Cost Estimating Worksheet'!#REF!,AQ8,'CM Cost Estimating Worksheet'!#REF!)</f>
        <v>#REF!</v>
      </c>
      <c r="AR9" s="297" t="e">
        <f>SUMIF('CM Cost Estimating Worksheet'!#REF!,AR8,'CM Cost Estimating Worksheet'!#REF!)</f>
        <v>#REF!</v>
      </c>
      <c r="AS9" s="297" t="e">
        <f>SUMIF('CM Cost Estimating Worksheet'!#REF!,AS8,'CM Cost Estimating Worksheet'!#REF!)</f>
        <v>#REF!</v>
      </c>
      <c r="AT9" s="297" t="e">
        <f>SUMIF('CM Cost Estimating Worksheet'!#REF!,AT8,'CM Cost Estimating Worksheet'!#REF!)</f>
        <v>#REF!</v>
      </c>
      <c r="AU9" s="297" t="e">
        <f>SUMIF('CM Cost Estimating Worksheet'!#REF!,AU8,'CM Cost Estimating Worksheet'!#REF!)</f>
        <v>#REF!</v>
      </c>
      <c r="AV9" s="297" t="e">
        <f>SUMIF('CM Cost Estimating Worksheet'!#REF!,AV8,'CM Cost Estimating Worksheet'!#REF!)</f>
        <v>#REF!</v>
      </c>
      <c r="AW9" s="297" t="e">
        <f>SUMIF('CM Cost Estimating Worksheet'!#REF!,AW8,'CM Cost Estimating Worksheet'!#REF!)</f>
        <v>#REF!</v>
      </c>
      <c r="AX9" s="297" t="e">
        <f>SUMIF('CM Cost Estimating Worksheet'!#REF!,AX8,'CM Cost Estimating Worksheet'!#REF!)</f>
        <v>#REF!</v>
      </c>
      <c r="AY9" s="297" t="e">
        <f>SUMIF('CM Cost Estimating Worksheet'!#REF!,AY8,'CM Cost Estimating Worksheet'!#REF!)</f>
        <v>#REF!</v>
      </c>
      <c r="AZ9" s="297" t="e">
        <f>SUMIF('CM Cost Estimating Worksheet'!#REF!,AZ8,'CM Cost Estimating Worksheet'!#REF!)</f>
        <v>#REF!</v>
      </c>
      <c r="BA9" s="297" t="e">
        <f>SUMIF('CM Cost Estimating Worksheet'!#REF!,BA8,'CM Cost Estimating Worksheet'!#REF!)</f>
        <v>#REF!</v>
      </c>
      <c r="BB9" s="297" t="e">
        <f>SUMIF('CM Cost Estimating Worksheet'!#REF!,BB8,'CM Cost Estimating Worksheet'!#REF!)</f>
        <v>#REF!</v>
      </c>
      <c r="BC9" s="250"/>
      <c r="BD9" s="250"/>
      <c r="BE9" s="250"/>
      <c r="BF9" s="250"/>
      <c r="BG9" s="250"/>
      <c r="BH9" s="250"/>
      <c r="BI9" s="250"/>
      <c r="BJ9" s="250"/>
      <c r="BK9" s="250"/>
      <c r="BL9" s="28"/>
      <c r="BM9" s="28"/>
      <c r="BN9" s="28"/>
      <c r="BO9" s="28"/>
      <c r="BP9" s="28"/>
      <c r="BQ9" s="28"/>
    </row>
    <row r="10" spans="1:69">
      <c r="A10" s="401" t="s">
        <v>427</v>
      </c>
      <c r="B10" s="300"/>
      <c r="C10" s="301" t="e">
        <f>C9</f>
        <v>#REF!</v>
      </c>
      <c r="D10" s="301" t="e">
        <f>C10+D9</f>
        <v>#REF!</v>
      </c>
      <c r="E10" s="301" t="e">
        <f t="shared" ref="E10:BB10" si="2">D10+E9</f>
        <v>#REF!</v>
      </c>
      <c r="F10" s="301" t="e">
        <f t="shared" si="2"/>
        <v>#REF!</v>
      </c>
      <c r="G10" s="301" t="e">
        <f t="shared" si="2"/>
        <v>#REF!</v>
      </c>
      <c r="H10" s="301" t="e">
        <f t="shared" si="2"/>
        <v>#REF!</v>
      </c>
      <c r="I10" s="301" t="e">
        <f t="shared" si="2"/>
        <v>#REF!</v>
      </c>
      <c r="J10" s="301" t="e">
        <f t="shared" si="2"/>
        <v>#REF!</v>
      </c>
      <c r="K10" s="301" t="e">
        <f t="shared" si="2"/>
        <v>#REF!</v>
      </c>
      <c r="L10" s="301" t="e">
        <f t="shared" si="2"/>
        <v>#REF!</v>
      </c>
      <c r="M10" s="301" t="e">
        <f t="shared" si="2"/>
        <v>#REF!</v>
      </c>
      <c r="N10" s="301" t="e">
        <f t="shared" si="2"/>
        <v>#REF!</v>
      </c>
      <c r="O10" s="301" t="e">
        <f t="shared" si="2"/>
        <v>#REF!</v>
      </c>
      <c r="P10" s="301" t="e">
        <f t="shared" si="2"/>
        <v>#REF!</v>
      </c>
      <c r="Q10" s="301" t="e">
        <f t="shared" si="2"/>
        <v>#REF!</v>
      </c>
      <c r="R10" s="301" t="e">
        <f t="shared" si="2"/>
        <v>#REF!</v>
      </c>
      <c r="S10" s="301" t="e">
        <f t="shared" si="2"/>
        <v>#REF!</v>
      </c>
      <c r="T10" s="301" t="e">
        <f t="shared" si="2"/>
        <v>#REF!</v>
      </c>
      <c r="U10" s="301" t="e">
        <f t="shared" si="2"/>
        <v>#REF!</v>
      </c>
      <c r="V10" s="301" t="e">
        <f t="shared" si="2"/>
        <v>#REF!</v>
      </c>
      <c r="W10" s="301" t="e">
        <f t="shared" si="2"/>
        <v>#REF!</v>
      </c>
      <c r="X10" s="301" t="e">
        <f t="shared" si="2"/>
        <v>#REF!</v>
      </c>
      <c r="Y10" s="301" t="e">
        <f t="shared" si="2"/>
        <v>#REF!</v>
      </c>
      <c r="Z10" s="301" t="e">
        <f t="shared" si="2"/>
        <v>#REF!</v>
      </c>
      <c r="AA10" s="301" t="e">
        <f t="shared" si="2"/>
        <v>#REF!</v>
      </c>
      <c r="AB10" s="301" t="e">
        <f t="shared" si="2"/>
        <v>#REF!</v>
      </c>
      <c r="AC10" s="301" t="e">
        <f t="shared" si="2"/>
        <v>#REF!</v>
      </c>
      <c r="AD10" s="301" t="e">
        <f t="shared" si="2"/>
        <v>#REF!</v>
      </c>
      <c r="AE10" s="301" t="e">
        <f t="shared" si="2"/>
        <v>#REF!</v>
      </c>
      <c r="AF10" s="301" t="e">
        <f t="shared" si="2"/>
        <v>#REF!</v>
      </c>
      <c r="AG10" s="301" t="e">
        <f t="shared" si="2"/>
        <v>#REF!</v>
      </c>
      <c r="AH10" s="301" t="e">
        <f t="shared" si="2"/>
        <v>#REF!</v>
      </c>
      <c r="AI10" s="301" t="e">
        <f t="shared" si="2"/>
        <v>#REF!</v>
      </c>
      <c r="AJ10" s="301" t="e">
        <f t="shared" si="2"/>
        <v>#REF!</v>
      </c>
      <c r="AK10" s="301" t="e">
        <f t="shared" si="2"/>
        <v>#REF!</v>
      </c>
      <c r="AL10" s="301" t="e">
        <f t="shared" si="2"/>
        <v>#REF!</v>
      </c>
      <c r="AM10" s="301" t="e">
        <f t="shared" si="2"/>
        <v>#REF!</v>
      </c>
      <c r="AN10" s="301" t="e">
        <f t="shared" si="2"/>
        <v>#REF!</v>
      </c>
      <c r="AO10" s="301" t="e">
        <f t="shared" si="2"/>
        <v>#REF!</v>
      </c>
      <c r="AP10" s="301" t="e">
        <f t="shared" si="2"/>
        <v>#REF!</v>
      </c>
      <c r="AQ10" s="301" t="e">
        <f t="shared" si="2"/>
        <v>#REF!</v>
      </c>
      <c r="AR10" s="301" t="e">
        <f t="shared" si="2"/>
        <v>#REF!</v>
      </c>
      <c r="AS10" s="301" t="e">
        <f t="shared" si="2"/>
        <v>#REF!</v>
      </c>
      <c r="AT10" s="301" t="e">
        <f t="shared" si="2"/>
        <v>#REF!</v>
      </c>
      <c r="AU10" s="301" t="e">
        <f t="shared" si="2"/>
        <v>#REF!</v>
      </c>
      <c r="AV10" s="301" t="e">
        <f t="shared" si="2"/>
        <v>#REF!</v>
      </c>
      <c r="AW10" s="301" t="e">
        <f t="shared" si="2"/>
        <v>#REF!</v>
      </c>
      <c r="AX10" s="301" t="e">
        <f t="shared" si="2"/>
        <v>#REF!</v>
      </c>
      <c r="AY10" s="301" t="e">
        <f t="shared" si="2"/>
        <v>#REF!</v>
      </c>
      <c r="AZ10" s="301" t="e">
        <f t="shared" si="2"/>
        <v>#REF!</v>
      </c>
      <c r="BA10" s="301" t="e">
        <f t="shared" si="2"/>
        <v>#REF!</v>
      </c>
      <c r="BB10" s="301" t="e">
        <f t="shared" si="2"/>
        <v>#REF!</v>
      </c>
      <c r="BC10" s="250"/>
      <c r="BD10" s="250"/>
      <c r="BE10" s="250"/>
      <c r="BF10" s="250"/>
      <c r="BG10" s="250"/>
      <c r="BH10" s="250"/>
      <c r="BI10" s="250"/>
      <c r="BJ10" s="250"/>
      <c r="BK10" s="250"/>
      <c r="BL10" s="28"/>
      <c r="BM10" s="28"/>
      <c r="BN10" s="28"/>
      <c r="BO10" s="28"/>
      <c r="BP10" s="28"/>
      <c r="BQ10" s="28"/>
    </row>
    <row r="11" spans="1:69" s="234" customFormat="1" ht="13.5" thickBot="1">
      <c r="A11" s="382" t="s">
        <v>424</v>
      </c>
      <c r="B11" s="262"/>
      <c r="C11" s="255" t="e">
        <f>SUMIF('CM Cost Estimating Worksheet'!#REF!,"&lt;2008",'CM Cost Estimating Worksheet'!#REF!)</f>
        <v>#REF!</v>
      </c>
      <c r="D11" s="582" t="e">
        <f>SUMIF('CM Cost Estimating Worksheet'!#REF!,D8,'CM Cost Estimating Worksheet'!#REF!)</f>
        <v>#REF!</v>
      </c>
      <c r="E11" s="582" t="e">
        <f>SUMIF('CM Cost Estimating Worksheet'!#REF!,E8,'CM Cost Estimating Worksheet'!#REF!)</f>
        <v>#REF!</v>
      </c>
      <c r="F11" s="582" t="e">
        <f>SUMIF('CM Cost Estimating Worksheet'!#REF!,F8,'CM Cost Estimating Worksheet'!#REF!)</f>
        <v>#REF!</v>
      </c>
      <c r="G11" s="582" t="e">
        <f>SUMIF('CM Cost Estimating Worksheet'!#REF!,G8,'CM Cost Estimating Worksheet'!#REF!)</f>
        <v>#REF!</v>
      </c>
      <c r="H11" s="582" t="e">
        <f>SUMIF('CM Cost Estimating Worksheet'!#REF!,H8,'CM Cost Estimating Worksheet'!#REF!)</f>
        <v>#REF!</v>
      </c>
      <c r="I11" s="582" t="e">
        <f>SUMIF('CM Cost Estimating Worksheet'!#REF!,I8,'CM Cost Estimating Worksheet'!#REF!)</f>
        <v>#REF!</v>
      </c>
      <c r="J11" s="582" t="e">
        <f>SUMIF('CM Cost Estimating Worksheet'!#REF!,J8,'CM Cost Estimating Worksheet'!#REF!)</f>
        <v>#REF!</v>
      </c>
      <c r="K11" s="582" t="e">
        <f>SUMIF('CM Cost Estimating Worksheet'!#REF!,K8,'CM Cost Estimating Worksheet'!#REF!)</f>
        <v>#REF!</v>
      </c>
      <c r="L11" s="582" t="e">
        <f>SUMIF('CM Cost Estimating Worksheet'!#REF!,L8,'CM Cost Estimating Worksheet'!#REF!)</f>
        <v>#REF!</v>
      </c>
      <c r="M11" s="582" t="e">
        <f>SUMIF('CM Cost Estimating Worksheet'!#REF!,M8,'CM Cost Estimating Worksheet'!#REF!)</f>
        <v>#REF!</v>
      </c>
      <c r="N11" s="582" t="e">
        <f>SUMIF('CM Cost Estimating Worksheet'!#REF!,N8,'CM Cost Estimating Worksheet'!#REF!)</f>
        <v>#REF!</v>
      </c>
      <c r="O11" s="582" t="e">
        <f>SUMIF('CM Cost Estimating Worksheet'!#REF!,O8,'CM Cost Estimating Worksheet'!#REF!)</f>
        <v>#REF!</v>
      </c>
      <c r="P11" s="582" t="e">
        <f>SUMIF('CM Cost Estimating Worksheet'!#REF!,P8,'CM Cost Estimating Worksheet'!#REF!)</f>
        <v>#REF!</v>
      </c>
      <c r="Q11" s="582" t="e">
        <f>SUMIF('CM Cost Estimating Worksheet'!#REF!,Q8,'CM Cost Estimating Worksheet'!#REF!)</f>
        <v>#REF!</v>
      </c>
      <c r="R11" s="582" t="e">
        <f>SUMIF('CM Cost Estimating Worksheet'!#REF!,R8,'CM Cost Estimating Worksheet'!#REF!)</f>
        <v>#REF!</v>
      </c>
      <c r="S11" s="582" t="e">
        <f>SUMIF('CM Cost Estimating Worksheet'!#REF!,S8,'CM Cost Estimating Worksheet'!#REF!)</f>
        <v>#REF!</v>
      </c>
      <c r="T11" s="582" t="e">
        <f>SUMIF('CM Cost Estimating Worksheet'!#REF!,T8,'CM Cost Estimating Worksheet'!#REF!)</f>
        <v>#REF!</v>
      </c>
      <c r="U11" s="582" t="e">
        <f>SUMIF('CM Cost Estimating Worksheet'!#REF!,U8,'CM Cost Estimating Worksheet'!#REF!)</f>
        <v>#REF!</v>
      </c>
      <c r="V11" s="582" t="e">
        <f>SUMIF('CM Cost Estimating Worksheet'!#REF!,V8,'CM Cost Estimating Worksheet'!#REF!)</f>
        <v>#REF!</v>
      </c>
      <c r="W11" s="582" t="e">
        <f>SUMIF('CM Cost Estimating Worksheet'!#REF!,W8,'CM Cost Estimating Worksheet'!#REF!)</f>
        <v>#REF!</v>
      </c>
      <c r="X11" s="582" t="e">
        <f>SUMIF('CM Cost Estimating Worksheet'!#REF!,X8,'CM Cost Estimating Worksheet'!#REF!)</f>
        <v>#REF!</v>
      </c>
      <c r="Y11" s="582" t="e">
        <f>SUMIF('CM Cost Estimating Worksheet'!#REF!,Y8,'CM Cost Estimating Worksheet'!#REF!)</f>
        <v>#REF!</v>
      </c>
      <c r="Z11" s="582" t="e">
        <f>SUMIF('CM Cost Estimating Worksheet'!#REF!,Z8,'CM Cost Estimating Worksheet'!#REF!)</f>
        <v>#REF!</v>
      </c>
      <c r="AA11" s="582" t="e">
        <f>SUMIF('CM Cost Estimating Worksheet'!#REF!,AA8,'CM Cost Estimating Worksheet'!#REF!)</f>
        <v>#REF!</v>
      </c>
      <c r="AB11" s="582" t="e">
        <f>SUMIF('CM Cost Estimating Worksheet'!#REF!,AB8,'CM Cost Estimating Worksheet'!#REF!)</f>
        <v>#REF!</v>
      </c>
      <c r="AC11" s="582" t="e">
        <f>SUMIF('CM Cost Estimating Worksheet'!#REF!,AC8,'CM Cost Estimating Worksheet'!#REF!)</f>
        <v>#REF!</v>
      </c>
      <c r="AD11" s="582" t="e">
        <f>SUMIF('CM Cost Estimating Worksheet'!#REF!,AD8,'CM Cost Estimating Worksheet'!#REF!)</f>
        <v>#REF!</v>
      </c>
      <c r="AE11" s="582" t="e">
        <f>SUMIF('CM Cost Estimating Worksheet'!#REF!,AE8,'CM Cost Estimating Worksheet'!#REF!)</f>
        <v>#REF!</v>
      </c>
      <c r="AF11" s="582" t="e">
        <f>SUMIF('CM Cost Estimating Worksheet'!#REF!,AF8,'CM Cost Estimating Worksheet'!#REF!)</f>
        <v>#REF!</v>
      </c>
      <c r="AG11" s="582" t="e">
        <f>SUMIF('CM Cost Estimating Worksheet'!#REF!,AG8,'CM Cost Estimating Worksheet'!#REF!)</f>
        <v>#REF!</v>
      </c>
      <c r="AH11" s="582" t="e">
        <f>SUMIF('CM Cost Estimating Worksheet'!#REF!,AH8,'CM Cost Estimating Worksheet'!#REF!)</f>
        <v>#REF!</v>
      </c>
      <c r="AI11" s="582" t="e">
        <f>SUMIF('CM Cost Estimating Worksheet'!#REF!,AI8,'CM Cost Estimating Worksheet'!#REF!)</f>
        <v>#REF!</v>
      </c>
      <c r="AJ11" s="582" t="e">
        <f>SUMIF('CM Cost Estimating Worksheet'!#REF!,AJ8,'CM Cost Estimating Worksheet'!#REF!)</f>
        <v>#REF!</v>
      </c>
      <c r="AK11" s="582" t="e">
        <f>SUMIF('CM Cost Estimating Worksheet'!#REF!,AK8,'CM Cost Estimating Worksheet'!#REF!)</f>
        <v>#REF!</v>
      </c>
      <c r="AL11" s="582" t="e">
        <f>SUMIF('CM Cost Estimating Worksheet'!#REF!,AL8,'CM Cost Estimating Worksheet'!#REF!)</f>
        <v>#REF!</v>
      </c>
      <c r="AM11" s="582" t="e">
        <f>SUMIF('CM Cost Estimating Worksheet'!#REF!,AM8,'CM Cost Estimating Worksheet'!#REF!)</f>
        <v>#REF!</v>
      </c>
      <c r="AN11" s="582" t="e">
        <f>SUMIF('CM Cost Estimating Worksheet'!#REF!,AN8,'CM Cost Estimating Worksheet'!#REF!)</f>
        <v>#REF!</v>
      </c>
      <c r="AO11" s="582" t="e">
        <f>SUMIF('CM Cost Estimating Worksheet'!#REF!,AO8,'CM Cost Estimating Worksheet'!#REF!)</f>
        <v>#REF!</v>
      </c>
      <c r="AP11" s="582" t="e">
        <f>SUMIF('CM Cost Estimating Worksheet'!#REF!,AP8,'CM Cost Estimating Worksheet'!#REF!)</f>
        <v>#REF!</v>
      </c>
      <c r="AQ11" s="582" t="e">
        <f>SUMIF('CM Cost Estimating Worksheet'!#REF!,AQ8,'CM Cost Estimating Worksheet'!#REF!)</f>
        <v>#REF!</v>
      </c>
      <c r="AR11" s="582" t="e">
        <f>SUMIF('CM Cost Estimating Worksheet'!#REF!,AR8,'CM Cost Estimating Worksheet'!#REF!)</f>
        <v>#REF!</v>
      </c>
      <c r="AS11" s="582" t="e">
        <f>SUMIF('CM Cost Estimating Worksheet'!#REF!,AS8,'CM Cost Estimating Worksheet'!#REF!)</f>
        <v>#REF!</v>
      </c>
      <c r="AT11" s="582" t="e">
        <f>SUMIF('CM Cost Estimating Worksheet'!#REF!,AT8,'CM Cost Estimating Worksheet'!#REF!)</f>
        <v>#REF!</v>
      </c>
      <c r="AU11" s="582" t="e">
        <f>SUMIF('CM Cost Estimating Worksheet'!#REF!,AU8,'CM Cost Estimating Worksheet'!#REF!)</f>
        <v>#REF!</v>
      </c>
      <c r="AV11" s="582" t="e">
        <f>SUMIF('CM Cost Estimating Worksheet'!#REF!,AV8,'CM Cost Estimating Worksheet'!#REF!)</f>
        <v>#REF!</v>
      </c>
      <c r="AW11" s="582" t="e">
        <f>SUMIF('CM Cost Estimating Worksheet'!#REF!,AW8,'CM Cost Estimating Worksheet'!#REF!)</f>
        <v>#REF!</v>
      </c>
      <c r="AX11" s="582" t="e">
        <f>SUMIF('CM Cost Estimating Worksheet'!#REF!,AX8,'CM Cost Estimating Worksheet'!#REF!)</f>
        <v>#REF!</v>
      </c>
      <c r="AY11" s="582" t="e">
        <f>SUMIF('CM Cost Estimating Worksheet'!#REF!,AY8,'CM Cost Estimating Worksheet'!#REF!)</f>
        <v>#REF!</v>
      </c>
      <c r="AZ11" s="582" t="e">
        <f>SUMIF('CM Cost Estimating Worksheet'!#REF!,AZ8,'CM Cost Estimating Worksheet'!#REF!)</f>
        <v>#REF!</v>
      </c>
      <c r="BA11" s="582" t="e">
        <f>SUMIF('CM Cost Estimating Worksheet'!#REF!,BA8,'CM Cost Estimating Worksheet'!#REF!)</f>
        <v>#REF!</v>
      </c>
      <c r="BB11" s="582" t="e">
        <f>SUMIF('CM Cost Estimating Worksheet'!#REF!,BB8,'CM Cost Estimating Worksheet'!#REF!)</f>
        <v>#REF!</v>
      </c>
      <c r="BC11" s="256"/>
      <c r="BD11" s="256"/>
      <c r="BE11" s="256"/>
      <c r="BF11" s="256"/>
      <c r="BG11" s="256"/>
      <c r="BH11" s="256"/>
      <c r="BI11" s="256"/>
      <c r="BJ11" s="256"/>
      <c r="BK11" s="256"/>
      <c r="BL11" s="235"/>
      <c r="BM11" s="235"/>
      <c r="BN11" s="235"/>
      <c r="BO11" s="235"/>
      <c r="BP11" s="235"/>
      <c r="BQ11" s="235"/>
    </row>
    <row r="12" spans="1:69">
      <c r="A12" s="382" t="s">
        <v>425</v>
      </c>
      <c r="B12" s="1148"/>
      <c r="C12" s="617">
        <v>0</v>
      </c>
      <c r="D12" s="1179">
        <f>'Utilidor Section Plan_Rearr '!B76</f>
        <v>3573</v>
      </c>
      <c r="E12" s="1180">
        <f>'Utilidor Section Plan_Rearr '!C76</f>
        <v>2467</v>
      </c>
      <c r="F12" s="1180">
        <f>'Utilidor Section Plan_Rearr '!D76</f>
        <v>2469</v>
      </c>
      <c r="G12" s="1180">
        <f>'Utilidor Section Plan_Rearr '!E76</f>
        <v>984</v>
      </c>
      <c r="H12" s="1181">
        <f>'Utilidor Section Plan_Rearr '!F76</f>
        <v>5511</v>
      </c>
      <c r="I12" s="1180">
        <f>'Utilidor Section Plan_Rearr '!G76</f>
        <v>4444</v>
      </c>
      <c r="J12" s="1180">
        <f>'Utilidor Section Plan_Rearr '!H76</f>
        <v>3905</v>
      </c>
      <c r="K12" s="1180">
        <f>'Utilidor Section Plan_Rearr '!I76</f>
        <v>4607</v>
      </c>
      <c r="L12" s="1180">
        <f>'Utilidor Section Plan_Rearr '!J76</f>
        <v>5773</v>
      </c>
      <c r="M12" s="1180">
        <f>'Utilidor Section Plan_Rearr '!K76</f>
        <v>3191</v>
      </c>
      <c r="N12" s="1180">
        <f>'Utilidor Section Plan_Rearr '!L76</f>
        <v>5213</v>
      </c>
      <c r="O12" s="1180">
        <f>'Utilidor Section Plan_Rearr '!M76</f>
        <v>4838</v>
      </c>
      <c r="P12" s="1180">
        <f>'Utilidor Section Plan_Rearr '!N76</f>
        <v>4520</v>
      </c>
      <c r="Q12" s="1180">
        <f>'Utilidor Section Plan_Rearr '!O76</f>
        <v>5907</v>
      </c>
      <c r="R12" s="1180">
        <f>'Utilidor Section Plan_Rearr '!P76</f>
        <v>1974</v>
      </c>
      <c r="S12" s="1180">
        <f>'Utilidor Section Plan_Rearr '!Q76</f>
        <v>6313</v>
      </c>
      <c r="T12" s="1180">
        <f>'Utilidor Section Plan_Rearr '!R76</f>
        <v>4119</v>
      </c>
      <c r="U12" s="1180">
        <f>'Utilidor Section Plan_Rearr '!S76</f>
        <v>4365</v>
      </c>
      <c r="V12" s="1180">
        <f>'Utilidor Section Plan_Rearr '!T76</f>
        <v>5113</v>
      </c>
      <c r="W12" s="1180">
        <f>'Utilidor Section Plan_Rearr '!U76</f>
        <v>3907</v>
      </c>
      <c r="X12" s="1180">
        <f>'Utilidor Section Plan_Rearr '!V76</f>
        <v>4004</v>
      </c>
      <c r="Y12" s="1180">
        <f>'Utilidor Section Plan_Rearr '!W76</f>
        <v>7344</v>
      </c>
      <c r="Z12" s="1180">
        <f>'Utilidor Section Plan_Rearr '!X76</f>
        <v>4182</v>
      </c>
      <c r="AA12" s="1180">
        <f>'Utilidor Section Plan_Rearr '!Y76</f>
        <v>4356</v>
      </c>
      <c r="AB12" s="1180">
        <f>'Utilidor Section Plan_Rearr '!Z76</f>
        <v>3942</v>
      </c>
      <c r="AC12" s="1180">
        <f>'Utilidor Section Plan_Rearr '!AA76</f>
        <v>6298</v>
      </c>
      <c r="AD12" s="1180">
        <f>'Utilidor Section Plan_Rearr '!AB76</f>
        <v>2446.5</v>
      </c>
      <c r="AE12" s="1180">
        <f>'Utilidor Section Plan_Rearr '!AC76</f>
        <v>2446.5</v>
      </c>
      <c r="AF12" s="1180">
        <f>'Utilidor Section Plan_Rearr '!AD76</f>
        <v>3392</v>
      </c>
      <c r="AG12" s="1180">
        <f>'Utilidor Section Plan_Rearr '!AE76</f>
        <v>3795</v>
      </c>
      <c r="AH12" s="1180">
        <f>'Utilidor Section Plan_Rearr '!AF76</f>
        <v>0</v>
      </c>
      <c r="AI12" s="1180">
        <f>'Utilidor Section Plan_Rearr '!AG76</f>
        <v>0</v>
      </c>
      <c r="AJ12" s="1180">
        <f>'Utilidor Section Plan_Rearr '!AH76</f>
        <v>0</v>
      </c>
      <c r="AK12" s="1180">
        <f>'Utilidor Section Plan_Rearr '!AI76</f>
        <v>0</v>
      </c>
      <c r="AL12" s="1180">
        <f>'Utilidor Section Plan_Rearr '!AJ76</f>
        <v>0</v>
      </c>
      <c r="AM12" s="1180">
        <f>'Utilidor Section Plan_Rearr '!AK76</f>
        <v>0</v>
      </c>
      <c r="AN12" s="1180">
        <f>'Utilidor Section Plan_Rearr '!AL76</f>
        <v>0</v>
      </c>
      <c r="AO12" s="1180">
        <f>'Utilidor Section Plan_Rearr '!AM76</f>
        <v>0</v>
      </c>
      <c r="AP12" s="1180">
        <f>'Utilidor Section Plan_Rearr '!AN76</f>
        <v>0</v>
      </c>
      <c r="AQ12" s="1180">
        <f>'Utilidor Section Plan_Rearr '!AO76</f>
        <v>0</v>
      </c>
      <c r="AR12" s="1180">
        <f>'Utilidor Section Plan_Rearr '!AP76</f>
        <v>0</v>
      </c>
      <c r="AS12" s="1180">
        <f>'Utilidor Section Plan_Rearr '!AQ76</f>
        <v>0</v>
      </c>
      <c r="AT12" s="1180">
        <f>'Utilidor Section Plan_Rearr '!AR76</f>
        <v>0</v>
      </c>
      <c r="AU12" s="1180">
        <f>'Utilidor Section Plan_Rearr '!AS76</f>
        <v>0</v>
      </c>
      <c r="AV12" s="1180">
        <f>'Utilidor Section Plan_Rearr '!AT76</f>
        <v>0</v>
      </c>
      <c r="AW12" s="1180">
        <f>'Utilidor Section Plan_Rearr '!AU76</f>
        <v>0</v>
      </c>
      <c r="AX12" s="1180">
        <f>'Utilidor Section Plan_Rearr '!AV76</f>
        <v>0</v>
      </c>
      <c r="AY12" s="1180">
        <f>'Utilidor Section Plan_Rearr '!AW76</f>
        <v>0</v>
      </c>
      <c r="AZ12" s="1180">
        <f>'Utilidor Section Plan_Rearr '!AX76</f>
        <v>0</v>
      </c>
      <c r="BA12" s="1180">
        <f>'Utilidor Section Plan_Rearr '!AY76</f>
        <v>0</v>
      </c>
      <c r="BB12" s="1180">
        <f>'Utilidor Section Plan_Rearr '!AZ76</f>
        <v>0</v>
      </c>
      <c r="BC12" s="250"/>
      <c r="BD12" s="250"/>
      <c r="BE12" s="250"/>
      <c r="BF12" s="250"/>
      <c r="BG12" s="250"/>
      <c r="BH12" s="250"/>
      <c r="BI12" s="250"/>
      <c r="BJ12" s="250"/>
      <c r="BK12" s="250"/>
      <c r="BL12" s="28"/>
      <c r="BM12" s="28"/>
      <c r="BN12" s="28"/>
      <c r="BO12" s="28"/>
      <c r="BP12" s="28"/>
      <c r="BQ12" s="28"/>
    </row>
    <row r="13" spans="1:69">
      <c r="A13" s="382" t="s">
        <v>428</v>
      </c>
      <c r="B13" s="300"/>
      <c r="C13" s="301">
        <f>C12</f>
        <v>0</v>
      </c>
      <c r="D13" s="630">
        <f t="shared" ref="D13:AI13" si="3">C13+D12</f>
        <v>3573</v>
      </c>
      <c r="E13" s="631">
        <f t="shared" si="3"/>
        <v>6040</v>
      </c>
      <c r="F13" s="631">
        <f t="shared" si="3"/>
        <v>8509</v>
      </c>
      <c r="G13" s="631">
        <f t="shared" si="3"/>
        <v>9493</v>
      </c>
      <c r="H13" s="632">
        <f t="shared" si="3"/>
        <v>15004</v>
      </c>
      <c r="I13" s="301">
        <f t="shared" si="3"/>
        <v>19448</v>
      </c>
      <c r="J13" s="301">
        <f t="shared" si="3"/>
        <v>23353</v>
      </c>
      <c r="K13" s="301">
        <f t="shared" si="3"/>
        <v>27960</v>
      </c>
      <c r="L13" s="301">
        <f t="shared" si="3"/>
        <v>33733</v>
      </c>
      <c r="M13" s="301">
        <f t="shared" si="3"/>
        <v>36924</v>
      </c>
      <c r="N13" s="301">
        <f t="shared" si="3"/>
        <v>42137</v>
      </c>
      <c r="O13" s="301">
        <f t="shared" si="3"/>
        <v>46975</v>
      </c>
      <c r="P13" s="301">
        <f t="shared" si="3"/>
        <v>51495</v>
      </c>
      <c r="Q13" s="301">
        <f t="shared" si="3"/>
        <v>57402</v>
      </c>
      <c r="R13" s="301">
        <f t="shared" si="3"/>
        <v>59376</v>
      </c>
      <c r="S13" s="301">
        <f t="shared" si="3"/>
        <v>65689</v>
      </c>
      <c r="T13" s="301">
        <f t="shared" si="3"/>
        <v>69808</v>
      </c>
      <c r="U13" s="301">
        <f t="shared" si="3"/>
        <v>74173</v>
      </c>
      <c r="V13" s="301">
        <f t="shared" si="3"/>
        <v>79286</v>
      </c>
      <c r="W13" s="301">
        <f t="shared" si="3"/>
        <v>83193</v>
      </c>
      <c r="X13" s="301">
        <f t="shared" si="3"/>
        <v>87197</v>
      </c>
      <c r="Y13" s="301">
        <f t="shared" si="3"/>
        <v>94541</v>
      </c>
      <c r="Z13" s="301">
        <f t="shared" si="3"/>
        <v>98723</v>
      </c>
      <c r="AA13" s="301">
        <f t="shared" si="3"/>
        <v>103079</v>
      </c>
      <c r="AB13" s="301">
        <f t="shared" si="3"/>
        <v>107021</v>
      </c>
      <c r="AC13" s="301">
        <f t="shared" si="3"/>
        <v>113319</v>
      </c>
      <c r="AD13" s="301">
        <f t="shared" si="3"/>
        <v>115765.5</v>
      </c>
      <c r="AE13" s="301">
        <f t="shared" si="3"/>
        <v>118212</v>
      </c>
      <c r="AF13" s="301">
        <f t="shared" si="3"/>
        <v>121604</v>
      </c>
      <c r="AG13" s="301">
        <f t="shared" si="3"/>
        <v>125399</v>
      </c>
      <c r="AH13" s="301">
        <f t="shared" si="3"/>
        <v>125399</v>
      </c>
      <c r="AI13" s="301">
        <f t="shared" si="3"/>
        <v>125399</v>
      </c>
      <c r="AJ13" s="301">
        <f t="shared" ref="AJ13:BB13" si="4">AI13+AJ12</f>
        <v>125399</v>
      </c>
      <c r="AK13" s="301">
        <f t="shared" si="4"/>
        <v>125399</v>
      </c>
      <c r="AL13" s="301">
        <f t="shared" si="4"/>
        <v>125399</v>
      </c>
      <c r="AM13" s="301">
        <f t="shared" si="4"/>
        <v>125399</v>
      </c>
      <c r="AN13" s="301">
        <f t="shared" si="4"/>
        <v>125399</v>
      </c>
      <c r="AO13" s="301">
        <f t="shared" si="4"/>
        <v>125399</v>
      </c>
      <c r="AP13" s="301">
        <f t="shared" si="4"/>
        <v>125399</v>
      </c>
      <c r="AQ13" s="301">
        <f t="shared" si="4"/>
        <v>125399</v>
      </c>
      <c r="AR13" s="301">
        <f t="shared" si="4"/>
        <v>125399</v>
      </c>
      <c r="AS13" s="301">
        <f t="shared" si="4"/>
        <v>125399</v>
      </c>
      <c r="AT13" s="301">
        <f t="shared" si="4"/>
        <v>125399</v>
      </c>
      <c r="AU13" s="301">
        <f t="shared" si="4"/>
        <v>125399</v>
      </c>
      <c r="AV13" s="301">
        <f t="shared" si="4"/>
        <v>125399</v>
      </c>
      <c r="AW13" s="301">
        <f t="shared" si="4"/>
        <v>125399</v>
      </c>
      <c r="AX13" s="301">
        <f t="shared" si="4"/>
        <v>125399</v>
      </c>
      <c r="AY13" s="301">
        <f t="shared" si="4"/>
        <v>125399</v>
      </c>
      <c r="AZ13" s="301">
        <f t="shared" si="4"/>
        <v>125399</v>
      </c>
      <c r="BA13" s="301">
        <f t="shared" si="4"/>
        <v>125399</v>
      </c>
      <c r="BB13" s="646">
        <f t="shared" si="4"/>
        <v>125399</v>
      </c>
      <c r="BC13" s="633" t="e">
        <f>BB10-BB13</f>
        <v>#REF!</v>
      </c>
      <c r="BD13" s="250"/>
      <c r="BE13" s="250"/>
      <c r="BF13" s="250"/>
      <c r="BG13" s="250"/>
      <c r="BH13" s="250"/>
      <c r="BI13" s="250"/>
      <c r="BJ13" s="250"/>
      <c r="BK13" s="250"/>
      <c r="BL13" s="28"/>
      <c r="BM13" s="28"/>
      <c r="BN13" s="28"/>
      <c r="BO13" s="28"/>
      <c r="BP13" s="28"/>
      <c r="BQ13" s="28"/>
    </row>
    <row r="14" spans="1:69" s="293" customFormat="1" ht="13.5" thickBot="1">
      <c r="A14" s="402" t="s">
        <v>426</v>
      </c>
      <c r="B14" s="306"/>
      <c r="C14" s="307" t="e">
        <f>((SUM($C11:$BB11)/$BB10))*C12</f>
        <v>#REF!</v>
      </c>
      <c r="D14" s="1185">
        <f>100*D12</f>
        <v>357300</v>
      </c>
      <c r="E14" s="307">
        <f>100*E12</f>
        <v>246700</v>
      </c>
      <c r="F14" s="307">
        <f>100*F12</f>
        <v>246900</v>
      </c>
      <c r="G14" s="307">
        <f>100*G12</f>
        <v>98400</v>
      </c>
      <c r="H14" s="308">
        <f>100*H12</f>
        <v>551100</v>
      </c>
      <c r="I14" s="307" t="e">
        <f t="shared" ref="I14:BB14" si="5">((SUM($C11:$BB11)/$BB10))*I12</f>
        <v>#REF!</v>
      </c>
      <c r="J14" s="307" t="e">
        <f t="shared" si="5"/>
        <v>#REF!</v>
      </c>
      <c r="K14" s="307" t="e">
        <f t="shared" si="5"/>
        <v>#REF!</v>
      </c>
      <c r="L14" s="307" t="e">
        <f t="shared" si="5"/>
        <v>#REF!</v>
      </c>
      <c r="M14" s="307" t="e">
        <f t="shared" si="5"/>
        <v>#REF!</v>
      </c>
      <c r="N14" s="307" t="e">
        <f t="shared" si="5"/>
        <v>#REF!</v>
      </c>
      <c r="O14" s="307" t="e">
        <f t="shared" si="5"/>
        <v>#REF!</v>
      </c>
      <c r="P14" s="307" t="e">
        <f t="shared" si="5"/>
        <v>#REF!</v>
      </c>
      <c r="Q14" s="307" t="e">
        <f t="shared" si="5"/>
        <v>#REF!</v>
      </c>
      <c r="R14" s="307" t="e">
        <f t="shared" si="5"/>
        <v>#REF!</v>
      </c>
      <c r="S14" s="307" t="e">
        <f t="shared" si="5"/>
        <v>#REF!</v>
      </c>
      <c r="T14" s="307" t="e">
        <f t="shared" si="5"/>
        <v>#REF!</v>
      </c>
      <c r="U14" s="307" t="e">
        <f t="shared" si="5"/>
        <v>#REF!</v>
      </c>
      <c r="V14" s="307" t="e">
        <f t="shared" si="5"/>
        <v>#REF!</v>
      </c>
      <c r="W14" s="307" t="e">
        <f t="shared" si="5"/>
        <v>#REF!</v>
      </c>
      <c r="X14" s="307" t="e">
        <f t="shared" si="5"/>
        <v>#REF!</v>
      </c>
      <c r="Y14" s="307" t="e">
        <f t="shared" si="5"/>
        <v>#REF!</v>
      </c>
      <c r="Z14" s="307" t="e">
        <f t="shared" si="5"/>
        <v>#REF!</v>
      </c>
      <c r="AA14" s="307" t="e">
        <f t="shared" si="5"/>
        <v>#REF!</v>
      </c>
      <c r="AB14" s="307" t="e">
        <f t="shared" si="5"/>
        <v>#REF!</v>
      </c>
      <c r="AC14" s="307" t="e">
        <f t="shared" si="5"/>
        <v>#REF!</v>
      </c>
      <c r="AD14" s="307" t="e">
        <f t="shared" si="5"/>
        <v>#REF!</v>
      </c>
      <c r="AE14" s="307" t="e">
        <f t="shared" si="5"/>
        <v>#REF!</v>
      </c>
      <c r="AF14" s="307" t="e">
        <f t="shared" si="5"/>
        <v>#REF!</v>
      </c>
      <c r="AG14" s="307" t="e">
        <f t="shared" si="5"/>
        <v>#REF!</v>
      </c>
      <c r="AH14" s="307" t="e">
        <f t="shared" si="5"/>
        <v>#REF!</v>
      </c>
      <c r="AI14" s="307" t="e">
        <f t="shared" si="5"/>
        <v>#REF!</v>
      </c>
      <c r="AJ14" s="307" t="e">
        <f t="shared" si="5"/>
        <v>#REF!</v>
      </c>
      <c r="AK14" s="307" t="e">
        <f t="shared" si="5"/>
        <v>#REF!</v>
      </c>
      <c r="AL14" s="307" t="e">
        <f t="shared" si="5"/>
        <v>#REF!</v>
      </c>
      <c r="AM14" s="307" t="e">
        <f t="shared" si="5"/>
        <v>#REF!</v>
      </c>
      <c r="AN14" s="307" t="e">
        <f t="shared" si="5"/>
        <v>#REF!</v>
      </c>
      <c r="AO14" s="307" t="e">
        <f t="shared" si="5"/>
        <v>#REF!</v>
      </c>
      <c r="AP14" s="307" t="e">
        <f t="shared" si="5"/>
        <v>#REF!</v>
      </c>
      <c r="AQ14" s="307" t="e">
        <f t="shared" si="5"/>
        <v>#REF!</v>
      </c>
      <c r="AR14" s="307" t="e">
        <f t="shared" si="5"/>
        <v>#REF!</v>
      </c>
      <c r="AS14" s="307" t="e">
        <f t="shared" si="5"/>
        <v>#REF!</v>
      </c>
      <c r="AT14" s="307" t="e">
        <f t="shared" si="5"/>
        <v>#REF!</v>
      </c>
      <c r="AU14" s="307" t="e">
        <f t="shared" si="5"/>
        <v>#REF!</v>
      </c>
      <c r="AV14" s="307" t="e">
        <f t="shared" si="5"/>
        <v>#REF!</v>
      </c>
      <c r="AW14" s="307" t="e">
        <f t="shared" si="5"/>
        <v>#REF!</v>
      </c>
      <c r="AX14" s="307" t="e">
        <f t="shared" si="5"/>
        <v>#REF!</v>
      </c>
      <c r="AY14" s="307" t="e">
        <f t="shared" si="5"/>
        <v>#REF!</v>
      </c>
      <c r="AZ14" s="307" t="e">
        <f t="shared" si="5"/>
        <v>#REF!</v>
      </c>
      <c r="BA14" s="307" t="e">
        <f t="shared" si="5"/>
        <v>#REF!</v>
      </c>
      <c r="BB14" s="308" t="e">
        <f t="shared" si="5"/>
        <v>#REF!</v>
      </c>
      <c r="BC14" s="294"/>
      <c r="BD14" s="294"/>
      <c r="BE14" s="294"/>
      <c r="BF14" s="294"/>
      <c r="BG14" s="294"/>
      <c r="BH14" s="294"/>
      <c r="BI14" s="294"/>
      <c r="BJ14" s="294"/>
      <c r="BK14" s="294"/>
    </row>
    <row r="15" spans="1:69">
      <c r="A15" s="400" t="s">
        <v>429</v>
      </c>
      <c r="B15" s="296"/>
      <c r="C15" s="297" t="e">
        <f>SUMIF('CM Cost Estimating Worksheet'!#REF!,"&lt;2008",'CM Cost Estimating Worksheet'!#REF!)</f>
        <v>#REF!</v>
      </c>
      <c r="D15" s="301" t="e">
        <f>SUMIF('CM Cost Estimating Worksheet'!#REF!,D8,'CM Cost Estimating Worksheet'!#REF!)</f>
        <v>#REF!</v>
      </c>
      <c r="E15" s="301" t="e">
        <f>SUMIF('CM Cost Estimating Worksheet'!#REF!,E8,'CM Cost Estimating Worksheet'!#REF!)</f>
        <v>#REF!</v>
      </c>
      <c r="F15" s="301" t="e">
        <f>SUMIF('CM Cost Estimating Worksheet'!#REF!,F8,'CM Cost Estimating Worksheet'!#REF!)</f>
        <v>#REF!</v>
      </c>
      <c r="G15" s="301" t="e">
        <f>SUMIF('CM Cost Estimating Worksheet'!#REF!,G8,'CM Cost Estimating Worksheet'!#REF!)</f>
        <v>#REF!</v>
      </c>
      <c r="H15" s="301" t="e">
        <f>SUMIF('CM Cost Estimating Worksheet'!#REF!,H8,'CM Cost Estimating Worksheet'!#REF!)</f>
        <v>#REF!</v>
      </c>
      <c r="I15" s="297" t="e">
        <f>SUMIF('CM Cost Estimating Worksheet'!#REF!,I8,'CM Cost Estimating Worksheet'!#REF!)</f>
        <v>#REF!</v>
      </c>
      <c r="J15" s="297" t="e">
        <f>SUMIF('CM Cost Estimating Worksheet'!#REF!,J8,'CM Cost Estimating Worksheet'!#REF!)</f>
        <v>#REF!</v>
      </c>
      <c r="K15" s="297" t="e">
        <f>SUMIF('CM Cost Estimating Worksheet'!#REF!,K8,'CM Cost Estimating Worksheet'!#REF!)</f>
        <v>#REF!</v>
      </c>
      <c r="L15" s="297" t="e">
        <f>SUMIF('CM Cost Estimating Worksheet'!#REF!,L8,'CM Cost Estimating Worksheet'!#REF!)</f>
        <v>#REF!</v>
      </c>
      <c r="M15" s="297" t="e">
        <f>SUMIF('CM Cost Estimating Worksheet'!#REF!,M8,'CM Cost Estimating Worksheet'!#REF!)</f>
        <v>#REF!</v>
      </c>
      <c r="N15" s="297" t="e">
        <f>SUMIF('CM Cost Estimating Worksheet'!#REF!,N8,'CM Cost Estimating Worksheet'!#REF!)</f>
        <v>#REF!</v>
      </c>
      <c r="O15" s="297" t="e">
        <f>SUMIF('CM Cost Estimating Worksheet'!#REF!,O8,'CM Cost Estimating Worksheet'!#REF!)</f>
        <v>#REF!</v>
      </c>
      <c r="P15" s="297" t="e">
        <f>SUMIF('CM Cost Estimating Worksheet'!#REF!,P8,'CM Cost Estimating Worksheet'!#REF!)</f>
        <v>#REF!</v>
      </c>
      <c r="Q15" s="297" t="e">
        <f>SUMIF('CM Cost Estimating Worksheet'!#REF!,Q8,'CM Cost Estimating Worksheet'!#REF!)</f>
        <v>#REF!</v>
      </c>
      <c r="R15" s="297" t="e">
        <f>SUMIF('CM Cost Estimating Worksheet'!#REF!,R8,'CM Cost Estimating Worksheet'!#REF!)</f>
        <v>#REF!</v>
      </c>
      <c r="S15" s="297" t="e">
        <f>SUMIF('CM Cost Estimating Worksheet'!#REF!,S8,'CM Cost Estimating Worksheet'!#REF!)</f>
        <v>#REF!</v>
      </c>
      <c r="T15" s="297" t="e">
        <f>SUMIF('CM Cost Estimating Worksheet'!#REF!,T8,'CM Cost Estimating Worksheet'!#REF!)</f>
        <v>#REF!</v>
      </c>
      <c r="U15" s="297" t="e">
        <f>SUMIF('CM Cost Estimating Worksheet'!#REF!,U8,'CM Cost Estimating Worksheet'!#REF!)</f>
        <v>#REF!</v>
      </c>
      <c r="V15" s="297" t="e">
        <f>SUMIF('CM Cost Estimating Worksheet'!#REF!,V8,'CM Cost Estimating Worksheet'!#REF!)</f>
        <v>#REF!</v>
      </c>
      <c r="W15" s="297" t="e">
        <f>SUMIF('CM Cost Estimating Worksheet'!#REF!,W8,'CM Cost Estimating Worksheet'!#REF!)</f>
        <v>#REF!</v>
      </c>
      <c r="X15" s="297" t="e">
        <f>SUMIF('CM Cost Estimating Worksheet'!#REF!,X8,'CM Cost Estimating Worksheet'!#REF!)</f>
        <v>#REF!</v>
      </c>
      <c r="Y15" s="297" t="e">
        <f>SUMIF('CM Cost Estimating Worksheet'!#REF!,Y8,'CM Cost Estimating Worksheet'!#REF!)</f>
        <v>#REF!</v>
      </c>
      <c r="Z15" s="297" t="e">
        <f>SUMIF('CM Cost Estimating Worksheet'!#REF!,Z8,'CM Cost Estimating Worksheet'!#REF!)</f>
        <v>#REF!</v>
      </c>
      <c r="AA15" s="297" t="e">
        <f>SUMIF('CM Cost Estimating Worksheet'!#REF!,AA8,'CM Cost Estimating Worksheet'!#REF!)</f>
        <v>#REF!</v>
      </c>
      <c r="AB15" s="297" t="e">
        <f>SUMIF('CM Cost Estimating Worksheet'!#REF!,AB8,'CM Cost Estimating Worksheet'!#REF!)</f>
        <v>#REF!</v>
      </c>
      <c r="AC15" s="297" t="e">
        <f>SUMIF('CM Cost Estimating Worksheet'!#REF!,AC8,'CM Cost Estimating Worksheet'!#REF!)</f>
        <v>#REF!</v>
      </c>
      <c r="AD15" s="297" t="e">
        <f>SUMIF('CM Cost Estimating Worksheet'!#REF!,AD8,'CM Cost Estimating Worksheet'!#REF!)</f>
        <v>#REF!</v>
      </c>
      <c r="AE15" s="297" t="e">
        <f>SUMIF('CM Cost Estimating Worksheet'!#REF!,AE8,'CM Cost Estimating Worksheet'!#REF!)</f>
        <v>#REF!</v>
      </c>
      <c r="AF15" s="297" t="e">
        <f>SUMIF('CM Cost Estimating Worksheet'!#REF!,AF8,'CM Cost Estimating Worksheet'!#REF!)</f>
        <v>#REF!</v>
      </c>
      <c r="AG15" s="297" t="e">
        <f>SUMIF('CM Cost Estimating Worksheet'!#REF!,AG8,'CM Cost Estimating Worksheet'!#REF!)</f>
        <v>#REF!</v>
      </c>
      <c r="AH15" s="297" t="e">
        <f>SUMIF('CM Cost Estimating Worksheet'!#REF!,AH8,'CM Cost Estimating Worksheet'!#REF!)</f>
        <v>#REF!</v>
      </c>
      <c r="AI15" s="297" t="e">
        <f>SUMIF('CM Cost Estimating Worksheet'!#REF!,AI8,'CM Cost Estimating Worksheet'!#REF!)</f>
        <v>#REF!</v>
      </c>
      <c r="AJ15" s="297" t="e">
        <f>SUMIF('CM Cost Estimating Worksheet'!#REF!,AJ8,'CM Cost Estimating Worksheet'!#REF!)</f>
        <v>#REF!</v>
      </c>
      <c r="AK15" s="297" t="e">
        <f>SUMIF('CM Cost Estimating Worksheet'!#REF!,AK8,'CM Cost Estimating Worksheet'!#REF!)</f>
        <v>#REF!</v>
      </c>
      <c r="AL15" s="297" t="e">
        <f>SUMIF('CM Cost Estimating Worksheet'!#REF!,AL8,'CM Cost Estimating Worksheet'!#REF!)</f>
        <v>#REF!</v>
      </c>
      <c r="AM15" s="297" t="e">
        <f>SUMIF('CM Cost Estimating Worksheet'!#REF!,AM8,'CM Cost Estimating Worksheet'!#REF!)</f>
        <v>#REF!</v>
      </c>
      <c r="AN15" s="297" t="e">
        <f>SUMIF('CM Cost Estimating Worksheet'!#REF!,AN8,'CM Cost Estimating Worksheet'!#REF!)</f>
        <v>#REF!</v>
      </c>
      <c r="AO15" s="297" t="e">
        <f>SUMIF('CM Cost Estimating Worksheet'!#REF!,AO8,'CM Cost Estimating Worksheet'!#REF!)</f>
        <v>#REF!</v>
      </c>
      <c r="AP15" s="297" t="e">
        <f>SUMIF('CM Cost Estimating Worksheet'!#REF!,AP8,'CM Cost Estimating Worksheet'!#REF!)</f>
        <v>#REF!</v>
      </c>
      <c r="AQ15" s="297" t="e">
        <f>SUMIF('CM Cost Estimating Worksheet'!#REF!,AQ8,'CM Cost Estimating Worksheet'!#REF!)</f>
        <v>#REF!</v>
      </c>
      <c r="AR15" s="297" t="e">
        <f>SUMIF('CM Cost Estimating Worksheet'!#REF!,AR8,'CM Cost Estimating Worksheet'!#REF!)</f>
        <v>#REF!</v>
      </c>
      <c r="AS15" s="297" t="e">
        <f>SUMIF('CM Cost Estimating Worksheet'!#REF!,AS8,'CM Cost Estimating Worksheet'!#REF!)</f>
        <v>#REF!</v>
      </c>
      <c r="AT15" s="297" t="e">
        <f>SUMIF('CM Cost Estimating Worksheet'!#REF!,AT8,'CM Cost Estimating Worksheet'!#REF!)</f>
        <v>#REF!</v>
      </c>
      <c r="AU15" s="297" t="e">
        <f>SUMIF('CM Cost Estimating Worksheet'!#REF!,AU8,'CM Cost Estimating Worksheet'!#REF!)</f>
        <v>#REF!</v>
      </c>
      <c r="AV15" s="297" t="e">
        <f>SUMIF('CM Cost Estimating Worksheet'!#REF!,AV8,'CM Cost Estimating Worksheet'!#REF!)</f>
        <v>#REF!</v>
      </c>
      <c r="AW15" s="297" t="e">
        <f>SUMIF('CM Cost Estimating Worksheet'!#REF!,AW8,'CM Cost Estimating Worksheet'!#REF!)</f>
        <v>#REF!</v>
      </c>
      <c r="AX15" s="297" t="e">
        <f>SUMIF('CM Cost Estimating Worksheet'!#REF!,AX8,'CM Cost Estimating Worksheet'!#REF!)</f>
        <v>#REF!</v>
      </c>
      <c r="AY15" s="297" t="e">
        <f>SUMIF('CM Cost Estimating Worksheet'!#REF!,AY8,'CM Cost Estimating Worksheet'!#REF!)</f>
        <v>#REF!</v>
      </c>
      <c r="AZ15" s="297" t="e">
        <f>SUMIF('CM Cost Estimating Worksheet'!#REF!,AZ8,'CM Cost Estimating Worksheet'!#REF!)</f>
        <v>#REF!</v>
      </c>
      <c r="BA15" s="297" t="e">
        <f>SUMIF('CM Cost Estimating Worksheet'!#REF!,BA8,'CM Cost Estimating Worksheet'!#REF!)</f>
        <v>#REF!</v>
      </c>
      <c r="BB15" s="298" t="e">
        <f>SUMIF('CM Cost Estimating Worksheet'!#REF!,BB8,'CM Cost Estimating Worksheet'!#REF!)</f>
        <v>#REF!</v>
      </c>
      <c r="BC15" s="250"/>
      <c r="BD15" s="250"/>
      <c r="BE15" s="250"/>
      <c r="BF15" s="250"/>
      <c r="BG15" s="250"/>
      <c r="BH15" s="250"/>
      <c r="BI15" s="250"/>
      <c r="BJ15" s="250"/>
      <c r="BK15" s="250"/>
      <c r="BL15" s="28"/>
      <c r="BM15" s="28"/>
      <c r="BN15" s="28"/>
      <c r="BO15" s="28"/>
      <c r="BP15" s="28"/>
      <c r="BQ15" s="28"/>
    </row>
    <row r="16" spans="1:69">
      <c r="A16" s="401" t="s">
        <v>430</v>
      </c>
      <c r="B16" s="300"/>
      <c r="C16" s="301" t="e">
        <f>C15</f>
        <v>#REF!</v>
      </c>
      <c r="D16" s="301" t="e">
        <f>C16+D15</f>
        <v>#REF!</v>
      </c>
      <c r="E16" s="301" t="e">
        <f t="shared" ref="E16:BB16" si="6">D16+E15</f>
        <v>#REF!</v>
      </c>
      <c r="F16" s="301" t="e">
        <f t="shared" si="6"/>
        <v>#REF!</v>
      </c>
      <c r="G16" s="301" t="e">
        <f t="shared" si="6"/>
        <v>#REF!</v>
      </c>
      <c r="H16" s="301" t="e">
        <f t="shared" si="6"/>
        <v>#REF!</v>
      </c>
      <c r="I16" s="301" t="e">
        <f t="shared" si="6"/>
        <v>#REF!</v>
      </c>
      <c r="J16" s="301" t="e">
        <f t="shared" si="6"/>
        <v>#REF!</v>
      </c>
      <c r="K16" s="301" t="e">
        <f t="shared" si="6"/>
        <v>#REF!</v>
      </c>
      <c r="L16" s="301" t="e">
        <f t="shared" si="6"/>
        <v>#REF!</v>
      </c>
      <c r="M16" s="301" t="e">
        <f t="shared" si="6"/>
        <v>#REF!</v>
      </c>
      <c r="N16" s="301" t="e">
        <f t="shared" si="6"/>
        <v>#REF!</v>
      </c>
      <c r="O16" s="301" t="e">
        <f t="shared" si="6"/>
        <v>#REF!</v>
      </c>
      <c r="P16" s="301" t="e">
        <f t="shared" si="6"/>
        <v>#REF!</v>
      </c>
      <c r="Q16" s="301" t="e">
        <f t="shared" si="6"/>
        <v>#REF!</v>
      </c>
      <c r="R16" s="301" t="e">
        <f t="shared" si="6"/>
        <v>#REF!</v>
      </c>
      <c r="S16" s="301" t="e">
        <f t="shared" si="6"/>
        <v>#REF!</v>
      </c>
      <c r="T16" s="301" t="e">
        <f t="shared" si="6"/>
        <v>#REF!</v>
      </c>
      <c r="U16" s="301" t="e">
        <f t="shared" si="6"/>
        <v>#REF!</v>
      </c>
      <c r="V16" s="301" t="e">
        <f t="shared" si="6"/>
        <v>#REF!</v>
      </c>
      <c r="W16" s="301" t="e">
        <f t="shared" si="6"/>
        <v>#REF!</v>
      </c>
      <c r="X16" s="301" t="e">
        <f t="shared" si="6"/>
        <v>#REF!</v>
      </c>
      <c r="Y16" s="301" t="e">
        <f t="shared" si="6"/>
        <v>#REF!</v>
      </c>
      <c r="Z16" s="301" t="e">
        <f t="shared" si="6"/>
        <v>#REF!</v>
      </c>
      <c r="AA16" s="301" t="e">
        <f t="shared" si="6"/>
        <v>#REF!</v>
      </c>
      <c r="AB16" s="301" t="e">
        <f t="shared" si="6"/>
        <v>#REF!</v>
      </c>
      <c r="AC16" s="301" t="e">
        <f t="shared" si="6"/>
        <v>#REF!</v>
      </c>
      <c r="AD16" s="301" t="e">
        <f t="shared" si="6"/>
        <v>#REF!</v>
      </c>
      <c r="AE16" s="301" t="e">
        <f t="shared" si="6"/>
        <v>#REF!</v>
      </c>
      <c r="AF16" s="301" t="e">
        <f t="shared" si="6"/>
        <v>#REF!</v>
      </c>
      <c r="AG16" s="301" t="e">
        <f t="shared" si="6"/>
        <v>#REF!</v>
      </c>
      <c r="AH16" s="301" t="e">
        <f t="shared" si="6"/>
        <v>#REF!</v>
      </c>
      <c r="AI16" s="301" t="e">
        <f t="shared" si="6"/>
        <v>#REF!</v>
      </c>
      <c r="AJ16" s="301" t="e">
        <f t="shared" si="6"/>
        <v>#REF!</v>
      </c>
      <c r="AK16" s="301" t="e">
        <f t="shared" si="6"/>
        <v>#REF!</v>
      </c>
      <c r="AL16" s="301" t="e">
        <f t="shared" si="6"/>
        <v>#REF!</v>
      </c>
      <c r="AM16" s="301" t="e">
        <f t="shared" si="6"/>
        <v>#REF!</v>
      </c>
      <c r="AN16" s="301" t="e">
        <f t="shared" si="6"/>
        <v>#REF!</v>
      </c>
      <c r="AO16" s="301" t="e">
        <f t="shared" si="6"/>
        <v>#REF!</v>
      </c>
      <c r="AP16" s="301" t="e">
        <f t="shared" si="6"/>
        <v>#REF!</v>
      </c>
      <c r="AQ16" s="301" t="e">
        <f t="shared" si="6"/>
        <v>#REF!</v>
      </c>
      <c r="AR16" s="301" t="e">
        <f t="shared" si="6"/>
        <v>#REF!</v>
      </c>
      <c r="AS16" s="301" t="e">
        <f t="shared" si="6"/>
        <v>#REF!</v>
      </c>
      <c r="AT16" s="301" t="e">
        <f t="shared" si="6"/>
        <v>#REF!</v>
      </c>
      <c r="AU16" s="301" t="e">
        <f t="shared" si="6"/>
        <v>#REF!</v>
      </c>
      <c r="AV16" s="301" t="e">
        <f t="shared" si="6"/>
        <v>#REF!</v>
      </c>
      <c r="AW16" s="301" t="e">
        <f t="shared" si="6"/>
        <v>#REF!</v>
      </c>
      <c r="AX16" s="301" t="e">
        <f t="shared" si="6"/>
        <v>#REF!</v>
      </c>
      <c r="AY16" s="301" t="e">
        <f t="shared" si="6"/>
        <v>#REF!</v>
      </c>
      <c r="AZ16" s="301" t="e">
        <f t="shared" si="6"/>
        <v>#REF!</v>
      </c>
      <c r="BA16" s="301" t="e">
        <f t="shared" si="6"/>
        <v>#REF!</v>
      </c>
      <c r="BB16" s="302" t="e">
        <f t="shared" si="6"/>
        <v>#REF!</v>
      </c>
      <c r="BC16" s="250"/>
      <c r="BD16" s="250"/>
      <c r="BE16" s="250"/>
      <c r="BF16" s="250"/>
      <c r="BG16" s="250"/>
      <c r="BH16" s="250"/>
      <c r="BI16" s="250"/>
      <c r="BJ16" s="250"/>
      <c r="BK16" s="250"/>
      <c r="BL16" s="28"/>
      <c r="BM16" s="28"/>
      <c r="BN16" s="28"/>
      <c r="BO16" s="28"/>
      <c r="BP16" s="28"/>
      <c r="BQ16" s="28"/>
    </row>
    <row r="17" spans="1:69" s="234" customFormat="1" ht="13.5" thickBot="1">
      <c r="A17" s="382" t="s">
        <v>439</v>
      </c>
      <c r="B17" s="262"/>
      <c r="C17" s="255" t="e">
        <f>SUMIF('CM Cost Estimating Worksheet'!#REF!,"&lt;2008",'CM Cost Estimating Worksheet'!#REF!)</f>
        <v>#REF!</v>
      </c>
      <c r="D17" s="582" t="e">
        <f>SUMIF('CM Cost Estimating Worksheet'!#REF!,D8,'CM Cost Estimating Worksheet'!#REF!)</f>
        <v>#REF!</v>
      </c>
      <c r="E17" s="582" t="e">
        <f>SUMIF('CM Cost Estimating Worksheet'!#REF!,E8,'CM Cost Estimating Worksheet'!#REF!)</f>
        <v>#REF!</v>
      </c>
      <c r="F17" s="582" t="e">
        <f>SUMIF('CM Cost Estimating Worksheet'!#REF!,F8,'CM Cost Estimating Worksheet'!#REF!)</f>
        <v>#REF!</v>
      </c>
      <c r="G17" s="582" t="e">
        <f>SUMIF('CM Cost Estimating Worksheet'!#REF!,G8,'CM Cost Estimating Worksheet'!#REF!)</f>
        <v>#REF!</v>
      </c>
      <c r="H17" s="582" t="e">
        <f>SUMIF('CM Cost Estimating Worksheet'!#REF!,H8,'CM Cost Estimating Worksheet'!#REF!)</f>
        <v>#REF!</v>
      </c>
      <c r="I17" s="255" t="e">
        <f>SUMIF('CM Cost Estimating Worksheet'!#REF!,I8,'CM Cost Estimating Worksheet'!#REF!)</f>
        <v>#REF!</v>
      </c>
      <c r="J17" s="255" t="e">
        <f>SUMIF('CM Cost Estimating Worksheet'!#REF!,J8,'CM Cost Estimating Worksheet'!#REF!)</f>
        <v>#REF!</v>
      </c>
      <c r="K17" s="255" t="e">
        <f>SUMIF('CM Cost Estimating Worksheet'!#REF!,K8,'CM Cost Estimating Worksheet'!#REF!)</f>
        <v>#REF!</v>
      </c>
      <c r="L17" s="255" t="e">
        <f>SUMIF('CM Cost Estimating Worksheet'!#REF!,L8,'CM Cost Estimating Worksheet'!#REF!)</f>
        <v>#REF!</v>
      </c>
      <c r="M17" s="255" t="e">
        <f>SUMIF('CM Cost Estimating Worksheet'!#REF!,M8,'CM Cost Estimating Worksheet'!#REF!)</f>
        <v>#REF!</v>
      </c>
      <c r="N17" s="255" t="e">
        <f>SUMIF('CM Cost Estimating Worksheet'!#REF!,N8,'CM Cost Estimating Worksheet'!#REF!)</f>
        <v>#REF!</v>
      </c>
      <c r="O17" s="255" t="e">
        <f>SUMIF('CM Cost Estimating Worksheet'!#REF!,O8,'CM Cost Estimating Worksheet'!#REF!)</f>
        <v>#REF!</v>
      </c>
      <c r="P17" s="255" t="e">
        <f>SUMIF('CM Cost Estimating Worksheet'!#REF!,P8,'CM Cost Estimating Worksheet'!#REF!)</f>
        <v>#REF!</v>
      </c>
      <c r="Q17" s="255" t="e">
        <f>SUMIF('CM Cost Estimating Worksheet'!#REF!,Q8,'CM Cost Estimating Worksheet'!#REF!)</f>
        <v>#REF!</v>
      </c>
      <c r="R17" s="255" t="e">
        <f>SUMIF('CM Cost Estimating Worksheet'!#REF!,R8,'CM Cost Estimating Worksheet'!#REF!)</f>
        <v>#REF!</v>
      </c>
      <c r="S17" s="255" t="e">
        <f>SUMIF('CM Cost Estimating Worksheet'!#REF!,S8,'CM Cost Estimating Worksheet'!#REF!)</f>
        <v>#REF!</v>
      </c>
      <c r="T17" s="255" t="e">
        <f>SUMIF('CM Cost Estimating Worksheet'!#REF!,T8,'CM Cost Estimating Worksheet'!#REF!)</f>
        <v>#REF!</v>
      </c>
      <c r="U17" s="255" t="e">
        <f>SUMIF('CM Cost Estimating Worksheet'!#REF!,U8,'CM Cost Estimating Worksheet'!#REF!)</f>
        <v>#REF!</v>
      </c>
      <c r="V17" s="255" t="e">
        <f>SUMIF('CM Cost Estimating Worksheet'!#REF!,V8,'CM Cost Estimating Worksheet'!#REF!)</f>
        <v>#REF!</v>
      </c>
      <c r="W17" s="255" t="e">
        <f>SUMIF('CM Cost Estimating Worksheet'!#REF!,W8,'CM Cost Estimating Worksheet'!#REF!)</f>
        <v>#REF!</v>
      </c>
      <c r="X17" s="255" t="e">
        <f>SUMIF('CM Cost Estimating Worksheet'!#REF!,X8,'CM Cost Estimating Worksheet'!#REF!)</f>
        <v>#REF!</v>
      </c>
      <c r="Y17" s="255" t="e">
        <f>SUMIF('CM Cost Estimating Worksheet'!#REF!,Y8,'CM Cost Estimating Worksheet'!#REF!)</f>
        <v>#REF!</v>
      </c>
      <c r="Z17" s="255" t="e">
        <f>SUMIF('CM Cost Estimating Worksheet'!#REF!,Z8,'CM Cost Estimating Worksheet'!#REF!)</f>
        <v>#REF!</v>
      </c>
      <c r="AA17" s="255" t="e">
        <f>SUMIF('CM Cost Estimating Worksheet'!#REF!,AA8,'CM Cost Estimating Worksheet'!#REF!)</f>
        <v>#REF!</v>
      </c>
      <c r="AB17" s="255" t="e">
        <f>SUMIF('CM Cost Estimating Worksheet'!#REF!,AB8,'CM Cost Estimating Worksheet'!#REF!)</f>
        <v>#REF!</v>
      </c>
      <c r="AC17" s="255" t="e">
        <f>SUMIF('CM Cost Estimating Worksheet'!#REF!,AC8,'CM Cost Estimating Worksheet'!#REF!)</f>
        <v>#REF!</v>
      </c>
      <c r="AD17" s="255" t="e">
        <f>SUMIF('CM Cost Estimating Worksheet'!#REF!,AD8,'CM Cost Estimating Worksheet'!#REF!)</f>
        <v>#REF!</v>
      </c>
      <c r="AE17" s="255" t="e">
        <f>SUMIF('CM Cost Estimating Worksheet'!#REF!,AE8,'CM Cost Estimating Worksheet'!#REF!)</f>
        <v>#REF!</v>
      </c>
      <c r="AF17" s="255" t="e">
        <f>SUMIF('CM Cost Estimating Worksheet'!#REF!,AF8,'CM Cost Estimating Worksheet'!#REF!)</f>
        <v>#REF!</v>
      </c>
      <c r="AG17" s="255" t="e">
        <f>SUMIF('CM Cost Estimating Worksheet'!#REF!,AG8,'CM Cost Estimating Worksheet'!#REF!)</f>
        <v>#REF!</v>
      </c>
      <c r="AH17" s="255" t="e">
        <f>SUMIF('CM Cost Estimating Worksheet'!#REF!,AH8,'CM Cost Estimating Worksheet'!#REF!)</f>
        <v>#REF!</v>
      </c>
      <c r="AI17" s="255" t="e">
        <f>SUMIF('CM Cost Estimating Worksheet'!#REF!,AI8,'CM Cost Estimating Worksheet'!#REF!)</f>
        <v>#REF!</v>
      </c>
      <c r="AJ17" s="255" t="e">
        <f>SUMIF('CM Cost Estimating Worksheet'!#REF!,AJ8,'CM Cost Estimating Worksheet'!#REF!)</f>
        <v>#REF!</v>
      </c>
      <c r="AK17" s="255" t="e">
        <f>SUMIF('CM Cost Estimating Worksheet'!#REF!,AK8,'CM Cost Estimating Worksheet'!#REF!)</f>
        <v>#REF!</v>
      </c>
      <c r="AL17" s="255" t="e">
        <f>SUMIF('CM Cost Estimating Worksheet'!#REF!,AL8,'CM Cost Estimating Worksheet'!#REF!)</f>
        <v>#REF!</v>
      </c>
      <c r="AM17" s="255" t="e">
        <f>SUMIF('CM Cost Estimating Worksheet'!#REF!,AM8,'CM Cost Estimating Worksheet'!#REF!)</f>
        <v>#REF!</v>
      </c>
      <c r="AN17" s="255" t="e">
        <f>SUMIF('CM Cost Estimating Worksheet'!#REF!,AN8,'CM Cost Estimating Worksheet'!#REF!)</f>
        <v>#REF!</v>
      </c>
      <c r="AO17" s="255" t="e">
        <f>SUMIF('CM Cost Estimating Worksheet'!#REF!,AO8,'CM Cost Estimating Worksheet'!#REF!)</f>
        <v>#REF!</v>
      </c>
      <c r="AP17" s="255" t="e">
        <f>SUMIF('CM Cost Estimating Worksheet'!#REF!,AP8,'CM Cost Estimating Worksheet'!#REF!)</f>
        <v>#REF!</v>
      </c>
      <c r="AQ17" s="255" t="e">
        <f>SUMIF('CM Cost Estimating Worksheet'!#REF!,AQ8,'CM Cost Estimating Worksheet'!#REF!)</f>
        <v>#REF!</v>
      </c>
      <c r="AR17" s="255" t="e">
        <f>SUMIF('CM Cost Estimating Worksheet'!#REF!,AR8,'CM Cost Estimating Worksheet'!#REF!)</f>
        <v>#REF!</v>
      </c>
      <c r="AS17" s="255" t="e">
        <f>SUMIF('CM Cost Estimating Worksheet'!#REF!,AS8,'CM Cost Estimating Worksheet'!#REF!)</f>
        <v>#REF!</v>
      </c>
      <c r="AT17" s="255" t="e">
        <f>SUMIF('CM Cost Estimating Worksheet'!#REF!,AT8,'CM Cost Estimating Worksheet'!#REF!)</f>
        <v>#REF!</v>
      </c>
      <c r="AU17" s="255" t="e">
        <f>SUMIF('CM Cost Estimating Worksheet'!#REF!,AU8,'CM Cost Estimating Worksheet'!#REF!)</f>
        <v>#REF!</v>
      </c>
      <c r="AV17" s="255" t="e">
        <f>SUMIF('CM Cost Estimating Worksheet'!#REF!,AV8,'CM Cost Estimating Worksheet'!#REF!)</f>
        <v>#REF!</v>
      </c>
      <c r="AW17" s="255" t="e">
        <f>SUMIF('CM Cost Estimating Worksheet'!#REF!,AW8,'CM Cost Estimating Worksheet'!#REF!)</f>
        <v>#REF!</v>
      </c>
      <c r="AX17" s="255" t="e">
        <f>SUMIF('CM Cost Estimating Worksheet'!#REF!,AX8,'CM Cost Estimating Worksheet'!#REF!)</f>
        <v>#REF!</v>
      </c>
      <c r="AY17" s="255" t="e">
        <f>SUMIF('CM Cost Estimating Worksheet'!#REF!,AY8,'CM Cost Estimating Worksheet'!#REF!)</f>
        <v>#REF!</v>
      </c>
      <c r="AZ17" s="255" t="e">
        <f>SUMIF('CM Cost Estimating Worksheet'!#REF!,AZ8,'CM Cost Estimating Worksheet'!#REF!)</f>
        <v>#REF!</v>
      </c>
      <c r="BA17" s="255" t="e">
        <f>SUMIF('CM Cost Estimating Worksheet'!#REF!,BA8,'CM Cost Estimating Worksheet'!#REF!)</f>
        <v>#REF!</v>
      </c>
      <c r="BB17" s="304" t="e">
        <f>SUMIF('CM Cost Estimating Worksheet'!#REF!,BB8,'CM Cost Estimating Worksheet'!#REF!)</f>
        <v>#REF!</v>
      </c>
      <c r="BC17" s="256"/>
      <c r="BD17" s="256"/>
      <c r="BE17" s="256"/>
      <c r="BF17" s="256"/>
      <c r="BG17" s="256"/>
      <c r="BH17" s="256"/>
      <c r="BI17" s="256"/>
      <c r="BJ17" s="256"/>
      <c r="BK17" s="256"/>
      <c r="BL17" s="235"/>
      <c r="BM17" s="235"/>
      <c r="BN17" s="235"/>
      <c r="BO17" s="235"/>
      <c r="BP17" s="235"/>
      <c r="BQ17" s="235"/>
    </row>
    <row r="18" spans="1:69">
      <c r="A18" s="382" t="s">
        <v>431</v>
      </c>
      <c r="B18" s="300"/>
      <c r="C18" s="617">
        <v>0</v>
      </c>
      <c r="D18" s="1182">
        <f>'Utilidor Section Plan_Rearr '!B79</f>
        <v>0</v>
      </c>
      <c r="E18" s="1183">
        <f>'Utilidor Section Plan_Rearr '!C79</f>
        <v>0</v>
      </c>
      <c r="F18" s="1183">
        <f>'Utilidor Section Plan_Rearr '!D79</f>
        <v>0</v>
      </c>
      <c r="G18" s="1183">
        <f>'Utilidor Section Plan_Rearr '!E79</f>
        <v>4557</v>
      </c>
      <c r="H18" s="1184">
        <f>'Utilidor Section Plan_Rearr '!F79</f>
        <v>6668</v>
      </c>
      <c r="I18" s="1183">
        <f>'Utilidor Section Plan_Rearr '!G79</f>
        <v>4444</v>
      </c>
      <c r="J18" s="1183">
        <f>'Utilidor Section Plan_Rearr '!H79</f>
        <v>2671</v>
      </c>
      <c r="K18" s="1183">
        <f>'Utilidor Section Plan_Rearr '!I79</f>
        <v>3143</v>
      </c>
      <c r="L18" s="1183">
        <f>'Utilidor Section Plan_Rearr '!J79</f>
        <v>5435</v>
      </c>
      <c r="M18" s="1183">
        <f>'Utilidor Section Plan_Rearr '!K79</f>
        <v>2853</v>
      </c>
      <c r="N18" s="1183">
        <f>'Utilidor Section Plan_Rearr '!L79</f>
        <v>3754</v>
      </c>
      <c r="O18" s="1183">
        <f>'Utilidor Section Plan_Rearr '!M79</f>
        <v>3652</v>
      </c>
      <c r="P18" s="1183">
        <f>'Utilidor Section Plan_Rearr '!N79</f>
        <v>4652</v>
      </c>
      <c r="Q18" s="1183">
        <f>'Utilidor Section Plan_Rearr '!O79</f>
        <v>5831</v>
      </c>
      <c r="R18" s="1183">
        <f>'Utilidor Section Plan_Rearr '!P79</f>
        <v>4568</v>
      </c>
      <c r="S18" s="1183">
        <f>'Utilidor Section Plan_Rearr '!Q79</f>
        <v>6313</v>
      </c>
      <c r="T18" s="1183">
        <f>'Utilidor Section Plan_Rearr '!R79</f>
        <v>4119</v>
      </c>
      <c r="U18" s="1183">
        <f>'Utilidor Section Plan_Rearr '!S79</f>
        <v>4365</v>
      </c>
      <c r="V18" s="1183">
        <f>'Utilidor Section Plan_Rearr '!T79</f>
        <v>5113</v>
      </c>
      <c r="W18" s="1183">
        <f>'Utilidor Section Plan_Rearr '!U79</f>
        <v>3907</v>
      </c>
      <c r="X18" s="1183">
        <f>'Utilidor Section Plan_Rearr '!V79</f>
        <v>4004</v>
      </c>
      <c r="Y18" s="1183">
        <f>'Utilidor Section Plan_Rearr '!W79</f>
        <v>5664</v>
      </c>
      <c r="Z18" s="1183">
        <f>'Utilidor Section Plan_Rearr '!X79</f>
        <v>4182</v>
      </c>
      <c r="AA18" s="1183">
        <f>'Utilidor Section Plan_Rearr '!Y79</f>
        <v>4356</v>
      </c>
      <c r="AB18" s="1183">
        <f>'Utilidor Section Plan_Rearr '!Z79</f>
        <v>3942</v>
      </c>
      <c r="AC18" s="1183">
        <f>'Utilidor Section Plan_Rearr '!AA79</f>
        <v>5617</v>
      </c>
      <c r="AD18" s="1183">
        <f>'Utilidor Section Plan_Rearr '!AB79</f>
        <v>2296</v>
      </c>
      <c r="AE18" s="1183">
        <f>'Utilidor Section Plan_Rearr '!AC79</f>
        <v>2296</v>
      </c>
      <c r="AF18" s="1183">
        <f>'Utilidor Section Plan_Rearr '!AD79</f>
        <v>3392</v>
      </c>
      <c r="AG18" s="1183">
        <f>'Utilidor Section Plan_Rearr '!AE79</f>
        <v>3795</v>
      </c>
      <c r="AH18" s="1183">
        <f>'Utilidor Section Plan_Rearr '!AF79</f>
        <v>0</v>
      </c>
      <c r="AI18" s="1183">
        <f>'Utilidor Section Plan_Rearr '!AG79</f>
        <v>0</v>
      </c>
      <c r="AJ18" s="1183">
        <f>'Utilidor Section Plan_Rearr '!AH79</f>
        <v>0</v>
      </c>
      <c r="AK18" s="1183">
        <f>'Utilidor Section Plan_Rearr '!AI79</f>
        <v>0</v>
      </c>
      <c r="AL18" s="1183">
        <f>'Utilidor Section Plan_Rearr '!AJ79</f>
        <v>0</v>
      </c>
      <c r="AM18" s="1183">
        <f>'Utilidor Section Plan_Rearr '!AK79</f>
        <v>0</v>
      </c>
      <c r="AN18" s="1183">
        <f>'Utilidor Section Plan_Rearr '!AL79</f>
        <v>0</v>
      </c>
      <c r="AO18" s="1183">
        <f>'Utilidor Section Plan_Rearr '!AM79</f>
        <v>0</v>
      </c>
      <c r="AP18" s="1183">
        <f>'Utilidor Section Plan_Rearr '!AN79</f>
        <v>0</v>
      </c>
      <c r="AQ18" s="1183">
        <f>'Utilidor Section Plan_Rearr '!AO79</f>
        <v>0</v>
      </c>
      <c r="AR18" s="1183">
        <f>'Utilidor Section Plan_Rearr '!AP79</f>
        <v>0</v>
      </c>
      <c r="AS18" s="1183">
        <f>'Utilidor Section Plan_Rearr '!AQ79</f>
        <v>0</v>
      </c>
      <c r="AT18" s="1183">
        <f>'Utilidor Section Plan_Rearr '!AR79</f>
        <v>0</v>
      </c>
      <c r="AU18" s="1183">
        <f>'Utilidor Section Plan_Rearr '!AS79</f>
        <v>0</v>
      </c>
      <c r="AV18" s="1183">
        <f>'Utilidor Section Plan_Rearr '!AT79</f>
        <v>0</v>
      </c>
      <c r="AW18" s="1183">
        <f>'Utilidor Section Plan_Rearr '!AU79</f>
        <v>0</v>
      </c>
      <c r="AX18" s="1183">
        <f>'Utilidor Section Plan_Rearr '!AV79</f>
        <v>0</v>
      </c>
      <c r="AY18" s="1183">
        <f>'Utilidor Section Plan_Rearr '!AW79</f>
        <v>0</v>
      </c>
      <c r="AZ18" s="1183">
        <f>'Utilidor Section Plan_Rearr '!AX79</f>
        <v>0</v>
      </c>
      <c r="BA18" s="1183">
        <f>'Utilidor Section Plan_Rearr '!AY79</f>
        <v>0</v>
      </c>
      <c r="BB18" s="1183">
        <f>'Utilidor Section Plan_Rearr '!AZ79</f>
        <v>0</v>
      </c>
      <c r="BC18" s="250"/>
      <c r="BD18" s="250"/>
      <c r="BE18" s="250"/>
      <c r="BF18" s="250"/>
      <c r="BG18" s="250"/>
      <c r="BH18" s="250"/>
      <c r="BI18" s="250"/>
      <c r="BJ18" s="250"/>
      <c r="BK18" s="250"/>
      <c r="BL18" s="28"/>
      <c r="BM18" s="28"/>
      <c r="BN18" s="28"/>
      <c r="BO18" s="28"/>
      <c r="BP18" s="28"/>
      <c r="BQ18" s="28"/>
    </row>
    <row r="19" spans="1:69">
      <c r="A19" s="382" t="s">
        <v>432</v>
      </c>
      <c r="B19" s="300"/>
      <c r="C19" s="301">
        <f>C18</f>
        <v>0</v>
      </c>
      <c r="D19" s="630">
        <f t="shared" ref="D19:AI19" si="7">C19+D18</f>
        <v>0</v>
      </c>
      <c r="E19" s="631">
        <f t="shared" si="7"/>
        <v>0</v>
      </c>
      <c r="F19" s="631">
        <f t="shared" si="7"/>
        <v>0</v>
      </c>
      <c r="G19" s="631">
        <f t="shared" si="7"/>
        <v>4557</v>
      </c>
      <c r="H19" s="632">
        <f t="shared" si="7"/>
        <v>11225</v>
      </c>
      <c r="I19" s="301">
        <f t="shared" si="7"/>
        <v>15669</v>
      </c>
      <c r="J19" s="301">
        <f t="shared" si="7"/>
        <v>18340</v>
      </c>
      <c r="K19" s="301">
        <f t="shared" si="7"/>
        <v>21483</v>
      </c>
      <c r="L19" s="301">
        <f t="shared" si="7"/>
        <v>26918</v>
      </c>
      <c r="M19" s="301">
        <f t="shared" si="7"/>
        <v>29771</v>
      </c>
      <c r="N19" s="301">
        <f t="shared" si="7"/>
        <v>33525</v>
      </c>
      <c r="O19" s="301">
        <f t="shared" si="7"/>
        <v>37177</v>
      </c>
      <c r="P19" s="301">
        <f t="shared" si="7"/>
        <v>41829</v>
      </c>
      <c r="Q19" s="301">
        <f t="shared" si="7"/>
        <v>47660</v>
      </c>
      <c r="R19" s="301">
        <f t="shared" si="7"/>
        <v>52228</v>
      </c>
      <c r="S19" s="301">
        <f t="shared" si="7"/>
        <v>58541</v>
      </c>
      <c r="T19" s="301">
        <f t="shared" si="7"/>
        <v>62660</v>
      </c>
      <c r="U19" s="301">
        <f t="shared" si="7"/>
        <v>67025</v>
      </c>
      <c r="V19" s="301">
        <f t="shared" si="7"/>
        <v>72138</v>
      </c>
      <c r="W19" s="301">
        <f t="shared" si="7"/>
        <v>76045</v>
      </c>
      <c r="X19" s="301">
        <f t="shared" si="7"/>
        <v>80049</v>
      </c>
      <c r="Y19" s="301">
        <f t="shared" si="7"/>
        <v>85713</v>
      </c>
      <c r="Z19" s="301">
        <f t="shared" si="7"/>
        <v>89895</v>
      </c>
      <c r="AA19" s="301">
        <f t="shared" si="7"/>
        <v>94251</v>
      </c>
      <c r="AB19" s="301">
        <f t="shared" si="7"/>
        <v>98193</v>
      </c>
      <c r="AC19" s="301">
        <f t="shared" si="7"/>
        <v>103810</v>
      </c>
      <c r="AD19" s="301">
        <f t="shared" si="7"/>
        <v>106106</v>
      </c>
      <c r="AE19" s="301">
        <f t="shared" si="7"/>
        <v>108402</v>
      </c>
      <c r="AF19" s="301">
        <f t="shared" si="7"/>
        <v>111794</v>
      </c>
      <c r="AG19" s="301">
        <f t="shared" si="7"/>
        <v>115589</v>
      </c>
      <c r="AH19" s="301">
        <f t="shared" si="7"/>
        <v>115589</v>
      </c>
      <c r="AI19" s="301">
        <f t="shared" si="7"/>
        <v>115589</v>
      </c>
      <c r="AJ19" s="301">
        <f t="shared" ref="AJ19:BB19" si="8">AI19+AJ18</f>
        <v>115589</v>
      </c>
      <c r="AK19" s="301">
        <f t="shared" si="8"/>
        <v>115589</v>
      </c>
      <c r="AL19" s="301">
        <f t="shared" si="8"/>
        <v>115589</v>
      </c>
      <c r="AM19" s="301">
        <f t="shared" si="8"/>
        <v>115589</v>
      </c>
      <c r="AN19" s="301">
        <f t="shared" si="8"/>
        <v>115589</v>
      </c>
      <c r="AO19" s="301">
        <f t="shared" si="8"/>
        <v>115589</v>
      </c>
      <c r="AP19" s="301">
        <f t="shared" si="8"/>
        <v>115589</v>
      </c>
      <c r="AQ19" s="301">
        <f t="shared" si="8"/>
        <v>115589</v>
      </c>
      <c r="AR19" s="301">
        <f t="shared" si="8"/>
        <v>115589</v>
      </c>
      <c r="AS19" s="301">
        <f t="shared" si="8"/>
        <v>115589</v>
      </c>
      <c r="AT19" s="301">
        <f t="shared" si="8"/>
        <v>115589</v>
      </c>
      <c r="AU19" s="301">
        <f t="shared" si="8"/>
        <v>115589</v>
      </c>
      <c r="AV19" s="301">
        <f t="shared" si="8"/>
        <v>115589</v>
      </c>
      <c r="AW19" s="301">
        <f t="shared" si="8"/>
        <v>115589</v>
      </c>
      <c r="AX19" s="301">
        <f t="shared" si="8"/>
        <v>115589</v>
      </c>
      <c r="AY19" s="301">
        <f t="shared" si="8"/>
        <v>115589</v>
      </c>
      <c r="AZ19" s="301">
        <f t="shared" si="8"/>
        <v>115589</v>
      </c>
      <c r="BA19" s="301">
        <f t="shared" si="8"/>
        <v>115589</v>
      </c>
      <c r="BB19" s="302">
        <f t="shared" si="8"/>
        <v>115589</v>
      </c>
      <c r="BC19" s="633" t="e">
        <f>BB16-BB19</f>
        <v>#REF!</v>
      </c>
      <c r="BD19" s="250"/>
      <c r="BE19" s="250"/>
      <c r="BF19" s="250"/>
      <c r="BG19" s="250"/>
      <c r="BH19" s="250"/>
      <c r="BI19" s="250"/>
      <c r="BJ19" s="250"/>
      <c r="BK19" s="250"/>
      <c r="BL19" s="28"/>
      <c r="BM19" s="28"/>
      <c r="BN19" s="28"/>
      <c r="BO19" s="28"/>
      <c r="BP19" s="28"/>
      <c r="BQ19" s="28"/>
    </row>
    <row r="20" spans="1:69" s="236" customFormat="1" ht="13.5" thickBot="1">
      <c r="A20" s="403" t="s">
        <v>440</v>
      </c>
      <c r="B20" s="385"/>
      <c r="C20" s="307" t="e">
        <f t="shared" ref="C20:BB20" si="9">((SUM($C17:$BB17)/$BB16))*C18</f>
        <v>#REF!</v>
      </c>
      <c r="D20" s="1185" t="e">
        <f t="shared" si="9"/>
        <v>#REF!</v>
      </c>
      <c r="E20" s="307" t="e">
        <f t="shared" si="9"/>
        <v>#REF!</v>
      </c>
      <c r="F20" s="307" t="e">
        <f t="shared" si="9"/>
        <v>#REF!</v>
      </c>
      <c r="G20" s="307" t="e">
        <f t="shared" si="9"/>
        <v>#REF!</v>
      </c>
      <c r="H20" s="308" t="e">
        <f t="shared" si="9"/>
        <v>#REF!</v>
      </c>
      <c r="I20" s="307" t="e">
        <f t="shared" si="9"/>
        <v>#REF!</v>
      </c>
      <c r="J20" s="307" t="e">
        <f t="shared" si="9"/>
        <v>#REF!</v>
      </c>
      <c r="K20" s="307" t="e">
        <f t="shared" si="9"/>
        <v>#REF!</v>
      </c>
      <c r="L20" s="307" t="e">
        <f t="shared" si="9"/>
        <v>#REF!</v>
      </c>
      <c r="M20" s="307" t="e">
        <f t="shared" si="9"/>
        <v>#REF!</v>
      </c>
      <c r="N20" s="307" t="e">
        <f t="shared" si="9"/>
        <v>#REF!</v>
      </c>
      <c r="O20" s="307" t="e">
        <f t="shared" si="9"/>
        <v>#REF!</v>
      </c>
      <c r="P20" s="307" t="e">
        <f t="shared" si="9"/>
        <v>#REF!</v>
      </c>
      <c r="Q20" s="307" t="e">
        <f t="shared" si="9"/>
        <v>#REF!</v>
      </c>
      <c r="R20" s="307" t="e">
        <f t="shared" si="9"/>
        <v>#REF!</v>
      </c>
      <c r="S20" s="307" t="e">
        <f t="shared" si="9"/>
        <v>#REF!</v>
      </c>
      <c r="T20" s="307" t="e">
        <f t="shared" si="9"/>
        <v>#REF!</v>
      </c>
      <c r="U20" s="307" t="e">
        <f t="shared" si="9"/>
        <v>#REF!</v>
      </c>
      <c r="V20" s="307" t="e">
        <f t="shared" si="9"/>
        <v>#REF!</v>
      </c>
      <c r="W20" s="307" t="e">
        <f t="shared" si="9"/>
        <v>#REF!</v>
      </c>
      <c r="X20" s="307" t="e">
        <f t="shared" si="9"/>
        <v>#REF!</v>
      </c>
      <c r="Y20" s="307" t="e">
        <f t="shared" si="9"/>
        <v>#REF!</v>
      </c>
      <c r="Z20" s="307" t="e">
        <f t="shared" si="9"/>
        <v>#REF!</v>
      </c>
      <c r="AA20" s="307" t="e">
        <f t="shared" si="9"/>
        <v>#REF!</v>
      </c>
      <c r="AB20" s="307" t="e">
        <f t="shared" si="9"/>
        <v>#REF!</v>
      </c>
      <c r="AC20" s="307" t="e">
        <f t="shared" si="9"/>
        <v>#REF!</v>
      </c>
      <c r="AD20" s="307" t="e">
        <f t="shared" si="9"/>
        <v>#REF!</v>
      </c>
      <c r="AE20" s="307" t="e">
        <f>((SUM($C17:$BB17)/$BB16))*AE18</f>
        <v>#REF!</v>
      </c>
      <c r="AF20" s="307" t="e">
        <f t="shared" si="9"/>
        <v>#REF!</v>
      </c>
      <c r="AG20" s="307" t="e">
        <f t="shared" si="9"/>
        <v>#REF!</v>
      </c>
      <c r="AH20" s="307" t="e">
        <f t="shared" si="9"/>
        <v>#REF!</v>
      </c>
      <c r="AI20" s="307" t="e">
        <f t="shared" si="9"/>
        <v>#REF!</v>
      </c>
      <c r="AJ20" s="307" t="e">
        <f t="shared" si="9"/>
        <v>#REF!</v>
      </c>
      <c r="AK20" s="307" t="e">
        <f t="shared" si="9"/>
        <v>#REF!</v>
      </c>
      <c r="AL20" s="307" t="e">
        <f t="shared" si="9"/>
        <v>#REF!</v>
      </c>
      <c r="AM20" s="307" t="e">
        <f t="shared" si="9"/>
        <v>#REF!</v>
      </c>
      <c r="AN20" s="307" t="e">
        <f t="shared" si="9"/>
        <v>#REF!</v>
      </c>
      <c r="AO20" s="307" t="e">
        <f t="shared" si="9"/>
        <v>#REF!</v>
      </c>
      <c r="AP20" s="307" t="e">
        <f t="shared" si="9"/>
        <v>#REF!</v>
      </c>
      <c r="AQ20" s="307" t="e">
        <f t="shared" si="9"/>
        <v>#REF!</v>
      </c>
      <c r="AR20" s="307" t="e">
        <f t="shared" si="9"/>
        <v>#REF!</v>
      </c>
      <c r="AS20" s="307" t="e">
        <f t="shared" si="9"/>
        <v>#REF!</v>
      </c>
      <c r="AT20" s="307" t="e">
        <f t="shared" si="9"/>
        <v>#REF!</v>
      </c>
      <c r="AU20" s="307" t="e">
        <f t="shared" si="9"/>
        <v>#REF!</v>
      </c>
      <c r="AV20" s="307" t="e">
        <f t="shared" si="9"/>
        <v>#REF!</v>
      </c>
      <c r="AW20" s="307" t="e">
        <f t="shared" si="9"/>
        <v>#REF!</v>
      </c>
      <c r="AX20" s="307" t="e">
        <f t="shared" si="9"/>
        <v>#REF!</v>
      </c>
      <c r="AY20" s="307" t="e">
        <f t="shared" si="9"/>
        <v>#REF!</v>
      </c>
      <c r="AZ20" s="307" t="e">
        <f t="shared" si="9"/>
        <v>#REF!</v>
      </c>
      <c r="BA20" s="307" t="e">
        <f t="shared" si="9"/>
        <v>#REF!</v>
      </c>
      <c r="BB20" s="308" t="e">
        <f t="shared" si="9"/>
        <v>#REF!</v>
      </c>
      <c r="BC20" s="257"/>
      <c r="BD20" s="257"/>
      <c r="BE20" s="257"/>
      <c r="BF20" s="257"/>
      <c r="BG20" s="257"/>
      <c r="BH20" s="257"/>
      <c r="BI20" s="257"/>
      <c r="BJ20" s="257"/>
      <c r="BK20" s="257"/>
      <c r="BL20" s="237"/>
      <c r="BM20" s="237"/>
      <c r="BN20" s="237"/>
      <c r="BO20" s="237"/>
      <c r="BP20" s="237"/>
      <c r="BQ20" s="237"/>
    </row>
    <row r="21" spans="1:69">
      <c r="A21" s="400" t="s">
        <v>433</v>
      </c>
      <c r="B21" s="296"/>
      <c r="C21" s="297" t="e">
        <f>SUMIF('CM Cost Estimating Worksheet'!#REF!,"&lt;2008",'CM Cost Estimating Worksheet'!#REF!)</f>
        <v>#REF!</v>
      </c>
      <c r="D21" s="301" t="e">
        <f>SUMIF('CM Cost Estimating Worksheet'!#REF!,D8,'CM Cost Estimating Worksheet'!#REF!)</f>
        <v>#REF!</v>
      </c>
      <c r="E21" s="301" t="e">
        <f>SUMIF('CM Cost Estimating Worksheet'!#REF!,E8,'CM Cost Estimating Worksheet'!#REF!)</f>
        <v>#REF!</v>
      </c>
      <c r="F21" s="301" t="e">
        <f>SUMIF('CM Cost Estimating Worksheet'!#REF!,F8,'CM Cost Estimating Worksheet'!#REF!)</f>
        <v>#REF!</v>
      </c>
      <c r="G21" s="301" t="e">
        <f>SUMIF('CM Cost Estimating Worksheet'!#REF!,G8,'CM Cost Estimating Worksheet'!#REF!)</f>
        <v>#REF!</v>
      </c>
      <c r="H21" s="301" t="e">
        <f>SUMIF('CM Cost Estimating Worksheet'!#REF!,H8,'CM Cost Estimating Worksheet'!#REF!)</f>
        <v>#REF!</v>
      </c>
      <c r="I21" s="297" t="e">
        <f>SUMIF('CM Cost Estimating Worksheet'!#REF!,I8,'CM Cost Estimating Worksheet'!#REF!)</f>
        <v>#REF!</v>
      </c>
      <c r="J21" s="297" t="e">
        <f>SUMIF('CM Cost Estimating Worksheet'!#REF!,J8,'CM Cost Estimating Worksheet'!#REF!)</f>
        <v>#REF!</v>
      </c>
      <c r="K21" s="297" t="e">
        <f>SUMIF('CM Cost Estimating Worksheet'!#REF!,K8,'CM Cost Estimating Worksheet'!#REF!)</f>
        <v>#REF!</v>
      </c>
      <c r="L21" s="297" t="e">
        <f>SUMIF('CM Cost Estimating Worksheet'!#REF!,L8,'CM Cost Estimating Worksheet'!#REF!)</f>
        <v>#REF!</v>
      </c>
      <c r="M21" s="297" t="e">
        <f>SUMIF('CM Cost Estimating Worksheet'!#REF!,M8,'CM Cost Estimating Worksheet'!#REF!)</f>
        <v>#REF!</v>
      </c>
      <c r="N21" s="297" t="e">
        <f>SUMIF('CM Cost Estimating Worksheet'!#REF!,N8,'CM Cost Estimating Worksheet'!#REF!)</f>
        <v>#REF!</v>
      </c>
      <c r="O21" s="297" t="e">
        <f>SUMIF('CM Cost Estimating Worksheet'!#REF!,O8,'CM Cost Estimating Worksheet'!#REF!)</f>
        <v>#REF!</v>
      </c>
      <c r="P21" s="297" t="e">
        <f>SUMIF('CM Cost Estimating Worksheet'!#REF!,P8,'CM Cost Estimating Worksheet'!#REF!)</f>
        <v>#REF!</v>
      </c>
      <c r="Q21" s="297" t="e">
        <f>SUMIF('CM Cost Estimating Worksheet'!#REF!,Q8,'CM Cost Estimating Worksheet'!#REF!)</f>
        <v>#REF!</v>
      </c>
      <c r="R21" s="297" t="e">
        <f>SUMIF('CM Cost Estimating Worksheet'!#REF!,R8,'CM Cost Estimating Worksheet'!#REF!)</f>
        <v>#REF!</v>
      </c>
      <c r="S21" s="297" t="e">
        <f>SUMIF('CM Cost Estimating Worksheet'!#REF!,S8,'CM Cost Estimating Worksheet'!#REF!)</f>
        <v>#REF!</v>
      </c>
      <c r="T21" s="297" t="e">
        <f>SUMIF('CM Cost Estimating Worksheet'!#REF!,T8,'CM Cost Estimating Worksheet'!#REF!)</f>
        <v>#REF!</v>
      </c>
      <c r="U21" s="297" t="e">
        <f>SUMIF('CM Cost Estimating Worksheet'!#REF!,U8,'CM Cost Estimating Worksheet'!#REF!)</f>
        <v>#REF!</v>
      </c>
      <c r="V21" s="297" t="e">
        <f>SUMIF('CM Cost Estimating Worksheet'!#REF!,V8,'CM Cost Estimating Worksheet'!#REF!)</f>
        <v>#REF!</v>
      </c>
      <c r="W21" s="297" t="e">
        <f>SUMIF('CM Cost Estimating Worksheet'!#REF!,W8,'CM Cost Estimating Worksheet'!#REF!)</f>
        <v>#REF!</v>
      </c>
      <c r="X21" s="297" t="e">
        <f>SUMIF('CM Cost Estimating Worksheet'!#REF!,X8,'CM Cost Estimating Worksheet'!#REF!)</f>
        <v>#REF!</v>
      </c>
      <c r="Y21" s="297" t="e">
        <f>SUMIF('CM Cost Estimating Worksheet'!#REF!,Y8,'CM Cost Estimating Worksheet'!#REF!)</f>
        <v>#REF!</v>
      </c>
      <c r="Z21" s="297" t="e">
        <f>SUMIF('CM Cost Estimating Worksheet'!#REF!,Z8,'CM Cost Estimating Worksheet'!#REF!)</f>
        <v>#REF!</v>
      </c>
      <c r="AA21" s="297" t="e">
        <f>SUMIF('CM Cost Estimating Worksheet'!#REF!,AA8,'CM Cost Estimating Worksheet'!#REF!)</f>
        <v>#REF!</v>
      </c>
      <c r="AB21" s="297" t="e">
        <f>SUMIF('CM Cost Estimating Worksheet'!#REF!,AB8,'CM Cost Estimating Worksheet'!#REF!)</f>
        <v>#REF!</v>
      </c>
      <c r="AC21" s="297" t="e">
        <f>SUMIF('CM Cost Estimating Worksheet'!#REF!,AC8,'CM Cost Estimating Worksheet'!#REF!)</f>
        <v>#REF!</v>
      </c>
      <c r="AD21" s="297" t="e">
        <f>SUMIF('CM Cost Estimating Worksheet'!#REF!,AD8,'CM Cost Estimating Worksheet'!#REF!)</f>
        <v>#REF!</v>
      </c>
      <c r="AE21" s="297" t="e">
        <f>SUMIF('CM Cost Estimating Worksheet'!#REF!,AE8,'CM Cost Estimating Worksheet'!#REF!)</f>
        <v>#REF!</v>
      </c>
      <c r="AF21" s="297" t="e">
        <f>SUMIF('CM Cost Estimating Worksheet'!#REF!,AF8,'CM Cost Estimating Worksheet'!#REF!)</f>
        <v>#REF!</v>
      </c>
      <c r="AG21" s="297" t="e">
        <f>SUMIF('CM Cost Estimating Worksheet'!#REF!,AG8,'CM Cost Estimating Worksheet'!#REF!)</f>
        <v>#REF!</v>
      </c>
      <c r="AH21" s="297" t="e">
        <f>SUMIF('CM Cost Estimating Worksheet'!#REF!,AH8,'CM Cost Estimating Worksheet'!#REF!)</f>
        <v>#REF!</v>
      </c>
      <c r="AI21" s="297" t="e">
        <f>SUMIF('CM Cost Estimating Worksheet'!#REF!,AI8,'CM Cost Estimating Worksheet'!#REF!)</f>
        <v>#REF!</v>
      </c>
      <c r="AJ21" s="297" t="e">
        <f>SUMIF('CM Cost Estimating Worksheet'!#REF!,AJ8,'CM Cost Estimating Worksheet'!#REF!)</f>
        <v>#REF!</v>
      </c>
      <c r="AK21" s="297" t="e">
        <f>SUMIF('CM Cost Estimating Worksheet'!#REF!,AK8,'CM Cost Estimating Worksheet'!#REF!)</f>
        <v>#REF!</v>
      </c>
      <c r="AL21" s="297" t="e">
        <f>SUMIF('CM Cost Estimating Worksheet'!#REF!,AL8,'CM Cost Estimating Worksheet'!#REF!)</f>
        <v>#REF!</v>
      </c>
      <c r="AM21" s="297" t="e">
        <f>SUMIF('CM Cost Estimating Worksheet'!#REF!,AM8,'CM Cost Estimating Worksheet'!#REF!)</f>
        <v>#REF!</v>
      </c>
      <c r="AN21" s="297" t="e">
        <f>SUMIF('CM Cost Estimating Worksheet'!#REF!,AN8,'CM Cost Estimating Worksheet'!#REF!)</f>
        <v>#REF!</v>
      </c>
      <c r="AO21" s="297" t="e">
        <f>SUMIF('CM Cost Estimating Worksheet'!#REF!,AO8,'CM Cost Estimating Worksheet'!#REF!)</f>
        <v>#REF!</v>
      </c>
      <c r="AP21" s="297" t="e">
        <f>SUMIF('CM Cost Estimating Worksheet'!#REF!,AP8,'CM Cost Estimating Worksheet'!#REF!)</f>
        <v>#REF!</v>
      </c>
      <c r="AQ21" s="297" t="e">
        <f>SUMIF('CM Cost Estimating Worksheet'!#REF!,AQ8,'CM Cost Estimating Worksheet'!#REF!)</f>
        <v>#REF!</v>
      </c>
      <c r="AR21" s="297" t="e">
        <f>SUMIF('CM Cost Estimating Worksheet'!#REF!,AR8,'CM Cost Estimating Worksheet'!#REF!)</f>
        <v>#REF!</v>
      </c>
      <c r="AS21" s="297" t="e">
        <f>SUMIF('CM Cost Estimating Worksheet'!#REF!,AS8,'CM Cost Estimating Worksheet'!#REF!)</f>
        <v>#REF!</v>
      </c>
      <c r="AT21" s="297" t="e">
        <f>SUMIF('CM Cost Estimating Worksheet'!#REF!,AT8,'CM Cost Estimating Worksheet'!#REF!)</f>
        <v>#REF!</v>
      </c>
      <c r="AU21" s="297" t="e">
        <f>SUMIF('CM Cost Estimating Worksheet'!#REF!,AU8,'CM Cost Estimating Worksheet'!#REF!)</f>
        <v>#REF!</v>
      </c>
      <c r="AV21" s="297" t="e">
        <f>SUMIF('CM Cost Estimating Worksheet'!#REF!,AV8,'CM Cost Estimating Worksheet'!#REF!)</f>
        <v>#REF!</v>
      </c>
      <c r="AW21" s="297" t="e">
        <f>SUMIF('CM Cost Estimating Worksheet'!#REF!,AW8,'CM Cost Estimating Worksheet'!#REF!)</f>
        <v>#REF!</v>
      </c>
      <c r="AX21" s="297" t="e">
        <f>SUMIF('CM Cost Estimating Worksheet'!#REF!,AX8,'CM Cost Estimating Worksheet'!#REF!)</f>
        <v>#REF!</v>
      </c>
      <c r="AY21" s="297" t="e">
        <f>SUMIF('CM Cost Estimating Worksheet'!#REF!,AY8,'CM Cost Estimating Worksheet'!#REF!)</f>
        <v>#REF!</v>
      </c>
      <c r="AZ21" s="297" t="e">
        <f>SUMIF('CM Cost Estimating Worksheet'!#REF!,AZ8,'CM Cost Estimating Worksheet'!#REF!)</f>
        <v>#REF!</v>
      </c>
      <c r="BA21" s="297" t="e">
        <f>SUMIF('CM Cost Estimating Worksheet'!#REF!,BA8,'CM Cost Estimating Worksheet'!#REF!)</f>
        <v>#REF!</v>
      </c>
      <c r="BB21" s="298" t="e">
        <f>SUMIF('CM Cost Estimating Worksheet'!#REF!,BB8,'CM Cost Estimating Worksheet'!#REF!)</f>
        <v>#REF!</v>
      </c>
      <c r="BC21" s="250"/>
      <c r="BD21" s="250"/>
      <c r="BE21" s="250"/>
      <c r="BF21" s="250"/>
      <c r="BG21" s="250"/>
      <c r="BH21" s="250"/>
      <c r="BI21" s="250"/>
      <c r="BJ21" s="250"/>
      <c r="BK21" s="250"/>
      <c r="BL21" s="28"/>
      <c r="BM21" s="28"/>
      <c r="BN21" s="28"/>
      <c r="BO21" s="28"/>
      <c r="BP21" s="28"/>
      <c r="BQ21" s="28"/>
    </row>
    <row r="22" spans="1:69">
      <c r="A22" s="401" t="s">
        <v>434</v>
      </c>
      <c r="B22" s="300"/>
      <c r="C22" s="301" t="e">
        <f>C21</f>
        <v>#REF!</v>
      </c>
      <c r="D22" s="301" t="e">
        <f t="shared" ref="D22:AI22" si="10">C22+D21</f>
        <v>#REF!</v>
      </c>
      <c r="E22" s="301" t="e">
        <f t="shared" si="10"/>
        <v>#REF!</v>
      </c>
      <c r="F22" s="301" t="e">
        <f t="shared" si="10"/>
        <v>#REF!</v>
      </c>
      <c r="G22" s="301" t="e">
        <f t="shared" si="10"/>
        <v>#REF!</v>
      </c>
      <c r="H22" s="301" t="e">
        <f t="shared" si="10"/>
        <v>#REF!</v>
      </c>
      <c r="I22" s="301" t="e">
        <f t="shared" si="10"/>
        <v>#REF!</v>
      </c>
      <c r="J22" s="301" t="e">
        <f t="shared" si="10"/>
        <v>#REF!</v>
      </c>
      <c r="K22" s="301" t="e">
        <f t="shared" si="10"/>
        <v>#REF!</v>
      </c>
      <c r="L22" s="301" t="e">
        <f t="shared" si="10"/>
        <v>#REF!</v>
      </c>
      <c r="M22" s="301" t="e">
        <f t="shared" si="10"/>
        <v>#REF!</v>
      </c>
      <c r="N22" s="301" t="e">
        <f t="shared" si="10"/>
        <v>#REF!</v>
      </c>
      <c r="O22" s="301" t="e">
        <f t="shared" si="10"/>
        <v>#REF!</v>
      </c>
      <c r="P22" s="301" t="e">
        <f t="shared" si="10"/>
        <v>#REF!</v>
      </c>
      <c r="Q22" s="301" t="e">
        <f t="shared" si="10"/>
        <v>#REF!</v>
      </c>
      <c r="R22" s="301" t="e">
        <f t="shared" si="10"/>
        <v>#REF!</v>
      </c>
      <c r="S22" s="301" t="e">
        <f t="shared" si="10"/>
        <v>#REF!</v>
      </c>
      <c r="T22" s="301" t="e">
        <f t="shared" si="10"/>
        <v>#REF!</v>
      </c>
      <c r="U22" s="301" t="e">
        <f t="shared" si="10"/>
        <v>#REF!</v>
      </c>
      <c r="V22" s="301" t="e">
        <f t="shared" si="10"/>
        <v>#REF!</v>
      </c>
      <c r="W22" s="301" t="e">
        <f t="shared" si="10"/>
        <v>#REF!</v>
      </c>
      <c r="X22" s="301" t="e">
        <f t="shared" si="10"/>
        <v>#REF!</v>
      </c>
      <c r="Y22" s="301" t="e">
        <f t="shared" si="10"/>
        <v>#REF!</v>
      </c>
      <c r="Z22" s="301" t="e">
        <f t="shared" si="10"/>
        <v>#REF!</v>
      </c>
      <c r="AA22" s="301" t="e">
        <f t="shared" si="10"/>
        <v>#REF!</v>
      </c>
      <c r="AB22" s="301" t="e">
        <f t="shared" si="10"/>
        <v>#REF!</v>
      </c>
      <c r="AC22" s="301" t="e">
        <f t="shared" si="10"/>
        <v>#REF!</v>
      </c>
      <c r="AD22" s="301" t="e">
        <f t="shared" si="10"/>
        <v>#REF!</v>
      </c>
      <c r="AE22" s="301" t="e">
        <f t="shared" si="10"/>
        <v>#REF!</v>
      </c>
      <c r="AF22" s="301" t="e">
        <f t="shared" si="10"/>
        <v>#REF!</v>
      </c>
      <c r="AG22" s="301" t="e">
        <f t="shared" si="10"/>
        <v>#REF!</v>
      </c>
      <c r="AH22" s="301" t="e">
        <f t="shared" si="10"/>
        <v>#REF!</v>
      </c>
      <c r="AI22" s="301" t="e">
        <f t="shared" si="10"/>
        <v>#REF!</v>
      </c>
      <c r="AJ22" s="301" t="e">
        <f t="shared" ref="AJ22:BB22" si="11">AI22+AJ21</f>
        <v>#REF!</v>
      </c>
      <c r="AK22" s="301" t="e">
        <f t="shared" si="11"/>
        <v>#REF!</v>
      </c>
      <c r="AL22" s="301" t="e">
        <f t="shared" si="11"/>
        <v>#REF!</v>
      </c>
      <c r="AM22" s="301" t="e">
        <f t="shared" si="11"/>
        <v>#REF!</v>
      </c>
      <c r="AN22" s="301" t="e">
        <f t="shared" si="11"/>
        <v>#REF!</v>
      </c>
      <c r="AO22" s="301" t="e">
        <f t="shared" si="11"/>
        <v>#REF!</v>
      </c>
      <c r="AP22" s="301" t="e">
        <f t="shared" si="11"/>
        <v>#REF!</v>
      </c>
      <c r="AQ22" s="301" t="e">
        <f t="shared" si="11"/>
        <v>#REF!</v>
      </c>
      <c r="AR22" s="301" t="e">
        <f t="shared" si="11"/>
        <v>#REF!</v>
      </c>
      <c r="AS22" s="301" t="e">
        <f t="shared" si="11"/>
        <v>#REF!</v>
      </c>
      <c r="AT22" s="301" t="e">
        <f t="shared" si="11"/>
        <v>#REF!</v>
      </c>
      <c r="AU22" s="301" t="e">
        <f t="shared" si="11"/>
        <v>#REF!</v>
      </c>
      <c r="AV22" s="301" t="e">
        <f t="shared" si="11"/>
        <v>#REF!</v>
      </c>
      <c r="AW22" s="301" t="e">
        <f t="shared" si="11"/>
        <v>#REF!</v>
      </c>
      <c r="AX22" s="301" t="e">
        <f t="shared" si="11"/>
        <v>#REF!</v>
      </c>
      <c r="AY22" s="301" t="e">
        <f t="shared" si="11"/>
        <v>#REF!</v>
      </c>
      <c r="AZ22" s="301" t="e">
        <f t="shared" si="11"/>
        <v>#REF!</v>
      </c>
      <c r="BA22" s="301" t="e">
        <f t="shared" si="11"/>
        <v>#REF!</v>
      </c>
      <c r="BB22" s="302" t="e">
        <f t="shared" si="11"/>
        <v>#REF!</v>
      </c>
      <c r="BC22" s="250"/>
      <c r="BD22" s="250"/>
      <c r="BE22" s="250"/>
      <c r="BF22" s="250"/>
      <c r="BG22" s="250"/>
      <c r="BH22" s="250"/>
      <c r="BI22" s="250"/>
      <c r="BJ22" s="250"/>
      <c r="BK22" s="250"/>
      <c r="BL22" s="28"/>
      <c r="BM22" s="28"/>
      <c r="BN22" s="28"/>
      <c r="BO22" s="28"/>
      <c r="BP22" s="28"/>
      <c r="BQ22" s="28"/>
    </row>
    <row r="23" spans="1:69" s="234" customFormat="1" ht="13.5" thickBot="1">
      <c r="A23" s="382" t="s">
        <v>435</v>
      </c>
      <c r="B23" s="262"/>
      <c r="C23" s="255" t="e">
        <f>SUMIF('CM Cost Estimating Worksheet'!#REF!,"&lt;2008",'CM Cost Estimating Worksheet'!#REF!)</f>
        <v>#REF!</v>
      </c>
      <c r="D23" s="582" t="e">
        <f>SUMIF('CM Cost Estimating Worksheet'!#REF!,D8,'CM Cost Estimating Worksheet'!#REF!)</f>
        <v>#REF!</v>
      </c>
      <c r="E23" s="582" t="e">
        <f>SUMIF('CM Cost Estimating Worksheet'!#REF!,E8,'CM Cost Estimating Worksheet'!#REF!)</f>
        <v>#REF!</v>
      </c>
      <c r="F23" s="582" t="e">
        <f>SUMIF('CM Cost Estimating Worksheet'!#REF!,F8,'CM Cost Estimating Worksheet'!#REF!)</f>
        <v>#REF!</v>
      </c>
      <c r="G23" s="582" t="e">
        <f>SUMIF('CM Cost Estimating Worksheet'!#REF!,G8,'CM Cost Estimating Worksheet'!#REF!)</f>
        <v>#REF!</v>
      </c>
      <c r="H23" s="582" t="e">
        <f>SUMIF('CM Cost Estimating Worksheet'!#REF!,H8,'CM Cost Estimating Worksheet'!#REF!)</f>
        <v>#REF!</v>
      </c>
      <c r="I23" s="255" t="e">
        <f>SUMIF('CM Cost Estimating Worksheet'!#REF!,I8,'CM Cost Estimating Worksheet'!#REF!)</f>
        <v>#REF!</v>
      </c>
      <c r="J23" s="255" t="e">
        <f>SUMIF('CM Cost Estimating Worksheet'!#REF!,J8,'CM Cost Estimating Worksheet'!#REF!)</f>
        <v>#REF!</v>
      </c>
      <c r="K23" s="255" t="e">
        <f>SUMIF('CM Cost Estimating Worksheet'!#REF!,K8,'CM Cost Estimating Worksheet'!#REF!)</f>
        <v>#REF!</v>
      </c>
      <c r="L23" s="255" t="e">
        <f>SUMIF('CM Cost Estimating Worksheet'!#REF!,L8,'CM Cost Estimating Worksheet'!#REF!)</f>
        <v>#REF!</v>
      </c>
      <c r="M23" s="255" t="e">
        <f>SUMIF('CM Cost Estimating Worksheet'!#REF!,M8,'CM Cost Estimating Worksheet'!#REF!)</f>
        <v>#REF!</v>
      </c>
      <c r="N23" s="255" t="e">
        <f>SUMIF('CM Cost Estimating Worksheet'!#REF!,N8,'CM Cost Estimating Worksheet'!#REF!)</f>
        <v>#REF!</v>
      </c>
      <c r="O23" s="255" t="e">
        <f>SUMIF('CM Cost Estimating Worksheet'!#REF!,O8,'CM Cost Estimating Worksheet'!#REF!)</f>
        <v>#REF!</v>
      </c>
      <c r="P23" s="255" t="e">
        <f>SUMIF('CM Cost Estimating Worksheet'!#REF!,P8,'CM Cost Estimating Worksheet'!#REF!)</f>
        <v>#REF!</v>
      </c>
      <c r="Q23" s="255" t="e">
        <f>SUMIF('CM Cost Estimating Worksheet'!#REF!,Q8,'CM Cost Estimating Worksheet'!#REF!)</f>
        <v>#REF!</v>
      </c>
      <c r="R23" s="255" t="e">
        <f>SUMIF('CM Cost Estimating Worksheet'!#REF!,R8,'CM Cost Estimating Worksheet'!#REF!)</f>
        <v>#REF!</v>
      </c>
      <c r="S23" s="255" t="e">
        <f>SUMIF('CM Cost Estimating Worksheet'!#REF!,S8,'CM Cost Estimating Worksheet'!#REF!)</f>
        <v>#REF!</v>
      </c>
      <c r="T23" s="255" t="e">
        <f>SUMIF('CM Cost Estimating Worksheet'!#REF!,T8,'CM Cost Estimating Worksheet'!#REF!)</f>
        <v>#REF!</v>
      </c>
      <c r="U23" s="255" t="e">
        <f>SUMIF('CM Cost Estimating Worksheet'!#REF!,U8,'CM Cost Estimating Worksheet'!#REF!)</f>
        <v>#REF!</v>
      </c>
      <c r="V23" s="255" t="e">
        <f>SUMIF('CM Cost Estimating Worksheet'!#REF!,V8,'CM Cost Estimating Worksheet'!#REF!)</f>
        <v>#REF!</v>
      </c>
      <c r="W23" s="255" t="e">
        <f>SUMIF('CM Cost Estimating Worksheet'!#REF!,W8,'CM Cost Estimating Worksheet'!#REF!)</f>
        <v>#REF!</v>
      </c>
      <c r="X23" s="255" t="e">
        <f>SUMIF('CM Cost Estimating Worksheet'!#REF!,X8,'CM Cost Estimating Worksheet'!#REF!)</f>
        <v>#REF!</v>
      </c>
      <c r="Y23" s="255" t="e">
        <f>SUMIF('CM Cost Estimating Worksheet'!#REF!,Y8,'CM Cost Estimating Worksheet'!#REF!)</f>
        <v>#REF!</v>
      </c>
      <c r="Z23" s="255" t="e">
        <f>SUMIF('CM Cost Estimating Worksheet'!#REF!,Z8,'CM Cost Estimating Worksheet'!#REF!)</f>
        <v>#REF!</v>
      </c>
      <c r="AA23" s="255" t="e">
        <f>SUMIF('CM Cost Estimating Worksheet'!#REF!,AA8,'CM Cost Estimating Worksheet'!#REF!)</f>
        <v>#REF!</v>
      </c>
      <c r="AB23" s="255" t="e">
        <f>SUMIF('CM Cost Estimating Worksheet'!#REF!,AB8,'CM Cost Estimating Worksheet'!#REF!)</f>
        <v>#REF!</v>
      </c>
      <c r="AC23" s="255" t="e">
        <f>SUMIF('CM Cost Estimating Worksheet'!#REF!,AC8,'CM Cost Estimating Worksheet'!#REF!)</f>
        <v>#REF!</v>
      </c>
      <c r="AD23" s="255" t="e">
        <f>SUMIF('CM Cost Estimating Worksheet'!#REF!,AD8,'CM Cost Estimating Worksheet'!#REF!)</f>
        <v>#REF!</v>
      </c>
      <c r="AE23" s="255" t="e">
        <f>SUMIF('CM Cost Estimating Worksheet'!#REF!,AE8,'CM Cost Estimating Worksheet'!#REF!)</f>
        <v>#REF!</v>
      </c>
      <c r="AF23" s="255" t="e">
        <f>SUMIF('CM Cost Estimating Worksheet'!#REF!,AF8,'CM Cost Estimating Worksheet'!#REF!)</f>
        <v>#REF!</v>
      </c>
      <c r="AG23" s="255" t="e">
        <f>SUMIF('CM Cost Estimating Worksheet'!#REF!,AG8,'CM Cost Estimating Worksheet'!#REF!)</f>
        <v>#REF!</v>
      </c>
      <c r="AH23" s="255" t="e">
        <f>SUMIF('CM Cost Estimating Worksheet'!#REF!,AH8,'CM Cost Estimating Worksheet'!#REF!)</f>
        <v>#REF!</v>
      </c>
      <c r="AI23" s="255" t="e">
        <f>SUMIF('CM Cost Estimating Worksheet'!#REF!,AI8,'CM Cost Estimating Worksheet'!#REF!)</f>
        <v>#REF!</v>
      </c>
      <c r="AJ23" s="255" t="e">
        <f>SUMIF('CM Cost Estimating Worksheet'!#REF!,AJ8,'CM Cost Estimating Worksheet'!#REF!)</f>
        <v>#REF!</v>
      </c>
      <c r="AK23" s="255" t="e">
        <f>SUMIF('CM Cost Estimating Worksheet'!#REF!,AK8,'CM Cost Estimating Worksheet'!#REF!)</f>
        <v>#REF!</v>
      </c>
      <c r="AL23" s="255" t="e">
        <f>SUMIF('CM Cost Estimating Worksheet'!#REF!,AL8,'CM Cost Estimating Worksheet'!#REF!)</f>
        <v>#REF!</v>
      </c>
      <c r="AM23" s="255" t="e">
        <f>SUMIF('CM Cost Estimating Worksheet'!#REF!,AM8,'CM Cost Estimating Worksheet'!#REF!)</f>
        <v>#REF!</v>
      </c>
      <c r="AN23" s="255" t="e">
        <f>SUMIF('CM Cost Estimating Worksheet'!#REF!,AN8,'CM Cost Estimating Worksheet'!#REF!)</f>
        <v>#REF!</v>
      </c>
      <c r="AO23" s="255" t="e">
        <f>SUMIF('CM Cost Estimating Worksheet'!#REF!,AO8,'CM Cost Estimating Worksheet'!#REF!)</f>
        <v>#REF!</v>
      </c>
      <c r="AP23" s="255" t="e">
        <f>SUMIF('CM Cost Estimating Worksheet'!#REF!,AP8,'CM Cost Estimating Worksheet'!#REF!)</f>
        <v>#REF!</v>
      </c>
      <c r="AQ23" s="255" t="e">
        <f>SUMIF('CM Cost Estimating Worksheet'!#REF!,AQ8,'CM Cost Estimating Worksheet'!#REF!)</f>
        <v>#REF!</v>
      </c>
      <c r="AR23" s="255" t="e">
        <f>SUMIF('CM Cost Estimating Worksheet'!#REF!,AR8,'CM Cost Estimating Worksheet'!#REF!)</f>
        <v>#REF!</v>
      </c>
      <c r="AS23" s="255" t="e">
        <f>SUMIF('CM Cost Estimating Worksheet'!#REF!,AS8,'CM Cost Estimating Worksheet'!#REF!)</f>
        <v>#REF!</v>
      </c>
      <c r="AT23" s="255" t="e">
        <f>SUMIF('CM Cost Estimating Worksheet'!#REF!,AT8,'CM Cost Estimating Worksheet'!#REF!)</f>
        <v>#REF!</v>
      </c>
      <c r="AU23" s="255" t="e">
        <f>SUMIF('CM Cost Estimating Worksheet'!#REF!,AU8,'CM Cost Estimating Worksheet'!#REF!)</f>
        <v>#REF!</v>
      </c>
      <c r="AV23" s="255" t="e">
        <f>SUMIF('CM Cost Estimating Worksheet'!#REF!,AV8,'CM Cost Estimating Worksheet'!#REF!)</f>
        <v>#REF!</v>
      </c>
      <c r="AW23" s="255" t="e">
        <f>SUMIF('CM Cost Estimating Worksheet'!#REF!,AW8,'CM Cost Estimating Worksheet'!#REF!)</f>
        <v>#REF!</v>
      </c>
      <c r="AX23" s="255" t="e">
        <f>SUMIF('CM Cost Estimating Worksheet'!#REF!,AX8,'CM Cost Estimating Worksheet'!#REF!)</f>
        <v>#REF!</v>
      </c>
      <c r="AY23" s="255" t="e">
        <f>SUMIF('CM Cost Estimating Worksheet'!#REF!,AY8,'CM Cost Estimating Worksheet'!#REF!)</f>
        <v>#REF!</v>
      </c>
      <c r="AZ23" s="255" t="e">
        <f>SUMIF('CM Cost Estimating Worksheet'!#REF!,AZ8,'CM Cost Estimating Worksheet'!#REF!)</f>
        <v>#REF!</v>
      </c>
      <c r="BA23" s="255" t="e">
        <f>SUMIF('CM Cost Estimating Worksheet'!#REF!,BA8,'CM Cost Estimating Worksheet'!#REF!)</f>
        <v>#REF!</v>
      </c>
      <c r="BB23" s="304" t="e">
        <f>SUMIF('CM Cost Estimating Worksheet'!#REF!,BB8,'CM Cost Estimating Worksheet'!#REF!)</f>
        <v>#REF!</v>
      </c>
      <c r="BC23" s="256"/>
      <c r="BD23" s="256"/>
      <c r="BE23" s="256"/>
      <c r="BF23" s="256"/>
      <c r="BG23" s="256"/>
      <c r="BH23" s="256"/>
      <c r="BI23" s="256"/>
      <c r="BJ23" s="256"/>
      <c r="BK23" s="256"/>
      <c r="BL23" s="235"/>
      <c r="BM23" s="235"/>
      <c r="BN23" s="235"/>
      <c r="BO23" s="235"/>
      <c r="BP23" s="235"/>
      <c r="BQ23" s="235"/>
    </row>
    <row r="24" spans="1:69">
      <c r="A24" s="382" t="s">
        <v>436</v>
      </c>
      <c r="B24" s="300"/>
      <c r="C24" s="617">
        <v>0</v>
      </c>
      <c r="D24" s="1182">
        <f>'Utilidor Section Plan_Rearr '!B71</f>
        <v>0</v>
      </c>
      <c r="E24" s="1183">
        <v>0</v>
      </c>
      <c r="F24" s="1183">
        <v>0</v>
      </c>
      <c r="G24" s="1183">
        <f>'Utilidor Section Plan_Rearr '!E71</f>
        <v>1244</v>
      </c>
      <c r="H24" s="1184">
        <f>'Utilidor Section Plan_Rearr '!F71</f>
        <v>4686</v>
      </c>
      <c r="I24" s="1183">
        <f>'Utilidor Section Plan_Rearr '!G71</f>
        <v>4837</v>
      </c>
      <c r="J24" s="1183">
        <f>'Utilidor Section Plan_Rearr '!H71</f>
        <v>4399</v>
      </c>
      <c r="K24" s="1183">
        <f>'Utilidor Section Plan_Rearr '!I71</f>
        <v>4947</v>
      </c>
      <c r="L24" s="1183">
        <f>'Utilidor Section Plan_Rearr '!J71</f>
        <v>7408</v>
      </c>
      <c r="M24" s="1183">
        <f>'Utilidor Section Plan_Rearr '!K71</f>
        <v>3858</v>
      </c>
      <c r="N24" s="1183">
        <f>'Utilidor Section Plan_Rearr '!L71</f>
        <v>5992</v>
      </c>
      <c r="O24" s="1183">
        <f>'Utilidor Section Plan_Rearr '!M71</f>
        <v>4323</v>
      </c>
      <c r="P24" s="1183">
        <f>'Utilidor Section Plan_Rearr '!N71</f>
        <v>6881</v>
      </c>
      <c r="Q24" s="1183">
        <f>'Utilidor Section Plan_Rearr '!O71</f>
        <v>7070</v>
      </c>
      <c r="R24" s="1183">
        <f>'Utilidor Section Plan_Rearr '!P71</f>
        <v>4626</v>
      </c>
      <c r="S24" s="1183">
        <f>'Utilidor Section Plan_Rearr '!Q71</f>
        <v>6599</v>
      </c>
      <c r="T24" s="1183">
        <f>'Utilidor Section Plan_Rearr '!R71</f>
        <v>6309</v>
      </c>
      <c r="U24" s="1183">
        <f>'Utilidor Section Plan_Rearr '!S71</f>
        <v>4629</v>
      </c>
      <c r="V24" s="1183">
        <f>'Utilidor Section Plan_Rearr '!T71</f>
        <v>6668</v>
      </c>
      <c r="W24" s="1183">
        <f>'Utilidor Section Plan_Rearr '!U71</f>
        <v>4999</v>
      </c>
      <c r="X24" s="1183">
        <f>'Utilidor Section Plan_Rearr '!V71</f>
        <v>4078</v>
      </c>
      <c r="Y24" s="1183">
        <f>'Utilidor Section Plan_Rearr '!W71</f>
        <v>1386</v>
      </c>
      <c r="Z24" s="1183">
        <f>'Utilidor Section Plan_Rearr '!X71</f>
        <v>4924</v>
      </c>
      <c r="AA24" s="1183">
        <f>'Utilidor Section Plan_Rearr '!Y71</f>
        <v>573</v>
      </c>
      <c r="AB24" s="1183">
        <f>'Utilidor Section Plan_Rearr '!Z71</f>
        <v>4153</v>
      </c>
      <c r="AC24" s="1183">
        <f>'Utilidor Section Plan_Rearr '!AA71</f>
        <v>7162</v>
      </c>
      <c r="AD24" s="1183">
        <f>'Utilidor Section Plan_Rearr '!AB71</f>
        <v>3117.5</v>
      </c>
      <c r="AE24" s="1183">
        <f>'Utilidor Section Plan_Rearr '!AC71</f>
        <v>3117.5</v>
      </c>
      <c r="AF24" s="1183">
        <f>'Utilidor Section Plan_Rearr '!AD71</f>
        <v>4784</v>
      </c>
      <c r="AG24" s="1183">
        <f>'Utilidor Section Plan_Rearr '!AE71</f>
        <v>5337</v>
      </c>
      <c r="AH24" s="1183">
        <f>'Utilidor Section Plan_Rearr '!AF71</f>
        <v>0</v>
      </c>
      <c r="AI24" s="1183">
        <f>'Utilidor Section Plan_Rearr '!AG71</f>
        <v>0</v>
      </c>
      <c r="AJ24" s="1183">
        <f>'Utilidor Section Plan_Rearr '!AH71</f>
        <v>0</v>
      </c>
      <c r="AK24" s="1183">
        <f>'Utilidor Section Plan_Rearr '!AI71</f>
        <v>0</v>
      </c>
      <c r="AL24" s="1183">
        <f>'Utilidor Section Plan_Rearr '!AJ71</f>
        <v>0</v>
      </c>
      <c r="AM24" s="1183">
        <f>'Utilidor Section Plan_Rearr '!AK71</f>
        <v>0</v>
      </c>
      <c r="AN24" s="1183">
        <f>'Utilidor Section Plan_Rearr '!AL71</f>
        <v>0</v>
      </c>
      <c r="AO24" s="1183">
        <f>'Utilidor Section Plan_Rearr '!AM71</f>
        <v>0</v>
      </c>
      <c r="AP24" s="1183">
        <f>'Utilidor Section Plan_Rearr '!AN71</f>
        <v>0</v>
      </c>
      <c r="AQ24" s="1183">
        <f>'Utilidor Section Plan_Rearr '!AO71</f>
        <v>0</v>
      </c>
      <c r="AR24" s="1183">
        <f>'Utilidor Section Plan_Rearr '!AP71</f>
        <v>0</v>
      </c>
      <c r="AS24" s="1183">
        <f>'Utilidor Section Plan_Rearr '!AQ71</f>
        <v>0</v>
      </c>
      <c r="AT24" s="1183">
        <f>'Utilidor Section Plan_Rearr '!AR71</f>
        <v>0</v>
      </c>
      <c r="AU24" s="1183">
        <f>'Utilidor Section Plan_Rearr '!AS71</f>
        <v>0</v>
      </c>
      <c r="AV24" s="1183">
        <f>'Utilidor Section Plan_Rearr '!AT71</f>
        <v>0</v>
      </c>
      <c r="AW24" s="1183">
        <f>'Utilidor Section Plan_Rearr '!AU71</f>
        <v>0</v>
      </c>
      <c r="AX24" s="1183">
        <f>'Utilidor Section Plan_Rearr '!AV71</f>
        <v>0</v>
      </c>
      <c r="AY24" s="1183">
        <f>'Utilidor Section Plan_Rearr '!AW71</f>
        <v>0</v>
      </c>
      <c r="AZ24" s="1183">
        <f>'Utilidor Section Plan_Rearr '!AX71</f>
        <v>0</v>
      </c>
      <c r="BA24" s="1183">
        <f>'Utilidor Section Plan_Rearr '!AY71</f>
        <v>0</v>
      </c>
      <c r="BB24" s="1183">
        <f>'Utilidor Section Plan_Rearr '!AZ71</f>
        <v>0</v>
      </c>
      <c r="BC24" s="250"/>
      <c r="BD24" s="250"/>
      <c r="BE24" s="250"/>
      <c r="BF24" s="250"/>
      <c r="BG24" s="250"/>
      <c r="BH24" s="250"/>
      <c r="BI24" s="250"/>
      <c r="BJ24" s="250"/>
      <c r="BK24" s="250"/>
      <c r="BL24" s="28"/>
      <c r="BM24" s="28"/>
      <c r="BN24" s="28"/>
      <c r="BO24" s="28"/>
      <c r="BP24" s="28"/>
      <c r="BQ24" s="28"/>
    </row>
    <row r="25" spans="1:69">
      <c r="A25" s="382" t="s">
        <v>437</v>
      </c>
      <c r="B25" s="300"/>
      <c r="C25" s="301">
        <f>C24</f>
        <v>0</v>
      </c>
      <c r="D25" s="630">
        <f t="shared" ref="D25:AI25" si="12">C25+D24</f>
        <v>0</v>
      </c>
      <c r="E25" s="631">
        <f t="shared" si="12"/>
        <v>0</v>
      </c>
      <c r="F25" s="631">
        <f t="shared" si="12"/>
        <v>0</v>
      </c>
      <c r="G25" s="631">
        <f t="shared" si="12"/>
        <v>1244</v>
      </c>
      <c r="H25" s="632">
        <f t="shared" si="12"/>
        <v>5930</v>
      </c>
      <c r="I25" s="301">
        <f t="shared" si="12"/>
        <v>10767</v>
      </c>
      <c r="J25" s="301">
        <f t="shared" si="12"/>
        <v>15166</v>
      </c>
      <c r="K25" s="301">
        <f t="shared" si="12"/>
        <v>20113</v>
      </c>
      <c r="L25" s="301">
        <f t="shared" si="12"/>
        <v>27521</v>
      </c>
      <c r="M25" s="301">
        <f t="shared" si="12"/>
        <v>31379</v>
      </c>
      <c r="N25" s="301">
        <f t="shared" si="12"/>
        <v>37371</v>
      </c>
      <c r="O25" s="301">
        <f t="shared" si="12"/>
        <v>41694</v>
      </c>
      <c r="P25" s="301">
        <f t="shared" si="12"/>
        <v>48575</v>
      </c>
      <c r="Q25" s="301">
        <f t="shared" si="12"/>
        <v>55645</v>
      </c>
      <c r="R25" s="301">
        <f t="shared" si="12"/>
        <v>60271</v>
      </c>
      <c r="S25" s="301">
        <f t="shared" si="12"/>
        <v>66870</v>
      </c>
      <c r="T25" s="301">
        <f t="shared" si="12"/>
        <v>73179</v>
      </c>
      <c r="U25" s="301">
        <f t="shared" si="12"/>
        <v>77808</v>
      </c>
      <c r="V25" s="301">
        <f t="shared" si="12"/>
        <v>84476</v>
      </c>
      <c r="W25" s="301">
        <f t="shared" si="12"/>
        <v>89475</v>
      </c>
      <c r="X25" s="301">
        <f t="shared" si="12"/>
        <v>93553</v>
      </c>
      <c r="Y25" s="301">
        <f t="shared" si="12"/>
        <v>94939</v>
      </c>
      <c r="Z25" s="301">
        <f t="shared" si="12"/>
        <v>99863</v>
      </c>
      <c r="AA25" s="301">
        <f t="shared" si="12"/>
        <v>100436</v>
      </c>
      <c r="AB25" s="301">
        <f t="shared" si="12"/>
        <v>104589</v>
      </c>
      <c r="AC25" s="301">
        <f t="shared" si="12"/>
        <v>111751</v>
      </c>
      <c r="AD25" s="301">
        <f t="shared" si="12"/>
        <v>114868.5</v>
      </c>
      <c r="AE25" s="301">
        <f t="shared" si="12"/>
        <v>117986</v>
      </c>
      <c r="AF25" s="301">
        <f t="shared" si="12"/>
        <v>122770</v>
      </c>
      <c r="AG25" s="301">
        <f t="shared" si="12"/>
        <v>128107</v>
      </c>
      <c r="AH25" s="301">
        <f t="shared" si="12"/>
        <v>128107</v>
      </c>
      <c r="AI25" s="301">
        <f t="shared" si="12"/>
        <v>128107</v>
      </c>
      <c r="AJ25" s="301">
        <f t="shared" ref="AJ25:BB25" si="13">AI25+AJ24</f>
        <v>128107</v>
      </c>
      <c r="AK25" s="301">
        <f t="shared" si="13"/>
        <v>128107</v>
      </c>
      <c r="AL25" s="301">
        <f t="shared" si="13"/>
        <v>128107</v>
      </c>
      <c r="AM25" s="301">
        <f t="shared" si="13"/>
        <v>128107</v>
      </c>
      <c r="AN25" s="301">
        <f t="shared" si="13"/>
        <v>128107</v>
      </c>
      <c r="AO25" s="301">
        <f t="shared" si="13"/>
        <v>128107</v>
      </c>
      <c r="AP25" s="301">
        <f t="shared" si="13"/>
        <v>128107</v>
      </c>
      <c r="AQ25" s="301">
        <f t="shared" si="13"/>
        <v>128107</v>
      </c>
      <c r="AR25" s="301">
        <f t="shared" si="13"/>
        <v>128107</v>
      </c>
      <c r="AS25" s="301">
        <f t="shared" si="13"/>
        <v>128107</v>
      </c>
      <c r="AT25" s="301">
        <f t="shared" si="13"/>
        <v>128107</v>
      </c>
      <c r="AU25" s="301">
        <f t="shared" si="13"/>
        <v>128107</v>
      </c>
      <c r="AV25" s="301">
        <f t="shared" si="13"/>
        <v>128107</v>
      </c>
      <c r="AW25" s="301">
        <f t="shared" si="13"/>
        <v>128107</v>
      </c>
      <c r="AX25" s="301">
        <f t="shared" si="13"/>
        <v>128107</v>
      </c>
      <c r="AY25" s="301">
        <f t="shared" si="13"/>
        <v>128107</v>
      </c>
      <c r="AZ25" s="301">
        <f t="shared" si="13"/>
        <v>128107</v>
      </c>
      <c r="BA25" s="301">
        <f t="shared" si="13"/>
        <v>128107</v>
      </c>
      <c r="BB25" s="302">
        <f t="shared" si="13"/>
        <v>128107</v>
      </c>
      <c r="BC25" s="250"/>
      <c r="BD25" s="250"/>
      <c r="BE25" s="250"/>
      <c r="BF25" s="250"/>
      <c r="BG25" s="250"/>
      <c r="BH25" s="250"/>
      <c r="BI25" s="250"/>
      <c r="BJ25" s="250"/>
      <c r="BK25" s="250"/>
      <c r="BL25" s="28"/>
      <c r="BM25" s="28"/>
      <c r="BN25" s="28"/>
      <c r="BO25" s="28"/>
      <c r="BP25" s="28"/>
      <c r="BQ25" s="28"/>
    </row>
    <row r="26" spans="1:69" s="236" customFormat="1" ht="13.5" thickBot="1">
      <c r="A26" s="403" t="s">
        <v>438</v>
      </c>
      <c r="B26" s="1147">
        <v>0</v>
      </c>
      <c r="C26" s="307">
        <f>C24*960</f>
        <v>0</v>
      </c>
      <c r="D26" s="1185">
        <f>D24*$B$26</f>
        <v>0</v>
      </c>
      <c r="E26" s="307">
        <f t="shared" ref="E26:BB26" si="14">E24*$B$26</f>
        <v>0</v>
      </c>
      <c r="F26" s="307">
        <f t="shared" si="14"/>
        <v>0</v>
      </c>
      <c r="G26" s="307">
        <f t="shared" si="14"/>
        <v>0</v>
      </c>
      <c r="H26" s="308">
        <f t="shared" si="14"/>
        <v>0</v>
      </c>
      <c r="I26" s="307">
        <f t="shared" si="14"/>
        <v>0</v>
      </c>
      <c r="J26" s="307">
        <f t="shared" si="14"/>
        <v>0</v>
      </c>
      <c r="K26" s="307">
        <f t="shared" si="14"/>
        <v>0</v>
      </c>
      <c r="L26" s="307">
        <f t="shared" si="14"/>
        <v>0</v>
      </c>
      <c r="M26" s="307">
        <f t="shared" si="14"/>
        <v>0</v>
      </c>
      <c r="N26" s="307">
        <f t="shared" si="14"/>
        <v>0</v>
      </c>
      <c r="O26" s="307">
        <f t="shared" si="14"/>
        <v>0</v>
      </c>
      <c r="P26" s="307">
        <f t="shared" si="14"/>
        <v>0</v>
      </c>
      <c r="Q26" s="307">
        <f t="shared" si="14"/>
        <v>0</v>
      </c>
      <c r="R26" s="307">
        <f t="shared" si="14"/>
        <v>0</v>
      </c>
      <c r="S26" s="307">
        <f t="shared" si="14"/>
        <v>0</v>
      </c>
      <c r="T26" s="307">
        <f t="shared" si="14"/>
        <v>0</v>
      </c>
      <c r="U26" s="307">
        <f t="shared" si="14"/>
        <v>0</v>
      </c>
      <c r="V26" s="307">
        <f t="shared" si="14"/>
        <v>0</v>
      </c>
      <c r="W26" s="307">
        <f t="shared" si="14"/>
        <v>0</v>
      </c>
      <c r="X26" s="307">
        <f t="shared" si="14"/>
        <v>0</v>
      </c>
      <c r="Y26" s="307">
        <f t="shared" si="14"/>
        <v>0</v>
      </c>
      <c r="Z26" s="307">
        <f t="shared" si="14"/>
        <v>0</v>
      </c>
      <c r="AA26" s="307">
        <f t="shared" si="14"/>
        <v>0</v>
      </c>
      <c r="AB26" s="307">
        <f t="shared" si="14"/>
        <v>0</v>
      </c>
      <c r="AC26" s="307">
        <f t="shared" si="14"/>
        <v>0</v>
      </c>
      <c r="AD26" s="307">
        <f t="shared" si="14"/>
        <v>0</v>
      </c>
      <c r="AE26" s="307">
        <f t="shared" si="14"/>
        <v>0</v>
      </c>
      <c r="AF26" s="307">
        <f t="shared" si="14"/>
        <v>0</v>
      </c>
      <c r="AG26" s="307">
        <f t="shared" si="14"/>
        <v>0</v>
      </c>
      <c r="AH26" s="307">
        <f t="shared" si="14"/>
        <v>0</v>
      </c>
      <c r="AI26" s="307">
        <f t="shared" si="14"/>
        <v>0</v>
      </c>
      <c r="AJ26" s="307">
        <f t="shared" si="14"/>
        <v>0</v>
      </c>
      <c r="AK26" s="307">
        <f t="shared" si="14"/>
        <v>0</v>
      </c>
      <c r="AL26" s="307">
        <f t="shared" si="14"/>
        <v>0</v>
      </c>
      <c r="AM26" s="307">
        <f t="shared" si="14"/>
        <v>0</v>
      </c>
      <c r="AN26" s="307">
        <f t="shared" si="14"/>
        <v>0</v>
      </c>
      <c r="AO26" s="307">
        <f t="shared" si="14"/>
        <v>0</v>
      </c>
      <c r="AP26" s="307">
        <f t="shared" si="14"/>
        <v>0</v>
      </c>
      <c r="AQ26" s="307">
        <f t="shared" si="14"/>
        <v>0</v>
      </c>
      <c r="AR26" s="307">
        <f t="shared" si="14"/>
        <v>0</v>
      </c>
      <c r="AS26" s="307">
        <f t="shared" si="14"/>
        <v>0</v>
      </c>
      <c r="AT26" s="307">
        <f t="shared" si="14"/>
        <v>0</v>
      </c>
      <c r="AU26" s="307">
        <f t="shared" si="14"/>
        <v>0</v>
      </c>
      <c r="AV26" s="307">
        <f t="shared" si="14"/>
        <v>0</v>
      </c>
      <c r="AW26" s="307">
        <f t="shared" si="14"/>
        <v>0</v>
      </c>
      <c r="AX26" s="307">
        <f t="shared" si="14"/>
        <v>0</v>
      </c>
      <c r="AY26" s="307">
        <f t="shared" si="14"/>
        <v>0</v>
      </c>
      <c r="AZ26" s="307">
        <f t="shared" si="14"/>
        <v>0</v>
      </c>
      <c r="BA26" s="307">
        <f t="shared" si="14"/>
        <v>0</v>
      </c>
      <c r="BB26" s="307">
        <f t="shared" si="14"/>
        <v>0</v>
      </c>
      <c r="BC26" s="257"/>
      <c r="BD26" s="257"/>
      <c r="BE26" s="257"/>
      <c r="BF26" s="257"/>
      <c r="BG26" s="257"/>
      <c r="BH26" s="257"/>
      <c r="BI26" s="257"/>
      <c r="BJ26" s="257"/>
      <c r="BK26" s="257"/>
      <c r="BL26" s="237"/>
      <c r="BM26" s="237"/>
      <c r="BN26" s="237"/>
      <c r="BO26" s="237"/>
      <c r="BP26" s="237"/>
      <c r="BQ26" s="237"/>
    </row>
    <row r="27" spans="1:69">
      <c r="A27" s="404" t="s">
        <v>441</v>
      </c>
      <c r="B27" s="296"/>
      <c r="C27" s="297" t="e">
        <f>SUMIF('CM Cost Estimating Worksheet'!#REF!,"&lt;2008",'CM Cost Estimating Worksheet'!#REF!)</f>
        <v>#REF!</v>
      </c>
      <c r="D27" s="297" t="e">
        <f>SUMIF('CM Cost Estimating Worksheet'!#REF!,D8,'CM Cost Estimating Worksheet'!#REF!)</f>
        <v>#REF!</v>
      </c>
      <c r="E27" s="301" t="e">
        <f>SUMIF('CM Cost Estimating Worksheet'!#REF!,E8,'CM Cost Estimating Worksheet'!#REF!)</f>
        <v>#REF!</v>
      </c>
      <c r="F27" s="301" t="e">
        <f>SUMIF('CM Cost Estimating Worksheet'!#REF!,F8,'CM Cost Estimating Worksheet'!#REF!)</f>
        <v>#REF!</v>
      </c>
      <c r="G27" s="301" t="e">
        <f>SUMIF('CM Cost Estimating Worksheet'!#REF!,G8,'CM Cost Estimating Worksheet'!#REF!)</f>
        <v>#REF!</v>
      </c>
      <c r="H27" s="301" t="e">
        <f>SUMIF('CM Cost Estimating Worksheet'!#REF!,H8,'CM Cost Estimating Worksheet'!#REF!)</f>
        <v>#REF!</v>
      </c>
      <c r="I27" s="301" t="e">
        <f>SUMIF('CM Cost Estimating Worksheet'!#REF!,I8,'CM Cost Estimating Worksheet'!#REF!)</f>
        <v>#REF!</v>
      </c>
      <c r="J27" s="301" t="e">
        <f>SUMIF('CM Cost Estimating Worksheet'!#REF!,J8,'CM Cost Estimating Worksheet'!#REF!)</f>
        <v>#REF!</v>
      </c>
      <c r="K27" s="301" t="e">
        <f>SUMIF('CM Cost Estimating Worksheet'!#REF!,K8,'CM Cost Estimating Worksheet'!#REF!)</f>
        <v>#REF!</v>
      </c>
      <c r="L27" s="301" t="e">
        <f>SUMIF('CM Cost Estimating Worksheet'!#REF!,L8,'CM Cost Estimating Worksheet'!#REF!)</f>
        <v>#REF!</v>
      </c>
      <c r="M27" s="301" t="e">
        <f>SUMIF('CM Cost Estimating Worksheet'!#REF!,M8,'CM Cost Estimating Worksheet'!#REF!)</f>
        <v>#REF!</v>
      </c>
      <c r="N27" s="301" t="e">
        <f>SUMIF('CM Cost Estimating Worksheet'!#REF!,N8,'CM Cost Estimating Worksheet'!#REF!)</f>
        <v>#REF!</v>
      </c>
      <c r="O27" s="301" t="e">
        <f>SUMIF('CM Cost Estimating Worksheet'!#REF!,O8,'CM Cost Estimating Worksheet'!#REF!)</f>
        <v>#REF!</v>
      </c>
      <c r="P27" s="301" t="e">
        <f>SUMIF('CM Cost Estimating Worksheet'!#REF!,P8,'CM Cost Estimating Worksheet'!#REF!)</f>
        <v>#REF!</v>
      </c>
      <c r="Q27" s="301" t="e">
        <f>SUMIF('CM Cost Estimating Worksheet'!#REF!,Q8,'CM Cost Estimating Worksheet'!#REF!)</f>
        <v>#REF!</v>
      </c>
      <c r="R27" s="301" t="e">
        <f>SUMIF('CM Cost Estimating Worksheet'!#REF!,R8,'CM Cost Estimating Worksheet'!#REF!)</f>
        <v>#REF!</v>
      </c>
      <c r="S27" s="301" t="e">
        <f>SUMIF('CM Cost Estimating Worksheet'!#REF!,S8,'CM Cost Estimating Worksheet'!#REF!)</f>
        <v>#REF!</v>
      </c>
      <c r="T27" s="301" t="e">
        <f>SUMIF('CM Cost Estimating Worksheet'!#REF!,T8,'CM Cost Estimating Worksheet'!#REF!)</f>
        <v>#REF!</v>
      </c>
      <c r="U27" s="301" t="e">
        <f>SUMIF('CM Cost Estimating Worksheet'!#REF!,U8,'CM Cost Estimating Worksheet'!#REF!)</f>
        <v>#REF!</v>
      </c>
      <c r="V27" s="301" t="e">
        <f>SUMIF('CM Cost Estimating Worksheet'!#REF!,V8,'CM Cost Estimating Worksheet'!#REF!)</f>
        <v>#REF!</v>
      </c>
      <c r="W27" s="301" t="e">
        <f>SUMIF('CM Cost Estimating Worksheet'!#REF!,W8,'CM Cost Estimating Worksheet'!#REF!)</f>
        <v>#REF!</v>
      </c>
      <c r="X27" s="301" t="e">
        <f>SUMIF('CM Cost Estimating Worksheet'!#REF!,X8,'CM Cost Estimating Worksheet'!#REF!)</f>
        <v>#REF!</v>
      </c>
      <c r="Y27" s="301" t="e">
        <f>SUMIF('CM Cost Estimating Worksheet'!#REF!,Y8,'CM Cost Estimating Worksheet'!#REF!)</f>
        <v>#REF!</v>
      </c>
      <c r="Z27" s="301" t="e">
        <f>SUMIF('CM Cost Estimating Worksheet'!#REF!,Z8,'CM Cost Estimating Worksheet'!#REF!)</f>
        <v>#REF!</v>
      </c>
      <c r="AA27" s="301" t="e">
        <f>SUMIF('CM Cost Estimating Worksheet'!#REF!,AA8,'CM Cost Estimating Worksheet'!#REF!)</f>
        <v>#REF!</v>
      </c>
      <c r="AB27" s="301" t="e">
        <f>SUMIF('CM Cost Estimating Worksheet'!#REF!,AB8,'CM Cost Estimating Worksheet'!#REF!)</f>
        <v>#REF!</v>
      </c>
      <c r="AC27" s="301" t="e">
        <f>SUMIF('CM Cost Estimating Worksheet'!#REF!,AC8,'CM Cost Estimating Worksheet'!#REF!)</f>
        <v>#REF!</v>
      </c>
      <c r="AD27" s="301" t="e">
        <f>SUMIF('CM Cost Estimating Worksheet'!#REF!,AD8,'CM Cost Estimating Worksheet'!#REF!)</f>
        <v>#REF!</v>
      </c>
      <c r="AE27" s="301" t="e">
        <f>SUMIF('CM Cost Estimating Worksheet'!#REF!,AE8,'CM Cost Estimating Worksheet'!#REF!)</f>
        <v>#REF!</v>
      </c>
      <c r="AF27" s="301" t="e">
        <f>SUMIF('CM Cost Estimating Worksheet'!#REF!,AF8,'CM Cost Estimating Worksheet'!#REF!)</f>
        <v>#REF!</v>
      </c>
      <c r="AG27" s="301" t="e">
        <f>SUMIF('CM Cost Estimating Worksheet'!#REF!,AG8,'CM Cost Estimating Worksheet'!#REF!)</f>
        <v>#REF!</v>
      </c>
      <c r="AH27" s="301" t="e">
        <f>SUMIF('CM Cost Estimating Worksheet'!#REF!,AH8,'CM Cost Estimating Worksheet'!#REF!)</f>
        <v>#REF!</v>
      </c>
      <c r="AI27" s="301" t="e">
        <f>SUMIF('CM Cost Estimating Worksheet'!#REF!,AI8,'CM Cost Estimating Worksheet'!#REF!)</f>
        <v>#REF!</v>
      </c>
      <c r="AJ27" s="301" t="e">
        <f>SUMIF('CM Cost Estimating Worksheet'!#REF!,AJ8,'CM Cost Estimating Worksheet'!#REF!)</f>
        <v>#REF!</v>
      </c>
      <c r="AK27" s="301" t="e">
        <f>SUMIF('CM Cost Estimating Worksheet'!#REF!,AK8,'CM Cost Estimating Worksheet'!#REF!)</f>
        <v>#REF!</v>
      </c>
      <c r="AL27" s="301" t="e">
        <f>SUMIF('CM Cost Estimating Worksheet'!#REF!,AL8,'CM Cost Estimating Worksheet'!#REF!)</f>
        <v>#REF!</v>
      </c>
      <c r="AM27" s="301" t="e">
        <f>SUMIF('CM Cost Estimating Worksheet'!#REF!,AM8,'CM Cost Estimating Worksheet'!#REF!)</f>
        <v>#REF!</v>
      </c>
      <c r="AN27" s="301" t="e">
        <f>SUMIF('CM Cost Estimating Worksheet'!#REF!,AN8,'CM Cost Estimating Worksheet'!#REF!)</f>
        <v>#REF!</v>
      </c>
      <c r="AO27" s="301" t="e">
        <f>SUMIF('CM Cost Estimating Worksheet'!#REF!,AO8,'CM Cost Estimating Worksheet'!#REF!)</f>
        <v>#REF!</v>
      </c>
      <c r="AP27" s="301" t="e">
        <f>SUMIF('CM Cost Estimating Worksheet'!#REF!,AP8,'CM Cost Estimating Worksheet'!#REF!)</f>
        <v>#REF!</v>
      </c>
      <c r="AQ27" s="301" t="e">
        <f>SUMIF('CM Cost Estimating Worksheet'!#REF!,AQ8,'CM Cost Estimating Worksheet'!#REF!)</f>
        <v>#REF!</v>
      </c>
      <c r="AR27" s="301" t="e">
        <f>SUMIF('CM Cost Estimating Worksheet'!#REF!,AR8,'CM Cost Estimating Worksheet'!#REF!)</f>
        <v>#REF!</v>
      </c>
      <c r="AS27" s="301" t="e">
        <f>SUMIF('CM Cost Estimating Worksheet'!#REF!,AS8,'CM Cost Estimating Worksheet'!#REF!)</f>
        <v>#REF!</v>
      </c>
      <c r="AT27" s="301" t="e">
        <f>SUMIF('CM Cost Estimating Worksheet'!#REF!,AT8,'CM Cost Estimating Worksheet'!#REF!)</f>
        <v>#REF!</v>
      </c>
      <c r="AU27" s="301" t="e">
        <f>SUMIF('CM Cost Estimating Worksheet'!#REF!,AU8,'CM Cost Estimating Worksheet'!#REF!)</f>
        <v>#REF!</v>
      </c>
      <c r="AV27" s="301" t="e">
        <f>SUMIF('CM Cost Estimating Worksheet'!#REF!,AV8,'CM Cost Estimating Worksheet'!#REF!)</f>
        <v>#REF!</v>
      </c>
      <c r="AW27" s="301" t="e">
        <f>SUMIF('CM Cost Estimating Worksheet'!#REF!,AW8,'CM Cost Estimating Worksheet'!#REF!)</f>
        <v>#REF!</v>
      </c>
      <c r="AX27" s="301" t="e">
        <f>SUMIF('CM Cost Estimating Worksheet'!#REF!,AX8,'CM Cost Estimating Worksheet'!#REF!)</f>
        <v>#REF!</v>
      </c>
      <c r="AY27" s="301" t="e">
        <f>SUMIF('CM Cost Estimating Worksheet'!#REF!,AY8,'CM Cost Estimating Worksheet'!#REF!)</f>
        <v>#REF!</v>
      </c>
      <c r="AZ27" s="301" t="e">
        <f>SUMIF('CM Cost Estimating Worksheet'!#REF!,AZ8,'CM Cost Estimating Worksheet'!#REF!)</f>
        <v>#REF!</v>
      </c>
      <c r="BA27" s="301" t="e">
        <f>SUMIF('CM Cost Estimating Worksheet'!#REF!,BA8,'CM Cost Estimating Worksheet'!#REF!)</f>
        <v>#REF!</v>
      </c>
      <c r="BB27" s="302" t="e">
        <f>SUMIF('CM Cost Estimating Worksheet'!#REF!,BB8,'CM Cost Estimating Worksheet'!#REF!)</f>
        <v>#REF!</v>
      </c>
      <c r="BC27" s="250"/>
      <c r="BD27" s="250"/>
      <c r="BE27" s="250"/>
      <c r="BF27" s="250"/>
      <c r="BG27" s="250"/>
      <c r="BH27" s="250"/>
      <c r="BI27" s="250"/>
      <c r="BJ27" s="250"/>
      <c r="BK27" s="250"/>
      <c r="BL27" s="28"/>
      <c r="BM27" s="28"/>
      <c r="BN27" s="28"/>
      <c r="BO27" s="28"/>
      <c r="BP27" s="28"/>
      <c r="BQ27" s="28"/>
    </row>
    <row r="28" spans="1:69">
      <c r="A28" s="405" t="s">
        <v>442</v>
      </c>
      <c r="B28" s="300"/>
      <c r="C28" s="301" t="e">
        <f>C27</f>
        <v>#REF!</v>
      </c>
      <c r="D28" s="301" t="e">
        <f>C28+D27</f>
        <v>#REF!</v>
      </c>
      <c r="E28" s="301" t="e">
        <f t="shared" ref="E28:BB28" si="15">D28+E27</f>
        <v>#REF!</v>
      </c>
      <c r="F28" s="301" t="e">
        <f t="shared" si="15"/>
        <v>#REF!</v>
      </c>
      <c r="G28" s="301" t="e">
        <f t="shared" si="15"/>
        <v>#REF!</v>
      </c>
      <c r="H28" s="301" t="e">
        <f t="shared" si="15"/>
        <v>#REF!</v>
      </c>
      <c r="I28" s="301" t="e">
        <f t="shared" si="15"/>
        <v>#REF!</v>
      </c>
      <c r="J28" s="301" t="e">
        <f t="shared" si="15"/>
        <v>#REF!</v>
      </c>
      <c r="K28" s="301" t="e">
        <f t="shared" si="15"/>
        <v>#REF!</v>
      </c>
      <c r="L28" s="301" t="e">
        <f t="shared" si="15"/>
        <v>#REF!</v>
      </c>
      <c r="M28" s="301" t="e">
        <f t="shared" si="15"/>
        <v>#REF!</v>
      </c>
      <c r="N28" s="301" t="e">
        <f t="shared" si="15"/>
        <v>#REF!</v>
      </c>
      <c r="O28" s="301" t="e">
        <f t="shared" si="15"/>
        <v>#REF!</v>
      </c>
      <c r="P28" s="301" t="e">
        <f t="shared" si="15"/>
        <v>#REF!</v>
      </c>
      <c r="Q28" s="301" t="e">
        <f t="shared" si="15"/>
        <v>#REF!</v>
      </c>
      <c r="R28" s="301" t="e">
        <f t="shared" si="15"/>
        <v>#REF!</v>
      </c>
      <c r="S28" s="301" t="e">
        <f t="shared" si="15"/>
        <v>#REF!</v>
      </c>
      <c r="T28" s="301" t="e">
        <f t="shared" si="15"/>
        <v>#REF!</v>
      </c>
      <c r="U28" s="301" t="e">
        <f t="shared" si="15"/>
        <v>#REF!</v>
      </c>
      <c r="V28" s="301" t="e">
        <f t="shared" si="15"/>
        <v>#REF!</v>
      </c>
      <c r="W28" s="301" t="e">
        <f t="shared" si="15"/>
        <v>#REF!</v>
      </c>
      <c r="X28" s="301" t="e">
        <f t="shared" si="15"/>
        <v>#REF!</v>
      </c>
      <c r="Y28" s="301" t="e">
        <f t="shared" si="15"/>
        <v>#REF!</v>
      </c>
      <c r="Z28" s="301" t="e">
        <f t="shared" si="15"/>
        <v>#REF!</v>
      </c>
      <c r="AA28" s="301" t="e">
        <f t="shared" si="15"/>
        <v>#REF!</v>
      </c>
      <c r="AB28" s="301" t="e">
        <f t="shared" si="15"/>
        <v>#REF!</v>
      </c>
      <c r="AC28" s="301" t="e">
        <f t="shared" si="15"/>
        <v>#REF!</v>
      </c>
      <c r="AD28" s="301" t="e">
        <f t="shared" si="15"/>
        <v>#REF!</v>
      </c>
      <c r="AE28" s="301" t="e">
        <f t="shared" si="15"/>
        <v>#REF!</v>
      </c>
      <c r="AF28" s="301" t="e">
        <f t="shared" si="15"/>
        <v>#REF!</v>
      </c>
      <c r="AG28" s="301" t="e">
        <f t="shared" si="15"/>
        <v>#REF!</v>
      </c>
      <c r="AH28" s="301" t="e">
        <f t="shared" si="15"/>
        <v>#REF!</v>
      </c>
      <c r="AI28" s="301" t="e">
        <f t="shared" si="15"/>
        <v>#REF!</v>
      </c>
      <c r="AJ28" s="301" t="e">
        <f t="shared" si="15"/>
        <v>#REF!</v>
      </c>
      <c r="AK28" s="301" t="e">
        <f t="shared" si="15"/>
        <v>#REF!</v>
      </c>
      <c r="AL28" s="301" t="e">
        <f t="shared" si="15"/>
        <v>#REF!</v>
      </c>
      <c r="AM28" s="301" t="e">
        <f t="shared" si="15"/>
        <v>#REF!</v>
      </c>
      <c r="AN28" s="301" t="e">
        <f t="shared" si="15"/>
        <v>#REF!</v>
      </c>
      <c r="AO28" s="301" t="e">
        <f t="shared" si="15"/>
        <v>#REF!</v>
      </c>
      <c r="AP28" s="301" t="e">
        <f t="shared" si="15"/>
        <v>#REF!</v>
      </c>
      <c r="AQ28" s="301" t="e">
        <f t="shared" si="15"/>
        <v>#REF!</v>
      </c>
      <c r="AR28" s="301" t="e">
        <f t="shared" si="15"/>
        <v>#REF!</v>
      </c>
      <c r="AS28" s="301" t="e">
        <f t="shared" si="15"/>
        <v>#REF!</v>
      </c>
      <c r="AT28" s="301" t="e">
        <f t="shared" si="15"/>
        <v>#REF!</v>
      </c>
      <c r="AU28" s="301" t="e">
        <f t="shared" si="15"/>
        <v>#REF!</v>
      </c>
      <c r="AV28" s="301" t="e">
        <f t="shared" si="15"/>
        <v>#REF!</v>
      </c>
      <c r="AW28" s="301" t="e">
        <f t="shared" si="15"/>
        <v>#REF!</v>
      </c>
      <c r="AX28" s="301" t="e">
        <f t="shared" si="15"/>
        <v>#REF!</v>
      </c>
      <c r="AY28" s="301" t="e">
        <f t="shared" si="15"/>
        <v>#REF!</v>
      </c>
      <c r="AZ28" s="301" t="e">
        <f t="shared" si="15"/>
        <v>#REF!</v>
      </c>
      <c r="BA28" s="301" t="e">
        <f t="shared" si="15"/>
        <v>#REF!</v>
      </c>
      <c r="BB28" s="302" t="e">
        <f t="shared" si="15"/>
        <v>#REF!</v>
      </c>
      <c r="BC28" s="250"/>
      <c r="BD28" s="250"/>
      <c r="BE28" s="250"/>
      <c r="BF28" s="250"/>
      <c r="BG28" s="250"/>
      <c r="BH28" s="250"/>
      <c r="BI28" s="250"/>
      <c r="BJ28" s="250"/>
      <c r="BK28" s="250"/>
      <c r="BL28" s="28"/>
      <c r="BM28" s="28"/>
      <c r="BN28" s="28"/>
      <c r="BO28" s="28"/>
      <c r="BP28" s="28"/>
      <c r="BQ28" s="28"/>
    </row>
    <row r="29" spans="1:69" s="234" customFormat="1" ht="13.5" thickBot="1">
      <c r="A29" s="382" t="s">
        <v>443</v>
      </c>
      <c r="B29" s="262"/>
      <c r="C29" s="255" t="e">
        <f>SUMIF('CM Cost Estimating Worksheet'!#REF!,"&lt;2008",'CM Cost Estimating Worksheet'!#REF!)</f>
        <v>#REF!</v>
      </c>
      <c r="D29" s="582" t="e">
        <f>SUMIF('CM Cost Estimating Worksheet'!#REF!,D8,'CM Cost Estimating Worksheet'!#REF!)</f>
        <v>#REF!</v>
      </c>
      <c r="E29" s="582" t="e">
        <f>SUMIF('CM Cost Estimating Worksheet'!#REF!,E8,'CM Cost Estimating Worksheet'!#REF!)</f>
        <v>#REF!</v>
      </c>
      <c r="F29" s="582" t="e">
        <f>SUMIF('CM Cost Estimating Worksheet'!#REF!,F8,'CM Cost Estimating Worksheet'!#REF!)</f>
        <v>#REF!</v>
      </c>
      <c r="G29" s="582" t="e">
        <f>SUMIF('CM Cost Estimating Worksheet'!#REF!,G8,'CM Cost Estimating Worksheet'!#REF!)</f>
        <v>#REF!</v>
      </c>
      <c r="H29" s="582" t="e">
        <f>SUMIF('CM Cost Estimating Worksheet'!#REF!,H8,'CM Cost Estimating Worksheet'!#REF!)</f>
        <v>#REF!</v>
      </c>
      <c r="I29" s="255" t="e">
        <f>SUMIF('CM Cost Estimating Worksheet'!#REF!,I8,'CM Cost Estimating Worksheet'!#REF!)</f>
        <v>#REF!</v>
      </c>
      <c r="J29" s="255" t="e">
        <f>SUMIF('CM Cost Estimating Worksheet'!#REF!,J8,'CM Cost Estimating Worksheet'!#REF!)</f>
        <v>#REF!</v>
      </c>
      <c r="K29" s="255" t="e">
        <f>SUMIF('CM Cost Estimating Worksheet'!#REF!,K8,'CM Cost Estimating Worksheet'!#REF!)</f>
        <v>#REF!</v>
      </c>
      <c r="L29" s="255" t="e">
        <f>SUMIF('CM Cost Estimating Worksheet'!#REF!,L8,'CM Cost Estimating Worksheet'!#REF!)</f>
        <v>#REF!</v>
      </c>
      <c r="M29" s="255" t="e">
        <f>SUMIF('CM Cost Estimating Worksheet'!#REF!,M8,'CM Cost Estimating Worksheet'!#REF!)</f>
        <v>#REF!</v>
      </c>
      <c r="N29" s="255" t="e">
        <f>SUMIF('CM Cost Estimating Worksheet'!#REF!,N8,'CM Cost Estimating Worksheet'!#REF!)</f>
        <v>#REF!</v>
      </c>
      <c r="O29" s="255" t="e">
        <f>SUMIF('CM Cost Estimating Worksheet'!#REF!,O8,'CM Cost Estimating Worksheet'!#REF!)</f>
        <v>#REF!</v>
      </c>
      <c r="P29" s="255" t="e">
        <f>SUMIF('CM Cost Estimating Worksheet'!#REF!,P8,'CM Cost Estimating Worksheet'!#REF!)</f>
        <v>#REF!</v>
      </c>
      <c r="Q29" s="255" t="e">
        <f>SUMIF('CM Cost Estimating Worksheet'!#REF!,Q8,'CM Cost Estimating Worksheet'!#REF!)</f>
        <v>#REF!</v>
      </c>
      <c r="R29" s="255" t="e">
        <f>SUMIF('CM Cost Estimating Worksheet'!#REF!,R8,'CM Cost Estimating Worksheet'!#REF!)</f>
        <v>#REF!</v>
      </c>
      <c r="S29" s="255" t="e">
        <f>SUMIF('CM Cost Estimating Worksheet'!#REF!,S8,'CM Cost Estimating Worksheet'!#REF!)</f>
        <v>#REF!</v>
      </c>
      <c r="T29" s="255" t="e">
        <f>SUMIF('CM Cost Estimating Worksheet'!#REF!,T8,'CM Cost Estimating Worksheet'!#REF!)</f>
        <v>#REF!</v>
      </c>
      <c r="U29" s="255" t="e">
        <f>SUMIF('CM Cost Estimating Worksheet'!#REF!,U8,'CM Cost Estimating Worksheet'!#REF!)</f>
        <v>#REF!</v>
      </c>
      <c r="V29" s="255" t="e">
        <f>SUMIF('CM Cost Estimating Worksheet'!#REF!,V8,'CM Cost Estimating Worksheet'!#REF!)</f>
        <v>#REF!</v>
      </c>
      <c r="W29" s="255" t="e">
        <f>SUMIF('CM Cost Estimating Worksheet'!#REF!,W8,'CM Cost Estimating Worksheet'!#REF!)</f>
        <v>#REF!</v>
      </c>
      <c r="X29" s="255" t="e">
        <f>SUMIF('CM Cost Estimating Worksheet'!#REF!,X8,'CM Cost Estimating Worksheet'!#REF!)</f>
        <v>#REF!</v>
      </c>
      <c r="Y29" s="255" t="e">
        <f>SUMIF('CM Cost Estimating Worksheet'!#REF!,Y8,'CM Cost Estimating Worksheet'!#REF!)</f>
        <v>#REF!</v>
      </c>
      <c r="Z29" s="255" t="e">
        <f>SUMIF('CM Cost Estimating Worksheet'!#REF!,Z8,'CM Cost Estimating Worksheet'!#REF!)</f>
        <v>#REF!</v>
      </c>
      <c r="AA29" s="255" t="e">
        <f>SUMIF('CM Cost Estimating Worksheet'!#REF!,AA8,'CM Cost Estimating Worksheet'!#REF!)</f>
        <v>#REF!</v>
      </c>
      <c r="AB29" s="255" t="e">
        <f>SUMIF('CM Cost Estimating Worksheet'!#REF!,AB8,'CM Cost Estimating Worksheet'!#REF!)</f>
        <v>#REF!</v>
      </c>
      <c r="AC29" s="255" t="e">
        <f>SUMIF('CM Cost Estimating Worksheet'!#REF!,AC8,'CM Cost Estimating Worksheet'!#REF!)</f>
        <v>#REF!</v>
      </c>
      <c r="AD29" s="255" t="e">
        <f>SUMIF('CM Cost Estimating Worksheet'!#REF!,AD8,'CM Cost Estimating Worksheet'!#REF!)</f>
        <v>#REF!</v>
      </c>
      <c r="AE29" s="255" t="e">
        <f>SUMIF('CM Cost Estimating Worksheet'!#REF!,AE8,'CM Cost Estimating Worksheet'!#REF!)</f>
        <v>#REF!</v>
      </c>
      <c r="AF29" s="255" t="e">
        <f>SUMIF('CM Cost Estimating Worksheet'!#REF!,AF8,'CM Cost Estimating Worksheet'!#REF!)</f>
        <v>#REF!</v>
      </c>
      <c r="AG29" s="255" t="e">
        <f>SUMIF('CM Cost Estimating Worksheet'!#REF!,AG8,'CM Cost Estimating Worksheet'!#REF!)</f>
        <v>#REF!</v>
      </c>
      <c r="AH29" s="255" t="e">
        <f>SUMIF('CM Cost Estimating Worksheet'!#REF!,AH8,'CM Cost Estimating Worksheet'!#REF!)</f>
        <v>#REF!</v>
      </c>
      <c r="AI29" s="255" t="e">
        <f>SUMIF('CM Cost Estimating Worksheet'!#REF!,AI8,'CM Cost Estimating Worksheet'!#REF!)</f>
        <v>#REF!</v>
      </c>
      <c r="AJ29" s="255" t="e">
        <f>SUMIF('CM Cost Estimating Worksheet'!#REF!,AJ8,'CM Cost Estimating Worksheet'!#REF!)</f>
        <v>#REF!</v>
      </c>
      <c r="AK29" s="255" t="e">
        <f>SUMIF('CM Cost Estimating Worksheet'!#REF!,AK8,'CM Cost Estimating Worksheet'!#REF!)</f>
        <v>#REF!</v>
      </c>
      <c r="AL29" s="255" t="e">
        <f>SUMIF('CM Cost Estimating Worksheet'!#REF!,AL8,'CM Cost Estimating Worksheet'!#REF!)</f>
        <v>#REF!</v>
      </c>
      <c r="AM29" s="255" t="e">
        <f>SUMIF('CM Cost Estimating Worksheet'!#REF!,AM8,'CM Cost Estimating Worksheet'!#REF!)</f>
        <v>#REF!</v>
      </c>
      <c r="AN29" s="255" t="e">
        <f>SUMIF('CM Cost Estimating Worksheet'!#REF!,AN8,'CM Cost Estimating Worksheet'!#REF!)</f>
        <v>#REF!</v>
      </c>
      <c r="AO29" s="255" t="e">
        <f>SUMIF('CM Cost Estimating Worksheet'!#REF!,AO8,'CM Cost Estimating Worksheet'!#REF!)</f>
        <v>#REF!</v>
      </c>
      <c r="AP29" s="255" t="e">
        <f>SUMIF('CM Cost Estimating Worksheet'!#REF!,AP8,'CM Cost Estimating Worksheet'!#REF!)</f>
        <v>#REF!</v>
      </c>
      <c r="AQ29" s="255" t="e">
        <f>SUMIF('CM Cost Estimating Worksheet'!#REF!,AQ8,'CM Cost Estimating Worksheet'!#REF!)</f>
        <v>#REF!</v>
      </c>
      <c r="AR29" s="255" t="e">
        <f>SUMIF('CM Cost Estimating Worksheet'!#REF!,AR8,'CM Cost Estimating Worksheet'!#REF!)</f>
        <v>#REF!</v>
      </c>
      <c r="AS29" s="255" t="e">
        <f>SUMIF('CM Cost Estimating Worksheet'!#REF!,AS8,'CM Cost Estimating Worksheet'!#REF!)</f>
        <v>#REF!</v>
      </c>
      <c r="AT29" s="255" t="e">
        <f>SUMIF('CM Cost Estimating Worksheet'!#REF!,AT8,'CM Cost Estimating Worksheet'!#REF!)</f>
        <v>#REF!</v>
      </c>
      <c r="AU29" s="255" t="e">
        <f>SUMIF('CM Cost Estimating Worksheet'!#REF!,AU8,'CM Cost Estimating Worksheet'!#REF!)</f>
        <v>#REF!</v>
      </c>
      <c r="AV29" s="255" t="e">
        <f>SUMIF('CM Cost Estimating Worksheet'!#REF!,AV8,'CM Cost Estimating Worksheet'!#REF!)</f>
        <v>#REF!</v>
      </c>
      <c r="AW29" s="255" t="e">
        <f>SUMIF('CM Cost Estimating Worksheet'!#REF!,AW8,'CM Cost Estimating Worksheet'!#REF!)</f>
        <v>#REF!</v>
      </c>
      <c r="AX29" s="255" t="e">
        <f>SUMIF('CM Cost Estimating Worksheet'!#REF!,AX8,'CM Cost Estimating Worksheet'!#REF!)</f>
        <v>#REF!</v>
      </c>
      <c r="AY29" s="255" t="e">
        <f>SUMIF('CM Cost Estimating Worksheet'!#REF!,AY8,'CM Cost Estimating Worksheet'!#REF!)</f>
        <v>#REF!</v>
      </c>
      <c r="AZ29" s="255" t="e">
        <f>SUMIF('CM Cost Estimating Worksheet'!#REF!,AZ8,'CM Cost Estimating Worksheet'!#REF!)</f>
        <v>#REF!</v>
      </c>
      <c r="BA29" s="255" t="e">
        <f>SUMIF('CM Cost Estimating Worksheet'!#REF!,BA8,'CM Cost Estimating Worksheet'!#REF!)</f>
        <v>#REF!</v>
      </c>
      <c r="BB29" s="304" t="e">
        <f>SUMIF('CM Cost Estimating Worksheet'!#REF!,BB8,'CM Cost Estimating Worksheet'!#REF!)</f>
        <v>#REF!</v>
      </c>
      <c r="BC29" s="256"/>
      <c r="BD29" s="256"/>
      <c r="BE29" s="256"/>
      <c r="BF29" s="256"/>
      <c r="BG29" s="256"/>
      <c r="BH29" s="256"/>
      <c r="BI29" s="256"/>
      <c r="BJ29" s="256"/>
      <c r="BK29" s="256"/>
      <c r="BL29" s="235"/>
      <c r="BM29" s="235"/>
      <c r="BN29" s="235"/>
      <c r="BO29" s="235"/>
      <c r="BP29" s="235"/>
      <c r="BQ29" s="235"/>
    </row>
    <row r="30" spans="1:69">
      <c r="A30" s="382" t="s">
        <v>444</v>
      </c>
      <c r="B30" s="300"/>
      <c r="C30" s="617">
        <v>0</v>
      </c>
      <c r="D30" s="1182">
        <f>'Utilidor Section Plan_Rearr '!B77</f>
        <v>0</v>
      </c>
      <c r="E30" s="1183">
        <f>'Utilidor Section Plan_Rearr '!C77</f>
        <v>0</v>
      </c>
      <c r="F30" s="1183">
        <f>'Utilidor Section Plan_Rearr '!D77</f>
        <v>0</v>
      </c>
      <c r="G30" s="1183">
        <f>'Utilidor Section Plan_Rearr '!E77</f>
        <v>0</v>
      </c>
      <c r="H30" s="1184">
        <f>'Utilidor Section Plan_Rearr '!F77</f>
        <v>0</v>
      </c>
      <c r="I30" s="617">
        <f>'Utilidor Section Plan_Rearr '!G77</f>
        <v>0</v>
      </c>
      <c r="J30" s="617">
        <f>'Utilidor Section Plan_Rearr '!H77</f>
        <v>0</v>
      </c>
      <c r="K30" s="617">
        <f>'Utilidor Section Plan_Rearr '!I77</f>
        <v>0</v>
      </c>
      <c r="L30" s="617">
        <f>'Utilidor Section Plan_Rearr '!J77</f>
        <v>0</v>
      </c>
      <c r="M30" s="617">
        <f>'Utilidor Section Plan_Rearr '!K77</f>
        <v>0</v>
      </c>
      <c r="N30" s="617">
        <f>'Utilidor Section Plan_Rearr '!L77</f>
        <v>0</v>
      </c>
      <c r="O30" s="617">
        <f>'Utilidor Section Plan_Rearr '!M77</f>
        <v>0</v>
      </c>
      <c r="P30" s="617">
        <f>'Utilidor Section Plan_Rearr '!N77</f>
        <v>0</v>
      </c>
      <c r="Q30" s="617">
        <f>'Utilidor Section Plan_Rearr '!O77</f>
        <v>0</v>
      </c>
      <c r="R30" s="617">
        <f>'Utilidor Section Plan_Rearr '!P77</f>
        <v>0</v>
      </c>
      <c r="S30" s="617">
        <f>'Utilidor Section Plan_Rearr '!Q77</f>
        <v>0</v>
      </c>
      <c r="T30" s="617">
        <f>'Utilidor Section Plan_Rearr '!R77</f>
        <v>0</v>
      </c>
      <c r="U30" s="617">
        <f>'Utilidor Section Plan_Rearr '!S77</f>
        <v>0</v>
      </c>
      <c r="V30" s="617">
        <f>'Utilidor Section Plan_Rearr '!T77</f>
        <v>0</v>
      </c>
      <c r="W30" s="617">
        <f>'Utilidor Section Plan_Rearr '!U77</f>
        <v>0</v>
      </c>
      <c r="X30" s="617">
        <f>'Utilidor Section Plan_Rearr '!V77</f>
        <v>0</v>
      </c>
      <c r="Y30" s="617">
        <f>'Utilidor Section Plan_Rearr '!W77</f>
        <v>0</v>
      </c>
      <c r="Z30" s="617">
        <f>'Utilidor Section Plan_Rearr '!X77</f>
        <v>0</v>
      </c>
      <c r="AA30" s="617">
        <f>'Utilidor Section Plan_Rearr '!Y77</f>
        <v>0</v>
      </c>
      <c r="AB30" s="617">
        <f>'Utilidor Section Plan_Rearr '!Z77</f>
        <v>0</v>
      </c>
      <c r="AC30" s="617">
        <f>'Utilidor Section Plan_Rearr '!AA77</f>
        <v>0</v>
      </c>
      <c r="AD30" s="617">
        <f>'Utilidor Section Plan_Rearr '!AB77</f>
        <v>0</v>
      </c>
      <c r="AE30" s="617">
        <f>'Utilidor Section Plan_Rearr '!AC77</f>
        <v>0</v>
      </c>
      <c r="AF30" s="617">
        <f>'Utilidor Section Plan_Rearr '!AD77</f>
        <v>0</v>
      </c>
      <c r="AG30" s="617">
        <f>'Utilidor Section Plan_Rearr '!AE77</f>
        <v>0</v>
      </c>
      <c r="AH30" s="617">
        <f>'Utilidor Section Plan_Rearr '!AF77</f>
        <v>0</v>
      </c>
      <c r="AI30" s="617">
        <f>'Utilidor Section Plan_Rearr '!AG77</f>
        <v>856</v>
      </c>
      <c r="AJ30" s="617">
        <f>'Utilidor Section Plan_Rearr '!AH77</f>
        <v>173</v>
      </c>
      <c r="AK30" s="617">
        <f>'Utilidor Section Plan_Rearr '!AI77</f>
        <v>686</v>
      </c>
      <c r="AL30" s="617">
        <f>'Utilidor Section Plan_Rearr '!AJ77</f>
        <v>0</v>
      </c>
      <c r="AM30" s="617">
        <f>'Utilidor Section Plan_Rearr '!AK77</f>
        <v>0</v>
      </c>
      <c r="AN30" s="617">
        <f>'Utilidor Section Plan_Rearr '!AL77</f>
        <v>0</v>
      </c>
      <c r="AO30" s="617">
        <f>'Utilidor Section Plan_Rearr '!AM77</f>
        <v>0</v>
      </c>
      <c r="AP30" s="617">
        <f>'Utilidor Section Plan_Rearr '!AN77</f>
        <v>0</v>
      </c>
      <c r="AQ30" s="617">
        <f>'Utilidor Section Plan_Rearr '!AO77</f>
        <v>3070</v>
      </c>
      <c r="AR30" s="617">
        <f>'Utilidor Section Plan_Rearr '!AP77</f>
        <v>1021</v>
      </c>
      <c r="AS30" s="617">
        <f>'Utilidor Section Plan_Rearr '!AQ77</f>
        <v>0</v>
      </c>
      <c r="AT30" s="617">
        <f>'Utilidor Section Plan_Rearr '!AR77</f>
        <v>1809</v>
      </c>
      <c r="AU30" s="617">
        <f>'Utilidor Section Plan_Rearr '!AS77</f>
        <v>0</v>
      </c>
      <c r="AV30" s="617">
        <f>'Utilidor Section Plan_Rearr '!AT77</f>
        <v>0</v>
      </c>
      <c r="AW30" s="617">
        <f>'Utilidor Section Plan_Rearr '!AU77</f>
        <v>0</v>
      </c>
      <c r="AX30" s="617">
        <f>'Utilidor Section Plan_Rearr '!AV77</f>
        <v>0</v>
      </c>
      <c r="AY30" s="617">
        <f>'Utilidor Section Plan_Rearr '!AW77</f>
        <v>0</v>
      </c>
      <c r="AZ30" s="617">
        <f>'Utilidor Section Plan_Rearr '!AX77</f>
        <v>402</v>
      </c>
      <c r="BA30" s="617">
        <f>'Utilidor Section Plan_Rearr '!AY77</f>
        <v>1212</v>
      </c>
      <c r="BB30" s="617">
        <f>'Utilidor Section Plan_Rearr '!AZ77</f>
        <v>0</v>
      </c>
      <c r="BC30" s="250"/>
      <c r="BD30" s="250"/>
      <c r="BE30" s="250"/>
      <c r="BF30" s="250"/>
      <c r="BG30" s="250"/>
      <c r="BH30" s="250"/>
      <c r="BI30" s="250"/>
      <c r="BJ30" s="250"/>
      <c r="BK30" s="250"/>
      <c r="BL30" s="28"/>
      <c r="BM30" s="28"/>
      <c r="BN30" s="28"/>
      <c r="BO30" s="28"/>
      <c r="BP30" s="28"/>
      <c r="BQ30" s="28"/>
    </row>
    <row r="31" spans="1:69">
      <c r="A31" s="382" t="s">
        <v>445</v>
      </c>
      <c r="B31" s="300"/>
      <c r="C31" s="301">
        <f>C30</f>
        <v>0</v>
      </c>
      <c r="D31" s="1186">
        <f t="shared" ref="D31:AI31" si="16">C31+D30</f>
        <v>0</v>
      </c>
      <c r="E31" s="301">
        <f t="shared" si="16"/>
        <v>0</v>
      </c>
      <c r="F31" s="301">
        <f t="shared" si="16"/>
        <v>0</v>
      </c>
      <c r="G31" s="301">
        <f t="shared" si="16"/>
        <v>0</v>
      </c>
      <c r="H31" s="302">
        <f t="shared" si="16"/>
        <v>0</v>
      </c>
      <c r="I31" s="301">
        <f t="shared" si="16"/>
        <v>0</v>
      </c>
      <c r="J31" s="301">
        <f t="shared" si="16"/>
        <v>0</v>
      </c>
      <c r="K31" s="301">
        <f t="shared" si="16"/>
        <v>0</v>
      </c>
      <c r="L31" s="301">
        <f t="shared" si="16"/>
        <v>0</v>
      </c>
      <c r="M31" s="301">
        <f t="shared" si="16"/>
        <v>0</v>
      </c>
      <c r="N31" s="301">
        <f t="shared" si="16"/>
        <v>0</v>
      </c>
      <c r="O31" s="301">
        <f t="shared" si="16"/>
        <v>0</v>
      </c>
      <c r="P31" s="301">
        <f t="shared" si="16"/>
        <v>0</v>
      </c>
      <c r="Q31" s="301">
        <f t="shared" si="16"/>
        <v>0</v>
      </c>
      <c r="R31" s="301">
        <f t="shared" si="16"/>
        <v>0</v>
      </c>
      <c r="S31" s="301">
        <f t="shared" si="16"/>
        <v>0</v>
      </c>
      <c r="T31" s="301">
        <f t="shared" si="16"/>
        <v>0</v>
      </c>
      <c r="U31" s="301">
        <f t="shared" si="16"/>
        <v>0</v>
      </c>
      <c r="V31" s="301">
        <f t="shared" si="16"/>
        <v>0</v>
      </c>
      <c r="W31" s="301">
        <f t="shared" si="16"/>
        <v>0</v>
      </c>
      <c r="X31" s="301">
        <f t="shared" si="16"/>
        <v>0</v>
      </c>
      <c r="Y31" s="301">
        <f t="shared" si="16"/>
        <v>0</v>
      </c>
      <c r="Z31" s="301">
        <f t="shared" si="16"/>
        <v>0</v>
      </c>
      <c r="AA31" s="301">
        <f t="shared" si="16"/>
        <v>0</v>
      </c>
      <c r="AB31" s="301">
        <f t="shared" si="16"/>
        <v>0</v>
      </c>
      <c r="AC31" s="301">
        <f t="shared" si="16"/>
        <v>0</v>
      </c>
      <c r="AD31" s="301">
        <f t="shared" si="16"/>
        <v>0</v>
      </c>
      <c r="AE31" s="301">
        <f t="shared" si="16"/>
        <v>0</v>
      </c>
      <c r="AF31" s="301">
        <f t="shared" si="16"/>
        <v>0</v>
      </c>
      <c r="AG31" s="301">
        <f t="shared" si="16"/>
        <v>0</v>
      </c>
      <c r="AH31" s="301">
        <f t="shared" si="16"/>
        <v>0</v>
      </c>
      <c r="AI31" s="301">
        <f t="shared" si="16"/>
        <v>856</v>
      </c>
      <c r="AJ31" s="301">
        <f t="shared" ref="AJ31:BB31" si="17">AI31+AJ30</f>
        <v>1029</v>
      </c>
      <c r="AK31" s="301">
        <f t="shared" si="17"/>
        <v>1715</v>
      </c>
      <c r="AL31" s="301">
        <f t="shared" si="17"/>
        <v>1715</v>
      </c>
      <c r="AM31" s="301">
        <f t="shared" si="17"/>
        <v>1715</v>
      </c>
      <c r="AN31" s="301">
        <f t="shared" si="17"/>
        <v>1715</v>
      </c>
      <c r="AO31" s="301">
        <f t="shared" si="17"/>
        <v>1715</v>
      </c>
      <c r="AP31" s="301">
        <f t="shared" si="17"/>
        <v>1715</v>
      </c>
      <c r="AQ31" s="301">
        <f t="shared" si="17"/>
        <v>4785</v>
      </c>
      <c r="AR31" s="301">
        <f t="shared" si="17"/>
        <v>5806</v>
      </c>
      <c r="AS31" s="301">
        <f t="shared" si="17"/>
        <v>5806</v>
      </c>
      <c r="AT31" s="301">
        <f t="shared" si="17"/>
        <v>7615</v>
      </c>
      <c r="AU31" s="301">
        <f t="shared" si="17"/>
        <v>7615</v>
      </c>
      <c r="AV31" s="301">
        <f t="shared" si="17"/>
        <v>7615</v>
      </c>
      <c r="AW31" s="301">
        <f t="shared" si="17"/>
        <v>7615</v>
      </c>
      <c r="AX31" s="301">
        <f t="shared" si="17"/>
        <v>7615</v>
      </c>
      <c r="AY31" s="301">
        <f t="shared" si="17"/>
        <v>7615</v>
      </c>
      <c r="AZ31" s="301">
        <f t="shared" si="17"/>
        <v>8017</v>
      </c>
      <c r="BA31" s="301">
        <f t="shared" si="17"/>
        <v>9229</v>
      </c>
      <c r="BB31" s="302">
        <f t="shared" si="17"/>
        <v>9229</v>
      </c>
      <c r="BC31" s="633" t="e">
        <f>BB28-BB31</f>
        <v>#REF!</v>
      </c>
      <c r="BD31" s="250"/>
      <c r="BE31" s="250"/>
      <c r="BF31" s="250"/>
      <c r="BG31" s="250"/>
      <c r="BH31" s="250"/>
      <c r="BI31" s="250"/>
      <c r="BJ31" s="250"/>
      <c r="BK31" s="250"/>
      <c r="BL31" s="28"/>
      <c r="BM31" s="28"/>
      <c r="BN31" s="28"/>
      <c r="BO31" s="28"/>
      <c r="BP31" s="28"/>
      <c r="BQ31" s="28"/>
    </row>
    <row r="32" spans="1:69" s="236" customFormat="1" ht="13.5" thickBot="1">
      <c r="A32" s="403" t="s">
        <v>446</v>
      </c>
      <c r="B32" s="385"/>
      <c r="C32" s="307" t="e">
        <f t="shared" ref="C32:BA32" si="18">((SUM($C29:$BB29)/$BB28))*C30</f>
        <v>#REF!</v>
      </c>
      <c r="D32" s="1185" t="e">
        <f t="shared" si="18"/>
        <v>#REF!</v>
      </c>
      <c r="E32" s="307" t="e">
        <f t="shared" si="18"/>
        <v>#REF!</v>
      </c>
      <c r="F32" s="307" t="e">
        <f t="shared" si="18"/>
        <v>#REF!</v>
      </c>
      <c r="G32" s="307" t="e">
        <f t="shared" si="18"/>
        <v>#REF!</v>
      </c>
      <c r="H32" s="308" t="e">
        <f t="shared" si="18"/>
        <v>#REF!</v>
      </c>
      <c r="I32" s="307" t="e">
        <f t="shared" si="18"/>
        <v>#REF!</v>
      </c>
      <c r="J32" s="307" t="e">
        <f t="shared" si="18"/>
        <v>#REF!</v>
      </c>
      <c r="K32" s="307" t="e">
        <f t="shared" si="18"/>
        <v>#REF!</v>
      </c>
      <c r="L32" s="307" t="e">
        <f t="shared" si="18"/>
        <v>#REF!</v>
      </c>
      <c r="M32" s="307" t="e">
        <f t="shared" si="18"/>
        <v>#REF!</v>
      </c>
      <c r="N32" s="307" t="e">
        <f t="shared" si="18"/>
        <v>#REF!</v>
      </c>
      <c r="O32" s="307" t="e">
        <f t="shared" si="18"/>
        <v>#REF!</v>
      </c>
      <c r="P32" s="307" t="e">
        <f t="shared" si="18"/>
        <v>#REF!</v>
      </c>
      <c r="Q32" s="307" t="e">
        <f t="shared" si="18"/>
        <v>#REF!</v>
      </c>
      <c r="R32" s="307" t="e">
        <f t="shared" si="18"/>
        <v>#REF!</v>
      </c>
      <c r="S32" s="307" t="e">
        <f t="shared" si="18"/>
        <v>#REF!</v>
      </c>
      <c r="T32" s="307" t="e">
        <f t="shared" si="18"/>
        <v>#REF!</v>
      </c>
      <c r="U32" s="307" t="e">
        <f t="shared" si="18"/>
        <v>#REF!</v>
      </c>
      <c r="V32" s="307" t="e">
        <f t="shared" si="18"/>
        <v>#REF!</v>
      </c>
      <c r="W32" s="307" t="e">
        <f t="shared" si="18"/>
        <v>#REF!</v>
      </c>
      <c r="X32" s="307" t="e">
        <f t="shared" si="18"/>
        <v>#REF!</v>
      </c>
      <c r="Y32" s="307" t="e">
        <f t="shared" si="18"/>
        <v>#REF!</v>
      </c>
      <c r="Z32" s="307" t="e">
        <f t="shared" si="18"/>
        <v>#REF!</v>
      </c>
      <c r="AA32" s="307" t="e">
        <f t="shared" si="18"/>
        <v>#REF!</v>
      </c>
      <c r="AB32" s="307" t="e">
        <f t="shared" si="18"/>
        <v>#REF!</v>
      </c>
      <c r="AC32" s="307" t="e">
        <f t="shared" si="18"/>
        <v>#REF!</v>
      </c>
      <c r="AD32" s="307" t="e">
        <f t="shared" si="18"/>
        <v>#REF!</v>
      </c>
      <c r="AE32" s="307" t="e">
        <f t="shared" si="18"/>
        <v>#REF!</v>
      </c>
      <c r="AF32" s="307" t="e">
        <f t="shared" si="18"/>
        <v>#REF!</v>
      </c>
      <c r="AG32" s="307" t="e">
        <f t="shared" si="18"/>
        <v>#REF!</v>
      </c>
      <c r="AH32" s="307" t="e">
        <f t="shared" si="18"/>
        <v>#REF!</v>
      </c>
      <c r="AI32" s="307" t="e">
        <f t="shared" si="18"/>
        <v>#REF!</v>
      </c>
      <c r="AJ32" s="307" t="e">
        <f t="shared" si="18"/>
        <v>#REF!</v>
      </c>
      <c r="AK32" s="307" t="e">
        <f t="shared" si="18"/>
        <v>#REF!</v>
      </c>
      <c r="AL32" s="307" t="e">
        <f t="shared" si="18"/>
        <v>#REF!</v>
      </c>
      <c r="AM32" s="307" t="e">
        <f t="shared" si="18"/>
        <v>#REF!</v>
      </c>
      <c r="AN32" s="307" t="e">
        <f t="shared" si="18"/>
        <v>#REF!</v>
      </c>
      <c r="AO32" s="307" t="e">
        <f t="shared" si="18"/>
        <v>#REF!</v>
      </c>
      <c r="AP32" s="307" t="e">
        <f t="shared" si="18"/>
        <v>#REF!</v>
      </c>
      <c r="AQ32" s="307" t="e">
        <f t="shared" si="18"/>
        <v>#REF!</v>
      </c>
      <c r="AR32" s="307" t="e">
        <f t="shared" si="18"/>
        <v>#REF!</v>
      </c>
      <c r="AS32" s="307" t="e">
        <f t="shared" si="18"/>
        <v>#REF!</v>
      </c>
      <c r="AT32" s="307" t="e">
        <f t="shared" si="18"/>
        <v>#REF!</v>
      </c>
      <c r="AU32" s="307" t="e">
        <f t="shared" si="18"/>
        <v>#REF!</v>
      </c>
      <c r="AV32" s="307" t="e">
        <f t="shared" si="18"/>
        <v>#REF!</v>
      </c>
      <c r="AW32" s="307" t="e">
        <f t="shared" si="18"/>
        <v>#REF!</v>
      </c>
      <c r="AX32" s="307" t="e">
        <f t="shared" si="18"/>
        <v>#REF!</v>
      </c>
      <c r="AY32" s="307" t="e">
        <f t="shared" si="18"/>
        <v>#REF!</v>
      </c>
      <c r="AZ32" s="307" t="e">
        <f t="shared" si="18"/>
        <v>#REF!</v>
      </c>
      <c r="BA32" s="307" t="e">
        <f t="shared" si="18"/>
        <v>#REF!</v>
      </c>
      <c r="BB32" s="308" t="e">
        <f>((SUM($C29:$BB29)/$BB28))*BB30</f>
        <v>#REF!</v>
      </c>
      <c r="BC32" s="257"/>
      <c r="BD32" s="257"/>
      <c r="BE32" s="257"/>
      <c r="BF32" s="257"/>
      <c r="BG32" s="257"/>
      <c r="BH32" s="257"/>
      <c r="BI32" s="257"/>
      <c r="BJ32" s="257"/>
      <c r="BK32" s="257"/>
      <c r="BL32" s="237"/>
      <c r="BM32" s="237"/>
      <c r="BN32" s="237"/>
      <c r="BO32" s="237"/>
      <c r="BP32" s="237"/>
      <c r="BQ32" s="237"/>
    </row>
    <row r="33" spans="1:69">
      <c r="A33" s="404" t="s">
        <v>447</v>
      </c>
      <c r="B33" s="296"/>
      <c r="C33" s="297" t="e">
        <f>SUMIF('CM Cost Estimating Worksheet'!#REF!,"&lt;2008",'CM Cost Estimating Worksheet'!#REF!)</f>
        <v>#REF!</v>
      </c>
      <c r="D33" s="297" t="e">
        <f>SUMIF('CM Cost Estimating Worksheet'!#REF!,D8,'CM Cost Estimating Worksheet'!#REF!)</f>
        <v>#REF!</v>
      </c>
      <c r="E33" s="297" t="e">
        <f>SUMIF('CM Cost Estimating Worksheet'!#REF!,E8,'CM Cost Estimating Worksheet'!#REF!)</f>
        <v>#REF!</v>
      </c>
      <c r="F33" s="297" t="e">
        <f>SUMIF('CM Cost Estimating Worksheet'!#REF!,F8,'CM Cost Estimating Worksheet'!#REF!)</f>
        <v>#REF!</v>
      </c>
      <c r="G33" s="297" t="e">
        <f>SUMIF('CM Cost Estimating Worksheet'!#REF!,G8,'CM Cost Estimating Worksheet'!#REF!)</f>
        <v>#REF!</v>
      </c>
      <c r="H33" s="297" t="e">
        <f>SUMIF('CM Cost Estimating Worksheet'!#REF!,H8,'CM Cost Estimating Worksheet'!#REF!)</f>
        <v>#REF!</v>
      </c>
      <c r="I33" s="297" t="e">
        <f>SUMIF('CM Cost Estimating Worksheet'!#REF!,I8,'CM Cost Estimating Worksheet'!#REF!)</f>
        <v>#REF!</v>
      </c>
      <c r="J33" s="297" t="e">
        <f>SUMIF('CM Cost Estimating Worksheet'!#REF!,J8,'CM Cost Estimating Worksheet'!#REF!)</f>
        <v>#REF!</v>
      </c>
      <c r="K33" s="297" t="e">
        <f>SUMIF('CM Cost Estimating Worksheet'!#REF!,K8,'CM Cost Estimating Worksheet'!#REF!)</f>
        <v>#REF!</v>
      </c>
      <c r="L33" s="297" t="e">
        <f>SUMIF('CM Cost Estimating Worksheet'!#REF!,L8,'CM Cost Estimating Worksheet'!#REF!)</f>
        <v>#REF!</v>
      </c>
      <c r="M33" s="297" t="e">
        <f>SUMIF('CM Cost Estimating Worksheet'!#REF!,M8,'CM Cost Estimating Worksheet'!#REF!)</f>
        <v>#REF!</v>
      </c>
      <c r="N33" s="297" t="e">
        <f>SUMIF('CM Cost Estimating Worksheet'!#REF!,N8,'CM Cost Estimating Worksheet'!#REF!)</f>
        <v>#REF!</v>
      </c>
      <c r="O33" s="297" t="e">
        <f>SUMIF('CM Cost Estimating Worksheet'!#REF!,O8,'CM Cost Estimating Worksheet'!#REF!)</f>
        <v>#REF!</v>
      </c>
      <c r="P33" s="297" t="e">
        <f>SUMIF('CM Cost Estimating Worksheet'!#REF!,P8,'CM Cost Estimating Worksheet'!#REF!)</f>
        <v>#REF!</v>
      </c>
      <c r="Q33" s="297" t="e">
        <f>SUMIF('CM Cost Estimating Worksheet'!#REF!,Q8,'CM Cost Estimating Worksheet'!#REF!)</f>
        <v>#REF!</v>
      </c>
      <c r="R33" s="297" t="e">
        <f>SUMIF('CM Cost Estimating Worksheet'!#REF!,R8,'CM Cost Estimating Worksheet'!#REF!)</f>
        <v>#REF!</v>
      </c>
      <c r="S33" s="297" t="e">
        <f>SUMIF('CM Cost Estimating Worksheet'!#REF!,S8,'CM Cost Estimating Worksheet'!#REF!)</f>
        <v>#REF!</v>
      </c>
      <c r="T33" s="297" t="e">
        <f>SUMIF('CM Cost Estimating Worksheet'!#REF!,T8,'CM Cost Estimating Worksheet'!#REF!)</f>
        <v>#REF!</v>
      </c>
      <c r="U33" s="297" t="e">
        <f>SUMIF('CM Cost Estimating Worksheet'!#REF!,U8,'CM Cost Estimating Worksheet'!#REF!)</f>
        <v>#REF!</v>
      </c>
      <c r="V33" s="297" t="e">
        <f>SUMIF('CM Cost Estimating Worksheet'!#REF!,V8,'CM Cost Estimating Worksheet'!#REF!)</f>
        <v>#REF!</v>
      </c>
      <c r="W33" s="297" t="e">
        <f>SUMIF('CM Cost Estimating Worksheet'!#REF!,W8,'CM Cost Estimating Worksheet'!#REF!)</f>
        <v>#REF!</v>
      </c>
      <c r="X33" s="297" t="e">
        <f>SUMIF('CM Cost Estimating Worksheet'!#REF!,X8,'CM Cost Estimating Worksheet'!#REF!)</f>
        <v>#REF!</v>
      </c>
      <c r="Y33" s="297" t="e">
        <f>SUMIF('CM Cost Estimating Worksheet'!#REF!,Y8,'CM Cost Estimating Worksheet'!#REF!)</f>
        <v>#REF!</v>
      </c>
      <c r="Z33" s="297" t="e">
        <f>SUMIF('CM Cost Estimating Worksheet'!#REF!,Z8,'CM Cost Estimating Worksheet'!#REF!)</f>
        <v>#REF!</v>
      </c>
      <c r="AA33" s="297" t="e">
        <f>SUMIF('CM Cost Estimating Worksheet'!#REF!,AA8,'CM Cost Estimating Worksheet'!#REF!)</f>
        <v>#REF!</v>
      </c>
      <c r="AB33" s="297" t="e">
        <f>SUMIF('CM Cost Estimating Worksheet'!#REF!,AB8,'CM Cost Estimating Worksheet'!#REF!)</f>
        <v>#REF!</v>
      </c>
      <c r="AC33" s="297" t="e">
        <f>SUMIF('CM Cost Estimating Worksheet'!#REF!,AC8,'CM Cost Estimating Worksheet'!#REF!)</f>
        <v>#REF!</v>
      </c>
      <c r="AD33" s="297" t="e">
        <f>SUMIF('CM Cost Estimating Worksheet'!#REF!,AD8,'CM Cost Estimating Worksheet'!#REF!)</f>
        <v>#REF!</v>
      </c>
      <c r="AE33" s="297" t="e">
        <f>SUMIF('CM Cost Estimating Worksheet'!#REF!,AE8,'CM Cost Estimating Worksheet'!#REF!)</f>
        <v>#REF!</v>
      </c>
      <c r="AF33" s="297" t="e">
        <f>SUMIF('CM Cost Estimating Worksheet'!#REF!,AF8,'CM Cost Estimating Worksheet'!#REF!)</f>
        <v>#REF!</v>
      </c>
      <c r="AG33" s="297" t="e">
        <f>SUMIF('CM Cost Estimating Worksheet'!#REF!,AG8,'CM Cost Estimating Worksheet'!#REF!)</f>
        <v>#REF!</v>
      </c>
      <c r="AH33" s="297" t="e">
        <f>SUMIF('CM Cost Estimating Worksheet'!#REF!,AH8,'CM Cost Estimating Worksheet'!#REF!)</f>
        <v>#REF!</v>
      </c>
      <c r="AI33" s="297" t="e">
        <f>SUMIF('CM Cost Estimating Worksheet'!#REF!,AI8,'CM Cost Estimating Worksheet'!#REF!)</f>
        <v>#REF!</v>
      </c>
      <c r="AJ33" s="297" t="e">
        <f>SUMIF('CM Cost Estimating Worksheet'!#REF!,AJ8,'CM Cost Estimating Worksheet'!#REF!)</f>
        <v>#REF!</v>
      </c>
      <c r="AK33" s="297" t="e">
        <f>SUMIF('CM Cost Estimating Worksheet'!#REF!,AK8,'CM Cost Estimating Worksheet'!#REF!)</f>
        <v>#REF!</v>
      </c>
      <c r="AL33" s="297" t="e">
        <f>SUMIF('CM Cost Estimating Worksheet'!#REF!,AL8,'CM Cost Estimating Worksheet'!#REF!)</f>
        <v>#REF!</v>
      </c>
      <c r="AM33" s="297" t="e">
        <f>SUMIF('CM Cost Estimating Worksheet'!#REF!,AM8,'CM Cost Estimating Worksheet'!#REF!)</f>
        <v>#REF!</v>
      </c>
      <c r="AN33" s="297" t="e">
        <f>SUMIF('CM Cost Estimating Worksheet'!#REF!,AN8,'CM Cost Estimating Worksheet'!#REF!)</f>
        <v>#REF!</v>
      </c>
      <c r="AO33" s="297" t="e">
        <f>SUMIF('CM Cost Estimating Worksheet'!#REF!,AO8,'CM Cost Estimating Worksheet'!#REF!)</f>
        <v>#REF!</v>
      </c>
      <c r="AP33" s="297" t="e">
        <f>SUMIF('CM Cost Estimating Worksheet'!#REF!,AP8,'CM Cost Estimating Worksheet'!#REF!)</f>
        <v>#REF!</v>
      </c>
      <c r="AQ33" s="297" t="e">
        <f>SUMIF('CM Cost Estimating Worksheet'!#REF!,AQ8,'CM Cost Estimating Worksheet'!#REF!)</f>
        <v>#REF!</v>
      </c>
      <c r="AR33" s="297" t="e">
        <f>SUMIF('CM Cost Estimating Worksheet'!#REF!,AR8,'CM Cost Estimating Worksheet'!#REF!)</f>
        <v>#REF!</v>
      </c>
      <c r="AS33" s="297" t="e">
        <f>SUMIF('CM Cost Estimating Worksheet'!#REF!,AS8,'CM Cost Estimating Worksheet'!#REF!)</f>
        <v>#REF!</v>
      </c>
      <c r="AT33" s="297" t="e">
        <f>SUMIF('CM Cost Estimating Worksheet'!#REF!,AT8,'CM Cost Estimating Worksheet'!#REF!)</f>
        <v>#REF!</v>
      </c>
      <c r="AU33" s="297" t="e">
        <f>SUMIF('CM Cost Estimating Worksheet'!#REF!,AU8,'CM Cost Estimating Worksheet'!#REF!)</f>
        <v>#REF!</v>
      </c>
      <c r="AV33" s="297" t="e">
        <f>SUMIF('CM Cost Estimating Worksheet'!#REF!,AV8,'CM Cost Estimating Worksheet'!#REF!)</f>
        <v>#REF!</v>
      </c>
      <c r="AW33" s="297" t="e">
        <f>SUMIF('CM Cost Estimating Worksheet'!#REF!,AW8,'CM Cost Estimating Worksheet'!#REF!)</f>
        <v>#REF!</v>
      </c>
      <c r="AX33" s="297" t="e">
        <f>SUMIF('CM Cost Estimating Worksheet'!#REF!,AX8,'CM Cost Estimating Worksheet'!#REF!)</f>
        <v>#REF!</v>
      </c>
      <c r="AY33" s="297" t="e">
        <f>SUMIF('CM Cost Estimating Worksheet'!#REF!,AY8,'CM Cost Estimating Worksheet'!#REF!)</f>
        <v>#REF!</v>
      </c>
      <c r="AZ33" s="297" t="e">
        <f>SUMIF('CM Cost Estimating Worksheet'!#REF!,AZ8,'CM Cost Estimating Worksheet'!#REF!)</f>
        <v>#REF!</v>
      </c>
      <c r="BA33" s="297" t="e">
        <f>SUMIF('CM Cost Estimating Worksheet'!#REF!,BA8,'CM Cost Estimating Worksheet'!#REF!)</f>
        <v>#REF!</v>
      </c>
      <c r="BB33" s="298" t="e">
        <f>SUMIF('CM Cost Estimating Worksheet'!#REF!,BB8,'CM Cost Estimating Worksheet'!#REF!)</f>
        <v>#REF!</v>
      </c>
      <c r="BC33" s="250"/>
      <c r="BD33" s="250"/>
      <c r="BE33" s="250"/>
      <c r="BF33" s="250"/>
      <c r="BG33" s="250"/>
      <c r="BH33" s="250"/>
      <c r="BI33" s="250"/>
      <c r="BJ33" s="250"/>
      <c r="BK33" s="250"/>
      <c r="BL33" s="28"/>
      <c r="BM33" s="28"/>
      <c r="BN33" s="28"/>
      <c r="BO33" s="28"/>
      <c r="BP33" s="28"/>
      <c r="BQ33" s="28"/>
    </row>
    <row r="34" spans="1:69">
      <c r="A34" s="405" t="s">
        <v>448</v>
      </c>
      <c r="B34" s="300"/>
      <c r="C34" s="301" t="e">
        <f>C33</f>
        <v>#REF!</v>
      </c>
      <c r="D34" s="301" t="e">
        <f>C34+D33</f>
        <v>#REF!</v>
      </c>
      <c r="E34" s="301" t="e">
        <f t="shared" ref="E34:BB34" si="19">D34+E33</f>
        <v>#REF!</v>
      </c>
      <c r="F34" s="301" t="e">
        <f t="shared" si="19"/>
        <v>#REF!</v>
      </c>
      <c r="G34" s="301" t="e">
        <f t="shared" si="19"/>
        <v>#REF!</v>
      </c>
      <c r="H34" s="301" t="e">
        <f t="shared" si="19"/>
        <v>#REF!</v>
      </c>
      <c r="I34" s="301" t="e">
        <f t="shared" si="19"/>
        <v>#REF!</v>
      </c>
      <c r="J34" s="301" t="e">
        <f t="shared" si="19"/>
        <v>#REF!</v>
      </c>
      <c r="K34" s="301" t="e">
        <f t="shared" si="19"/>
        <v>#REF!</v>
      </c>
      <c r="L34" s="301" t="e">
        <f t="shared" si="19"/>
        <v>#REF!</v>
      </c>
      <c r="M34" s="301" t="e">
        <f t="shared" si="19"/>
        <v>#REF!</v>
      </c>
      <c r="N34" s="301" t="e">
        <f t="shared" si="19"/>
        <v>#REF!</v>
      </c>
      <c r="O34" s="301" t="e">
        <f t="shared" si="19"/>
        <v>#REF!</v>
      </c>
      <c r="P34" s="301" t="e">
        <f t="shared" si="19"/>
        <v>#REF!</v>
      </c>
      <c r="Q34" s="301" t="e">
        <f t="shared" si="19"/>
        <v>#REF!</v>
      </c>
      <c r="R34" s="301" t="e">
        <f t="shared" si="19"/>
        <v>#REF!</v>
      </c>
      <c r="S34" s="301" t="e">
        <f t="shared" si="19"/>
        <v>#REF!</v>
      </c>
      <c r="T34" s="301" t="e">
        <f t="shared" si="19"/>
        <v>#REF!</v>
      </c>
      <c r="U34" s="301" t="e">
        <f t="shared" si="19"/>
        <v>#REF!</v>
      </c>
      <c r="V34" s="301" t="e">
        <f t="shared" si="19"/>
        <v>#REF!</v>
      </c>
      <c r="W34" s="301" t="e">
        <f t="shared" si="19"/>
        <v>#REF!</v>
      </c>
      <c r="X34" s="301" t="e">
        <f t="shared" si="19"/>
        <v>#REF!</v>
      </c>
      <c r="Y34" s="301" t="e">
        <f t="shared" si="19"/>
        <v>#REF!</v>
      </c>
      <c r="Z34" s="301" t="e">
        <f t="shared" si="19"/>
        <v>#REF!</v>
      </c>
      <c r="AA34" s="301" t="e">
        <f t="shared" si="19"/>
        <v>#REF!</v>
      </c>
      <c r="AB34" s="301" t="e">
        <f t="shared" si="19"/>
        <v>#REF!</v>
      </c>
      <c r="AC34" s="301" t="e">
        <f t="shared" si="19"/>
        <v>#REF!</v>
      </c>
      <c r="AD34" s="301" t="e">
        <f t="shared" si="19"/>
        <v>#REF!</v>
      </c>
      <c r="AE34" s="301" t="e">
        <f t="shared" si="19"/>
        <v>#REF!</v>
      </c>
      <c r="AF34" s="301" t="e">
        <f t="shared" si="19"/>
        <v>#REF!</v>
      </c>
      <c r="AG34" s="301" t="e">
        <f t="shared" si="19"/>
        <v>#REF!</v>
      </c>
      <c r="AH34" s="301" t="e">
        <f t="shared" si="19"/>
        <v>#REF!</v>
      </c>
      <c r="AI34" s="301" t="e">
        <f t="shared" si="19"/>
        <v>#REF!</v>
      </c>
      <c r="AJ34" s="301" t="e">
        <f t="shared" si="19"/>
        <v>#REF!</v>
      </c>
      <c r="AK34" s="301" t="e">
        <f t="shared" si="19"/>
        <v>#REF!</v>
      </c>
      <c r="AL34" s="301" t="e">
        <f t="shared" si="19"/>
        <v>#REF!</v>
      </c>
      <c r="AM34" s="301" t="e">
        <f t="shared" si="19"/>
        <v>#REF!</v>
      </c>
      <c r="AN34" s="301" t="e">
        <f t="shared" si="19"/>
        <v>#REF!</v>
      </c>
      <c r="AO34" s="301" t="e">
        <f t="shared" si="19"/>
        <v>#REF!</v>
      </c>
      <c r="AP34" s="301" t="e">
        <f t="shared" si="19"/>
        <v>#REF!</v>
      </c>
      <c r="AQ34" s="301" t="e">
        <f t="shared" si="19"/>
        <v>#REF!</v>
      </c>
      <c r="AR34" s="301" t="e">
        <f t="shared" si="19"/>
        <v>#REF!</v>
      </c>
      <c r="AS34" s="301" t="e">
        <f t="shared" si="19"/>
        <v>#REF!</v>
      </c>
      <c r="AT34" s="301" t="e">
        <f t="shared" si="19"/>
        <v>#REF!</v>
      </c>
      <c r="AU34" s="301" t="e">
        <f t="shared" si="19"/>
        <v>#REF!</v>
      </c>
      <c r="AV34" s="301" t="e">
        <f t="shared" si="19"/>
        <v>#REF!</v>
      </c>
      <c r="AW34" s="301" t="e">
        <f t="shared" si="19"/>
        <v>#REF!</v>
      </c>
      <c r="AX34" s="301" t="e">
        <f t="shared" si="19"/>
        <v>#REF!</v>
      </c>
      <c r="AY34" s="301" t="e">
        <f t="shared" si="19"/>
        <v>#REF!</v>
      </c>
      <c r="AZ34" s="301" t="e">
        <f t="shared" si="19"/>
        <v>#REF!</v>
      </c>
      <c r="BA34" s="301" t="e">
        <f t="shared" si="19"/>
        <v>#REF!</v>
      </c>
      <c r="BB34" s="302" t="e">
        <f t="shared" si="19"/>
        <v>#REF!</v>
      </c>
      <c r="BC34" s="250"/>
      <c r="BD34" s="250"/>
      <c r="BE34" s="250"/>
      <c r="BF34" s="250"/>
      <c r="BG34" s="250"/>
      <c r="BH34" s="250"/>
      <c r="BI34" s="250"/>
      <c r="BJ34" s="250"/>
      <c r="BK34" s="250"/>
      <c r="BL34" s="28"/>
      <c r="BM34" s="28"/>
      <c r="BN34" s="28"/>
      <c r="BO34" s="28"/>
      <c r="BP34" s="28"/>
      <c r="BQ34" s="28"/>
    </row>
    <row r="35" spans="1:69" s="234" customFormat="1">
      <c r="A35" s="382" t="s">
        <v>449</v>
      </c>
      <c r="B35" s="262"/>
      <c r="C35" s="255" t="e">
        <f>SUMIF('CM Cost Estimating Worksheet'!#REF!,"&lt;2008",'CM Cost Estimating Worksheet'!#REF!)</f>
        <v>#REF!</v>
      </c>
      <c r="D35" s="255" t="e">
        <f>SUMIF('CM Cost Estimating Worksheet'!#REF!,D8,'CM Cost Estimating Worksheet'!#REF!)</f>
        <v>#REF!</v>
      </c>
      <c r="E35" s="255" t="e">
        <f>SUMIF('CM Cost Estimating Worksheet'!#REF!,E8,'CM Cost Estimating Worksheet'!#REF!)</f>
        <v>#REF!</v>
      </c>
      <c r="F35" s="255" t="e">
        <f>SUMIF('CM Cost Estimating Worksheet'!#REF!,F8,'CM Cost Estimating Worksheet'!#REF!)</f>
        <v>#REF!</v>
      </c>
      <c r="G35" s="255" t="e">
        <f>SUMIF('CM Cost Estimating Worksheet'!#REF!,G8,'CM Cost Estimating Worksheet'!#REF!)</f>
        <v>#REF!</v>
      </c>
      <c r="H35" s="255" t="e">
        <f>SUMIF('CM Cost Estimating Worksheet'!#REF!,H8,'CM Cost Estimating Worksheet'!#REF!)</f>
        <v>#REF!</v>
      </c>
      <c r="I35" s="255" t="e">
        <f>SUMIF('CM Cost Estimating Worksheet'!#REF!,I8,'CM Cost Estimating Worksheet'!#REF!)</f>
        <v>#REF!</v>
      </c>
      <c r="J35" s="255" t="e">
        <f>SUMIF('CM Cost Estimating Worksheet'!#REF!,J8,'CM Cost Estimating Worksheet'!#REF!)</f>
        <v>#REF!</v>
      </c>
      <c r="K35" s="255" t="e">
        <f>SUMIF('CM Cost Estimating Worksheet'!#REF!,K8,'CM Cost Estimating Worksheet'!#REF!)</f>
        <v>#REF!</v>
      </c>
      <c r="L35" s="255" t="e">
        <f>SUMIF('CM Cost Estimating Worksheet'!#REF!,L8,'CM Cost Estimating Worksheet'!#REF!)</f>
        <v>#REF!</v>
      </c>
      <c r="M35" s="255" t="e">
        <f>SUMIF('CM Cost Estimating Worksheet'!#REF!,M8,'CM Cost Estimating Worksheet'!#REF!)</f>
        <v>#REF!</v>
      </c>
      <c r="N35" s="255" t="e">
        <f>SUMIF('CM Cost Estimating Worksheet'!#REF!,N8,'CM Cost Estimating Worksheet'!#REF!)</f>
        <v>#REF!</v>
      </c>
      <c r="O35" s="255" t="e">
        <f>SUMIF('CM Cost Estimating Worksheet'!#REF!,O8,'CM Cost Estimating Worksheet'!#REF!)</f>
        <v>#REF!</v>
      </c>
      <c r="P35" s="255" t="e">
        <f>SUMIF('CM Cost Estimating Worksheet'!#REF!,P8,'CM Cost Estimating Worksheet'!#REF!)</f>
        <v>#REF!</v>
      </c>
      <c r="Q35" s="255" t="e">
        <f>SUMIF('CM Cost Estimating Worksheet'!#REF!,Q8,'CM Cost Estimating Worksheet'!#REF!)</f>
        <v>#REF!</v>
      </c>
      <c r="R35" s="255" t="e">
        <f>SUMIF('CM Cost Estimating Worksheet'!#REF!,R8,'CM Cost Estimating Worksheet'!#REF!)</f>
        <v>#REF!</v>
      </c>
      <c r="S35" s="255" t="e">
        <f>SUMIF('CM Cost Estimating Worksheet'!#REF!,S8,'CM Cost Estimating Worksheet'!#REF!)</f>
        <v>#REF!</v>
      </c>
      <c r="T35" s="255" t="e">
        <f>SUMIF('CM Cost Estimating Worksheet'!#REF!,T8,'CM Cost Estimating Worksheet'!#REF!)</f>
        <v>#REF!</v>
      </c>
      <c r="U35" s="255" t="e">
        <f>SUMIF('CM Cost Estimating Worksheet'!#REF!,U8,'CM Cost Estimating Worksheet'!#REF!)</f>
        <v>#REF!</v>
      </c>
      <c r="V35" s="255" t="e">
        <f>SUMIF('CM Cost Estimating Worksheet'!#REF!,V8,'CM Cost Estimating Worksheet'!#REF!)</f>
        <v>#REF!</v>
      </c>
      <c r="W35" s="255" t="e">
        <f>SUMIF('CM Cost Estimating Worksheet'!#REF!,W8,'CM Cost Estimating Worksheet'!#REF!)</f>
        <v>#REF!</v>
      </c>
      <c r="X35" s="255" t="e">
        <f>SUMIF('CM Cost Estimating Worksheet'!#REF!,X8,'CM Cost Estimating Worksheet'!#REF!)</f>
        <v>#REF!</v>
      </c>
      <c r="Y35" s="255" t="e">
        <f>SUMIF('CM Cost Estimating Worksheet'!#REF!,Y8,'CM Cost Estimating Worksheet'!#REF!)</f>
        <v>#REF!</v>
      </c>
      <c r="Z35" s="255" t="e">
        <f>SUMIF('CM Cost Estimating Worksheet'!#REF!,Z8,'CM Cost Estimating Worksheet'!#REF!)</f>
        <v>#REF!</v>
      </c>
      <c r="AA35" s="255" t="e">
        <f>SUMIF('CM Cost Estimating Worksheet'!#REF!,AA8,'CM Cost Estimating Worksheet'!#REF!)</f>
        <v>#REF!</v>
      </c>
      <c r="AB35" s="255" t="e">
        <f>SUMIF('CM Cost Estimating Worksheet'!#REF!,AB8,'CM Cost Estimating Worksheet'!#REF!)</f>
        <v>#REF!</v>
      </c>
      <c r="AC35" s="255" t="e">
        <f>SUMIF('CM Cost Estimating Worksheet'!#REF!,AC8,'CM Cost Estimating Worksheet'!#REF!)</f>
        <v>#REF!</v>
      </c>
      <c r="AD35" s="255" t="e">
        <f>SUMIF('CM Cost Estimating Worksheet'!#REF!,AD8,'CM Cost Estimating Worksheet'!#REF!)</f>
        <v>#REF!</v>
      </c>
      <c r="AE35" s="255" t="e">
        <f>SUMIF('CM Cost Estimating Worksheet'!#REF!,AE8,'CM Cost Estimating Worksheet'!#REF!)</f>
        <v>#REF!</v>
      </c>
      <c r="AF35" s="255" t="e">
        <f>SUMIF('CM Cost Estimating Worksheet'!#REF!,AF8,'CM Cost Estimating Worksheet'!#REF!)</f>
        <v>#REF!</v>
      </c>
      <c r="AG35" s="255" t="e">
        <f>SUMIF('CM Cost Estimating Worksheet'!#REF!,AG8,'CM Cost Estimating Worksheet'!#REF!)</f>
        <v>#REF!</v>
      </c>
      <c r="AH35" s="255" t="e">
        <f>SUMIF('CM Cost Estimating Worksheet'!#REF!,AH8,'CM Cost Estimating Worksheet'!#REF!)</f>
        <v>#REF!</v>
      </c>
      <c r="AI35" s="255" t="e">
        <f>SUMIF('CM Cost Estimating Worksheet'!#REF!,AI8,'CM Cost Estimating Worksheet'!#REF!)</f>
        <v>#REF!</v>
      </c>
      <c r="AJ35" s="255" t="e">
        <f>SUMIF('CM Cost Estimating Worksheet'!#REF!,AJ8,'CM Cost Estimating Worksheet'!#REF!)</f>
        <v>#REF!</v>
      </c>
      <c r="AK35" s="255" t="e">
        <f>SUMIF('CM Cost Estimating Worksheet'!#REF!,AK8,'CM Cost Estimating Worksheet'!#REF!)</f>
        <v>#REF!</v>
      </c>
      <c r="AL35" s="255" t="e">
        <f>SUMIF('CM Cost Estimating Worksheet'!#REF!,AL8,'CM Cost Estimating Worksheet'!#REF!)</f>
        <v>#REF!</v>
      </c>
      <c r="AM35" s="255" t="e">
        <f>SUMIF('CM Cost Estimating Worksheet'!#REF!,AM8,'CM Cost Estimating Worksheet'!#REF!)</f>
        <v>#REF!</v>
      </c>
      <c r="AN35" s="255" t="e">
        <f>SUMIF('CM Cost Estimating Worksheet'!#REF!,AN8,'CM Cost Estimating Worksheet'!#REF!)</f>
        <v>#REF!</v>
      </c>
      <c r="AO35" s="255" t="e">
        <f>SUMIF('CM Cost Estimating Worksheet'!#REF!,AO8,'CM Cost Estimating Worksheet'!#REF!)</f>
        <v>#REF!</v>
      </c>
      <c r="AP35" s="255" t="e">
        <f>SUMIF('CM Cost Estimating Worksheet'!#REF!,AP8,'CM Cost Estimating Worksheet'!#REF!)</f>
        <v>#REF!</v>
      </c>
      <c r="AQ35" s="255" t="e">
        <f>SUMIF('CM Cost Estimating Worksheet'!#REF!,AQ8,'CM Cost Estimating Worksheet'!#REF!)</f>
        <v>#REF!</v>
      </c>
      <c r="AR35" s="255" t="e">
        <f>SUMIF('CM Cost Estimating Worksheet'!#REF!,AR8,'CM Cost Estimating Worksheet'!#REF!)</f>
        <v>#REF!</v>
      </c>
      <c r="AS35" s="255" t="e">
        <f>SUMIF('CM Cost Estimating Worksheet'!#REF!,AS8,'CM Cost Estimating Worksheet'!#REF!)</f>
        <v>#REF!</v>
      </c>
      <c r="AT35" s="255" t="e">
        <f>SUMIF('CM Cost Estimating Worksheet'!#REF!,AT8,'CM Cost Estimating Worksheet'!#REF!)</f>
        <v>#REF!</v>
      </c>
      <c r="AU35" s="255" t="e">
        <f>SUMIF('CM Cost Estimating Worksheet'!#REF!,AU8,'CM Cost Estimating Worksheet'!#REF!)</f>
        <v>#REF!</v>
      </c>
      <c r="AV35" s="255" t="e">
        <f>SUMIF('CM Cost Estimating Worksheet'!#REF!,AV8,'CM Cost Estimating Worksheet'!#REF!)</f>
        <v>#REF!</v>
      </c>
      <c r="AW35" s="255" t="e">
        <f>SUMIF('CM Cost Estimating Worksheet'!#REF!,AW8,'CM Cost Estimating Worksheet'!#REF!)</f>
        <v>#REF!</v>
      </c>
      <c r="AX35" s="255" t="e">
        <f>SUMIF('CM Cost Estimating Worksheet'!#REF!,AX8,'CM Cost Estimating Worksheet'!#REF!)</f>
        <v>#REF!</v>
      </c>
      <c r="AY35" s="255" t="e">
        <f>SUMIF('CM Cost Estimating Worksheet'!#REF!,AY8,'CM Cost Estimating Worksheet'!#REF!)</f>
        <v>#REF!</v>
      </c>
      <c r="AZ35" s="255" t="e">
        <f>SUMIF('CM Cost Estimating Worksheet'!#REF!,AZ8,'CM Cost Estimating Worksheet'!#REF!)</f>
        <v>#REF!</v>
      </c>
      <c r="BA35" s="255" t="e">
        <f>SUMIF('CM Cost Estimating Worksheet'!#REF!,BA8,'CM Cost Estimating Worksheet'!#REF!)</f>
        <v>#REF!</v>
      </c>
      <c r="BB35" s="304" t="e">
        <f>SUMIF('CM Cost Estimating Worksheet'!#REF!,BB8,'CM Cost Estimating Worksheet'!#REF!)</f>
        <v>#REF!</v>
      </c>
      <c r="BC35" s="256"/>
      <c r="BD35" s="256"/>
      <c r="BE35" s="256"/>
      <c r="BF35" s="256"/>
      <c r="BG35" s="256"/>
      <c r="BH35" s="256"/>
      <c r="BI35" s="256"/>
      <c r="BJ35" s="256"/>
      <c r="BK35" s="256"/>
      <c r="BL35" s="235"/>
      <c r="BM35" s="235"/>
      <c r="BN35" s="235"/>
      <c r="BO35" s="235"/>
      <c r="BP35" s="235"/>
      <c r="BQ35" s="235"/>
    </row>
    <row r="36" spans="1:69">
      <c r="A36" s="382" t="s">
        <v>450</v>
      </c>
      <c r="B36" s="300"/>
      <c r="C36" s="617">
        <v>0</v>
      </c>
      <c r="D36" s="617">
        <f>'Utilidor Section Plan_Rearr '!B80</f>
        <v>0</v>
      </c>
      <c r="E36" s="617">
        <f>'Utilidor Section Plan_Rearr '!C80</f>
        <v>0</v>
      </c>
      <c r="F36" s="617">
        <f>'Utilidor Section Plan_Rearr '!D80</f>
        <v>0</v>
      </c>
      <c r="G36" s="617">
        <f>'Utilidor Section Plan_Rearr '!E80</f>
        <v>0</v>
      </c>
      <c r="H36" s="617">
        <f>'Utilidor Section Plan_Rearr '!F80</f>
        <v>0</v>
      </c>
      <c r="I36" s="617">
        <f>'Utilidor Section Plan_Rearr '!G80</f>
        <v>0</v>
      </c>
      <c r="J36" s="617">
        <f>'Utilidor Section Plan_Rearr '!H80</f>
        <v>0</v>
      </c>
      <c r="K36" s="617">
        <f>'Utilidor Section Plan_Rearr '!I80</f>
        <v>0</v>
      </c>
      <c r="L36" s="617">
        <f>'Utilidor Section Plan_Rearr '!J80</f>
        <v>0</v>
      </c>
      <c r="M36" s="617">
        <f>'Utilidor Section Plan_Rearr '!K80</f>
        <v>0</v>
      </c>
      <c r="N36" s="617">
        <f>'Utilidor Section Plan_Rearr '!L80</f>
        <v>0</v>
      </c>
      <c r="O36" s="617">
        <f>'Utilidor Section Plan_Rearr '!M80</f>
        <v>0</v>
      </c>
      <c r="P36" s="617">
        <f>'Utilidor Section Plan_Rearr '!N80</f>
        <v>0</v>
      </c>
      <c r="Q36" s="617">
        <f>'Utilidor Section Plan_Rearr '!O80</f>
        <v>0</v>
      </c>
      <c r="R36" s="617">
        <f>'Utilidor Section Plan_Rearr '!P80</f>
        <v>0</v>
      </c>
      <c r="S36" s="617">
        <f>'Utilidor Section Plan_Rearr '!Q80</f>
        <v>0</v>
      </c>
      <c r="T36" s="617">
        <f>'Utilidor Section Plan_Rearr '!R80</f>
        <v>0</v>
      </c>
      <c r="U36" s="617">
        <f>'Utilidor Section Plan_Rearr '!S80</f>
        <v>0</v>
      </c>
      <c r="V36" s="617">
        <f>'Utilidor Section Plan_Rearr '!T80</f>
        <v>0</v>
      </c>
      <c r="W36" s="617">
        <f>'Utilidor Section Plan_Rearr '!U80</f>
        <v>0</v>
      </c>
      <c r="X36" s="617">
        <f>'Utilidor Section Plan_Rearr '!V80</f>
        <v>0</v>
      </c>
      <c r="Y36" s="617">
        <f>'Utilidor Section Plan_Rearr '!W80</f>
        <v>0</v>
      </c>
      <c r="Z36" s="617">
        <f>'Utilidor Section Plan_Rearr '!X80</f>
        <v>0</v>
      </c>
      <c r="AA36" s="617">
        <f>'Utilidor Section Plan_Rearr '!Y80</f>
        <v>0</v>
      </c>
      <c r="AB36" s="617">
        <f>'Utilidor Section Plan_Rearr '!Z80</f>
        <v>0</v>
      </c>
      <c r="AC36" s="617">
        <f>'Utilidor Section Plan_Rearr '!AA80</f>
        <v>0</v>
      </c>
      <c r="AD36" s="617">
        <f>'Utilidor Section Plan_Rearr '!AB80</f>
        <v>0</v>
      </c>
      <c r="AE36" s="617">
        <f>'Utilidor Section Plan_Rearr '!AC80</f>
        <v>0</v>
      </c>
      <c r="AF36" s="617">
        <f>'Utilidor Section Plan_Rearr '!AD80</f>
        <v>0</v>
      </c>
      <c r="AG36" s="617">
        <f>'Utilidor Section Plan_Rearr '!AE80</f>
        <v>0</v>
      </c>
      <c r="AH36" s="617">
        <f>'Utilidor Section Plan_Rearr '!AF80</f>
        <v>0</v>
      </c>
      <c r="AI36" s="617">
        <f>'Utilidor Section Plan_Rearr '!AG80</f>
        <v>0</v>
      </c>
      <c r="AJ36" s="617">
        <f>'Utilidor Section Plan_Rearr '!AH80</f>
        <v>0</v>
      </c>
      <c r="AK36" s="617">
        <f>'Utilidor Section Plan_Rearr '!AI80</f>
        <v>0</v>
      </c>
      <c r="AL36" s="617">
        <f>'Utilidor Section Plan_Rearr '!AJ80</f>
        <v>5515</v>
      </c>
      <c r="AM36" s="617">
        <f>'Utilidor Section Plan_Rearr '!AK80</f>
        <v>0</v>
      </c>
      <c r="AN36" s="617">
        <f>'Utilidor Section Plan_Rearr '!AL80</f>
        <v>0</v>
      </c>
      <c r="AO36" s="617">
        <f>'Utilidor Section Plan_Rearr '!AM80</f>
        <v>0</v>
      </c>
      <c r="AP36" s="617">
        <f>'Utilidor Section Plan_Rearr '!AN80</f>
        <v>0</v>
      </c>
      <c r="AQ36" s="617">
        <f>'Utilidor Section Plan_Rearr '!AO80</f>
        <v>0</v>
      </c>
      <c r="AR36" s="617">
        <f>'Utilidor Section Plan_Rearr '!AP80</f>
        <v>0</v>
      </c>
      <c r="AS36" s="617">
        <f>'Utilidor Section Plan_Rearr '!AQ80</f>
        <v>140</v>
      </c>
      <c r="AT36" s="617">
        <f>'Utilidor Section Plan_Rearr '!AR80</f>
        <v>0</v>
      </c>
      <c r="AU36" s="617">
        <f>'Utilidor Section Plan_Rearr '!AS80</f>
        <v>4014</v>
      </c>
      <c r="AV36" s="617">
        <f>'Utilidor Section Plan_Rearr '!AT80</f>
        <v>0</v>
      </c>
      <c r="AW36" s="617">
        <f>'Utilidor Section Plan_Rearr '!AU80</f>
        <v>0</v>
      </c>
      <c r="AX36" s="617">
        <f>'Utilidor Section Plan_Rearr '!AV80</f>
        <v>0</v>
      </c>
      <c r="AY36" s="617">
        <f>'Utilidor Section Plan_Rearr '!AW80</f>
        <v>0</v>
      </c>
      <c r="AZ36" s="617">
        <f>'Utilidor Section Plan_Rearr '!AX80</f>
        <v>0</v>
      </c>
      <c r="BA36" s="617">
        <f>'Utilidor Section Plan_Rearr '!AY80</f>
        <v>106</v>
      </c>
      <c r="BB36" s="617">
        <f>'Utilidor Section Plan_Rearr '!AZ80</f>
        <v>0</v>
      </c>
      <c r="BC36" s="250"/>
      <c r="BD36" s="250"/>
      <c r="BE36" s="250"/>
      <c r="BF36" s="250"/>
      <c r="BG36" s="250"/>
      <c r="BH36" s="250"/>
      <c r="BI36" s="250"/>
      <c r="BJ36" s="250"/>
      <c r="BK36" s="250"/>
      <c r="BL36" s="28"/>
      <c r="BM36" s="28"/>
      <c r="BN36" s="28"/>
      <c r="BO36" s="28"/>
      <c r="BP36" s="28"/>
      <c r="BQ36" s="28"/>
    </row>
    <row r="37" spans="1:69">
      <c r="A37" s="382" t="s">
        <v>451</v>
      </c>
      <c r="B37" s="300"/>
      <c r="C37" s="301">
        <f>C36</f>
        <v>0</v>
      </c>
      <c r="D37" s="301">
        <f t="shared" ref="D37:AI37" si="20">C37+D36</f>
        <v>0</v>
      </c>
      <c r="E37" s="301">
        <f t="shared" si="20"/>
        <v>0</v>
      </c>
      <c r="F37" s="301">
        <f t="shared" si="20"/>
        <v>0</v>
      </c>
      <c r="G37" s="301">
        <f t="shared" si="20"/>
        <v>0</v>
      </c>
      <c r="H37" s="301">
        <f t="shared" si="20"/>
        <v>0</v>
      </c>
      <c r="I37" s="301">
        <f t="shared" si="20"/>
        <v>0</v>
      </c>
      <c r="J37" s="301">
        <f t="shared" si="20"/>
        <v>0</v>
      </c>
      <c r="K37" s="301">
        <f t="shared" si="20"/>
        <v>0</v>
      </c>
      <c r="L37" s="301">
        <f t="shared" si="20"/>
        <v>0</v>
      </c>
      <c r="M37" s="301">
        <f t="shared" si="20"/>
        <v>0</v>
      </c>
      <c r="N37" s="301">
        <f t="shared" si="20"/>
        <v>0</v>
      </c>
      <c r="O37" s="301">
        <f t="shared" si="20"/>
        <v>0</v>
      </c>
      <c r="P37" s="301">
        <f t="shared" si="20"/>
        <v>0</v>
      </c>
      <c r="Q37" s="301">
        <f t="shared" si="20"/>
        <v>0</v>
      </c>
      <c r="R37" s="301">
        <f t="shared" si="20"/>
        <v>0</v>
      </c>
      <c r="S37" s="301">
        <f t="shared" si="20"/>
        <v>0</v>
      </c>
      <c r="T37" s="301">
        <f t="shared" si="20"/>
        <v>0</v>
      </c>
      <c r="U37" s="301">
        <f t="shared" si="20"/>
        <v>0</v>
      </c>
      <c r="V37" s="301">
        <f t="shared" si="20"/>
        <v>0</v>
      </c>
      <c r="W37" s="301">
        <f t="shared" si="20"/>
        <v>0</v>
      </c>
      <c r="X37" s="301">
        <f t="shared" si="20"/>
        <v>0</v>
      </c>
      <c r="Y37" s="301">
        <f t="shared" si="20"/>
        <v>0</v>
      </c>
      <c r="Z37" s="301">
        <f t="shared" si="20"/>
        <v>0</v>
      </c>
      <c r="AA37" s="301">
        <f t="shared" si="20"/>
        <v>0</v>
      </c>
      <c r="AB37" s="301">
        <f t="shared" si="20"/>
        <v>0</v>
      </c>
      <c r="AC37" s="301">
        <f t="shared" si="20"/>
        <v>0</v>
      </c>
      <c r="AD37" s="301">
        <f t="shared" si="20"/>
        <v>0</v>
      </c>
      <c r="AE37" s="301">
        <f t="shared" si="20"/>
        <v>0</v>
      </c>
      <c r="AF37" s="301">
        <f t="shared" si="20"/>
        <v>0</v>
      </c>
      <c r="AG37" s="301">
        <f t="shared" si="20"/>
        <v>0</v>
      </c>
      <c r="AH37" s="301">
        <f t="shared" si="20"/>
        <v>0</v>
      </c>
      <c r="AI37" s="301">
        <f t="shared" si="20"/>
        <v>0</v>
      </c>
      <c r="AJ37" s="301">
        <f t="shared" ref="AJ37:BB37" si="21">AI37+AJ36</f>
        <v>0</v>
      </c>
      <c r="AK37" s="301">
        <f t="shared" si="21"/>
        <v>0</v>
      </c>
      <c r="AL37" s="301">
        <f t="shared" si="21"/>
        <v>5515</v>
      </c>
      <c r="AM37" s="301">
        <f t="shared" si="21"/>
        <v>5515</v>
      </c>
      <c r="AN37" s="301">
        <f t="shared" si="21"/>
        <v>5515</v>
      </c>
      <c r="AO37" s="301">
        <f t="shared" si="21"/>
        <v>5515</v>
      </c>
      <c r="AP37" s="301">
        <f t="shared" si="21"/>
        <v>5515</v>
      </c>
      <c r="AQ37" s="301">
        <f t="shared" si="21"/>
        <v>5515</v>
      </c>
      <c r="AR37" s="301">
        <f t="shared" si="21"/>
        <v>5515</v>
      </c>
      <c r="AS37" s="301">
        <f t="shared" si="21"/>
        <v>5655</v>
      </c>
      <c r="AT37" s="301">
        <f t="shared" si="21"/>
        <v>5655</v>
      </c>
      <c r="AU37" s="301">
        <f t="shared" si="21"/>
        <v>9669</v>
      </c>
      <c r="AV37" s="301">
        <f t="shared" si="21"/>
        <v>9669</v>
      </c>
      <c r="AW37" s="301">
        <f t="shared" si="21"/>
        <v>9669</v>
      </c>
      <c r="AX37" s="301">
        <f t="shared" si="21"/>
        <v>9669</v>
      </c>
      <c r="AY37" s="301">
        <f t="shared" si="21"/>
        <v>9669</v>
      </c>
      <c r="AZ37" s="301">
        <f t="shared" si="21"/>
        <v>9669</v>
      </c>
      <c r="BA37" s="301">
        <f t="shared" si="21"/>
        <v>9775</v>
      </c>
      <c r="BB37" s="302">
        <f t="shared" si="21"/>
        <v>9775</v>
      </c>
      <c r="BC37" s="633" t="e">
        <f>BB34-BB37</f>
        <v>#REF!</v>
      </c>
      <c r="BD37" s="250"/>
      <c r="BE37" s="250"/>
      <c r="BF37" s="250"/>
      <c r="BG37" s="250"/>
      <c r="BH37" s="250"/>
      <c r="BI37" s="250"/>
      <c r="BJ37" s="250"/>
      <c r="BK37" s="250"/>
      <c r="BL37" s="28"/>
      <c r="BM37" s="28"/>
      <c r="BN37" s="28"/>
      <c r="BO37" s="28"/>
      <c r="BP37" s="28"/>
      <c r="BQ37" s="28"/>
    </row>
    <row r="38" spans="1:69" s="236" customFormat="1" ht="13.5" thickBot="1">
      <c r="A38" s="403" t="s">
        <v>452</v>
      </c>
      <c r="B38" s="385"/>
      <c r="C38" s="307" t="e">
        <f t="shared" ref="C38:BA38" si="22">((SUM($C35:$BB35)/$BB34))*C36</f>
        <v>#REF!</v>
      </c>
      <c r="D38" s="307" t="e">
        <f t="shared" si="22"/>
        <v>#REF!</v>
      </c>
      <c r="E38" s="307" t="e">
        <f t="shared" si="22"/>
        <v>#REF!</v>
      </c>
      <c r="F38" s="307" t="e">
        <f t="shared" si="22"/>
        <v>#REF!</v>
      </c>
      <c r="G38" s="307" t="e">
        <f t="shared" si="22"/>
        <v>#REF!</v>
      </c>
      <c r="H38" s="307" t="e">
        <f t="shared" si="22"/>
        <v>#REF!</v>
      </c>
      <c r="I38" s="307" t="e">
        <f t="shared" si="22"/>
        <v>#REF!</v>
      </c>
      <c r="J38" s="307" t="e">
        <f t="shared" si="22"/>
        <v>#REF!</v>
      </c>
      <c r="K38" s="307" t="e">
        <f t="shared" si="22"/>
        <v>#REF!</v>
      </c>
      <c r="L38" s="307" t="e">
        <f t="shared" si="22"/>
        <v>#REF!</v>
      </c>
      <c r="M38" s="307" t="e">
        <f t="shared" si="22"/>
        <v>#REF!</v>
      </c>
      <c r="N38" s="307" t="e">
        <f t="shared" si="22"/>
        <v>#REF!</v>
      </c>
      <c r="O38" s="307" t="e">
        <f t="shared" si="22"/>
        <v>#REF!</v>
      </c>
      <c r="P38" s="307" t="e">
        <f t="shared" si="22"/>
        <v>#REF!</v>
      </c>
      <c r="Q38" s="307" t="e">
        <f t="shared" si="22"/>
        <v>#REF!</v>
      </c>
      <c r="R38" s="307" t="e">
        <f t="shared" si="22"/>
        <v>#REF!</v>
      </c>
      <c r="S38" s="307" t="e">
        <f t="shared" si="22"/>
        <v>#REF!</v>
      </c>
      <c r="T38" s="307" t="e">
        <f t="shared" si="22"/>
        <v>#REF!</v>
      </c>
      <c r="U38" s="307" t="e">
        <f t="shared" si="22"/>
        <v>#REF!</v>
      </c>
      <c r="V38" s="307" t="e">
        <f t="shared" si="22"/>
        <v>#REF!</v>
      </c>
      <c r="W38" s="307" t="e">
        <f t="shared" si="22"/>
        <v>#REF!</v>
      </c>
      <c r="X38" s="307" t="e">
        <f t="shared" si="22"/>
        <v>#REF!</v>
      </c>
      <c r="Y38" s="307" t="e">
        <f t="shared" si="22"/>
        <v>#REF!</v>
      </c>
      <c r="Z38" s="307" t="e">
        <f t="shared" si="22"/>
        <v>#REF!</v>
      </c>
      <c r="AA38" s="307" t="e">
        <f t="shared" si="22"/>
        <v>#REF!</v>
      </c>
      <c r="AB38" s="307" t="e">
        <f t="shared" si="22"/>
        <v>#REF!</v>
      </c>
      <c r="AC38" s="307" t="e">
        <f t="shared" si="22"/>
        <v>#REF!</v>
      </c>
      <c r="AD38" s="307" t="e">
        <f t="shared" si="22"/>
        <v>#REF!</v>
      </c>
      <c r="AE38" s="307" t="e">
        <f t="shared" si="22"/>
        <v>#REF!</v>
      </c>
      <c r="AF38" s="307" t="e">
        <f t="shared" si="22"/>
        <v>#REF!</v>
      </c>
      <c r="AG38" s="307" t="e">
        <f t="shared" si="22"/>
        <v>#REF!</v>
      </c>
      <c r="AH38" s="307" t="e">
        <f t="shared" si="22"/>
        <v>#REF!</v>
      </c>
      <c r="AI38" s="307" t="e">
        <f t="shared" si="22"/>
        <v>#REF!</v>
      </c>
      <c r="AJ38" s="307" t="e">
        <f t="shared" si="22"/>
        <v>#REF!</v>
      </c>
      <c r="AK38" s="307" t="e">
        <f t="shared" si="22"/>
        <v>#REF!</v>
      </c>
      <c r="AL38" s="307" t="e">
        <f t="shared" si="22"/>
        <v>#REF!</v>
      </c>
      <c r="AM38" s="307" t="e">
        <f t="shared" si="22"/>
        <v>#REF!</v>
      </c>
      <c r="AN38" s="307" t="e">
        <f t="shared" si="22"/>
        <v>#REF!</v>
      </c>
      <c r="AO38" s="307" t="e">
        <f t="shared" si="22"/>
        <v>#REF!</v>
      </c>
      <c r="AP38" s="307" t="e">
        <f t="shared" si="22"/>
        <v>#REF!</v>
      </c>
      <c r="AQ38" s="307" t="e">
        <f t="shared" si="22"/>
        <v>#REF!</v>
      </c>
      <c r="AR38" s="307" t="e">
        <f t="shared" si="22"/>
        <v>#REF!</v>
      </c>
      <c r="AS38" s="307" t="e">
        <f t="shared" si="22"/>
        <v>#REF!</v>
      </c>
      <c r="AT38" s="307" t="e">
        <f t="shared" si="22"/>
        <v>#REF!</v>
      </c>
      <c r="AU38" s="307" t="e">
        <f t="shared" si="22"/>
        <v>#REF!</v>
      </c>
      <c r="AV38" s="307" t="e">
        <f t="shared" si="22"/>
        <v>#REF!</v>
      </c>
      <c r="AW38" s="307" t="e">
        <f t="shared" si="22"/>
        <v>#REF!</v>
      </c>
      <c r="AX38" s="307" t="e">
        <f t="shared" si="22"/>
        <v>#REF!</v>
      </c>
      <c r="AY38" s="307" t="e">
        <f t="shared" si="22"/>
        <v>#REF!</v>
      </c>
      <c r="AZ38" s="307" t="e">
        <f t="shared" si="22"/>
        <v>#REF!</v>
      </c>
      <c r="BA38" s="307" t="e">
        <f t="shared" si="22"/>
        <v>#REF!</v>
      </c>
      <c r="BB38" s="308" t="e">
        <f>((SUM($C35:$BB35)/$BB34))*BB36</f>
        <v>#REF!</v>
      </c>
      <c r="BC38" s="257"/>
      <c r="BD38" s="257"/>
      <c r="BE38" s="257"/>
      <c r="BF38" s="257"/>
      <c r="BG38" s="257"/>
      <c r="BH38" s="257"/>
      <c r="BI38" s="257"/>
      <c r="BJ38" s="257"/>
      <c r="BK38" s="257"/>
      <c r="BL38" s="237"/>
      <c r="BM38" s="237"/>
      <c r="BN38" s="237"/>
      <c r="BO38" s="237"/>
      <c r="BP38" s="237"/>
      <c r="BQ38" s="237"/>
    </row>
    <row r="39" spans="1:69" s="24" customFormat="1">
      <c r="A39" s="406" t="s">
        <v>453</v>
      </c>
      <c r="B39" s="406"/>
      <c r="C39" s="407" t="e">
        <f>C11+C17+C23+C29+C35</f>
        <v>#REF!</v>
      </c>
      <c r="D39" s="407" t="e">
        <f t="shared" ref="D39:BB39" si="23">D11+D17+D23+D29+D35</f>
        <v>#REF!</v>
      </c>
      <c r="E39" s="407" t="e">
        <f t="shared" si="23"/>
        <v>#REF!</v>
      </c>
      <c r="F39" s="407" t="e">
        <f t="shared" si="23"/>
        <v>#REF!</v>
      </c>
      <c r="G39" s="407" t="e">
        <f t="shared" si="23"/>
        <v>#REF!</v>
      </c>
      <c r="H39" s="407" t="e">
        <f t="shared" si="23"/>
        <v>#REF!</v>
      </c>
      <c r="I39" s="407" t="e">
        <f t="shared" si="23"/>
        <v>#REF!</v>
      </c>
      <c r="J39" s="407" t="e">
        <f t="shared" si="23"/>
        <v>#REF!</v>
      </c>
      <c r="K39" s="407" t="e">
        <f t="shared" si="23"/>
        <v>#REF!</v>
      </c>
      <c r="L39" s="407" t="e">
        <f t="shared" si="23"/>
        <v>#REF!</v>
      </c>
      <c r="M39" s="407" t="e">
        <f t="shared" si="23"/>
        <v>#REF!</v>
      </c>
      <c r="N39" s="407" t="e">
        <f t="shared" si="23"/>
        <v>#REF!</v>
      </c>
      <c r="O39" s="407" t="e">
        <f t="shared" si="23"/>
        <v>#REF!</v>
      </c>
      <c r="P39" s="407" t="e">
        <f t="shared" si="23"/>
        <v>#REF!</v>
      </c>
      <c r="Q39" s="407" t="e">
        <f t="shared" si="23"/>
        <v>#REF!</v>
      </c>
      <c r="R39" s="407" t="e">
        <f t="shared" si="23"/>
        <v>#REF!</v>
      </c>
      <c r="S39" s="407" t="e">
        <f t="shared" si="23"/>
        <v>#REF!</v>
      </c>
      <c r="T39" s="407" t="e">
        <f t="shared" si="23"/>
        <v>#REF!</v>
      </c>
      <c r="U39" s="407" t="e">
        <f t="shared" si="23"/>
        <v>#REF!</v>
      </c>
      <c r="V39" s="407" t="e">
        <f t="shared" si="23"/>
        <v>#REF!</v>
      </c>
      <c r="W39" s="407" t="e">
        <f t="shared" si="23"/>
        <v>#REF!</v>
      </c>
      <c r="X39" s="407" t="e">
        <f t="shared" si="23"/>
        <v>#REF!</v>
      </c>
      <c r="Y39" s="407" t="e">
        <f t="shared" si="23"/>
        <v>#REF!</v>
      </c>
      <c r="Z39" s="407" t="e">
        <f t="shared" si="23"/>
        <v>#REF!</v>
      </c>
      <c r="AA39" s="407" t="e">
        <f t="shared" si="23"/>
        <v>#REF!</v>
      </c>
      <c r="AB39" s="407" t="e">
        <f t="shared" si="23"/>
        <v>#REF!</v>
      </c>
      <c r="AC39" s="407" t="e">
        <f t="shared" si="23"/>
        <v>#REF!</v>
      </c>
      <c r="AD39" s="407" t="e">
        <f t="shared" si="23"/>
        <v>#REF!</v>
      </c>
      <c r="AE39" s="407" t="e">
        <f t="shared" si="23"/>
        <v>#REF!</v>
      </c>
      <c r="AF39" s="407" t="e">
        <f t="shared" si="23"/>
        <v>#REF!</v>
      </c>
      <c r="AG39" s="407" t="e">
        <f t="shared" si="23"/>
        <v>#REF!</v>
      </c>
      <c r="AH39" s="407" t="e">
        <f t="shared" si="23"/>
        <v>#REF!</v>
      </c>
      <c r="AI39" s="407" t="e">
        <f t="shared" si="23"/>
        <v>#REF!</v>
      </c>
      <c r="AJ39" s="407" t="e">
        <f t="shared" si="23"/>
        <v>#REF!</v>
      </c>
      <c r="AK39" s="407" t="e">
        <f t="shared" si="23"/>
        <v>#REF!</v>
      </c>
      <c r="AL39" s="407" t="e">
        <f t="shared" si="23"/>
        <v>#REF!</v>
      </c>
      <c r="AM39" s="407" t="e">
        <f t="shared" si="23"/>
        <v>#REF!</v>
      </c>
      <c r="AN39" s="407" t="e">
        <f t="shared" si="23"/>
        <v>#REF!</v>
      </c>
      <c r="AO39" s="407" t="e">
        <f t="shared" si="23"/>
        <v>#REF!</v>
      </c>
      <c r="AP39" s="407" t="e">
        <f t="shared" si="23"/>
        <v>#REF!</v>
      </c>
      <c r="AQ39" s="407" t="e">
        <f t="shared" si="23"/>
        <v>#REF!</v>
      </c>
      <c r="AR39" s="407" t="e">
        <f>AR11+AR17+AR23+AR29+AR35</f>
        <v>#REF!</v>
      </c>
      <c r="AS39" s="407" t="e">
        <f t="shared" si="23"/>
        <v>#REF!</v>
      </c>
      <c r="AT39" s="407" t="e">
        <f t="shared" si="23"/>
        <v>#REF!</v>
      </c>
      <c r="AU39" s="407" t="e">
        <f t="shared" si="23"/>
        <v>#REF!</v>
      </c>
      <c r="AV39" s="407" t="e">
        <f t="shared" si="23"/>
        <v>#REF!</v>
      </c>
      <c r="AW39" s="407" t="e">
        <f t="shared" si="23"/>
        <v>#REF!</v>
      </c>
      <c r="AX39" s="407" t="e">
        <f t="shared" si="23"/>
        <v>#REF!</v>
      </c>
      <c r="AY39" s="407" t="e">
        <f t="shared" si="23"/>
        <v>#REF!</v>
      </c>
      <c r="AZ39" s="407" t="e">
        <f t="shared" si="23"/>
        <v>#REF!</v>
      </c>
      <c r="BA39" s="407" t="e">
        <f t="shared" si="23"/>
        <v>#REF!</v>
      </c>
      <c r="BB39" s="407" t="e">
        <f t="shared" si="23"/>
        <v>#REF!</v>
      </c>
      <c r="BC39" s="232"/>
      <c r="BD39" s="232"/>
      <c r="BE39" s="232"/>
      <c r="BF39" s="232"/>
      <c r="BG39" s="232"/>
      <c r="BH39" s="232"/>
      <c r="BI39" s="232"/>
      <c r="BJ39" s="232"/>
      <c r="BK39" s="232"/>
      <c r="BL39" s="232"/>
      <c r="BM39" s="232"/>
      <c r="BN39" s="232"/>
      <c r="BO39" s="232"/>
      <c r="BP39" s="232"/>
      <c r="BQ39" s="232"/>
    </row>
    <row r="40" spans="1:69" s="24" customFormat="1" ht="13.5" thickBot="1">
      <c r="A40" s="388" t="s">
        <v>454</v>
      </c>
      <c r="B40" s="388"/>
      <c r="C40" s="389" t="e">
        <f>C14+C20+C26+C32+C38</f>
        <v>#REF!</v>
      </c>
      <c r="D40" s="389" t="e">
        <f t="shared" ref="D40:BB40" si="24">D14+D20+D26+D32+D38</f>
        <v>#REF!</v>
      </c>
      <c r="E40" s="389" t="e">
        <f t="shared" si="24"/>
        <v>#REF!</v>
      </c>
      <c r="F40" s="389" t="e">
        <f t="shared" si="24"/>
        <v>#REF!</v>
      </c>
      <c r="G40" s="389" t="e">
        <f t="shared" si="24"/>
        <v>#REF!</v>
      </c>
      <c r="H40" s="389" t="e">
        <f t="shared" si="24"/>
        <v>#REF!</v>
      </c>
      <c r="I40" s="389" t="e">
        <f t="shared" si="24"/>
        <v>#REF!</v>
      </c>
      <c r="J40" s="389" t="e">
        <f t="shared" si="24"/>
        <v>#REF!</v>
      </c>
      <c r="K40" s="389" t="e">
        <f t="shared" si="24"/>
        <v>#REF!</v>
      </c>
      <c r="L40" s="389" t="e">
        <f t="shared" si="24"/>
        <v>#REF!</v>
      </c>
      <c r="M40" s="389" t="e">
        <f t="shared" si="24"/>
        <v>#REF!</v>
      </c>
      <c r="N40" s="389" t="e">
        <f t="shared" si="24"/>
        <v>#REF!</v>
      </c>
      <c r="O40" s="389" t="e">
        <f t="shared" si="24"/>
        <v>#REF!</v>
      </c>
      <c r="P40" s="389" t="e">
        <f t="shared" si="24"/>
        <v>#REF!</v>
      </c>
      <c r="Q40" s="389" t="e">
        <f t="shared" si="24"/>
        <v>#REF!</v>
      </c>
      <c r="R40" s="389" t="e">
        <f t="shared" si="24"/>
        <v>#REF!</v>
      </c>
      <c r="S40" s="389" t="e">
        <f t="shared" si="24"/>
        <v>#REF!</v>
      </c>
      <c r="T40" s="389" t="e">
        <f t="shared" si="24"/>
        <v>#REF!</v>
      </c>
      <c r="U40" s="389" t="e">
        <f t="shared" si="24"/>
        <v>#REF!</v>
      </c>
      <c r="V40" s="389" t="e">
        <f t="shared" si="24"/>
        <v>#REF!</v>
      </c>
      <c r="W40" s="389" t="e">
        <f t="shared" si="24"/>
        <v>#REF!</v>
      </c>
      <c r="X40" s="389" t="e">
        <f t="shared" si="24"/>
        <v>#REF!</v>
      </c>
      <c r="Y40" s="389" t="e">
        <f t="shared" si="24"/>
        <v>#REF!</v>
      </c>
      <c r="Z40" s="389" t="e">
        <f t="shared" si="24"/>
        <v>#REF!</v>
      </c>
      <c r="AA40" s="389" t="e">
        <f t="shared" si="24"/>
        <v>#REF!</v>
      </c>
      <c r="AB40" s="389" t="e">
        <f t="shared" si="24"/>
        <v>#REF!</v>
      </c>
      <c r="AC40" s="389" t="e">
        <f t="shared" si="24"/>
        <v>#REF!</v>
      </c>
      <c r="AD40" s="389" t="e">
        <f t="shared" si="24"/>
        <v>#REF!</v>
      </c>
      <c r="AE40" s="389" t="e">
        <f t="shared" si="24"/>
        <v>#REF!</v>
      </c>
      <c r="AF40" s="389" t="e">
        <f t="shared" si="24"/>
        <v>#REF!</v>
      </c>
      <c r="AG40" s="389" t="e">
        <f t="shared" si="24"/>
        <v>#REF!</v>
      </c>
      <c r="AH40" s="389" t="e">
        <f t="shared" si="24"/>
        <v>#REF!</v>
      </c>
      <c r="AI40" s="389" t="e">
        <f t="shared" si="24"/>
        <v>#REF!</v>
      </c>
      <c r="AJ40" s="389" t="e">
        <f t="shared" si="24"/>
        <v>#REF!</v>
      </c>
      <c r="AK40" s="389" t="e">
        <f t="shared" si="24"/>
        <v>#REF!</v>
      </c>
      <c r="AL40" s="389" t="e">
        <f t="shared" si="24"/>
        <v>#REF!</v>
      </c>
      <c r="AM40" s="389" t="e">
        <f t="shared" si="24"/>
        <v>#REF!</v>
      </c>
      <c r="AN40" s="389" t="e">
        <f t="shared" si="24"/>
        <v>#REF!</v>
      </c>
      <c r="AO40" s="389" t="e">
        <f t="shared" si="24"/>
        <v>#REF!</v>
      </c>
      <c r="AP40" s="389" t="e">
        <f t="shared" si="24"/>
        <v>#REF!</v>
      </c>
      <c r="AQ40" s="389" t="e">
        <f t="shared" si="24"/>
        <v>#REF!</v>
      </c>
      <c r="AR40" s="389" t="e">
        <f t="shared" si="24"/>
        <v>#REF!</v>
      </c>
      <c r="AS40" s="389" t="e">
        <f t="shared" si="24"/>
        <v>#REF!</v>
      </c>
      <c r="AT40" s="389" t="e">
        <f t="shared" si="24"/>
        <v>#REF!</v>
      </c>
      <c r="AU40" s="389" t="e">
        <f t="shared" si="24"/>
        <v>#REF!</v>
      </c>
      <c r="AV40" s="389" t="e">
        <f t="shared" si="24"/>
        <v>#REF!</v>
      </c>
      <c r="AW40" s="389" t="e">
        <f t="shared" si="24"/>
        <v>#REF!</v>
      </c>
      <c r="AX40" s="389" t="e">
        <f t="shared" si="24"/>
        <v>#REF!</v>
      </c>
      <c r="AY40" s="389" t="e">
        <f t="shared" si="24"/>
        <v>#REF!</v>
      </c>
      <c r="AZ40" s="389" t="e">
        <f t="shared" si="24"/>
        <v>#REF!</v>
      </c>
      <c r="BA40" s="389" t="e">
        <f t="shared" si="24"/>
        <v>#REF!</v>
      </c>
      <c r="BB40" s="389" t="e">
        <f t="shared" si="24"/>
        <v>#REF!</v>
      </c>
      <c r="BC40" s="232"/>
      <c r="BD40" s="232"/>
      <c r="BE40" s="232"/>
      <c r="BF40" s="232"/>
      <c r="BG40" s="232"/>
      <c r="BH40" s="232"/>
      <c r="BI40" s="232"/>
      <c r="BJ40" s="232"/>
      <c r="BK40" s="232"/>
      <c r="BL40" s="232"/>
      <c r="BM40" s="232"/>
      <c r="BN40" s="232"/>
      <c r="BO40" s="232"/>
      <c r="BP40" s="232"/>
      <c r="BQ40" s="232"/>
    </row>
    <row r="41" spans="1:69" ht="13.5" thickTop="1">
      <c r="B41" s="111"/>
      <c r="C41" s="253"/>
      <c r="D41" s="249"/>
      <c r="E41" s="249"/>
      <c r="F41" s="249"/>
      <c r="G41" s="249"/>
      <c r="H41" s="249"/>
      <c r="I41" s="249"/>
      <c r="J41" s="249"/>
      <c r="K41" s="249"/>
      <c r="L41" s="249"/>
      <c r="M41" s="249"/>
      <c r="N41" s="249"/>
      <c r="O41" s="249"/>
      <c r="P41" s="249"/>
      <c r="Q41" s="249"/>
      <c r="R41" s="249"/>
      <c r="S41" s="249"/>
      <c r="T41" s="249"/>
      <c r="U41" s="249"/>
      <c r="V41" s="249"/>
      <c r="W41" s="249"/>
      <c r="X41" s="249"/>
      <c r="Y41" s="249"/>
      <c r="Z41" s="249"/>
      <c r="AA41" s="249"/>
      <c r="AB41" s="249"/>
      <c r="AC41" s="249"/>
      <c r="AD41" s="249"/>
      <c r="AE41" s="249"/>
      <c r="AF41" s="249"/>
      <c r="AG41" s="249"/>
      <c r="AH41" s="249"/>
      <c r="AI41" s="249"/>
      <c r="AJ41" s="249"/>
      <c r="AK41" s="249"/>
      <c r="AL41" s="249"/>
      <c r="AM41" s="249"/>
      <c r="AN41" s="249"/>
      <c r="AO41" s="249"/>
      <c r="AP41" s="249"/>
      <c r="AQ41" s="249"/>
      <c r="AR41" s="249"/>
      <c r="AS41" s="249"/>
      <c r="AT41" s="249"/>
      <c r="AU41" s="249"/>
      <c r="AV41" s="249"/>
      <c r="AW41" s="249"/>
      <c r="AX41" s="249"/>
      <c r="AY41" s="249"/>
      <c r="AZ41" s="249"/>
      <c r="BA41" s="249"/>
      <c r="BB41" s="249"/>
      <c r="BC41" s="250"/>
      <c r="BD41" s="250"/>
      <c r="BE41" s="250"/>
      <c r="BF41" s="250"/>
      <c r="BG41" s="250"/>
      <c r="BH41" s="250"/>
      <c r="BI41" s="250"/>
      <c r="BJ41" s="250"/>
      <c r="BK41" s="250"/>
      <c r="BL41" s="28"/>
      <c r="BM41" s="28"/>
      <c r="BN41" s="28"/>
      <c r="BO41" s="28"/>
      <c r="BP41" s="28"/>
      <c r="BQ41" s="28"/>
    </row>
    <row r="42" spans="1:69">
      <c r="A42" s="220" t="s">
        <v>85</v>
      </c>
      <c r="B42" s="126"/>
      <c r="C42" s="126"/>
      <c r="D42" s="111"/>
      <c r="E42" s="111"/>
      <c r="F42" s="111"/>
      <c r="G42" s="111"/>
      <c r="H42" s="111"/>
      <c r="I42" s="111"/>
      <c r="J42" s="111"/>
      <c r="K42" s="111"/>
      <c r="L42" s="111"/>
      <c r="M42" s="111"/>
      <c r="N42" s="111"/>
      <c r="O42" s="111"/>
      <c r="P42" s="111"/>
      <c r="Q42" s="111"/>
      <c r="R42" s="111"/>
      <c r="S42" s="111"/>
      <c r="T42" s="111"/>
      <c r="U42" s="111"/>
      <c r="V42" s="111"/>
      <c r="W42" s="111"/>
      <c r="X42" s="111"/>
      <c r="Y42" s="111"/>
      <c r="Z42" s="111"/>
      <c r="AA42" s="111"/>
      <c r="AB42" s="111"/>
      <c r="AC42" s="111"/>
      <c r="AD42" s="111"/>
      <c r="AE42" s="111"/>
      <c r="AF42" s="111"/>
      <c r="AG42" s="111"/>
      <c r="AH42" s="111"/>
      <c r="AI42" s="111"/>
      <c r="AJ42" s="111"/>
      <c r="AK42" s="111"/>
      <c r="AL42" s="111"/>
      <c r="AM42" s="111"/>
      <c r="AN42" s="111"/>
      <c r="AO42" s="111"/>
      <c r="AP42" s="111"/>
      <c r="AQ42" s="111"/>
      <c r="AR42" s="111"/>
      <c r="AS42" s="111"/>
      <c r="AT42" s="111"/>
      <c r="AU42" s="111"/>
      <c r="AV42" s="111"/>
      <c r="AW42" s="111"/>
      <c r="AX42" s="111"/>
      <c r="AY42" s="111"/>
      <c r="AZ42" s="111"/>
      <c r="BA42" s="111"/>
      <c r="BB42" s="111"/>
      <c r="BC42" s="111"/>
      <c r="BD42" s="111"/>
      <c r="BE42" s="111"/>
      <c r="BF42" s="111"/>
      <c r="BG42" s="111"/>
      <c r="BH42" s="111"/>
      <c r="BI42" s="111"/>
      <c r="BJ42" s="111"/>
      <c r="BK42" s="111"/>
    </row>
    <row r="43" spans="1:69" s="24" customFormat="1" ht="13.5" thickBot="1">
      <c r="A43" s="24" t="s">
        <v>938</v>
      </c>
      <c r="C43" s="231" t="s">
        <v>16</v>
      </c>
      <c r="D43" s="33">
        <v>2008</v>
      </c>
      <c r="E43" s="33">
        <f t="shared" ref="E43:AJ43" si="25">D43+1</f>
        <v>2009</v>
      </c>
      <c r="F43" s="33">
        <f t="shared" si="25"/>
        <v>2010</v>
      </c>
      <c r="G43" s="33">
        <f t="shared" si="25"/>
        <v>2011</v>
      </c>
      <c r="H43" s="33">
        <f t="shared" si="25"/>
        <v>2012</v>
      </c>
      <c r="I43" s="33">
        <f t="shared" si="25"/>
        <v>2013</v>
      </c>
      <c r="J43" s="27">
        <f t="shared" si="25"/>
        <v>2014</v>
      </c>
      <c r="K43" s="27">
        <f t="shared" si="25"/>
        <v>2015</v>
      </c>
      <c r="L43" s="27">
        <f t="shared" si="25"/>
        <v>2016</v>
      </c>
      <c r="M43" s="27">
        <f t="shared" si="25"/>
        <v>2017</v>
      </c>
      <c r="N43" s="27">
        <f t="shared" si="25"/>
        <v>2018</v>
      </c>
      <c r="O43" s="27">
        <f t="shared" si="25"/>
        <v>2019</v>
      </c>
      <c r="P43" s="27">
        <f t="shared" si="25"/>
        <v>2020</v>
      </c>
      <c r="Q43" s="27">
        <f t="shared" si="25"/>
        <v>2021</v>
      </c>
      <c r="R43" s="27">
        <f t="shared" si="25"/>
        <v>2022</v>
      </c>
      <c r="S43" s="27">
        <f t="shared" si="25"/>
        <v>2023</v>
      </c>
      <c r="T43" s="27">
        <f t="shared" si="25"/>
        <v>2024</v>
      </c>
      <c r="U43" s="27">
        <f t="shared" si="25"/>
        <v>2025</v>
      </c>
      <c r="V43" s="27">
        <f t="shared" si="25"/>
        <v>2026</v>
      </c>
      <c r="W43" s="27">
        <f t="shared" si="25"/>
        <v>2027</v>
      </c>
      <c r="X43" s="27">
        <f t="shared" si="25"/>
        <v>2028</v>
      </c>
      <c r="Y43" s="27">
        <f t="shared" si="25"/>
        <v>2029</v>
      </c>
      <c r="Z43" s="27">
        <f t="shared" si="25"/>
        <v>2030</v>
      </c>
      <c r="AA43" s="27">
        <f t="shared" si="25"/>
        <v>2031</v>
      </c>
      <c r="AB43" s="27">
        <f t="shared" si="25"/>
        <v>2032</v>
      </c>
      <c r="AC43" s="27">
        <f t="shared" si="25"/>
        <v>2033</v>
      </c>
      <c r="AD43" s="27">
        <f t="shared" si="25"/>
        <v>2034</v>
      </c>
      <c r="AE43" s="27">
        <f t="shared" si="25"/>
        <v>2035</v>
      </c>
      <c r="AF43" s="27">
        <f t="shared" si="25"/>
        <v>2036</v>
      </c>
      <c r="AG43" s="27">
        <f t="shared" si="25"/>
        <v>2037</v>
      </c>
      <c r="AH43" s="27">
        <f t="shared" si="25"/>
        <v>2038</v>
      </c>
      <c r="AI43" s="27">
        <f t="shared" si="25"/>
        <v>2039</v>
      </c>
      <c r="AJ43" s="27">
        <f t="shared" si="25"/>
        <v>2040</v>
      </c>
      <c r="AK43" s="27">
        <f t="shared" ref="AK43:BB43" si="26">AJ43+1</f>
        <v>2041</v>
      </c>
      <c r="AL43" s="27">
        <f t="shared" si="26"/>
        <v>2042</v>
      </c>
      <c r="AM43" s="27">
        <f t="shared" si="26"/>
        <v>2043</v>
      </c>
      <c r="AN43" s="27">
        <f t="shared" si="26"/>
        <v>2044</v>
      </c>
      <c r="AO43" s="27">
        <f t="shared" si="26"/>
        <v>2045</v>
      </c>
      <c r="AP43" s="27">
        <f t="shared" si="26"/>
        <v>2046</v>
      </c>
      <c r="AQ43" s="27">
        <f t="shared" si="26"/>
        <v>2047</v>
      </c>
      <c r="AR43" s="27">
        <f t="shared" si="26"/>
        <v>2048</v>
      </c>
      <c r="AS43" s="27">
        <f t="shared" si="26"/>
        <v>2049</v>
      </c>
      <c r="AT43" s="27">
        <f t="shared" si="26"/>
        <v>2050</v>
      </c>
      <c r="AU43" s="27">
        <f t="shared" si="26"/>
        <v>2051</v>
      </c>
      <c r="AV43" s="27">
        <f t="shared" si="26"/>
        <v>2052</v>
      </c>
      <c r="AW43" s="27">
        <f t="shared" si="26"/>
        <v>2053</v>
      </c>
      <c r="AX43" s="27">
        <f t="shared" si="26"/>
        <v>2054</v>
      </c>
      <c r="AY43" s="27">
        <f t="shared" si="26"/>
        <v>2055</v>
      </c>
      <c r="AZ43" s="27">
        <f t="shared" si="26"/>
        <v>2056</v>
      </c>
      <c r="BA43" s="27">
        <f t="shared" si="26"/>
        <v>2057</v>
      </c>
      <c r="BB43" s="27">
        <f t="shared" si="26"/>
        <v>2058</v>
      </c>
      <c r="BC43" s="27"/>
    </row>
    <row r="44" spans="1:69">
      <c r="A44" s="295" t="s">
        <v>455</v>
      </c>
      <c r="B44" s="296"/>
      <c r="C44" s="297">
        <f>SUMIF('Wainwright Water Dist'!$AG$220:$AG$233,"&lt;2008",'Wainwright Water Dist'!$D$220:$D$233)</f>
        <v>0</v>
      </c>
      <c r="D44" s="297">
        <f>SUMIF('Wainwright Water Dist'!$AG$220:$AG$233,D43,'Wainwright Water Dist'!$D$220:$D$233)</f>
        <v>0</v>
      </c>
      <c r="E44" s="297">
        <f>SUMIF('Wainwright Water Dist'!$AG$220:$AG$233,E43,'Wainwright Water Dist'!$D$220:$D$233)</f>
        <v>0</v>
      </c>
      <c r="F44" s="297">
        <f>SUMIF('Wainwright Water Dist'!$AG$220:$AG$233,F43,'Wainwright Water Dist'!$D$220:$D$233)</f>
        <v>0</v>
      </c>
      <c r="G44" s="297">
        <f>SUMIF('Wainwright Water Dist'!$AG$220:$AG$233,G43,'Wainwright Water Dist'!$D$220:$D$233)</f>
        <v>0</v>
      </c>
      <c r="H44" s="297">
        <f>SUMIF('Wainwright Water Dist'!$AG$220:$AG$233,H43,'Wainwright Water Dist'!$D$220:$D$233)</f>
        <v>0</v>
      </c>
      <c r="I44" s="297">
        <f>SUMIF('Wainwright Water Dist'!$AG$220:$AG$233,I43,'Wainwright Water Dist'!$D$220:$D$233)</f>
        <v>0</v>
      </c>
      <c r="J44" s="297">
        <f>SUMIF('Wainwright Water Dist'!$AG$220:$AG$233,J43,'Wainwright Water Dist'!$D$220:$D$233)</f>
        <v>0</v>
      </c>
      <c r="K44" s="297">
        <f>SUMIF('Wainwright Water Dist'!$AG$220:$AG$233,K43,'Wainwright Water Dist'!$D$220:$D$233)</f>
        <v>0</v>
      </c>
      <c r="L44" s="297">
        <f>SUMIF('Wainwright Water Dist'!$AG$220:$AG$233,L43,'Wainwright Water Dist'!$D$220:$D$233)</f>
        <v>0</v>
      </c>
      <c r="M44" s="297">
        <f>SUMIF('Wainwright Water Dist'!$AG$220:$AG$233,M43,'Wainwright Water Dist'!$D$220:$D$233)</f>
        <v>0</v>
      </c>
      <c r="N44" s="297">
        <f>SUMIF('Wainwright Water Dist'!$AG$220:$AG$233,N43,'Wainwright Water Dist'!$D$220:$D$233)</f>
        <v>0</v>
      </c>
      <c r="O44" s="297">
        <f>SUMIF('Wainwright Water Dist'!$AG$220:$AG$233,O43,'Wainwright Water Dist'!$D$220:$D$233)</f>
        <v>0</v>
      </c>
      <c r="P44" s="297">
        <f>SUMIF('Wainwright Water Dist'!$AG$220:$AG$233,P43,'Wainwright Water Dist'!$D$220:$D$233)</f>
        <v>0</v>
      </c>
      <c r="Q44" s="297">
        <f>SUMIF('Wainwright Water Dist'!$AG$220:$AG$233,Q43,'Wainwright Water Dist'!$D$220:$D$233)</f>
        <v>0</v>
      </c>
      <c r="R44" s="297">
        <f>SUMIF('Wainwright Water Dist'!$AG$220:$AG$233,R43,'Wainwright Water Dist'!$D$220:$D$233)</f>
        <v>0</v>
      </c>
      <c r="S44" s="297">
        <f>SUMIF('Wainwright Water Dist'!$AG$220:$AG$233,S43,'Wainwright Water Dist'!$D$220:$D$233)</f>
        <v>760</v>
      </c>
      <c r="T44" s="297">
        <f>SUMIF('Wainwright Water Dist'!$AG$220:$AG$233,T43,'Wainwright Water Dist'!$D$220:$D$233)</f>
        <v>266</v>
      </c>
      <c r="U44" s="297">
        <f>SUMIF('Wainwright Water Dist'!$AG$220:$AG$233,U43,'Wainwright Water Dist'!$D$220:$D$233)</f>
        <v>19939</v>
      </c>
      <c r="V44" s="297">
        <f>SUMIF('Wainwright Water Dist'!$AG$220:$AG$233,V43,'Wainwright Water Dist'!$D$220:$D$233)</f>
        <v>0</v>
      </c>
      <c r="W44" s="297">
        <f>SUMIF('Wainwright Water Dist'!$AG$220:$AG$233,W43,'Wainwright Water Dist'!$D$220:$D$233)</f>
        <v>0</v>
      </c>
      <c r="X44" s="297">
        <f>SUMIF('Wainwright Water Dist'!$AG$220:$AG$233,X43,'Wainwright Water Dist'!$D$220:$D$233)</f>
        <v>12562</v>
      </c>
      <c r="Y44" s="297">
        <f>SUMIF('Wainwright Water Dist'!$AG$220:$AG$233,Y43,'Wainwright Water Dist'!$D$220:$D$233)</f>
        <v>0</v>
      </c>
      <c r="Z44" s="297">
        <f>SUMIF('Wainwright Water Dist'!$AG$220:$AG$233,Z43,'Wainwright Water Dist'!$D$220:$D$233)</f>
        <v>0</v>
      </c>
      <c r="AA44" s="297">
        <f>SUMIF('Wainwright Water Dist'!$AG$220:$AG$233,AA43,'Wainwright Water Dist'!$D$220:$D$233)</f>
        <v>4999</v>
      </c>
      <c r="AB44" s="297">
        <f>SUMIF('Wainwright Water Dist'!$AG$220:$AG$233,AB43,'Wainwright Water Dist'!$D$220:$D$233)</f>
        <v>71391</v>
      </c>
      <c r="AC44" s="297">
        <f>SUMIF('Wainwright Water Dist'!$AG$220:$AG$233,AC43,'Wainwright Water Dist'!$D$220:$D$233)</f>
        <v>0</v>
      </c>
      <c r="AD44" s="297">
        <f>SUMIF('Wainwright Water Dist'!$AG$220:$AG$233,AD43,'Wainwright Water Dist'!$D$220:$D$233)</f>
        <v>26415</v>
      </c>
      <c r="AE44" s="297">
        <f>SUMIF('Wainwright Water Dist'!$AG$220:$AG$233,AE43,'Wainwright Water Dist'!$D$220:$D$233)</f>
        <v>0</v>
      </c>
      <c r="AF44" s="297">
        <f>SUMIF('Wainwright Water Dist'!$AG$220:$AG$233,AF43,'Wainwright Water Dist'!$D$220:$D$233)</f>
        <v>0</v>
      </c>
      <c r="AG44" s="297">
        <f>SUMIF('Wainwright Water Dist'!$AG$220:$AG$233,AG43,'Wainwright Water Dist'!$D$220:$D$233)</f>
        <v>0</v>
      </c>
      <c r="AH44" s="297">
        <f>SUMIF('Wainwright Water Dist'!$AG$220:$AG$233,AH43,'Wainwright Water Dist'!$D$220:$D$233)</f>
        <v>0</v>
      </c>
      <c r="AI44" s="297">
        <f>SUMIF('Wainwright Water Dist'!$AG$220:$AG$233,AI43,'Wainwright Water Dist'!$D$220:$D$233)</f>
        <v>0</v>
      </c>
      <c r="AJ44" s="297">
        <f>SUMIF('Wainwright Water Dist'!$AG$220:$AG$233,AJ43,'Wainwright Water Dist'!$D$220:$D$233)</f>
        <v>0</v>
      </c>
      <c r="AK44" s="297">
        <f>SUMIF('Wainwright Water Dist'!$AG$220:$AG$233,AK43,'Wainwright Water Dist'!$D$220:$D$233)</f>
        <v>0</v>
      </c>
      <c r="AL44" s="297">
        <f>SUMIF('Wainwright Water Dist'!$AG$220:$AG$233,AL43,'Wainwright Water Dist'!$D$220:$D$233)</f>
        <v>14006</v>
      </c>
      <c r="AM44" s="297">
        <f>SUMIF('Wainwright Water Dist'!$AG$220:$AG$233,AM43,'Wainwright Water Dist'!$D$220:$D$233)</f>
        <v>0</v>
      </c>
      <c r="AN44" s="297">
        <f>SUMIF('Wainwright Water Dist'!$AG$220:$AG$233,AN43,'Wainwright Water Dist'!$D$220:$D$233)</f>
        <v>0</v>
      </c>
      <c r="AO44" s="297">
        <f>SUMIF('Wainwright Water Dist'!$AG$220:$AG$233,AO43,'Wainwright Water Dist'!$D$220:$D$233)</f>
        <v>0</v>
      </c>
      <c r="AP44" s="297">
        <f>SUMIF('Wainwright Water Dist'!$AG$220:$AG$233,AP43,'Wainwright Water Dist'!$D$220:$D$233)</f>
        <v>735</v>
      </c>
      <c r="AQ44" s="297">
        <f>SUMIF('Wainwright Water Dist'!$AG$220:$AG$233,AQ43,'Wainwright Water Dist'!$D$220:$D$233)</f>
        <v>0</v>
      </c>
      <c r="AR44" s="297">
        <f>SUMIF('Wainwright Water Dist'!$AG$220:$AG$233,AR43,'Wainwright Water Dist'!$D$220:$D$233)</f>
        <v>0</v>
      </c>
      <c r="AS44" s="297">
        <f>SUMIF('Wainwright Water Dist'!$AG$220:$AG$233,AS43,'Wainwright Water Dist'!$D$220:$D$233)</f>
        <v>2564</v>
      </c>
      <c r="AT44" s="297">
        <f>SUMIF('Wainwright Water Dist'!$AG$220:$AG$233,AT43,'Wainwright Water Dist'!$D$220:$D$233)</f>
        <v>0</v>
      </c>
      <c r="AU44" s="297">
        <f>SUMIF('Wainwright Water Dist'!$AG$220:$AG$233,AU43,'Wainwright Water Dist'!$D$220:$D$233)</f>
        <v>0</v>
      </c>
      <c r="AV44" s="297">
        <f>SUMIF('Wainwright Water Dist'!$AG$220:$AG$233,AV43,'Wainwright Water Dist'!$D$220:$D$233)</f>
        <v>0</v>
      </c>
      <c r="AW44" s="297">
        <f>SUMIF('Wainwright Water Dist'!$AG$220:$AG$233,AW43,'Wainwright Water Dist'!$D$220:$D$233)</f>
        <v>7082</v>
      </c>
      <c r="AX44" s="297">
        <f>SUMIF('Wainwright Water Dist'!$AG$220:$AG$233,AX43,'Wainwright Water Dist'!$D$220:$D$233)</f>
        <v>0</v>
      </c>
      <c r="AY44" s="297">
        <f>SUMIF('Wainwright Water Dist'!$AG$220:$AG$233,AY43,'Wainwright Water Dist'!$D$220:$D$233)</f>
        <v>0</v>
      </c>
      <c r="AZ44" s="297">
        <f>SUMIF('Wainwright Water Dist'!$AG$220:$AG$233,AZ43,'Wainwright Water Dist'!$D$220:$D$233)</f>
        <v>0</v>
      </c>
      <c r="BA44" s="297">
        <f>SUMIF('Wainwright Water Dist'!$AG$220:$AG$233,BA43,'Wainwright Water Dist'!$D$220:$D$233)</f>
        <v>0</v>
      </c>
      <c r="BB44" s="298">
        <f>SUMIF('Wainwright Water Dist'!$AG$220:$AG$233,BB43,'Wainwright Water Dist'!$D$220:$D$233)</f>
        <v>0</v>
      </c>
      <c r="BC44" s="250"/>
      <c r="BD44" s="250"/>
      <c r="BE44" s="250"/>
      <c r="BF44" s="250"/>
      <c r="BG44" s="250"/>
      <c r="BH44" s="250"/>
      <c r="BI44" s="250"/>
      <c r="BJ44" s="250"/>
      <c r="BK44" s="250"/>
      <c r="BL44" s="28"/>
      <c r="BM44" s="28"/>
      <c r="BN44" s="28"/>
      <c r="BO44" s="28"/>
      <c r="BP44" s="28"/>
      <c r="BQ44" s="28"/>
    </row>
    <row r="45" spans="1:69">
      <c r="A45" s="299" t="s">
        <v>456</v>
      </c>
      <c r="B45" s="300"/>
      <c r="C45" s="301">
        <f>C44</f>
        <v>0</v>
      </c>
      <c r="D45" s="301">
        <f>C45+D44</f>
        <v>0</v>
      </c>
      <c r="E45" s="301">
        <f t="shared" ref="E45:BB45" si="27">D45+E44</f>
        <v>0</v>
      </c>
      <c r="F45" s="301">
        <f t="shared" si="27"/>
        <v>0</v>
      </c>
      <c r="G45" s="301">
        <f t="shared" si="27"/>
        <v>0</v>
      </c>
      <c r="H45" s="301">
        <f t="shared" si="27"/>
        <v>0</v>
      </c>
      <c r="I45" s="301">
        <f t="shared" si="27"/>
        <v>0</v>
      </c>
      <c r="J45" s="301">
        <f t="shared" si="27"/>
        <v>0</v>
      </c>
      <c r="K45" s="301">
        <f t="shared" si="27"/>
        <v>0</v>
      </c>
      <c r="L45" s="301">
        <f t="shared" si="27"/>
        <v>0</v>
      </c>
      <c r="M45" s="301">
        <f t="shared" si="27"/>
        <v>0</v>
      </c>
      <c r="N45" s="301">
        <f t="shared" si="27"/>
        <v>0</v>
      </c>
      <c r="O45" s="301">
        <f t="shared" si="27"/>
        <v>0</v>
      </c>
      <c r="P45" s="301">
        <f t="shared" si="27"/>
        <v>0</v>
      </c>
      <c r="Q45" s="301">
        <f t="shared" si="27"/>
        <v>0</v>
      </c>
      <c r="R45" s="301">
        <f t="shared" si="27"/>
        <v>0</v>
      </c>
      <c r="S45" s="301">
        <f t="shared" si="27"/>
        <v>760</v>
      </c>
      <c r="T45" s="301">
        <f t="shared" si="27"/>
        <v>1026</v>
      </c>
      <c r="U45" s="301">
        <f t="shared" si="27"/>
        <v>20965</v>
      </c>
      <c r="V45" s="301">
        <f t="shared" si="27"/>
        <v>20965</v>
      </c>
      <c r="W45" s="301">
        <f t="shared" si="27"/>
        <v>20965</v>
      </c>
      <c r="X45" s="301">
        <f t="shared" si="27"/>
        <v>33527</v>
      </c>
      <c r="Y45" s="301">
        <f t="shared" si="27"/>
        <v>33527</v>
      </c>
      <c r="Z45" s="301">
        <f t="shared" si="27"/>
        <v>33527</v>
      </c>
      <c r="AA45" s="301">
        <f t="shared" si="27"/>
        <v>38526</v>
      </c>
      <c r="AB45" s="301">
        <f t="shared" si="27"/>
        <v>109917</v>
      </c>
      <c r="AC45" s="301">
        <f t="shared" si="27"/>
        <v>109917</v>
      </c>
      <c r="AD45" s="301">
        <f t="shared" si="27"/>
        <v>136332</v>
      </c>
      <c r="AE45" s="301">
        <f t="shared" si="27"/>
        <v>136332</v>
      </c>
      <c r="AF45" s="301">
        <f t="shared" si="27"/>
        <v>136332</v>
      </c>
      <c r="AG45" s="301">
        <f t="shared" si="27"/>
        <v>136332</v>
      </c>
      <c r="AH45" s="301">
        <f t="shared" si="27"/>
        <v>136332</v>
      </c>
      <c r="AI45" s="301">
        <f t="shared" si="27"/>
        <v>136332</v>
      </c>
      <c r="AJ45" s="301">
        <f t="shared" si="27"/>
        <v>136332</v>
      </c>
      <c r="AK45" s="301">
        <f t="shared" si="27"/>
        <v>136332</v>
      </c>
      <c r="AL45" s="301">
        <f t="shared" si="27"/>
        <v>150338</v>
      </c>
      <c r="AM45" s="301">
        <f t="shared" si="27"/>
        <v>150338</v>
      </c>
      <c r="AN45" s="301">
        <f t="shared" si="27"/>
        <v>150338</v>
      </c>
      <c r="AO45" s="301">
        <f t="shared" si="27"/>
        <v>150338</v>
      </c>
      <c r="AP45" s="301">
        <f t="shared" si="27"/>
        <v>151073</v>
      </c>
      <c r="AQ45" s="301">
        <f t="shared" si="27"/>
        <v>151073</v>
      </c>
      <c r="AR45" s="301">
        <f t="shared" si="27"/>
        <v>151073</v>
      </c>
      <c r="AS45" s="301">
        <f t="shared" si="27"/>
        <v>153637</v>
      </c>
      <c r="AT45" s="301">
        <f t="shared" si="27"/>
        <v>153637</v>
      </c>
      <c r="AU45" s="301">
        <f t="shared" si="27"/>
        <v>153637</v>
      </c>
      <c r="AV45" s="301">
        <f t="shared" si="27"/>
        <v>153637</v>
      </c>
      <c r="AW45" s="301">
        <f t="shared" si="27"/>
        <v>160719</v>
      </c>
      <c r="AX45" s="301">
        <f t="shared" si="27"/>
        <v>160719</v>
      </c>
      <c r="AY45" s="301">
        <f t="shared" si="27"/>
        <v>160719</v>
      </c>
      <c r="AZ45" s="301">
        <f t="shared" si="27"/>
        <v>160719</v>
      </c>
      <c r="BA45" s="301">
        <f t="shared" si="27"/>
        <v>160719</v>
      </c>
      <c r="BB45" s="302">
        <f t="shared" si="27"/>
        <v>160719</v>
      </c>
      <c r="BC45" s="250"/>
      <c r="BD45" s="250"/>
      <c r="BE45" s="250"/>
      <c r="BF45" s="250"/>
      <c r="BG45" s="250"/>
      <c r="BH45" s="250"/>
      <c r="BI45" s="250"/>
      <c r="BJ45" s="250"/>
      <c r="BK45" s="250"/>
      <c r="BL45" s="28"/>
      <c r="BM45" s="28"/>
      <c r="BN45" s="28"/>
      <c r="BO45" s="28"/>
      <c r="BP45" s="28"/>
      <c r="BQ45" s="28"/>
    </row>
    <row r="46" spans="1:69" s="234" customFormat="1">
      <c r="A46" s="303" t="s">
        <v>458</v>
      </c>
      <c r="B46" s="262"/>
      <c r="C46" s="255">
        <f>SUMIF('Wainwright Water Dist'!$AG$220:$AG$233,"&lt;2008",'Wainwright Water Dist'!$G$220:$G$233)</f>
        <v>0</v>
      </c>
      <c r="D46" s="255">
        <f>SUMIF('Wainwright Water Dist'!$AG$220:$AG$233,D43,'Wainwright Water Dist'!$G$220:$G$233)</f>
        <v>0</v>
      </c>
      <c r="E46" s="255">
        <f>SUMIF('Wainwright Water Dist'!$AG$220:$AG$233,E43,'Wainwright Water Dist'!$G$220:$G$233)</f>
        <v>0</v>
      </c>
      <c r="F46" s="255">
        <f>SUMIF('Wainwright Water Dist'!$AG$220:$AG$233,F43,'Wainwright Water Dist'!$G$220:$G$233)</f>
        <v>0</v>
      </c>
      <c r="G46" s="255">
        <f>SUMIF('Wainwright Water Dist'!$AG$220:$AG$233,G43,'Wainwright Water Dist'!$G$220:$G$233)</f>
        <v>0</v>
      </c>
      <c r="H46" s="255">
        <f>SUMIF('Wainwright Water Dist'!$AG$220:$AG$233,H43,'Wainwright Water Dist'!$G$220:$G$233)</f>
        <v>0</v>
      </c>
      <c r="I46" s="255">
        <f>SUMIF('Wainwright Water Dist'!$AG$220:$AG$233,I43,'Wainwright Water Dist'!$G$220:$G$233)</f>
        <v>0</v>
      </c>
      <c r="J46" s="255">
        <f>SUMIF('Wainwright Water Dist'!$AG$220:$AG$233,J43,'Wainwright Water Dist'!$G$220:$G$233)</f>
        <v>0</v>
      </c>
      <c r="K46" s="255">
        <f>SUMIF('Wainwright Water Dist'!$AG$220:$AG$233,K43,'Wainwright Water Dist'!$G$220:$G$233)</f>
        <v>0</v>
      </c>
      <c r="L46" s="255">
        <f>SUMIF('Wainwright Water Dist'!$AG$220:$AG$233,L43,'Wainwright Water Dist'!$G$220:$G$233)</f>
        <v>0</v>
      </c>
      <c r="M46" s="255">
        <f>SUMIF('Wainwright Water Dist'!$AG$220:$AG$233,M43,'Wainwright Water Dist'!$G$220:$G$233)</f>
        <v>0</v>
      </c>
      <c r="N46" s="255">
        <f>SUMIF('Wainwright Water Dist'!$AG$220:$AG$233,N43,'Wainwright Water Dist'!$G$220:$G$233)</f>
        <v>0</v>
      </c>
      <c r="O46" s="255">
        <f>SUMIF('Wainwright Water Dist'!$AG$220:$AG$233,O43,'Wainwright Water Dist'!$G$220:$G$233)</f>
        <v>0</v>
      </c>
      <c r="P46" s="255">
        <f>SUMIF('Wainwright Water Dist'!$AG$220:$AG$233,P43,'Wainwright Water Dist'!$G$220:$G$233)</f>
        <v>0</v>
      </c>
      <c r="Q46" s="255">
        <f>SUMIF('Wainwright Water Dist'!$AG$220:$AG$233,Q43,'Wainwright Water Dist'!$G$220:$G$233)</f>
        <v>0</v>
      </c>
      <c r="R46" s="255">
        <f>SUMIF('Wainwright Water Dist'!$AG$220:$AG$233,R43,'Wainwright Water Dist'!$G$220:$G$233)</f>
        <v>0</v>
      </c>
      <c r="S46" s="255">
        <f>SUMIF('Wainwright Water Dist'!$AG$220:$AG$233,S43,'Wainwright Water Dist'!$G$220:$G$233)</f>
        <v>108680</v>
      </c>
      <c r="T46" s="255">
        <f>SUMIF('Wainwright Water Dist'!$AG$220:$AG$233,T43,'Wainwright Water Dist'!$G$220:$G$233)</f>
        <v>19950</v>
      </c>
      <c r="U46" s="255">
        <f>SUMIF('Wainwright Water Dist'!$AG$220:$AG$233,U43,'Wainwright Water Dist'!$G$220:$G$233)</f>
        <v>3947922</v>
      </c>
      <c r="V46" s="255">
        <f>SUMIF('Wainwright Water Dist'!$AG$220:$AG$233,V43,'Wainwright Water Dist'!$G$220:$G$233)</f>
        <v>0</v>
      </c>
      <c r="W46" s="255">
        <f>SUMIF('Wainwright Water Dist'!$AG$220:$AG$233,W43,'Wainwright Water Dist'!$G$220:$G$233)</f>
        <v>0</v>
      </c>
      <c r="X46" s="255">
        <f>SUMIF('Wainwright Water Dist'!$AG$220:$AG$233,X43,'Wainwright Water Dist'!$G$220:$G$233)</f>
        <v>1951211</v>
      </c>
      <c r="Y46" s="255">
        <f>SUMIF('Wainwright Water Dist'!$AG$220:$AG$233,Y43,'Wainwright Water Dist'!$G$220:$G$233)</f>
        <v>0</v>
      </c>
      <c r="Z46" s="255">
        <f>SUMIF('Wainwright Water Dist'!$AG$220:$AG$233,Z43,'Wainwright Water Dist'!$G$220:$G$233)</f>
        <v>0</v>
      </c>
      <c r="AA46" s="255">
        <f>SUMIF('Wainwright Water Dist'!$AG$220:$AG$233,AA43,'Wainwright Water Dist'!$G$220:$G$233)</f>
        <v>600954</v>
      </c>
      <c r="AB46" s="255">
        <f>SUMIF('Wainwright Water Dist'!$AG$220:$AG$233,AB43,'Wainwright Water Dist'!$G$220:$G$233)</f>
        <v>13279690</v>
      </c>
      <c r="AC46" s="255">
        <f>SUMIF('Wainwright Water Dist'!$AG$220:$AG$233,AC43,'Wainwright Water Dist'!$G$220:$G$233)</f>
        <v>0</v>
      </c>
      <c r="AD46" s="255">
        <f>SUMIF('Wainwright Water Dist'!$AG$220:$AG$233,AD43,'Wainwright Water Dist'!$G$220:$G$233)</f>
        <v>4807530</v>
      </c>
      <c r="AE46" s="255">
        <f>SUMIF('Wainwright Water Dist'!$AG$220:$AG$233,AE43,'Wainwright Water Dist'!$G$220:$G$233)</f>
        <v>0</v>
      </c>
      <c r="AF46" s="255">
        <f>SUMIF('Wainwright Water Dist'!$AG$220:$AG$233,AF43,'Wainwright Water Dist'!$G$220:$G$233)</f>
        <v>0</v>
      </c>
      <c r="AG46" s="255">
        <f>SUMIF('Wainwright Water Dist'!$AG$220:$AG$233,AG43,'Wainwright Water Dist'!$G$220:$G$233)</f>
        <v>0</v>
      </c>
      <c r="AH46" s="255">
        <f>SUMIF('Wainwright Water Dist'!$AG$220:$AG$233,AH43,'Wainwright Water Dist'!$G$220:$G$233)</f>
        <v>0</v>
      </c>
      <c r="AI46" s="255">
        <f>SUMIF('Wainwright Water Dist'!$AG$220:$AG$233,AI43,'Wainwright Water Dist'!$G$220:$G$233)</f>
        <v>0</v>
      </c>
      <c r="AJ46" s="255">
        <f>SUMIF('Wainwright Water Dist'!$AG$220:$AG$233,AJ43,'Wainwright Water Dist'!$G$220:$G$233)</f>
        <v>0</v>
      </c>
      <c r="AK46" s="255">
        <f>SUMIF('Wainwright Water Dist'!$AG$220:$AG$233,AK43,'Wainwright Water Dist'!$G$220:$G$233)</f>
        <v>0</v>
      </c>
      <c r="AL46" s="255">
        <f>SUMIF('Wainwright Water Dist'!$AG$220:$AG$233,AL43,'Wainwright Water Dist'!$G$220:$G$233)</f>
        <v>2885236</v>
      </c>
      <c r="AM46" s="255">
        <f>SUMIF('Wainwright Water Dist'!$AG$220:$AG$233,AM43,'Wainwright Water Dist'!$G$220:$G$233)</f>
        <v>0</v>
      </c>
      <c r="AN46" s="255">
        <f>SUMIF('Wainwright Water Dist'!$AG$220:$AG$233,AN43,'Wainwright Water Dist'!$G$220:$G$233)</f>
        <v>0</v>
      </c>
      <c r="AO46" s="255">
        <f>SUMIF('Wainwright Water Dist'!$AG$220:$AG$233,AO43,'Wainwright Water Dist'!$G$220:$G$233)</f>
        <v>0</v>
      </c>
      <c r="AP46" s="255">
        <f>SUMIF('Wainwright Water Dist'!$AG$220:$AG$233,AP43,'Wainwright Water Dist'!$G$220:$G$233)</f>
        <v>180075</v>
      </c>
      <c r="AQ46" s="255">
        <f>SUMIF('Wainwright Water Dist'!$AG$220:$AG$233,AQ43,'Wainwright Water Dist'!$G$220:$G$233)</f>
        <v>0</v>
      </c>
      <c r="AR46" s="255">
        <f>SUMIF('Wainwright Water Dist'!$AG$220:$AG$233,AR43,'Wainwright Water Dist'!$G$220:$G$233)</f>
        <v>0</v>
      </c>
      <c r="AS46" s="255">
        <f>SUMIF('Wainwright Water Dist'!$AG$220:$AG$233,AS43,'Wainwright Water Dist'!$G$220:$G$233)</f>
        <v>610232</v>
      </c>
      <c r="AT46" s="255">
        <f>SUMIF('Wainwright Water Dist'!$AG$220:$AG$233,AT43,'Wainwright Water Dist'!$G$220:$G$233)</f>
        <v>0</v>
      </c>
      <c r="AU46" s="255">
        <f>SUMIF('Wainwright Water Dist'!$AG$220:$AG$233,AU43,'Wainwright Water Dist'!$G$220:$G$233)</f>
        <v>0</v>
      </c>
      <c r="AV46" s="255">
        <f>SUMIF('Wainwright Water Dist'!$AG$220:$AG$233,AV43,'Wainwright Water Dist'!$G$220:$G$233)</f>
        <v>0</v>
      </c>
      <c r="AW46" s="255">
        <f>SUMIF('Wainwright Water Dist'!$AG$220:$AG$233,AW43,'Wainwright Water Dist'!$G$220:$G$233)</f>
        <v>1572204</v>
      </c>
      <c r="AX46" s="255">
        <f>SUMIF('Wainwright Water Dist'!$AG$220:$AG$233,AX43,'Wainwright Water Dist'!$G$220:$G$233)</f>
        <v>0</v>
      </c>
      <c r="AY46" s="255">
        <f>SUMIF('Wainwright Water Dist'!$AG$220:$AG$233,AY43,'Wainwright Water Dist'!$G$220:$G$233)</f>
        <v>0</v>
      </c>
      <c r="AZ46" s="255">
        <f>SUMIF('Wainwright Water Dist'!$AG$220:$AG$233,AZ43,'Wainwright Water Dist'!$G$220:$G$233)</f>
        <v>0</v>
      </c>
      <c r="BA46" s="255">
        <f>SUMIF('Wainwright Water Dist'!$AG$220:$AG$233,BA43,'Wainwright Water Dist'!$G$220:$G$233)</f>
        <v>0</v>
      </c>
      <c r="BB46" s="304">
        <f>SUMIF('Wainwright Water Dist'!$AG$220:$AG$233,BB43,'Wainwright Water Dist'!$G$220:$G$233)</f>
        <v>0</v>
      </c>
      <c r="BC46" s="256"/>
      <c r="BD46" s="256"/>
      <c r="BE46" s="256"/>
      <c r="BF46" s="256"/>
      <c r="BG46" s="256"/>
      <c r="BH46" s="256"/>
      <c r="BI46" s="256"/>
      <c r="BJ46" s="256"/>
      <c r="BK46" s="256"/>
      <c r="BL46" s="235"/>
      <c r="BM46" s="235"/>
      <c r="BN46" s="235"/>
      <c r="BO46" s="235"/>
      <c r="BP46" s="235"/>
      <c r="BQ46" s="235"/>
    </row>
    <row r="47" spans="1:69" s="1" customFormat="1">
      <c r="A47" s="350" t="s">
        <v>459</v>
      </c>
      <c r="B47" s="429"/>
      <c r="C47" s="617">
        <v>0</v>
      </c>
      <c r="D47" s="617">
        <f>'Utilidor Section Plan_Rearr '!B82</f>
        <v>0</v>
      </c>
      <c r="E47" s="617">
        <f>'Utilidor Section Plan_Rearr '!C82</f>
        <v>0</v>
      </c>
      <c r="F47" s="617">
        <f>'Utilidor Section Plan_Rearr '!D82</f>
        <v>0</v>
      </c>
      <c r="G47" s="617">
        <f>'Utilidor Section Plan_Rearr '!E82</f>
        <v>4965</v>
      </c>
      <c r="H47" s="617">
        <f>'Utilidor Section Plan_Rearr '!F82</f>
        <v>7302.5</v>
      </c>
      <c r="I47" s="617">
        <f>'Utilidor Section Plan_Rearr '!G82</f>
        <v>4714.5</v>
      </c>
      <c r="J47" s="617">
        <f>'Utilidor Section Plan_Rearr '!H82</f>
        <v>4057</v>
      </c>
      <c r="K47" s="617">
        <f>'Utilidor Section Plan_Rearr '!I82</f>
        <v>3931</v>
      </c>
      <c r="L47" s="617">
        <f>'Utilidor Section Plan_Rearr '!J82</f>
        <v>5436</v>
      </c>
      <c r="M47" s="617">
        <f>'Utilidor Section Plan_Rearr '!K82</f>
        <v>2454</v>
      </c>
      <c r="N47" s="617">
        <f>'Utilidor Section Plan_Rearr '!L82</f>
        <v>5441</v>
      </c>
      <c r="O47" s="617">
        <f>'Utilidor Section Plan_Rearr '!M82</f>
        <v>3681</v>
      </c>
      <c r="P47" s="617">
        <f>'Utilidor Section Plan_Rearr '!N82</f>
        <v>5657</v>
      </c>
      <c r="Q47" s="617">
        <f>'Utilidor Section Plan_Rearr '!O82</f>
        <v>6383</v>
      </c>
      <c r="R47" s="617">
        <f>'Utilidor Section Plan_Rearr '!P82</f>
        <v>4876</v>
      </c>
      <c r="S47" s="617">
        <f>'Utilidor Section Plan_Rearr '!Q82</f>
        <v>6329</v>
      </c>
      <c r="T47" s="617">
        <f>'Utilidor Section Plan_Rearr '!R82</f>
        <v>4989</v>
      </c>
      <c r="U47" s="617">
        <f>'Utilidor Section Plan_Rearr '!S82</f>
        <v>4929</v>
      </c>
      <c r="V47" s="617">
        <f>'Utilidor Section Plan_Rearr '!T82</f>
        <v>6479</v>
      </c>
      <c r="W47" s="617">
        <f>'Utilidor Section Plan_Rearr '!U82</f>
        <v>4980</v>
      </c>
      <c r="X47" s="617">
        <f>'Utilidor Section Plan_Rearr '!V82</f>
        <v>6290</v>
      </c>
      <c r="Y47" s="617">
        <f>'Utilidor Section Plan_Rearr '!W82</f>
        <v>8075</v>
      </c>
      <c r="Z47" s="617">
        <f>'Utilidor Section Plan_Rearr '!X82</f>
        <v>5233</v>
      </c>
      <c r="AA47" s="617">
        <f>'Utilidor Section Plan_Rearr '!Y82</f>
        <v>4807</v>
      </c>
      <c r="AB47" s="617">
        <f>'Utilidor Section Plan_Rearr '!Z82</f>
        <v>4705</v>
      </c>
      <c r="AC47" s="617">
        <f>'Utilidor Section Plan_Rearr '!AA82</f>
        <v>6344</v>
      </c>
      <c r="AD47" s="617">
        <f>'Utilidor Section Plan_Rearr '!AB82</f>
        <v>2763</v>
      </c>
      <c r="AE47" s="617">
        <f>'Utilidor Section Plan_Rearr '!AC82</f>
        <v>2763</v>
      </c>
      <c r="AF47" s="617">
        <f>'Utilidor Section Plan_Rearr '!AD82</f>
        <v>4021</v>
      </c>
      <c r="AG47" s="617">
        <f>'Utilidor Section Plan_Rearr '!AE82</f>
        <v>5337</v>
      </c>
      <c r="AH47" s="617">
        <f>'Utilidor Section Plan_Rearr '!AF82</f>
        <v>0</v>
      </c>
      <c r="AI47" s="617">
        <f>'Utilidor Section Plan_Rearr '!AG82</f>
        <v>0</v>
      </c>
      <c r="AJ47" s="617">
        <f>'Utilidor Section Plan_Rearr '!AH82</f>
        <v>0</v>
      </c>
      <c r="AK47" s="617">
        <f>'Utilidor Section Plan_Rearr '!AI82</f>
        <v>0</v>
      </c>
      <c r="AL47" s="617">
        <f>'Utilidor Section Plan_Rearr '!AJ82</f>
        <v>0</v>
      </c>
      <c r="AM47" s="617">
        <f>'Utilidor Section Plan_Rearr '!AK82</f>
        <v>0</v>
      </c>
      <c r="AN47" s="617">
        <f>'Utilidor Section Plan_Rearr '!AL82</f>
        <v>0</v>
      </c>
      <c r="AO47" s="617">
        <f>'Utilidor Section Plan_Rearr '!AM82</f>
        <v>0</v>
      </c>
      <c r="AP47" s="617">
        <f>'Utilidor Section Plan_Rearr '!AN82</f>
        <v>0</v>
      </c>
      <c r="AQ47" s="617">
        <f>'Utilidor Section Plan_Rearr '!AO82</f>
        <v>0</v>
      </c>
      <c r="AR47" s="617">
        <f>'Utilidor Section Plan_Rearr '!AP82</f>
        <v>0</v>
      </c>
      <c r="AS47" s="617">
        <f>'Utilidor Section Plan_Rearr '!AQ82</f>
        <v>0</v>
      </c>
      <c r="AT47" s="617">
        <f>'Utilidor Section Plan_Rearr '!AR82</f>
        <v>0</v>
      </c>
      <c r="AU47" s="617">
        <f>'Utilidor Section Plan_Rearr '!AS82</f>
        <v>0</v>
      </c>
      <c r="AV47" s="617">
        <f>'Utilidor Section Plan_Rearr '!AT82</f>
        <v>0</v>
      </c>
      <c r="AW47" s="617">
        <f>'Utilidor Section Plan_Rearr '!AU82</f>
        <v>0</v>
      </c>
      <c r="AX47" s="617">
        <f>'Utilidor Section Plan_Rearr '!AV82</f>
        <v>0</v>
      </c>
      <c r="AY47" s="617">
        <f>'Utilidor Section Plan_Rearr '!AW82</f>
        <v>0</v>
      </c>
      <c r="AZ47" s="617">
        <f>'Utilidor Section Plan_Rearr '!AX82</f>
        <v>0</v>
      </c>
      <c r="BA47" s="617">
        <f>'Utilidor Section Plan_Rearr '!AY82</f>
        <v>0</v>
      </c>
      <c r="BB47" s="617">
        <f>'Utilidor Section Plan_Rearr '!AZ82</f>
        <v>0</v>
      </c>
      <c r="BC47" s="430"/>
      <c r="BD47" s="430"/>
      <c r="BE47" s="430"/>
      <c r="BF47" s="430"/>
      <c r="BG47" s="430"/>
      <c r="BH47" s="430"/>
      <c r="BI47" s="430"/>
      <c r="BJ47" s="430"/>
      <c r="BK47" s="430"/>
      <c r="BL47" s="431"/>
      <c r="BM47" s="431"/>
      <c r="BN47" s="431"/>
      <c r="BO47" s="431"/>
      <c r="BP47" s="431"/>
      <c r="BQ47" s="431"/>
    </row>
    <row r="48" spans="1:69">
      <c r="A48" s="305" t="s">
        <v>460</v>
      </c>
      <c r="B48" s="300"/>
      <c r="C48" s="301">
        <f>C47</f>
        <v>0</v>
      </c>
      <c r="D48" s="301">
        <f t="shared" ref="D48:AI48" si="28">C48+D47</f>
        <v>0</v>
      </c>
      <c r="E48" s="301">
        <f t="shared" si="28"/>
        <v>0</v>
      </c>
      <c r="F48" s="301">
        <f t="shared" si="28"/>
        <v>0</v>
      </c>
      <c r="G48" s="301">
        <f t="shared" si="28"/>
        <v>4965</v>
      </c>
      <c r="H48" s="301">
        <f t="shared" si="28"/>
        <v>12267.5</v>
      </c>
      <c r="I48" s="301">
        <f t="shared" si="28"/>
        <v>16982</v>
      </c>
      <c r="J48" s="301">
        <f t="shared" si="28"/>
        <v>21039</v>
      </c>
      <c r="K48" s="301">
        <f t="shared" si="28"/>
        <v>24970</v>
      </c>
      <c r="L48" s="301">
        <f t="shared" si="28"/>
        <v>30406</v>
      </c>
      <c r="M48" s="301">
        <f t="shared" si="28"/>
        <v>32860</v>
      </c>
      <c r="N48" s="301">
        <f t="shared" si="28"/>
        <v>38301</v>
      </c>
      <c r="O48" s="301">
        <f t="shared" si="28"/>
        <v>41982</v>
      </c>
      <c r="P48" s="301">
        <f t="shared" si="28"/>
        <v>47639</v>
      </c>
      <c r="Q48" s="301">
        <f t="shared" si="28"/>
        <v>54022</v>
      </c>
      <c r="R48" s="301">
        <f t="shared" si="28"/>
        <v>58898</v>
      </c>
      <c r="S48" s="301">
        <f t="shared" si="28"/>
        <v>65227</v>
      </c>
      <c r="T48" s="301">
        <f t="shared" si="28"/>
        <v>70216</v>
      </c>
      <c r="U48" s="301">
        <f t="shared" si="28"/>
        <v>75145</v>
      </c>
      <c r="V48" s="301">
        <f t="shared" si="28"/>
        <v>81624</v>
      </c>
      <c r="W48" s="301">
        <f t="shared" si="28"/>
        <v>86604</v>
      </c>
      <c r="X48" s="301">
        <f t="shared" si="28"/>
        <v>92894</v>
      </c>
      <c r="Y48" s="301">
        <f t="shared" si="28"/>
        <v>100969</v>
      </c>
      <c r="Z48" s="301">
        <f t="shared" si="28"/>
        <v>106202</v>
      </c>
      <c r="AA48" s="301">
        <f t="shared" si="28"/>
        <v>111009</v>
      </c>
      <c r="AB48" s="301">
        <f t="shared" si="28"/>
        <v>115714</v>
      </c>
      <c r="AC48" s="301">
        <f t="shared" si="28"/>
        <v>122058</v>
      </c>
      <c r="AD48" s="301">
        <f t="shared" si="28"/>
        <v>124821</v>
      </c>
      <c r="AE48" s="301">
        <f t="shared" si="28"/>
        <v>127584</v>
      </c>
      <c r="AF48" s="301">
        <f t="shared" si="28"/>
        <v>131605</v>
      </c>
      <c r="AG48" s="301">
        <f t="shared" si="28"/>
        <v>136942</v>
      </c>
      <c r="AH48" s="301">
        <f t="shared" si="28"/>
        <v>136942</v>
      </c>
      <c r="AI48" s="301">
        <f t="shared" si="28"/>
        <v>136942</v>
      </c>
      <c r="AJ48" s="301">
        <f t="shared" ref="AJ48:BB48" si="29">AI48+AJ47</f>
        <v>136942</v>
      </c>
      <c r="AK48" s="301">
        <f t="shared" si="29"/>
        <v>136942</v>
      </c>
      <c r="AL48" s="301">
        <f t="shared" si="29"/>
        <v>136942</v>
      </c>
      <c r="AM48" s="301">
        <f t="shared" si="29"/>
        <v>136942</v>
      </c>
      <c r="AN48" s="301">
        <f t="shared" si="29"/>
        <v>136942</v>
      </c>
      <c r="AO48" s="301">
        <f t="shared" si="29"/>
        <v>136942</v>
      </c>
      <c r="AP48" s="301">
        <f t="shared" si="29"/>
        <v>136942</v>
      </c>
      <c r="AQ48" s="301">
        <f t="shared" si="29"/>
        <v>136942</v>
      </c>
      <c r="AR48" s="301">
        <f t="shared" si="29"/>
        <v>136942</v>
      </c>
      <c r="AS48" s="301">
        <f t="shared" si="29"/>
        <v>136942</v>
      </c>
      <c r="AT48" s="301">
        <f t="shared" si="29"/>
        <v>136942</v>
      </c>
      <c r="AU48" s="301">
        <f t="shared" si="29"/>
        <v>136942</v>
      </c>
      <c r="AV48" s="301">
        <f t="shared" si="29"/>
        <v>136942</v>
      </c>
      <c r="AW48" s="301">
        <f t="shared" si="29"/>
        <v>136942</v>
      </c>
      <c r="AX48" s="301">
        <f t="shared" si="29"/>
        <v>136942</v>
      </c>
      <c r="AY48" s="301">
        <f t="shared" si="29"/>
        <v>136942</v>
      </c>
      <c r="AZ48" s="301">
        <f t="shared" si="29"/>
        <v>136942</v>
      </c>
      <c r="BA48" s="301">
        <f t="shared" si="29"/>
        <v>136942</v>
      </c>
      <c r="BB48" s="302">
        <f t="shared" si="29"/>
        <v>136942</v>
      </c>
      <c r="BC48" s="633">
        <f>BB45-BB48</f>
        <v>23777</v>
      </c>
      <c r="BD48" s="250"/>
      <c r="BE48" s="250"/>
      <c r="BF48" s="250"/>
      <c r="BG48" s="250"/>
      <c r="BH48" s="250"/>
      <c r="BI48" s="250"/>
      <c r="BJ48" s="250"/>
      <c r="BK48" s="250"/>
      <c r="BL48" s="28"/>
      <c r="BM48" s="28"/>
      <c r="BN48" s="28"/>
      <c r="BO48" s="28"/>
      <c r="BP48" s="28"/>
      <c r="BQ48" s="28"/>
    </row>
    <row r="49" spans="1:69" s="236" customFormat="1" ht="13.5" thickBot="1">
      <c r="A49" s="360" t="s">
        <v>461</v>
      </c>
      <c r="B49" s="385"/>
      <c r="C49" s="307">
        <f t="shared" ref="C49:BB49" si="30">((SUM($C46:$BB46)/$BB45))*C47</f>
        <v>0</v>
      </c>
      <c r="D49" s="307">
        <f t="shared" si="30"/>
        <v>0</v>
      </c>
      <c r="E49" s="307">
        <f t="shared" si="30"/>
        <v>0</v>
      </c>
      <c r="F49" s="307">
        <f t="shared" si="30"/>
        <v>0</v>
      </c>
      <c r="G49" s="307">
        <f t="shared" si="30"/>
        <v>925650.92527952523</v>
      </c>
      <c r="H49" s="307">
        <f t="shared" si="30"/>
        <v>1361443.2793260287</v>
      </c>
      <c r="I49" s="307">
        <f t="shared" si="30"/>
        <v>878948.89974427421</v>
      </c>
      <c r="J49" s="307">
        <f t="shared" si="30"/>
        <v>756367.7349162203</v>
      </c>
      <c r="K49" s="307">
        <f t="shared" si="30"/>
        <v>732876.8957248365</v>
      </c>
      <c r="L49" s="307">
        <f t="shared" si="30"/>
        <v>1013461.9193996977</v>
      </c>
      <c r="M49" s="307">
        <f t="shared" si="30"/>
        <v>457512.05853694963</v>
      </c>
      <c r="N49" s="307">
        <f t="shared" si="30"/>
        <v>1014394.0955580859</v>
      </c>
      <c r="O49" s="307">
        <f t="shared" si="30"/>
        <v>686268.08780542435</v>
      </c>
      <c r="P49" s="307">
        <f t="shared" si="30"/>
        <v>1054664.1056004579</v>
      </c>
      <c r="Q49" s="307">
        <f t="shared" si="30"/>
        <v>1190016.0837984309</v>
      </c>
      <c r="R49" s="307">
        <f t="shared" si="30"/>
        <v>909058.18966021447</v>
      </c>
      <c r="S49" s="307">
        <f t="shared" si="30"/>
        <v>1179948.5812878378</v>
      </c>
      <c r="T49" s="307">
        <f t="shared" si="30"/>
        <v>930125.37083978869</v>
      </c>
      <c r="U49" s="307">
        <f t="shared" si="30"/>
        <v>918939.25693912979</v>
      </c>
      <c r="V49" s="307">
        <f t="shared" si="30"/>
        <v>1207913.8660394852</v>
      </c>
      <c r="W49" s="307">
        <f t="shared" si="30"/>
        <v>928447.45375468989</v>
      </c>
      <c r="X49" s="307">
        <f t="shared" si="30"/>
        <v>1172677.6072524094</v>
      </c>
      <c r="Y49" s="307">
        <f t="shared" si="30"/>
        <v>1505464.4957970122</v>
      </c>
      <c r="Z49" s="307">
        <f t="shared" si="30"/>
        <v>975615.56736913498</v>
      </c>
      <c r="AA49" s="307">
        <f t="shared" si="30"/>
        <v>896194.15867445664</v>
      </c>
      <c r="AB49" s="307">
        <f t="shared" si="30"/>
        <v>877177.76504333655</v>
      </c>
      <c r="AC49" s="307">
        <f t="shared" si="30"/>
        <v>1182745.1097630025</v>
      </c>
      <c r="AD49" s="307">
        <f t="shared" si="30"/>
        <v>515120.54512534302</v>
      </c>
      <c r="AE49" s="307">
        <f t="shared" si="30"/>
        <v>515120.54512534302</v>
      </c>
      <c r="AF49" s="307">
        <f t="shared" si="30"/>
        <v>749656.06657582487</v>
      </c>
      <c r="AG49" s="307">
        <f t="shared" si="30"/>
        <v>995004.8314636104</v>
      </c>
      <c r="AH49" s="307">
        <f t="shared" si="30"/>
        <v>0</v>
      </c>
      <c r="AI49" s="307">
        <f t="shared" si="30"/>
        <v>0</v>
      </c>
      <c r="AJ49" s="307">
        <f t="shared" si="30"/>
        <v>0</v>
      </c>
      <c r="AK49" s="307">
        <f t="shared" si="30"/>
        <v>0</v>
      </c>
      <c r="AL49" s="307">
        <f t="shared" si="30"/>
        <v>0</v>
      </c>
      <c r="AM49" s="307">
        <f t="shared" si="30"/>
        <v>0</v>
      </c>
      <c r="AN49" s="307">
        <f t="shared" si="30"/>
        <v>0</v>
      </c>
      <c r="AO49" s="307">
        <f t="shared" si="30"/>
        <v>0</v>
      </c>
      <c r="AP49" s="307">
        <f t="shared" si="30"/>
        <v>0</v>
      </c>
      <c r="AQ49" s="307">
        <f t="shared" si="30"/>
        <v>0</v>
      </c>
      <c r="AR49" s="307">
        <f t="shared" si="30"/>
        <v>0</v>
      </c>
      <c r="AS49" s="307">
        <f t="shared" si="30"/>
        <v>0</v>
      </c>
      <c r="AT49" s="307">
        <f t="shared" si="30"/>
        <v>0</v>
      </c>
      <c r="AU49" s="307">
        <f t="shared" si="30"/>
        <v>0</v>
      </c>
      <c r="AV49" s="307">
        <f t="shared" si="30"/>
        <v>0</v>
      </c>
      <c r="AW49" s="307">
        <f t="shared" si="30"/>
        <v>0</v>
      </c>
      <c r="AX49" s="307">
        <f t="shared" si="30"/>
        <v>0</v>
      </c>
      <c r="AY49" s="307">
        <f t="shared" si="30"/>
        <v>0</v>
      </c>
      <c r="AZ49" s="307">
        <f t="shared" si="30"/>
        <v>0</v>
      </c>
      <c r="BA49" s="307">
        <f t="shared" si="30"/>
        <v>0</v>
      </c>
      <c r="BB49" s="308">
        <f t="shared" si="30"/>
        <v>0</v>
      </c>
      <c r="BC49" s="257"/>
      <c r="BD49" s="257"/>
      <c r="BE49" s="257"/>
      <c r="BF49" s="257"/>
      <c r="BG49" s="257"/>
      <c r="BH49" s="257"/>
      <c r="BI49" s="257"/>
      <c r="BJ49" s="257"/>
      <c r="BK49" s="257"/>
      <c r="BL49" s="237"/>
      <c r="BM49" s="237"/>
      <c r="BN49" s="237"/>
      <c r="BO49" s="237"/>
      <c r="BP49" s="237"/>
      <c r="BQ49" s="237"/>
    </row>
    <row r="50" spans="1:69">
      <c r="A50" s="386" t="s">
        <v>462</v>
      </c>
      <c r="B50" s="296"/>
      <c r="C50" s="297">
        <f>SUMIF('Wainwright Water Dist'!$AG$236:$AG$244,"&lt;2008",'Wainwright Water Dist'!$D$236:$D$244)</f>
        <v>0</v>
      </c>
      <c r="D50" s="297">
        <f>SUMIF('Wainwright Water Dist'!$AG$236:$AG$244,D43,'Wainwright Water Dist'!$D$236:$D$244)</f>
        <v>0</v>
      </c>
      <c r="E50" s="297">
        <f>SUMIF('Wainwright Water Dist'!$AG$236:$AG$244,E43,'Wainwright Water Dist'!$D$236:$D$244)</f>
        <v>0</v>
      </c>
      <c r="F50" s="297">
        <f>SUMIF('Wainwright Water Dist'!$AG$236:$AG$244,F43,'Wainwright Water Dist'!$D$236:$D$244)</f>
        <v>0</v>
      </c>
      <c r="G50" s="297">
        <f>SUMIF('Wainwright Water Dist'!$AG$236:$AG$244,G43,'Wainwright Water Dist'!$D$236:$D$244)</f>
        <v>0</v>
      </c>
      <c r="H50" s="297">
        <f>SUMIF('Wainwright Water Dist'!$AG$236:$AG$244,H43,'Wainwright Water Dist'!$D$236:$D$244)</f>
        <v>0</v>
      </c>
      <c r="I50" s="297">
        <f>SUMIF('Wainwright Water Dist'!$AG$236:$AG$244,I43,'Wainwright Water Dist'!$D$236:$D$244)</f>
        <v>0</v>
      </c>
      <c r="J50" s="297">
        <f>SUMIF('Wainwright Water Dist'!$AG$236:$AG$244,J43,'Wainwright Water Dist'!$D$236:$D$244)</f>
        <v>0</v>
      </c>
      <c r="K50" s="297">
        <f>SUMIF('Wainwright Water Dist'!$AG$236:$AG$244,K43,'Wainwright Water Dist'!$D$236:$D$244)</f>
        <v>0</v>
      </c>
      <c r="L50" s="297">
        <f>SUMIF('Wainwright Water Dist'!$AG$236:$AG$244,L43,'Wainwright Water Dist'!$D$236:$D$244)</f>
        <v>0</v>
      </c>
      <c r="M50" s="297">
        <f>SUMIF('Wainwright Water Dist'!$AG$236:$AG$244,M43,'Wainwright Water Dist'!$D$236:$D$244)</f>
        <v>0</v>
      </c>
      <c r="N50" s="297">
        <f>SUMIF('Wainwright Water Dist'!$AG$236:$AG$244,N43,'Wainwright Water Dist'!$D$236:$D$244)</f>
        <v>0</v>
      </c>
      <c r="O50" s="297">
        <f>SUMIF('Wainwright Water Dist'!$AG$236:$AG$244,O43,'Wainwright Water Dist'!$D$236:$D$244)</f>
        <v>0</v>
      </c>
      <c r="P50" s="297">
        <f>SUMIF('Wainwright Water Dist'!$AG$236:$AG$244,P43,'Wainwright Water Dist'!$D$236:$D$244)</f>
        <v>0</v>
      </c>
      <c r="Q50" s="297">
        <f>SUMIF('Wainwright Water Dist'!$AG$236:$AG$244,Q43,'Wainwright Water Dist'!$D$236:$D$244)</f>
        <v>0</v>
      </c>
      <c r="R50" s="297">
        <f>SUMIF('Wainwright Water Dist'!$AG$236:$AG$244,R43,'Wainwright Water Dist'!$D$236:$D$244)</f>
        <v>0</v>
      </c>
      <c r="S50" s="297">
        <f>SUMIF('Wainwright Water Dist'!$AG$236:$AG$244,S43,'Wainwright Water Dist'!$D$236:$D$244)</f>
        <v>0</v>
      </c>
      <c r="T50" s="297">
        <f>SUMIF('Wainwright Water Dist'!$AG$236:$AG$244,T43,'Wainwright Water Dist'!$D$236:$D$244)</f>
        <v>0</v>
      </c>
      <c r="U50" s="297">
        <f>SUMIF('Wainwright Water Dist'!$AG$236:$AG$244,U43,'Wainwright Water Dist'!$D$236:$D$244)</f>
        <v>0</v>
      </c>
      <c r="V50" s="297">
        <f>SUMIF('Wainwright Water Dist'!$AG$236:$AG$244,V43,'Wainwright Water Dist'!$D$236:$D$244)</f>
        <v>0</v>
      </c>
      <c r="W50" s="297">
        <f>SUMIF('Wainwright Water Dist'!$AG$236:$AG$244,W43,'Wainwright Water Dist'!$D$236:$D$244)</f>
        <v>0</v>
      </c>
      <c r="X50" s="297">
        <f>SUMIF('Wainwright Water Dist'!$AG$236:$AG$244,X43,'Wainwright Water Dist'!$D$236:$D$244)</f>
        <v>0</v>
      </c>
      <c r="Y50" s="297">
        <f>SUMIF('Wainwright Water Dist'!$AG$236:$AG$244,Y43,'Wainwright Water Dist'!$D$236:$D$244)</f>
        <v>0</v>
      </c>
      <c r="Z50" s="297">
        <f>SUMIF('Wainwright Water Dist'!$AG$236:$AG$244,Z43,'Wainwright Water Dist'!$D$236:$D$244)</f>
        <v>0</v>
      </c>
      <c r="AA50" s="297">
        <f>SUMIF('Wainwright Water Dist'!$AG$236:$AG$244,AA43,'Wainwright Water Dist'!$D$236:$D$244)</f>
        <v>0</v>
      </c>
      <c r="AB50" s="297">
        <f>SUMIF('Wainwright Water Dist'!$AG$236:$AG$244,AB43,'Wainwright Water Dist'!$D$236:$D$244)</f>
        <v>0</v>
      </c>
      <c r="AC50" s="297">
        <f>SUMIF('Wainwright Water Dist'!$AG$236:$AG$244,AC43,'Wainwright Water Dist'!$D$236:$D$244)</f>
        <v>0</v>
      </c>
      <c r="AD50" s="297">
        <f>SUMIF('Wainwright Water Dist'!$AG$236:$AG$244,AD43,'Wainwright Water Dist'!$D$236:$D$244)</f>
        <v>0</v>
      </c>
      <c r="AE50" s="297">
        <f>SUMIF('Wainwright Water Dist'!$AG$236:$AG$244,AE43,'Wainwright Water Dist'!$D$236:$D$244)</f>
        <v>0</v>
      </c>
      <c r="AF50" s="297">
        <f>SUMIF('Wainwright Water Dist'!$AG$236:$AG$244,AF43,'Wainwright Water Dist'!$D$236:$D$244)</f>
        <v>0</v>
      </c>
      <c r="AG50" s="297">
        <f>SUMIF('Wainwright Water Dist'!$AG$236:$AG$244,AG43,'Wainwright Water Dist'!$D$236:$D$244)</f>
        <v>0</v>
      </c>
      <c r="AH50" s="297">
        <f>SUMIF('Wainwright Water Dist'!$AG$236:$AG$244,AH43,'Wainwright Water Dist'!$D$236:$D$244)</f>
        <v>334</v>
      </c>
      <c r="AI50" s="297">
        <f>SUMIF('Wainwright Water Dist'!$AG$236:$AG$244,AI43,'Wainwright Water Dist'!$D$236:$D$244)</f>
        <v>0</v>
      </c>
      <c r="AJ50" s="297">
        <f>SUMIF('Wainwright Water Dist'!$AG$236:$AG$244,AJ43,'Wainwright Water Dist'!$D$236:$D$244)</f>
        <v>0</v>
      </c>
      <c r="AK50" s="297">
        <f>SUMIF('Wainwright Water Dist'!$AG$236:$AG$244,AK43,'Wainwright Water Dist'!$D$236:$D$244)</f>
        <v>0</v>
      </c>
      <c r="AL50" s="297">
        <f>SUMIF('Wainwright Water Dist'!$AG$236:$AG$244,AL43,'Wainwright Water Dist'!$D$236:$D$244)</f>
        <v>0</v>
      </c>
      <c r="AM50" s="297">
        <f>SUMIF('Wainwright Water Dist'!$AG$236:$AG$244,AM43,'Wainwright Water Dist'!$D$236:$D$244)</f>
        <v>0</v>
      </c>
      <c r="AN50" s="297">
        <f>SUMIF('Wainwright Water Dist'!$AG$236:$AG$244,AN43,'Wainwright Water Dist'!$D$236:$D$244)</f>
        <v>0</v>
      </c>
      <c r="AO50" s="297">
        <f>SUMIF('Wainwright Water Dist'!$AG$236:$AG$244,AO43,'Wainwright Water Dist'!$D$236:$D$244)</f>
        <v>0</v>
      </c>
      <c r="AP50" s="297">
        <f>SUMIF('Wainwright Water Dist'!$AG$236:$AG$244,AP43,'Wainwright Water Dist'!$D$236:$D$244)</f>
        <v>0</v>
      </c>
      <c r="AQ50" s="297">
        <f>SUMIF('Wainwright Water Dist'!$AG$236:$AG$244,AQ43,'Wainwright Water Dist'!$D$236:$D$244)</f>
        <v>9838</v>
      </c>
      <c r="AR50" s="297">
        <f>SUMIF('Wainwright Water Dist'!$AG$236:$AG$244,AR43,'Wainwright Water Dist'!$D$236:$D$244)</f>
        <v>0</v>
      </c>
      <c r="AS50" s="297">
        <f>SUMIF('Wainwright Water Dist'!$AG$236:$AG$244,AS43,'Wainwright Water Dist'!$D$236:$D$244)</f>
        <v>0</v>
      </c>
      <c r="AT50" s="297">
        <f>SUMIF('Wainwright Water Dist'!$AG$236:$AG$244,AT43,'Wainwright Water Dist'!$D$236:$D$244)</f>
        <v>1138</v>
      </c>
      <c r="AU50" s="297">
        <f>SUMIF('Wainwright Water Dist'!$AG$236:$AG$244,AU43,'Wainwright Water Dist'!$D$236:$D$244)</f>
        <v>0</v>
      </c>
      <c r="AV50" s="297">
        <f>SUMIF('Wainwright Water Dist'!$AG$236:$AG$244,AV43,'Wainwright Water Dist'!$D$236:$D$244)</f>
        <v>0</v>
      </c>
      <c r="AW50" s="297">
        <f>SUMIF('Wainwright Water Dist'!$AG$236:$AG$244,AW43,'Wainwright Water Dist'!$D$236:$D$244)</f>
        <v>0</v>
      </c>
      <c r="AX50" s="297">
        <f>SUMIF('Wainwright Water Dist'!$AG$236:$AG$244,AX43,'Wainwright Water Dist'!$D$236:$D$244)</f>
        <v>0</v>
      </c>
      <c r="AY50" s="297">
        <f>SUMIF('Wainwright Water Dist'!$AG$236:$AG$244,AY43,'Wainwright Water Dist'!$D$236:$D$244)</f>
        <v>0</v>
      </c>
      <c r="AZ50" s="297">
        <f>SUMIF('Wainwright Water Dist'!$AG$236:$AG$244,AZ43,'Wainwright Water Dist'!$D$236:$D$244)</f>
        <v>0</v>
      </c>
      <c r="BA50" s="297">
        <f>SUMIF('Wainwright Water Dist'!$AG$236:$AG$244,BA43,'Wainwright Water Dist'!$D$236:$D$244)</f>
        <v>15619</v>
      </c>
      <c r="BB50" s="298">
        <f>SUMIF('Wainwright Water Dist'!$AG$236:$AG$244,BB43,'Wainwright Water Dist'!$D$236:$D$244)</f>
        <v>3140</v>
      </c>
      <c r="BC50" s="250"/>
      <c r="BD50" s="250"/>
      <c r="BE50" s="250"/>
      <c r="BF50" s="250"/>
      <c r="BG50" s="250"/>
      <c r="BH50" s="250"/>
      <c r="BI50" s="250"/>
      <c r="BJ50" s="250"/>
      <c r="BK50" s="250"/>
      <c r="BL50" s="28"/>
      <c r="BM50" s="28"/>
      <c r="BN50" s="28"/>
      <c r="BO50" s="28"/>
      <c r="BP50" s="28"/>
      <c r="BQ50" s="28"/>
    </row>
    <row r="51" spans="1:69">
      <c r="A51" s="387" t="s">
        <v>463</v>
      </c>
      <c r="B51" s="300"/>
      <c r="C51" s="301">
        <f>C50</f>
        <v>0</v>
      </c>
      <c r="D51" s="301">
        <f>C51+D50</f>
        <v>0</v>
      </c>
      <c r="E51" s="301">
        <f t="shared" ref="E51:BB51" si="31">D51+E50</f>
        <v>0</v>
      </c>
      <c r="F51" s="301">
        <f t="shared" si="31"/>
        <v>0</v>
      </c>
      <c r="G51" s="301">
        <f t="shared" si="31"/>
        <v>0</v>
      </c>
      <c r="H51" s="301">
        <f t="shared" si="31"/>
        <v>0</v>
      </c>
      <c r="I51" s="301">
        <f t="shared" si="31"/>
        <v>0</v>
      </c>
      <c r="J51" s="301">
        <f t="shared" si="31"/>
        <v>0</v>
      </c>
      <c r="K51" s="301">
        <f t="shared" si="31"/>
        <v>0</v>
      </c>
      <c r="L51" s="301">
        <f t="shared" si="31"/>
        <v>0</v>
      </c>
      <c r="M51" s="301">
        <f t="shared" si="31"/>
        <v>0</v>
      </c>
      <c r="N51" s="301">
        <f t="shared" si="31"/>
        <v>0</v>
      </c>
      <c r="O51" s="301">
        <f t="shared" si="31"/>
        <v>0</v>
      </c>
      <c r="P51" s="301">
        <f t="shared" si="31"/>
        <v>0</v>
      </c>
      <c r="Q51" s="301">
        <f t="shared" si="31"/>
        <v>0</v>
      </c>
      <c r="R51" s="301">
        <f t="shared" si="31"/>
        <v>0</v>
      </c>
      <c r="S51" s="301">
        <f t="shared" si="31"/>
        <v>0</v>
      </c>
      <c r="T51" s="301">
        <f t="shared" si="31"/>
        <v>0</v>
      </c>
      <c r="U51" s="301">
        <f t="shared" si="31"/>
        <v>0</v>
      </c>
      <c r="V51" s="301">
        <f t="shared" si="31"/>
        <v>0</v>
      </c>
      <c r="W51" s="301">
        <f t="shared" si="31"/>
        <v>0</v>
      </c>
      <c r="X51" s="301">
        <f t="shared" si="31"/>
        <v>0</v>
      </c>
      <c r="Y51" s="301">
        <f t="shared" si="31"/>
        <v>0</v>
      </c>
      <c r="Z51" s="301">
        <f t="shared" si="31"/>
        <v>0</v>
      </c>
      <c r="AA51" s="301">
        <f t="shared" si="31"/>
        <v>0</v>
      </c>
      <c r="AB51" s="301">
        <f t="shared" si="31"/>
        <v>0</v>
      </c>
      <c r="AC51" s="301">
        <f t="shared" si="31"/>
        <v>0</v>
      </c>
      <c r="AD51" s="301">
        <f t="shared" si="31"/>
        <v>0</v>
      </c>
      <c r="AE51" s="301">
        <f t="shared" si="31"/>
        <v>0</v>
      </c>
      <c r="AF51" s="301">
        <f t="shared" si="31"/>
        <v>0</v>
      </c>
      <c r="AG51" s="301">
        <f t="shared" si="31"/>
        <v>0</v>
      </c>
      <c r="AH51" s="301">
        <f t="shared" si="31"/>
        <v>334</v>
      </c>
      <c r="AI51" s="301">
        <f t="shared" si="31"/>
        <v>334</v>
      </c>
      <c r="AJ51" s="301">
        <f t="shared" si="31"/>
        <v>334</v>
      </c>
      <c r="AK51" s="301">
        <f t="shared" si="31"/>
        <v>334</v>
      </c>
      <c r="AL51" s="301">
        <f t="shared" si="31"/>
        <v>334</v>
      </c>
      <c r="AM51" s="301">
        <f t="shared" si="31"/>
        <v>334</v>
      </c>
      <c r="AN51" s="301">
        <f t="shared" si="31"/>
        <v>334</v>
      </c>
      <c r="AO51" s="301">
        <f t="shared" si="31"/>
        <v>334</v>
      </c>
      <c r="AP51" s="301">
        <f t="shared" si="31"/>
        <v>334</v>
      </c>
      <c r="AQ51" s="301">
        <f t="shared" si="31"/>
        <v>10172</v>
      </c>
      <c r="AR51" s="301">
        <f t="shared" si="31"/>
        <v>10172</v>
      </c>
      <c r="AS51" s="301">
        <f t="shared" si="31"/>
        <v>10172</v>
      </c>
      <c r="AT51" s="301">
        <f t="shared" si="31"/>
        <v>11310</v>
      </c>
      <c r="AU51" s="301">
        <f t="shared" si="31"/>
        <v>11310</v>
      </c>
      <c r="AV51" s="301">
        <f t="shared" si="31"/>
        <v>11310</v>
      </c>
      <c r="AW51" s="301">
        <f t="shared" si="31"/>
        <v>11310</v>
      </c>
      <c r="AX51" s="301">
        <f t="shared" si="31"/>
        <v>11310</v>
      </c>
      <c r="AY51" s="301">
        <f t="shared" si="31"/>
        <v>11310</v>
      </c>
      <c r="AZ51" s="301">
        <f t="shared" si="31"/>
        <v>11310</v>
      </c>
      <c r="BA51" s="301">
        <f t="shared" si="31"/>
        <v>26929</v>
      </c>
      <c r="BB51" s="302">
        <f t="shared" si="31"/>
        <v>30069</v>
      </c>
      <c r="BC51" s="250"/>
      <c r="BD51" s="250"/>
      <c r="BE51" s="250"/>
      <c r="BF51" s="250"/>
      <c r="BG51" s="250"/>
      <c r="BH51" s="250"/>
      <c r="BI51" s="250"/>
      <c r="BJ51" s="250"/>
      <c r="BK51" s="250"/>
      <c r="BL51" s="28"/>
      <c r="BM51" s="28"/>
      <c r="BN51" s="28"/>
      <c r="BO51" s="28"/>
      <c r="BP51" s="28"/>
      <c r="BQ51" s="28"/>
    </row>
    <row r="52" spans="1:69" s="234" customFormat="1">
      <c r="A52" s="303" t="s">
        <v>464</v>
      </c>
      <c r="B52" s="262"/>
      <c r="C52" s="255">
        <f>SUMIF('Wainwright Water Dist'!$AG$236:$AG$244,"&lt;2008",'Wainwright Water Dist'!$G$236:$G$244)</f>
        <v>0</v>
      </c>
      <c r="D52" s="255">
        <f>SUMIF('Wainwright Water Dist'!$AG$236:$AG$244,D43,'Wainwright Water Dist'!$G$236:$G$244)</f>
        <v>0</v>
      </c>
      <c r="E52" s="255">
        <f>SUMIF('Wainwright Water Dist'!$AG$236:$AG$244,E43,'Wainwright Water Dist'!$G$236:$G$244)</f>
        <v>0</v>
      </c>
      <c r="F52" s="255">
        <f>SUMIF('Wainwright Water Dist'!$AG$236:$AG$244,F43,'Wainwright Water Dist'!$G$236:$G$244)</f>
        <v>0</v>
      </c>
      <c r="G52" s="255">
        <f>SUMIF('Wainwright Water Dist'!$AG$236:$AG$244,G43,'Wainwright Water Dist'!$G$236:$G$244)</f>
        <v>0</v>
      </c>
      <c r="H52" s="255">
        <f>SUMIF('Wainwright Water Dist'!$AG$236:$AG$244,H43,'Wainwright Water Dist'!$G$236:$G$244)</f>
        <v>0</v>
      </c>
      <c r="I52" s="255">
        <f>SUMIF('Wainwright Water Dist'!$AG$236:$AG$244,I43,'Wainwright Water Dist'!$G$236:$G$244)</f>
        <v>0</v>
      </c>
      <c r="J52" s="255">
        <f>SUMIF('Wainwright Water Dist'!$AG$236:$AG$244,J43,'Wainwright Water Dist'!$G$236:$G$244)</f>
        <v>0</v>
      </c>
      <c r="K52" s="255">
        <f>SUMIF('Wainwright Water Dist'!$AG$236:$AG$244,K43,'Wainwright Water Dist'!$G$236:$G$244)</f>
        <v>0</v>
      </c>
      <c r="L52" s="255">
        <f>SUMIF('Wainwright Water Dist'!$AG$236:$AG$244,L43,'Wainwright Water Dist'!$G$236:$G$244)</f>
        <v>0</v>
      </c>
      <c r="M52" s="255">
        <f>SUMIF('Wainwright Water Dist'!$AG$236:$AG$244,M43,'Wainwright Water Dist'!$G$236:$G$244)</f>
        <v>0</v>
      </c>
      <c r="N52" s="255">
        <f>SUMIF('Wainwright Water Dist'!$AG$236:$AG$244,N43,'Wainwright Water Dist'!$G$236:$G$244)</f>
        <v>0</v>
      </c>
      <c r="O52" s="255">
        <f>SUMIF('Wainwright Water Dist'!$AG$236:$AG$244,O43,'Wainwright Water Dist'!$G$236:$G$244)</f>
        <v>0</v>
      </c>
      <c r="P52" s="255">
        <f>SUMIF('Wainwright Water Dist'!$AG$236:$AG$244,P43,'Wainwright Water Dist'!$G$236:$G$244)</f>
        <v>0</v>
      </c>
      <c r="Q52" s="255">
        <f>SUMIF('Wainwright Water Dist'!$AG$236:$AG$244,Q43,'Wainwright Water Dist'!$G$236:$G$244)</f>
        <v>0</v>
      </c>
      <c r="R52" s="255">
        <f>SUMIF('Wainwright Water Dist'!$AG$236:$AG$244,R43,'Wainwright Water Dist'!$G$236:$G$244)</f>
        <v>0</v>
      </c>
      <c r="S52" s="255">
        <f>SUMIF('Wainwright Water Dist'!$AG$236:$AG$244,S43,'Wainwright Water Dist'!$G$236:$G$244)</f>
        <v>0</v>
      </c>
      <c r="T52" s="255">
        <f>SUMIF('Wainwright Water Dist'!$AG$236:$AG$244,T43,'Wainwright Water Dist'!$G$236:$G$244)</f>
        <v>0</v>
      </c>
      <c r="U52" s="255">
        <f>SUMIF('Wainwright Water Dist'!$AG$236:$AG$244,U43,'Wainwright Water Dist'!$G$236:$G$244)</f>
        <v>0</v>
      </c>
      <c r="V52" s="255">
        <f>SUMIF('Wainwright Water Dist'!$AG$236:$AG$244,V43,'Wainwright Water Dist'!$G$236:$G$244)</f>
        <v>0</v>
      </c>
      <c r="W52" s="255">
        <f>SUMIF('Wainwright Water Dist'!$AG$236:$AG$244,W43,'Wainwright Water Dist'!$G$236:$G$244)</f>
        <v>0</v>
      </c>
      <c r="X52" s="255">
        <f>SUMIF('Wainwright Water Dist'!$AG$236:$AG$244,X43,'Wainwright Water Dist'!$G$236:$G$244)</f>
        <v>0</v>
      </c>
      <c r="Y52" s="255">
        <f>SUMIF('Wainwright Water Dist'!$AG$236:$AG$244,Y43,'Wainwright Water Dist'!$G$236:$G$244)</f>
        <v>0</v>
      </c>
      <c r="Z52" s="255">
        <f>SUMIF('Wainwright Water Dist'!$AG$236:$AG$244,Z43,'Wainwright Water Dist'!$G$236:$G$244)</f>
        <v>0</v>
      </c>
      <c r="AA52" s="255">
        <f>SUMIF('Wainwright Water Dist'!$AG$236:$AG$244,AA43,'Wainwright Water Dist'!$G$236:$G$244)</f>
        <v>0</v>
      </c>
      <c r="AB52" s="255">
        <f>SUMIF('Wainwright Water Dist'!$AG$236:$AG$244,AB43,'Wainwright Water Dist'!$G$236:$G$244)</f>
        <v>0</v>
      </c>
      <c r="AC52" s="255">
        <f>SUMIF('Wainwright Water Dist'!$AG$236:$AG$244,AC43,'Wainwright Water Dist'!$G$236:$G$244)</f>
        <v>0</v>
      </c>
      <c r="AD52" s="255">
        <f>SUMIF('Wainwright Water Dist'!$AG$236:$AG$244,AD43,'Wainwright Water Dist'!$G$236:$G$244)</f>
        <v>0</v>
      </c>
      <c r="AE52" s="255">
        <f>SUMIF('Wainwright Water Dist'!$AG$236:$AG$244,AE43,'Wainwright Water Dist'!$G$236:$G$244)</f>
        <v>0</v>
      </c>
      <c r="AF52" s="255">
        <f>SUMIF('Wainwright Water Dist'!$AG$236:$AG$244,AF43,'Wainwright Water Dist'!$G$236:$G$244)</f>
        <v>0</v>
      </c>
      <c r="AG52" s="255">
        <f>SUMIF('Wainwright Water Dist'!$AG$236:$AG$244,AG43,'Wainwright Water Dist'!$G$236:$G$244)</f>
        <v>0</v>
      </c>
      <c r="AH52" s="255">
        <f>SUMIF('Wainwright Water Dist'!$AG$236:$AG$244,AH43,'Wainwright Water Dist'!$G$236:$G$244)</f>
        <v>46760</v>
      </c>
      <c r="AI52" s="255">
        <f>SUMIF('Wainwright Water Dist'!$AG$236:$AG$244,AI43,'Wainwright Water Dist'!$G$236:$G$244)</f>
        <v>0</v>
      </c>
      <c r="AJ52" s="255">
        <f>SUMIF('Wainwright Water Dist'!$AG$236:$AG$244,AJ43,'Wainwright Water Dist'!$G$236:$G$244)</f>
        <v>0</v>
      </c>
      <c r="AK52" s="255">
        <f>SUMIF('Wainwright Water Dist'!$AG$236:$AG$244,AK43,'Wainwright Water Dist'!$G$236:$G$244)</f>
        <v>0</v>
      </c>
      <c r="AL52" s="255">
        <f>SUMIF('Wainwright Water Dist'!$AG$236:$AG$244,AL43,'Wainwright Water Dist'!$G$236:$G$244)</f>
        <v>0</v>
      </c>
      <c r="AM52" s="255">
        <f>SUMIF('Wainwright Water Dist'!$AG$236:$AG$244,AM43,'Wainwright Water Dist'!$G$236:$G$244)</f>
        <v>0</v>
      </c>
      <c r="AN52" s="255">
        <f>SUMIF('Wainwright Water Dist'!$AG$236:$AG$244,AN43,'Wainwright Water Dist'!$G$236:$G$244)</f>
        <v>0</v>
      </c>
      <c r="AO52" s="255">
        <f>SUMIF('Wainwright Water Dist'!$AG$236:$AG$244,AO43,'Wainwright Water Dist'!$G$236:$G$244)</f>
        <v>0</v>
      </c>
      <c r="AP52" s="255">
        <f>SUMIF('Wainwright Water Dist'!$AG$236:$AG$244,AP43,'Wainwright Water Dist'!$G$236:$G$244)</f>
        <v>0</v>
      </c>
      <c r="AQ52" s="255">
        <f>SUMIF('Wainwright Water Dist'!$AG$236:$AG$244,AQ43,'Wainwright Water Dist'!$G$236:$G$244)</f>
        <v>3541680</v>
      </c>
      <c r="AR52" s="255">
        <f>SUMIF('Wainwright Water Dist'!$AG$236:$AG$244,AR43,'Wainwright Water Dist'!$G$236:$G$244)</f>
        <v>0</v>
      </c>
      <c r="AS52" s="255">
        <f>SUMIF('Wainwright Water Dist'!$AG$236:$AG$244,AS43,'Wainwright Water Dist'!$G$236:$G$244)</f>
        <v>0</v>
      </c>
      <c r="AT52" s="255">
        <f>SUMIF('Wainwright Water Dist'!$AG$236:$AG$244,AT43,'Wainwright Water Dist'!$G$236:$G$244)</f>
        <v>85350</v>
      </c>
      <c r="AU52" s="255">
        <f>SUMIF('Wainwright Water Dist'!$AG$236:$AG$244,AU43,'Wainwright Water Dist'!$G$236:$G$244)</f>
        <v>0</v>
      </c>
      <c r="AV52" s="255">
        <f>SUMIF('Wainwright Water Dist'!$AG$236:$AG$244,AV43,'Wainwright Water Dist'!$G$236:$G$244)</f>
        <v>0</v>
      </c>
      <c r="AW52" s="255">
        <f>SUMIF('Wainwright Water Dist'!$AG$236:$AG$244,AW43,'Wainwright Water Dist'!$G$236:$G$244)</f>
        <v>0</v>
      </c>
      <c r="AX52" s="255">
        <f>SUMIF('Wainwright Water Dist'!$AG$236:$AG$244,AX43,'Wainwright Water Dist'!$G$236:$G$244)</f>
        <v>0</v>
      </c>
      <c r="AY52" s="255">
        <f>SUMIF('Wainwright Water Dist'!$AG$236:$AG$244,AY43,'Wainwright Water Dist'!$G$236:$G$244)</f>
        <v>0</v>
      </c>
      <c r="AZ52" s="255">
        <f>SUMIF('Wainwright Water Dist'!$AG$236:$AG$244,AZ43,'Wainwright Water Dist'!$G$236:$G$244)</f>
        <v>0</v>
      </c>
      <c r="BA52" s="255">
        <f>SUMIF('Wainwright Water Dist'!$AG$236:$AG$244,BA43,'Wainwright Water Dist'!$G$236:$G$244)</f>
        <v>3178840</v>
      </c>
      <c r="BB52" s="304">
        <f>SUMIF('Wainwright Water Dist'!$AG$236:$AG$244,BB43,'Wainwright Water Dist'!$G$236:$G$244)</f>
        <v>423900</v>
      </c>
      <c r="BC52" s="256"/>
      <c r="BD52" s="256"/>
      <c r="BE52" s="256"/>
      <c r="BF52" s="256"/>
      <c r="BG52" s="256"/>
      <c r="BH52" s="256"/>
      <c r="BI52" s="256"/>
      <c r="BJ52" s="256"/>
      <c r="BK52" s="256"/>
      <c r="BL52" s="235"/>
      <c r="BM52" s="235"/>
      <c r="BN52" s="235"/>
      <c r="BO52" s="235"/>
      <c r="BP52" s="235"/>
      <c r="BQ52" s="235"/>
    </row>
    <row r="53" spans="1:69">
      <c r="A53" s="305" t="s">
        <v>465</v>
      </c>
      <c r="B53" s="300"/>
      <c r="C53" s="617">
        <v>0</v>
      </c>
      <c r="D53" s="617">
        <f>'Utilidor Section Plan_Rearr '!B83</f>
        <v>0</v>
      </c>
      <c r="E53" s="617">
        <f>'Utilidor Section Plan_Rearr '!C83</f>
        <v>0</v>
      </c>
      <c r="F53" s="617">
        <f>'Utilidor Section Plan_Rearr '!D83</f>
        <v>0</v>
      </c>
      <c r="G53" s="617">
        <f>'Utilidor Section Plan_Rearr '!E83</f>
        <v>0</v>
      </c>
      <c r="H53" s="617">
        <f>'Utilidor Section Plan_Rearr '!F83</f>
        <v>0</v>
      </c>
      <c r="I53" s="617">
        <f>'Utilidor Section Plan_Rearr '!G83</f>
        <v>0</v>
      </c>
      <c r="J53" s="617">
        <f>'Utilidor Section Plan_Rearr '!H83</f>
        <v>0</v>
      </c>
      <c r="K53" s="617">
        <f>'Utilidor Section Plan_Rearr '!I83</f>
        <v>0</v>
      </c>
      <c r="L53" s="617">
        <f>'Utilidor Section Plan_Rearr '!J83</f>
        <v>0</v>
      </c>
      <c r="M53" s="617">
        <f>'Utilidor Section Plan_Rearr '!K83</f>
        <v>0</v>
      </c>
      <c r="N53" s="617">
        <f>'Utilidor Section Plan_Rearr '!L83</f>
        <v>0</v>
      </c>
      <c r="O53" s="617">
        <f>'Utilidor Section Plan_Rearr '!M83</f>
        <v>0</v>
      </c>
      <c r="P53" s="617">
        <f>'Utilidor Section Plan_Rearr '!N83</f>
        <v>0</v>
      </c>
      <c r="Q53" s="617">
        <f>'Utilidor Section Plan_Rearr '!O83</f>
        <v>0</v>
      </c>
      <c r="R53" s="617">
        <f>'Utilidor Section Plan_Rearr '!P83</f>
        <v>0</v>
      </c>
      <c r="S53" s="617">
        <f>'Utilidor Section Plan_Rearr '!Q83</f>
        <v>0</v>
      </c>
      <c r="T53" s="617">
        <f>'Utilidor Section Plan_Rearr '!R83</f>
        <v>0</v>
      </c>
      <c r="U53" s="617">
        <f>'Utilidor Section Plan_Rearr '!S83</f>
        <v>0</v>
      </c>
      <c r="V53" s="617">
        <f>'Utilidor Section Plan_Rearr '!T83</f>
        <v>0</v>
      </c>
      <c r="W53" s="617">
        <f>'Utilidor Section Plan_Rearr '!U83</f>
        <v>0</v>
      </c>
      <c r="X53" s="617">
        <f>'Utilidor Section Plan_Rearr '!V83</f>
        <v>0</v>
      </c>
      <c r="Y53" s="617">
        <f>'Utilidor Section Plan_Rearr '!W83</f>
        <v>0</v>
      </c>
      <c r="Z53" s="617">
        <f>'Utilidor Section Plan_Rearr '!X83</f>
        <v>0</v>
      </c>
      <c r="AA53" s="617">
        <f>'Utilidor Section Plan_Rearr '!Y83</f>
        <v>0</v>
      </c>
      <c r="AB53" s="617">
        <f>'Utilidor Section Plan_Rearr '!Z83</f>
        <v>0</v>
      </c>
      <c r="AC53" s="617">
        <f>'Utilidor Section Plan_Rearr '!AA83</f>
        <v>0</v>
      </c>
      <c r="AD53" s="617">
        <f>'Utilidor Section Plan_Rearr '!AB83</f>
        <v>0</v>
      </c>
      <c r="AE53" s="617">
        <f>'Utilidor Section Plan_Rearr '!AC83</f>
        <v>0</v>
      </c>
      <c r="AF53" s="617">
        <f>'Utilidor Section Plan_Rearr '!AD83</f>
        <v>0</v>
      </c>
      <c r="AG53" s="617">
        <f>'Utilidor Section Plan_Rearr '!AE83</f>
        <v>0</v>
      </c>
      <c r="AH53" s="617">
        <f>'Utilidor Section Plan_Rearr '!AF83</f>
        <v>0</v>
      </c>
      <c r="AI53" s="617">
        <f>'Utilidor Section Plan_Rearr '!AG83</f>
        <v>0</v>
      </c>
      <c r="AJ53" s="617">
        <f>'Utilidor Section Plan_Rearr '!AH83</f>
        <v>0</v>
      </c>
      <c r="AK53" s="617">
        <f>'Utilidor Section Plan_Rearr '!AI83</f>
        <v>0</v>
      </c>
      <c r="AL53" s="617">
        <v>0</v>
      </c>
      <c r="AM53" s="617">
        <f>'Utilidor Section Plan_Rearr '!AK83</f>
        <v>0</v>
      </c>
      <c r="AN53" s="617">
        <f>'Utilidor Section Plan_Rearr '!AL83</f>
        <v>0</v>
      </c>
      <c r="AO53" s="617">
        <f>'Utilidor Section Plan_Rearr '!AM83</f>
        <v>0</v>
      </c>
      <c r="AP53" s="617">
        <v>1131</v>
      </c>
      <c r="AQ53" s="617">
        <v>1131</v>
      </c>
      <c r="AR53" s="617">
        <v>1131</v>
      </c>
      <c r="AS53" s="617">
        <v>1131</v>
      </c>
      <c r="AT53" s="617">
        <v>1131</v>
      </c>
      <c r="AU53" s="617">
        <v>1131</v>
      </c>
      <c r="AV53" s="617">
        <v>1131</v>
      </c>
      <c r="AW53" s="617">
        <v>1131</v>
      </c>
      <c r="AX53" s="617">
        <v>1131</v>
      </c>
      <c r="AY53" s="617">
        <v>1131</v>
      </c>
      <c r="AZ53" s="617">
        <v>4416</v>
      </c>
      <c r="BA53" s="617">
        <v>4416</v>
      </c>
      <c r="BB53" s="617">
        <v>4416</v>
      </c>
      <c r="BC53" s="250"/>
      <c r="BD53" s="250"/>
      <c r="BE53" s="250"/>
      <c r="BF53" s="250"/>
      <c r="BG53" s="250"/>
      <c r="BH53" s="250"/>
      <c r="BI53" s="250"/>
      <c r="BJ53" s="250"/>
      <c r="BK53" s="250"/>
      <c r="BL53" s="28"/>
      <c r="BM53" s="28"/>
      <c r="BN53" s="28"/>
      <c r="BO53" s="28"/>
      <c r="BP53" s="28"/>
      <c r="BQ53" s="28"/>
    </row>
    <row r="54" spans="1:69">
      <c r="A54" s="305" t="s">
        <v>466</v>
      </c>
      <c r="B54" s="300"/>
      <c r="C54" s="301">
        <f>C53</f>
        <v>0</v>
      </c>
      <c r="D54" s="301">
        <f t="shared" ref="D54:AI54" si="32">C54+D53</f>
        <v>0</v>
      </c>
      <c r="E54" s="301">
        <f t="shared" si="32"/>
        <v>0</v>
      </c>
      <c r="F54" s="301">
        <f t="shared" si="32"/>
        <v>0</v>
      </c>
      <c r="G54" s="301">
        <f t="shared" si="32"/>
        <v>0</v>
      </c>
      <c r="H54" s="301">
        <f t="shared" si="32"/>
        <v>0</v>
      </c>
      <c r="I54" s="301">
        <f t="shared" si="32"/>
        <v>0</v>
      </c>
      <c r="J54" s="301">
        <f t="shared" si="32"/>
        <v>0</v>
      </c>
      <c r="K54" s="301">
        <f t="shared" si="32"/>
        <v>0</v>
      </c>
      <c r="L54" s="301">
        <f t="shared" si="32"/>
        <v>0</v>
      </c>
      <c r="M54" s="301">
        <f t="shared" si="32"/>
        <v>0</v>
      </c>
      <c r="N54" s="301">
        <f t="shared" si="32"/>
        <v>0</v>
      </c>
      <c r="O54" s="301">
        <f t="shared" si="32"/>
        <v>0</v>
      </c>
      <c r="P54" s="301">
        <f t="shared" si="32"/>
        <v>0</v>
      </c>
      <c r="Q54" s="301">
        <f t="shared" si="32"/>
        <v>0</v>
      </c>
      <c r="R54" s="301">
        <f t="shared" si="32"/>
        <v>0</v>
      </c>
      <c r="S54" s="301">
        <f t="shared" si="32"/>
        <v>0</v>
      </c>
      <c r="T54" s="301">
        <f t="shared" si="32"/>
        <v>0</v>
      </c>
      <c r="U54" s="301">
        <f t="shared" si="32"/>
        <v>0</v>
      </c>
      <c r="V54" s="301">
        <f t="shared" si="32"/>
        <v>0</v>
      </c>
      <c r="W54" s="301">
        <f t="shared" si="32"/>
        <v>0</v>
      </c>
      <c r="X54" s="301">
        <f t="shared" si="32"/>
        <v>0</v>
      </c>
      <c r="Y54" s="301">
        <f t="shared" si="32"/>
        <v>0</v>
      </c>
      <c r="Z54" s="301">
        <f t="shared" si="32"/>
        <v>0</v>
      </c>
      <c r="AA54" s="301">
        <f t="shared" si="32"/>
        <v>0</v>
      </c>
      <c r="AB54" s="301">
        <f t="shared" si="32"/>
        <v>0</v>
      </c>
      <c r="AC54" s="301">
        <f t="shared" si="32"/>
        <v>0</v>
      </c>
      <c r="AD54" s="301">
        <f t="shared" si="32"/>
        <v>0</v>
      </c>
      <c r="AE54" s="301">
        <f t="shared" si="32"/>
        <v>0</v>
      </c>
      <c r="AF54" s="301">
        <f t="shared" si="32"/>
        <v>0</v>
      </c>
      <c r="AG54" s="301">
        <f t="shared" si="32"/>
        <v>0</v>
      </c>
      <c r="AH54" s="301">
        <f t="shared" si="32"/>
        <v>0</v>
      </c>
      <c r="AI54" s="301">
        <f t="shared" si="32"/>
        <v>0</v>
      </c>
      <c r="AJ54" s="301">
        <f t="shared" ref="AJ54:BB54" si="33">AI54+AJ53</f>
        <v>0</v>
      </c>
      <c r="AK54" s="301">
        <f t="shared" si="33"/>
        <v>0</v>
      </c>
      <c r="AL54" s="301">
        <f t="shared" si="33"/>
        <v>0</v>
      </c>
      <c r="AM54" s="301">
        <f t="shared" si="33"/>
        <v>0</v>
      </c>
      <c r="AN54" s="301">
        <f t="shared" si="33"/>
        <v>0</v>
      </c>
      <c r="AO54" s="301">
        <f t="shared" si="33"/>
        <v>0</v>
      </c>
      <c r="AP54" s="301">
        <f t="shared" si="33"/>
        <v>1131</v>
      </c>
      <c r="AQ54" s="301">
        <f t="shared" si="33"/>
        <v>2262</v>
      </c>
      <c r="AR54" s="301">
        <f t="shared" si="33"/>
        <v>3393</v>
      </c>
      <c r="AS54" s="301">
        <f t="shared" si="33"/>
        <v>4524</v>
      </c>
      <c r="AT54" s="301">
        <f t="shared" si="33"/>
        <v>5655</v>
      </c>
      <c r="AU54" s="301">
        <f t="shared" si="33"/>
        <v>6786</v>
      </c>
      <c r="AV54" s="301">
        <f t="shared" si="33"/>
        <v>7917</v>
      </c>
      <c r="AW54" s="301">
        <f t="shared" si="33"/>
        <v>9048</v>
      </c>
      <c r="AX54" s="301">
        <f t="shared" si="33"/>
        <v>10179</v>
      </c>
      <c r="AY54" s="301">
        <f t="shared" si="33"/>
        <v>11310</v>
      </c>
      <c r="AZ54" s="301">
        <f t="shared" si="33"/>
        <v>15726</v>
      </c>
      <c r="BA54" s="301">
        <f t="shared" si="33"/>
        <v>20142</v>
      </c>
      <c r="BB54" s="302">
        <f t="shared" si="33"/>
        <v>24558</v>
      </c>
      <c r="BC54" s="633">
        <f>BB51-BB54</f>
        <v>5511</v>
      </c>
      <c r="BD54" s="250"/>
      <c r="BE54" s="250"/>
      <c r="BF54" s="250"/>
      <c r="BG54" s="250"/>
      <c r="BH54" s="250"/>
      <c r="BI54" s="250"/>
      <c r="BJ54" s="250"/>
      <c r="BK54" s="250"/>
      <c r="BL54" s="28"/>
      <c r="BM54" s="28"/>
      <c r="BN54" s="28"/>
      <c r="BO54" s="28"/>
      <c r="BP54" s="28"/>
      <c r="BQ54" s="28"/>
    </row>
    <row r="55" spans="1:69" s="236" customFormat="1" ht="13.5" thickBot="1">
      <c r="A55" s="360" t="s">
        <v>467</v>
      </c>
      <c r="B55" s="385"/>
      <c r="C55" s="307">
        <f t="shared" ref="C55:BA55" si="34">((SUM($C52:$BB52)/$BB51))*C53</f>
        <v>0</v>
      </c>
      <c r="D55" s="307">
        <f t="shared" si="34"/>
        <v>0</v>
      </c>
      <c r="E55" s="307">
        <f t="shared" si="34"/>
        <v>0</v>
      </c>
      <c r="F55" s="307">
        <f t="shared" si="34"/>
        <v>0</v>
      </c>
      <c r="G55" s="307">
        <f t="shared" si="34"/>
        <v>0</v>
      </c>
      <c r="H55" s="307">
        <f t="shared" si="34"/>
        <v>0</v>
      </c>
      <c r="I55" s="307">
        <f t="shared" si="34"/>
        <v>0</v>
      </c>
      <c r="J55" s="307">
        <f t="shared" si="34"/>
        <v>0</v>
      </c>
      <c r="K55" s="307">
        <f t="shared" si="34"/>
        <v>0</v>
      </c>
      <c r="L55" s="307">
        <f t="shared" si="34"/>
        <v>0</v>
      </c>
      <c r="M55" s="307">
        <f t="shared" si="34"/>
        <v>0</v>
      </c>
      <c r="N55" s="307">
        <f t="shared" si="34"/>
        <v>0</v>
      </c>
      <c r="O55" s="307">
        <f t="shared" si="34"/>
        <v>0</v>
      </c>
      <c r="P55" s="307">
        <f t="shared" si="34"/>
        <v>0</v>
      </c>
      <c r="Q55" s="307">
        <f t="shared" si="34"/>
        <v>0</v>
      </c>
      <c r="R55" s="307">
        <f t="shared" si="34"/>
        <v>0</v>
      </c>
      <c r="S55" s="307">
        <f t="shared" si="34"/>
        <v>0</v>
      </c>
      <c r="T55" s="307">
        <f t="shared" si="34"/>
        <v>0</v>
      </c>
      <c r="U55" s="307">
        <f t="shared" si="34"/>
        <v>0</v>
      </c>
      <c r="V55" s="307">
        <f t="shared" si="34"/>
        <v>0</v>
      </c>
      <c r="W55" s="307">
        <f t="shared" si="34"/>
        <v>0</v>
      </c>
      <c r="X55" s="307">
        <f t="shared" si="34"/>
        <v>0</v>
      </c>
      <c r="Y55" s="307">
        <f t="shared" si="34"/>
        <v>0</v>
      </c>
      <c r="Z55" s="307">
        <f t="shared" si="34"/>
        <v>0</v>
      </c>
      <c r="AA55" s="307">
        <f t="shared" si="34"/>
        <v>0</v>
      </c>
      <c r="AB55" s="307">
        <f t="shared" si="34"/>
        <v>0</v>
      </c>
      <c r="AC55" s="307">
        <f t="shared" si="34"/>
        <v>0</v>
      </c>
      <c r="AD55" s="307">
        <f t="shared" si="34"/>
        <v>0</v>
      </c>
      <c r="AE55" s="307">
        <f t="shared" si="34"/>
        <v>0</v>
      </c>
      <c r="AF55" s="307">
        <f t="shared" si="34"/>
        <v>0</v>
      </c>
      <c r="AG55" s="307">
        <f t="shared" si="34"/>
        <v>0</v>
      </c>
      <c r="AH55" s="307">
        <f t="shared" si="34"/>
        <v>0</v>
      </c>
      <c r="AI55" s="307">
        <f t="shared" si="34"/>
        <v>0</v>
      </c>
      <c r="AJ55" s="307">
        <f t="shared" si="34"/>
        <v>0</v>
      </c>
      <c r="AK55" s="307">
        <f t="shared" si="34"/>
        <v>0</v>
      </c>
      <c r="AL55" s="307">
        <f t="shared" si="34"/>
        <v>0</v>
      </c>
      <c r="AM55" s="307">
        <f t="shared" si="34"/>
        <v>0</v>
      </c>
      <c r="AN55" s="307">
        <f t="shared" si="34"/>
        <v>0</v>
      </c>
      <c r="AO55" s="307">
        <f t="shared" si="34"/>
        <v>0</v>
      </c>
      <c r="AP55" s="307">
        <f t="shared" si="34"/>
        <v>273695.68093385216</v>
      </c>
      <c r="AQ55" s="307">
        <f t="shared" si="34"/>
        <v>273695.68093385216</v>
      </c>
      <c r="AR55" s="307">
        <f t="shared" si="34"/>
        <v>273695.68093385216</v>
      </c>
      <c r="AS55" s="307">
        <f t="shared" si="34"/>
        <v>273695.68093385216</v>
      </c>
      <c r="AT55" s="307">
        <f t="shared" si="34"/>
        <v>273695.68093385216</v>
      </c>
      <c r="AU55" s="307">
        <f t="shared" si="34"/>
        <v>273695.68093385216</v>
      </c>
      <c r="AV55" s="307">
        <f t="shared" si="34"/>
        <v>273695.68093385216</v>
      </c>
      <c r="AW55" s="307">
        <f t="shared" si="34"/>
        <v>273695.68093385216</v>
      </c>
      <c r="AX55" s="307">
        <f t="shared" si="34"/>
        <v>273695.68093385216</v>
      </c>
      <c r="AY55" s="307">
        <f t="shared" si="34"/>
        <v>273695.68093385216</v>
      </c>
      <c r="AZ55" s="307">
        <f t="shared" si="34"/>
        <v>1068647.3271475607</v>
      </c>
      <c r="BA55" s="307">
        <f t="shared" si="34"/>
        <v>1068647.3271475607</v>
      </c>
      <c r="BB55" s="308">
        <f>((SUM($C52:$BB52)/$BB51))*BB53</f>
        <v>1068647.3271475607</v>
      </c>
      <c r="BC55" s="257"/>
      <c r="BD55" s="257"/>
      <c r="BE55" s="257"/>
      <c r="BF55" s="257"/>
      <c r="BG55" s="257"/>
      <c r="BH55" s="257"/>
      <c r="BI55" s="257"/>
      <c r="BJ55" s="257"/>
      <c r="BK55" s="257"/>
      <c r="BL55" s="237"/>
      <c r="BM55" s="237"/>
      <c r="BN55" s="237"/>
      <c r="BO55" s="237"/>
      <c r="BP55" s="237"/>
      <c r="BQ55" s="237"/>
    </row>
    <row r="56" spans="1:69" s="24" customFormat="1">
      <c r="A56" s="91" t="s">
        <v>468</v>
      </c>
      <c r="B56" s="91"/>
      <c r="C56" s="390">
        <f>C46+C52</f>
        <v>0</v>
      </c>
      <c r="D56" s="390">
        <f t="shared" ref="D56:BB56" si="35">D46+D52</f>
        <v>0</v>
      </c>
      <c r="E56" s="390">
        <f t="shared" si="35"/>
        <v>0</v>
      </c>
      <c r="F56" s="390">
        <f t="shared" si="35"/>
        <v>0</v>
      </c>
      <c r="G56" s="390">
        <f t="shared" si="35"/>
        <v>0</v>
      </c>
      <c r="H56" s="390">
        <f t="shared" si="35"/>
        <v>0</v>
      </c>
      <c r="I56" s="390">
        <f t="shared" si="35"/>
        <v>0</v>
      </c>
      <c r="J56" s="390">
        <f t="shared" si="35"/>
        <v>0</v>
      </c>
      <c r="K56" s="390">
        <f t="shared" si="35"/>
        <v>0</v>
      </c>
      <c r="L56" s="390">
        <f t="shared" si="35"/>
        <v>0</v>
      </c>
      <c r="M56" s="390">
        <f t="shared" si="35"/>
        <v>0</v>
      </c>
      <c r="N56" s="390">
        <f t="shared" si="35"/>
        <v>0</v>
      </c>
      <c r="O56" s="390">
        <f t="shared" si="35"/>
        <v>0</v>
      </c>
      <c r="P56" s="390">
        <f t="shared" si="35"/>
        <v>0</v>
      </c>
      <c r="Q56" s="390">
        <f t="shared" si="35"/>
        <v>0</v>
      </c>
      <c r="R56" s="390">
        <f t="shared" si="35"/>
        <v>0</v>
      </c>
      <c r="S56" s="390">
        <f t="shared" si="35"/>
        <v>108680</v>
      </c>
      <c r="T56" s="390">
        <f t="shared" si="35"/>
        <v>19950</v>
      </c>
      <c r="U56" s="390">
        <f t="shared" si="35"/>
        <v>3947922</v>
      </c>
      <c r="V56" s="390">
        <f t="shared" si="35"/>
        <v>0</v>
      </c>
      <c r="W56" s="390">
        <f t="shared" si="35"/>
        <v>0</v>
      </c>
      <c r="X56" s="390">
        <f t="shared" si="35"/>
        <v>1951211</v>
      </c>
      <c r="Y56" s="390">
        <f t="shared" si="35"/>
        <v>0</v>
      </c>
      <c r="Z56" s="390">
        <f t="shared" si="35"/>
        <v>0</v>
      </c>
      <c r="AA56" s="390">
        <f t="shared" si="35"/>
        <v>600954</v>
      </c>
      <c r="AB56" s="390">
        <f t="shared" si="35"/>
        <v>13279690</v>
      </c>
      <c r="AC56" s="390">
        <f t="shared" si="35"/>
        <v>0</v>
      </c>
      <c r="AD56" s="390">
        <f t="shared" si="35"/>
        <v>4807530</v>
      </c>
      <c r="AE56" s="390">
        <f t="shared" si="35"/>
        <v>0</v>
      </c>
      <c r="AF56" s="390">
        <f t="shared" si="35"/>
        <v>0</v>
      </c>
      <c r="AG56" s="390">
        <f t="shared" si="35"/>
        <v>0</v>
      </c>
      <c r="AH56" s="390">
        <f t="shared" si="35"/>
        <v>46760</v>
      </c>
      <c r="AI56" s="390">
        <f t="shared" si="35"/>
        <v>0</v>
      </c>
      <c r="AJ56" s="390">
        <f t="shared" si="35"/>
        <v>0</v>
      </c>
      <c r="AK56" s="390">
        <f t="shared" si="35"/>
        <v>0</v>
      </c>
      <c r="AL56" s="390">
        <f t="shared" si="35"/>
        <v>2885236</v>
      </c>
      <c r="AM56" s="390">
        <f t="shared" si="35"/>
        <v>0</v>
      </c>
      <c r="AN56" s="390">
        <f t="shared" si="35"/>
        <v>0</v>
      </c>
      <c r="AO56" s="390">
        <f t="shared" si="35"/>
        <v>0</v>
      </c>
      <c r="AP56" s="390">
        <f t="shared" si="35"/>
        <v>180075</v>
      </c>
      <c r="AQ56" s="390">
        <f t="shared" si="35"/>
        <v>3541680</v>
      </c>
      <c r="AR56" s="390">
        <f t="shared" si="35"/>
        <v>0</v>
      </c>
      <c r="AS56" s="390">
        <f t="shared" si="35"/>
        <v>610232</v>
      </c>
      <c r="AT56" s="390">
        <f t="shared" si="35"/>
        <v>85350</v>
      </c>
      <c r="AU56" s="390">
        <f t="shared" si="35"/>
        <v>0</v>
      </c>
      <c r="AV56" s="390">
        <f t="shared" si="35"/>
        <v>0</v>
      </c>
      <c r="AW56" s="390">
        <f t="shared" si="35"/>
        <v>1572204</v>
      </c>
      <c r="AX56" s="390">
        <f t="shared" si="35"/>
        <v>0</v>
      </c>
      <c r="AY56" s="390">
        <f t="shared" si="35"/>
        <v>0</v>
      </c>
      <c r="AZ56" s="390">
        <f t="shared" si="35"/>
        <v>0</v>
      </c>
      <c r="BA56" s="390">
        <f t="shared" si="35"/>
        <v>3178840</v>
      </c>
      <c r="BB56" s="390">
        <f t="shared" si="35"/>
        <v>423900</v>
      </c>
      <c r="BC56" s="232"/>
      <c r="BD56" s="232"/>
      <c r="BE56" s="232"/>
      <c r="BF56" s="232"/>
      <c r="BG56" s="232"/>
      <c r="BH56" s="232"/>
      <c r="BI56" s="232"/>
      <c r="BJ56" s="232"/>
      <c r="BK56" s="232"/>
      <c r="BL56" s="232"/>
      <c r="BM56" s="232"/>
      <c r="BN56" s="232"/>
      <c r="BO56" s="232"/>
      <c r="BP56" s="232"/>
      <c r="BQ56" s="232"/>
    </row>
    <row r="57" spans="1:69" s="24" customFormat="1" ht="13.5" thickBot="1">
      <c r="A57" s="388" t="s">
        <v>469</v>
      </c>
      <c r="B57" s="388"/>
      <c r="C57" s="389">
        <f>C49+C55</f>
        <v>0</v>
      </c>
      <c r="D57" s="389">
        <f t="shared" ref="D57:BB57" si="36">D49+D55</f>
        <v>0</v>
      </c>
      <c r="E57" s="389">
        <f t="shared" si="36"/>
        <v>0</v>
      </c>
      <c r="F57" s="389">
        <f t="shared" si="36"/>
        <v>0</v>
      </c>
      <c r="G57" s="389">
        <f t="shared" si="36"/>
        <v>925650.92527952523</v>
      </c>
      <c r="H57" s="389">
        <f t="shared" si="36"/>
        <v>1361443.2793260287</v>
      </c>
      <c r="I57" s="389">
        <f t="shared" si="36"/>
        <v>878948.89974427421</v>
      </c>
      <c r="J57" s="389">
        <f t="shared" si="36"/>
        <v>756367.7349162203</v>
      </c>
      <c r="K57" s="389">
        <f t="shared" si="36"/>
        <v>732876.8957248365</v>
      </c>
      <c r="L57" s="389">
        <f t="shared" si="36"/>
        <v>1013461.9193996977</v>
      </c>
      <c r="M57" s="389">
        <f t="shared" si="36"/>
        <v>457512.05853694963</v>
      </c>
      <c r="N57" s="389">
        <f t="shared" si="36"/>
        <v>1014394.0955580859</v>
      </c>
      <c r="O57" s="389">
        <f t="shared" si="36"/>
        <v>686268.08780542435</v>
      </c>
      <c r="P57" s="389">
        <f t="shared" si="36"/>
        <v>1054664.1056004579</v>
      </c>
      <c r="Q57" s="389">
        <f t="shared" si="36"/>
        <v>1190016.0837984309</v>
      </c>
      <c r="R57" s="389">
        <f t="shared" si="36"/>
        <v>909058.18966021447</v>
      </c>
      <c r="S57" s="389">
        <f t="shared" si="36"/>
        <v>1179948.5812878378</v>
      </c>
      <c r="T57" s="389">
        <f t="shared" si="36"/>
        <v>930125.37083978869</v>
      </c>
      <c r="U57" s="389">
        <f t="shared" si="36"/>
        <v>918939.25693912979</v>
      </c>
      <c r="V57" s="389">
        <f t="shared" si="36"/>
        <v>1207913.8660394852</v>
      </c>
      <c r="W57" s="389">
        <f t="shared" si="36"/>
        <v>928447.45375468989</v>
      </c>
      <c r="X57" s="389">
        <f t="shared" si="36"/>
        <v>1172677.6072524094</v>
      </c>
      <c r="Y57" s="389">
        <f t="shared" si="36"/>
        <v>1505464.4957970122</v>
      </c>
      <c r="Z57" s="389">
        <f t="shared" si="36"/>
        <v>975615.56736913498</v>
      </c>
      <c r="AA57" s="389">
        <f t="shared" si="36"/>
        <v>896194.15867445664</v>
      </c>
      <c r="AB57" s="389">
        <f t="shared" si="36"/>
        <v>877177.76504333655</v>
      </c>
      <c r="AC57" s="389">
        <f t="shared" si="36"/>
        <v>1182745.1097630025</v>
      </c>
      <c r="AD57" s="389">
        <f t="shared" si="36"/>
        <v>515120.54512534302</v>
      </c>
      <c r="AE57" s="389">
        <f t="shared" si="36"/>
        <v>515120.54512534302</v>
      </c>
      <c r="AF57" s="389">
        <f t="shared" si="36"/>
        <v>749656.06657582487</v>
      </c>
      <c r="AG57" s="389">
        <f t="shared" si="36"/>
        <v>995004.8314636104</v>
      </c>
      <c r="AH57" s="389">
        <f t="shared" si="36"/>
        <v>0</v>
      </c>
      <c r="AI57" s="389">
        <f t="shared" si="36"/>
        <v>0</v>
      </c>
      <c r="AJ57" s="389">
        <f t="shared" si="36"/>
        <v>0</v>
      </c>
      <c r="AK57" s="389">
        <f t="shared" si="36"/>
        <v>0</v>
      </c>
      <c r="AL57" s="389">
        <f t="shared" si="36"/>
        <v>0</v>
      </c>
      <c r="AM57" s="389">
        <f t="shared" si="36"/>
        <v>0</v>
      </c>
      <c r="AN57" s="389">
        <f t="shared" si="36"/>
        <v>0</v>
      </c>
      <c r="AO57" s="389">
        <f t="shared" si="36"/>
        <v>0</v>
      </c>
      <c r="AP57" s="389">
        <f t="shared" si="36"/>
        <v>273695.68093385216</v>
      </c>
      <c r="AQ57" s="389">
        <f t="shared" si="36"/>
        <v>273695.68093385216</v>
      </c>
      <c r="AR57" s="389">
        <f t="shared" si="36"/>
        <v>273695.68093385216</v>
      </c>
      <c r="AS57" s="389">
        <f t="shared" si="36"/>
        <v>273695.68093385216</v>
      </c>
      <c r="AT57" s="389">
        <f t="shared" si="36"/>
        <v>273695.68093385216</v>
      </c>
      <c r="AU57" s="389">
        <f t="shared" si="36"/>
        <v>273695.68093385216</v>
      </c>
      <c r="AV57" s="389">
        <f t="shared" si="36"/>
        <v>273695.68093385216</v>
      </c>
      <c r="AW57" s="389">
        <f t="shared" si="36"/>
        <v>273695.68093385216</v>
      </c>
      <c r="AX57" s="389">
        <f t="shared" si="36"/>
        <v>273695.68093385216</v>
      </c>
      <c r="AY57" s="389">
        <f t="shared" si="36"/>
        <v>273695.68093385216</v>
      </c>
      <c r="AZ57" s="389">
        <f t="shared" si="36"/>
        <v>1068647.3271475607</v>
      </c>
      <c r="BA57" s="389">
        <f t="shared" si="36"/>
        <v>1068647.3271475607</v>
      </c>
      <c r="BB57" s="389">
        <f t="shared" si="36"/>
        <v>1068647.3271475607</v>
      </c>
      <c r="BC57" s="232"/>
      <c r="BD57" s="232"/>
      <c r="BE57" s="232"/>
      <c r="BF57" s="232"/>
      <c r="BG57" s="232"/>
      <c r="BH57" s="232"/>
      <c r="BI57" s="232"/>
      <c r="BJ57" s="232"/>
      <c r="BK57" s="232"/>
      <c r="BL57" s="232"/>
      <c r="BM57" s="232"/>
      <c r="BN57" s="232"/>
      <c r="BO57" s="232"/>
      <c r="BP57" s="232"/>
      <c r="BQ57" s="232"/>
    </row>
    <row r="58" spans="1:69" ht="13.5" thickTop="1">
      <c r="B58" s="111"/>
      <c r="C58" s="253"/>
      <c r="D58" s="249"/>
      <c r="E58" s="249"/>
      <c r="F58" s="249"/>
      <c r="G58" s="249"/>
      <c r="H58" s="249"/>
      <c r="I58" s="249"/>
      <c r="J58" s="249"/>
      <c r="K58" s="249"/>
      <c r="L58" s="249"/>
      <c r="M58" s="249"/>
      <c r="N58" s="249"/>
      <c r="O58" s="249"/>
      <c r="P58" s="249"/>
      <c r="Q58" s="249"/>
      <c r="R58" s="249"/>
      <c r="S58" s="249"/>
      <c r="T58" s="249"/>
      <c r="U58" s="249"/>
      <c r="V58" s="249"/>
      <c r="W58" s="249"/>
      <c r="X58" s="249"/>
      <c r="Y58" s="249"/>
      <c r="Z58" s="249"/>
      <c r="AA58" s="249"/>
      <c r="AB58" s="249"/>
      <c r="AC58" s="249"/>
      <c r="AD58" s="249"/>
      <c r="AE58" s="249"/>
      <c r="AF58" s="249"/>
      <c r="AG58" s="249"/>
      <c r="AH58" s="249"/>
      <c r="AI58" s="249"/>
      <c r="AJ58" s="249"/>
      <c r="AK58" s="249"/>
      <c r="AL58" s="249"/>
      <c r="AM58" s="249"/>
      <c r="AN58" s="249"/>
      <c r="AO58" s="249"/>
      <c r="AP58" s="249"/>
      <c r="AQ58" s="249"/>
      <c r="AR58" s="249"/>
      <c r="AS58" s="249"/>
      <c r="AT58" s="249"/>
      <c r="AU58" s="249"/>
      <c r="AV58" s="249"/>
      <c r="AW58" s="249"/>
      <c r="AX58" s="249"/>
      <c r="AY58" s="249"/>
      <c r="AZ58" s="249"/>
      <c r="BA58" s="249"/>
      <c r="BB58" s="249"/>
      <c r="BC58" s="250"/>
      <c r="BD58" s="250"/>
      <c r="BE58" s="250"/>
      <c r="BF58" s="250"/>
      <c r="BG58" s="250"/>
      <c r="BH58" s="250"/>
      <c r="BI58" s="250"/>
      <c r="BJ58" s="250"/>
      <c r="BK58" s="250"/>
      <c r="BL58" s="28"/>
      <c r="BM58" s="28"/>
      <c r="BN58" s="28"/>
      <c r="BO58" s="28"/>
      <c r="BP58" s="28"/>
      <c r="BQ58" s="28"/>
    </row>
    <row r="59" spans="1:69">
      <c r="A59" s="221" t="s">
        <v>156</v>
      </c>
      <c r="B59" s="214"/>
      <c r="C59" s="126"/>
      <c r="D59" s="111"/>
      <c r="E59" s="111"/>
      <c r="F59" s="111"/>
      <c r="G59" s="111"/>
      <c r="H59" s="111"/>
      <c r="I59" s="111"/>
      <c r="J59" s="111"/>
      <c r="K59" s="111"/>
      <c r="L59" s="111"/>
      <c r="M59" s="111"/>
      <c r="N59" s="111"/>
      <c r="O59" s="111"/>
      <c r="P59" s="111"/>
      <c r="Q59" s="111"/>
      <c r="R59" s="111"/>
      <c r="S59" s="111"/>
      <c r="T59" s="111"/>
      <c r="U59" s="111"/>
      <c r="V59" s="111"/>
      <c r="W59" s="111"/>
      <c r="X59" s="111"/>
      <c r="Y59" s="111"/>
      <c r="Z59" s="111"/>
      <c r="AA59" s="111"/>
      <c r="AB59" s="111"/>
      <c r="AC59" s="111"/>
      <c r="AD59" s="111"/>
      <c r="AE59" s="111"/>
      <c r="AF59" s="111"/>
      <c r="AG59" s="111"/>
      <c r="AH59" s="111"/>
      <c r="AI59" s="111"/>
      <c r="AJ59" s="111"/>
      <c r="AK59" s="111"/>
      <c r="AL59" s="111"/>
      <c r="AM59" s="111"/>
      <c r="AN59" s="111"/>
      <c r="AO59" s="111"/>
      <c r="AP59" s="111"/>
      <c r="AQ59" s="111"/>
      <c r="AR59" s="111"/>
      <c r="AS59" s="111"/>
      <c r="AT59" s="111"/>
      <c r="AU59" s="111"/>
      <c r="AV59" s="111"/>
      <c r="AW59" s="111"/>
      <c r="AX59" s="111"/>
      <c r="AY59" s="111"/>
      <c r="AZ59" s="111"/>
      <c r="BA59" s="111"/>
      <c r="BB59" s="111"/>
      <c r="BC59" s="111"/>
      <c r="BD59" s="111"/>
      <c r="BE59" s="111"/>
      <c r="BF59" s="111"/>
      <c r="BG59" s="111"/>
      <c r="BH59" s="111"/>
      <c r="BI59" s="111"/>
      <c r="BJ59" s="111"/>
      <c r="BK59" s="111"/>
    </row>
    <row r="60" spans="1:69" s="24" customFormat="1" ht="13.5" thickBot="1">
      <c r="A60" s="24" t="s">
        <v>938</v>
      </c>
      <c r="C60" s="231" t="s">
        <v>16</v>
      </c>
      <c r="D60" s="33">
        <v>2008</v>
      </c>
      <c r="E60" s="33">
        <f t="shared" ref="E60:AJ60" si="37">D60+1</f>
        <v>2009</v>
      </c>
      <c r="F60" s="33">
        <f t="shared" si="37"/>
        <v>2010</v>
      </c>
      <c r="G60" s="33">
        <f t="shared" si="37"/>
        <v>2011</v>
      </c>
      <c r="H60" s="33">
        <f t="shared" si="37"/>
        <v>2012</v>
      </c>
      <c r="I60" s="33">
        <f t="shared" si="37"/>
        <v>2013</v>
      </c>
      <c r="J60" s="27">
        <f t="shared" si="37"/>
        <v>2014</v>
      </c>
      <c r="K60" s="27">
        <f t="shared" si="37"/>
        <v>2015</v>
      </c>
      <c r="L60" s="27">
        <f t="shared" si="37"/>
        <v>2016</v>
      </c>
      <c r="M60" s="27">
        <f t="shared" si="37"/>
        <v>2017</v>
      </c>
      <c r="N60" s="27">
        <f t="shared" si="37"/>
        <v>2018</v>
      </c>
      <c r="O60" s="27">
        <f t="shared" si="37"/>
        <v>2019</v>
      </c>
      <c r="P60" s="27">
        <f t="shared" si="37"/>
        <v>2020</v>
      </c>
      <c r="Q60" s="27">
        <f t="shared" si="37"/>
        <v>2021</v>
      </c>
      <c r="R60" s="27">
        <f t="shared" si="37"/>
        <v>2022</v>
      </c>
      <c r="S60" s="27">
        <f t="shared" si="37"/>
        <v>2023</v>
      </c>
      <c r="T60" s="27">
        <f t="shared" si="37"/>
        <v>2024</v>
      </c>
      <c r="U60" s="27">
        <f t="shared" si="37"/>
        <v>2025</v>
      </c>
      <c r="V60" s="27">
        <f t="shared" si="37"/>
        <v>2026</v>
      </c>
      <c r="W60" s="27">
        <f t="shared" si="37"/>
        <v>2027</v>
      </c>
      <c r="X60" s="27">
        <f t="shared" si="37"/>
        <v>2028</v>
      </c>
      <c r="Y60" s="27">
        <f t="shared" si="37"/>
        <v>2029</v>
      </c>
      <c r="Z60" s="27">
        <f t="shared" si="37"/>
        <v>2030</v>
      </c>
      <c r="AA60" s="27">
        <f t="shared" si="37"/>
        <v>2031</v>
      </c>
      <c r="AB60" s="27">
        <f t="shared" si="37"/>
        <v>2032</v>
      </c>
      <c r="AC60" s="27">
        <f t="shared" si="37"/>
        <v>2033</v>
      </c>
      <c r="AD60" s="27">
        <f t="shared" si="37"/>
        <v>2034</v>
      </c>
      <c r="AE60" s="27">
        <f t="shared" si="37"/>
        <v>2035</v>
      </c>
      <c r="AF60" s="27">
        <f t="shared" si="37"/>
        <v>2036</v>
      </c>
      <c r="AG60" s="27">
        <f t="shared" si="37"/>
        <v>2037</v>
      </c>
      <c r="AH60" s="27">
        <f t="shared" si="37"/>
        <v>2038</v>
      </c>
      <c r="AI60" s="27">
        <f t="shared" si="37"/>
        <v>2039</v>
      </c>
      <c r="AJ60" s="27">
        <f t="shared" si="37"/>
        <v>2040</v>
      </c>
      <c r="AK60" s="27">
        <f t="shared" ref="AK60:BB60" si="38">AJ60+1</f>
        <v>2041</v>
      </c>
      <c r="AL60" s="27">
        <f t="shared" si="38"/>
        <v>2042</v>
      </c>
      <c r="AM60" s="27">
        <f t="shared" si="38"/>
        <v>2043</v>
      </c>
      <c r="AN60" s="27">
        <f t="shared" si="38"/>
        <v>2044</v>
      </c>
      <c r="AO60" s="27">
        <f t="shared" si="38"/>
        <v>2045</v>
      </c>
      <c r="AP60" s="27">
        <f t="shared" si="38"/>
        <v>2046</v>
      </c>
      <c r="AQ60" s="27">
        <f t="shared" si="38"/>
        <v>2047</v>
      </c>
      <c r="AR60" s="27">
        <f t="shared" si="38"/>
        <v>2048</v>
      </c>
      <c r="AS60" s="27">
        <f t="shared" si="38"/>
        <v>2049</v>
      </c>
      <c r="AT60" s="27">
        <f t="shared" si="38"/>
        <v>2050</v>
      </c>
      <c r="AU60" s="27">
        <f t="shared" si="38"/>
        <v>2051</v>
      </c>
      <c r="AV60" s="27">
        <f t="shared" si="38"/>
        <v>2052</v>
      </c>
      <c r="AW60" s="27">
        <f t="shared" si="38"/>
        <v>2053</v>
      </c>
      <c r="AX60" s="27">
        <f t="shared" si="38"/>
        <v>2054</v>
      </c>
      <c r="AY60" s="27">
        <f t="shared" si="38"/>
        <v>2055</v>
      </c>
      <c r="AZ60" s="27">
        <f t="shared" si="38"/>
        <v>2056</v>
      </c>
      <c r="BA60" s="27">
        <f t="shared" si="38"/>
        <v>2057</v>
      </c>
      <c r="BB60" s="27">
        <f t="shared" si="38"/>
        <v>2058</v>
      </c>
      <c r="BC60" s="27"/>
    </row>
    <row r="61" spans="1:69">
      <c r="A61" s="295" t="s">
        <v>483</v>
      </c>
      <c r="B61" s="296"/>
      <c r="C61" s="297">
        <f>SUMIF('Wainwright WW Collection'!$AG$13:$AG$29,"&lt;2008",'Wainwright WW Collection'!$D$13:$D$29)</f>
        <v>0</v>
      </c>
      <c r="D61" s="297">
        <f>SUMIF('Wainwright WW Collection'!$AG$13:$AG$29,D60,'Wainwright WW Collection'!$D$13:$D$29)</f>
        <v>0</v>
      </c>
      <c r="E61" s="297">
        <f>SUMIF('Wainwright WW Collection'!$AG$13:$AG$29,E60,'Wainwright WW Collection'!$D$13:$D$29)</f>
        <v>0</v>
      </c>
      <c r="F61" s="297">
        <f>SUMIF('Wainwright WW Collection'!$AG$13:$AG$29,F60,'Wainwright WW Collection'!$D$13:$D$29)</f>
        <v>0</v>
      </c>
      <c r="G61" s="297">
        <f>SUMIF('Wainwright WW Collection'!$AG$13:$AG$29,G60,'Wainwright WW Collection'!$D$13:$D$29)</f>
        <v>0</v>
      </c>
      <c r="H61" s="297">
        <f>SUMIF('Wainwright WW Collection'!$AG$13:$AG$29,H60,'Wainwright WW Collection'!$D$13:$D$29)</f>
        <v>0</v>
      </c>
      <c r="I61" s="297">
        <f>SUMIF('Wainwright WW Collection'!$AG$13:$AG$29,I60,'Wainwright WW Collection'!$D$13:$D$29)</f>
        <v>0</v>
      </c>
      <c r="J61" s="297">
        <f>SUMIF('Wainwright WW Collection'!$AG$13:$AG$29,J60,'Wainwright WW Collection'!$D$13:$D$29)</f>
        <v>0</v>
      </c>
      <c r="K61" s="297">
        <f>SUMIF('Wainwright WW Collection'!$AG$13:$AG$29,K60,'Wainwright WW Collection'!$D$13:$D$29)</f>
        <v>0</v>
      </c>
      <c r="L61" s="297">
        <f>SUMIF('Wainwright WW Collection'!$AG$13:$AG$29,L60,'Wainwright WW Collection'!$D$13:$D$29)</f>
        <v>0</v>
      </c>
      <c r="M61" s="297">
        <f>SUMIF('Wainwright WW Collection'!$AG$13:$AG$29,M60,'Wainwright WW Collection'!$D$13:$D$29)</f>
        <v>0</v>
      </c>
      <c r="N61" s="297">
        <f>SUMIF('Wainwright WW Collection'!$AG$13:$AG$29,N60,'Wainwright WW Collection'!$D$13:$D$29)</f>
        <v>0</v>
      </c>
      <c r="O61" s="297">
        <f>SUMIF('Wainwright WW Collection'!$AG$13:$AG$29,O60,'Wainwright WW Collection'!$D$13:$D$29)</f>
        <v>0</v>
      </c>
      <c r="P61" s="297">
        <f>SUMIF('Wainwright WW Collection'!$AG$13:$AG$29,P60,'Wainwright WW Collection'!$D$13:$D$29)</f>
        <v>6893</v>
      </c>
      <c r="Q61" s="297">
        <f>SUMIF('Wainwright WW Collection'!$AG$13:$AG$29,Q60,'Wainwright WW Collection'!$D$13:$D$29)</f>
        <v>2073</v>
      </c>
      <c r="R61" s="297">
        <f>SUMIF('Wainwright WW Collection'!$AG$13:$AG$29,R60,'Wainwright WW Collection'!$D$13:$D$29)</f>
        <v>0</v>
      </c>
      <c r="S61" s="297">
        <f>SUMIF('Wainwright WW Collection'!$AG$13:$AG$29,S60,'Wainwright WW Collection'!$D$13:$D$29)</f>
        <v>0</v>
      </c>
      <c r="T61" s="297">
        <f>SUMIF('Wainwright WW Collection'!$AG$13:$AG$29,T60,'Wainwright WW Collection'!$D$13:$D$29)</f>
        <v>0</v>
      </c>
      <c r="U61" s="297">
        <f>SUMIF('Wainwright WW Collection'!$AG$13:$AG$29,U60,'Wainwright WW Collection'!$D$13:$D$29)</f>
        <v>0</v>
      </c>
      <c r="V61" s="297">
        <f>SUMIF('Wainwright WW Collection'!$AG$13:$AG$29,V60,'Wainwright WW Collection'!$D$13:$D$29)</f>
        <v>0</v>
      </c>
      <c r="W61" s="297">
        <f>SUMIF('Wainwright WW Collection'!$AG$13:$AG$29,W60,'Wainwright WW Collection'!$D$13:$D$29)</f>
        <v>0</v>
      </c>
      <c r="X61" s="297">
        <f>SUMIF('Wainwright WW Collection'!$AG$13:$AG$29,X60,'Wainwright WW Collection'!$D$13:$D$29)</f>
        <v>2252</v>
      </c>
      <c r="Y61" s="297">
        <f>SUMIF('Wainwright WW Collection'!$AG$13:$AG$29,Y60,'Wainwright WW Collection'!$D$13:$D$29)</f>
        <v>0</v>
      </c>
      <c r="Z61" s="297">
        <f>SUMIF('Wainwright WW Collection'!$AG$13:$AG$29,Z60,'Wainwright WW Collection'!$D$13:$D$29)</f>
        <v>0</v>
      </c>
      <c r="AA61" s="297">
        <f>SUMIF('Wainwright WW Collection'!$AG$13:$AG$29,AA60,'Wainwright WW Collection'!$D$13:$D$29)</f>
        <v>0</v>
      </c>
      <c r="AB61" s="297">
        <f>SUMIF('Wainwright WW Collection'!$AG$13:$AG$29,AB60,'Wainwright WW Collection'!$D$13:$D$29)</f>
        <v>0</v>
      </c>
      <c r="AC61" s="297">
        <f>SUMIF('Wainwright WW Collection'!$AG$13:$AG$29,AC60,'Wainwright WW Collection'!$D$13:$D$29)</f>
        <v>25365</v>
      </c>
      <c r="AD61" s="297">
        <f>SUMIF('Wainwright WW Collection'!$AG$13:$AG$29,AD60,'Wainwright WW Collection'!$D$13:$D$29)</f>
        <v>965</v>
      </c>
      <c r="AE61" s="297">
        <f>SUMIF('Wainwright WW Collection'!$AG$13:$AG$29,AE60,'Wainwright WW Collection'!$D$13:$D$29)</f>
        <v>0</v>
      </c>
      <c r="AF61" s="297">
        <f>SUMIF('Wainwright WW Collection'!$AG$13:$AG$29,AF60,'Wainwright WW Collection'!$D$13:$D$29)</f>
        <v>0</v>
      </c>
      <c r="AG61" s="297">
        <f>SUMIF('Wainwright WW Collection'!$AG$13:$AG$29,AG60,'Wainwright WW Collection'!$D$13:$D$29)</f>
        <v>0</v>
      </c>
      <c r="AH61" s="297">
        <f>SUMIF('Wainwright WW Collection'!$AG$13:$AG$29,AH60,'Wainwright WW Collection'!$D$13:$D$29)</f>
        <v>0</v>
      </c>
      <c r="AI61" s="297">
        <f>SUMIF('Wainwright WW Collection'!$AG$13:$AG$29,AI60,'Wainwright WW Collection'!$D$13:$D$29)</f>
        <v>0</v>
      </c>
      <c r="AJ61" s="297">
        <f>SUMIF('Wainwright WW Collection'!$AG$13:$AG$29,AJ60,'Wainwright WW Collection'!$D$13:$D$29)</f>
        <v>0</v>
      </c>
      <c r="AK61" s="297">
        <f>SUMIF('Wainwright WW Collection'!$AG$13:$AG$29,AK60,'Wainwright WW Collection'!$D$13:$D$29)</f>
        <v>0</v>
      </c>
      <c r="AL61" s="297">
        <f>SUMIF('Wainwright WW Collection'!$AG$13:$AG$29,AL60,'Wainwright WW Collection'!$D$13:$D$29)</f>
        <v>0</v>
      </c>
      <c r="AM61" s="297">
        <f>SUMIF('Wainwright WW Collection'!$AG$13:$AG$29,AM60,'Wainwright WW Collection'!$D$13:$D$29)</f>
        <v>0</v>
      </c>
      <c r="AN61" s="297">
        <f>SUMIF('Wainwright WW Collection'!$AG$13:$AG$29,AN60,'Wainwright WW Collection'!$D$13:$D$29)</f>
        <v>0</v>
      </c>
      <c r="AO61" s="297">
        <f>SUMIF('Wainwright WW Collection'!$AG$13:$AG$29,AO60,'Wainwright WW Collection'!$D$13:$D$29)</f>
        <v>46429</v>
      </c>
      <c r="AP61" s="297">
        <f>SUMIF('Wainwright WW Collection'!$AG$13:$AG$29,AP60,'Wainwright WW Collection'!$D$13:$D$29)</f>
        <v>0</v>
      </c>
      <c r="AQ61" s="297">
        <f>SUMIF('Wainwright WW Collection'!$AG$13:$AG$29,AQ60,'Wainwright WW Collection'!$D$13:$D$29)</f>
        <v>0</v>
      </c>
      <c r="AR61" s="297">
        <f>SUMIF('Wainwright WW Collection'!$AG$13:$AG$29,AR60,'Wainwright WW Collection'!$D$13:$D$29)</f>
        <v>0</v>
      </c>
      <c r="AS61" s="297">
        <f>SUMIF('Wainwright WW Collection'!$AG$13:$AG$29,AS60,'Wainwright WW Collection'!$D$13:$D$29)</f>
        <v>4547</v>
      </c>
      <c r="AT61" s="297">
        <f>SUMIF('Wainwright WW Collection'!$AG$13:$AG$29,AT60,'Wainwright WW Collection'!$D$13:$D$29)</f>
        <v>0</v>
      </c>
      <c r="AU61" s="297">
        <f>SUMIF('Wainwright WW Collection'!$AG$13:$AG$29,AU60,'Wainwright WW Collection'!$D$13:$D$29)</f>
        <v>0</v>
      </c>
      <c r="AV61" s="297">
        <f>SUMIF('Wainwright WW Collection'!$AG$13:$AG$29,AV60,'Wainwright WW Collection'!$D$13:$D$29)</f>
        <v>0</v>
      </c>
      <c r="AW61" s="297">
        <f>SUMIF('Wainwright WW Collection'!$AG$13:$AG$29,AW60,'Wainwright WW Collection'!$D$13:$D$29)</f>
        <v>0</v>
      </c>
      <c r="AX61" s="297">
        <f>SUMIF('Wainwright WW Collection'!$AG$13:$AG$29,AX60,'Wainwright WW Collection'!$D$13:$D$29)</f>
        <v>0</v>
      </c>
      <c r="AY61" s="297">
        <f>SUMIF('Wainwright WW Collection'!$AG$13:$AG$29,AY60,'Wainwright WW Collection'!$D$13:$D$29)</f>
        <v>1180</v>
      </c>
      <c r="AZ61" s="297">
        <f>SUMIF('Wainwright WW Collection'!$AG$13:$AG$29,AZ60,'Wainwright WW Collection'!$D$13:$D$29)</f>
        <v>0</v>
      </c>
      <c r="BA61" s="297">
        <f>SUMIF('Wainwright WW Collection'!$AG$13:$AG$29,BA60,'Wainwright WW Collection'!$D$13:$D$29)</f>
        <v>0</v>
      </c>
      <c r="BB61" s="298">
        <f>SUMIF('Wainwright WW Collection'!$AG$13:$AG$29,BB60,'Wainwright WW Collection'!$D$13:$D$29)</f>
        <v>19</v>
      </c>
      <c r="BC61" s="250"/>
      <c r="BD61" s="250"/>
      <c r="BE61" s="250"/>
      <c r="BF61" s="250"/>
      <c r="BG61" s="250"/>
      <c r="BH61" s="250"/>
      <c r="BI61" s="250"/>
      <c r="BJ61" s="250"/>
      <c r="BK61" s="250"/>
      <c r="BL61" s="28"/>
      <c r="BM61" s="28"/>
      <c r="BN61" s="28"/>
      <c r="BO61" s="28"/>
      <c r="BP61" s="28"/>
      <c r="BQ61" s="28"/>
    </row>
    <row r="62" spans="1:69">
      <c r="A62" s="299" t="s">
        <v>484</v>
      </c>
      <c r="B62" s="300"/>
      <c r="C62" s="301">
        <f>C61</f>
        <v>0</v>
      </c>
      <c r="D62" s="301">
        <f>C62+D61</f>
        <v>0</v>
      </c>
      <c r="E62" s="301">
        <f t="shared" ref="E62:BB62" si="39">D62+E61</f>
        <v>0</v>
      </c>
      <c r="F62" s="301">
        <f t="shared" si="39"/>
        <v>0</v>
      </c>
      <c r="G62" s="301">
        <f t="shared" si="39"/>
        <v>0</v>
      </c>
      <c r="H62" s="301">
        <f t="shared" si="39"/>
        <v>0</v>
      </c>
      <c r="I62" s="301">
        <f t="shared" si="39"/>
        <v>0</v>
      </c>
      <c r="J62" s="301">
        <f t="shared" si="39"/>
        <v>0</v>
      </c>
      <c r="K62" s="301">
        <f t="shared" si="39"/>
        <v>0</v>
      </c>
      <c r="L62" s="301">
        <f t="shared" si="39"/>
        <v>0</v>
      </c>
      <c r="M62" s="301">
        <f t="shared" si="39"/>
        <v>0</v>
      </c>
      <c r="N62" s="301">
        <f t="shared" si="39"/>
        <v>0</v>
      </c>
      <c r="O62" s="301">
        <f t="shared" si="39"/>
        <v>0</v>
      </c>
      <c r="P62" s="301">
        <f t="shared" si="39"/>
        <v>6893</v>
      </c>
      <c r="Q62" s="301">
        <f t="shared" si="39"/>
        <v>8966</v>
      </c>
      <c r="R62" s="301">
        <f t="shared" si="39"/>
        <v>8966</v>
      </c>
      <c r="S62" s="301">
        <f t="shared" si="39"/>
        <v>8966</v>
      </c>
      <c r="T62" s="301">
        <f t="shared" si="39"/>
        <v>8966</v>
      </c>
      <c r="U62" s="301">
        <f t="shared" si="39"/>
        <v>8966</v>
      </c>
      <c r="V62" s="301">
        <f t="shared" si="39"/>
        <v>8966</v>
      </c>
      <c r="W62" s="301">
        <f t="shared" si="39"/>
        <v>8966</v>
      </c>
      <c r="X62" s="301">
        <f t="shared" si="39"/>
        <v>11218</v>
      </c>
      <c r="Y62" s="301">
        <f t="shared" si="39"/>
        <v>11218</v>
      </c>
      <c r="Z62" s="301">
        <f t="shared" si="39"/>
        <v>11218</v>
      </c>
      <c r="AA62" s="301">
        <f t="shared" si="39"/>
        <v>11218</v>
      </c>
      <c r="AB62" s="301">
        <f t="shared" si="39"/>
        <v>11218</v>
      </c>
      <c r="AC62" s="301">
        <f t="shared" si="39"/>
        <v>36583</v>
      </c>
      <c r="AD62" s="301">
        <f t="shared" si="39"/>
        <v>37548</v>
      </c>
      <c r="AE62" s="301">
        <f t="shared" si="39"/>
        <v>37548</v>
      </c>
      <c r="AF62" s="301">
        <f t="shared" si="39"/>
        <v>37548</v>
      </c>
      <c r="AG62" s="301">
        <f t="shared" si="39"/>
        <v>37548</v>
      </c>
      <c r="AH62" s="301">
        <f t="shared" si="39"/>
        <v>37548</v>
      </c>
      <c r="AI62" s="301">
        <f t="shared" si="39"/>
        <v>37548</v>
      </c>
      <c r="AJ62" s="301">
        <f t="shared" si="39"/>
        <v>37548</v>
      </c>
      <c r="AK62" s="301">
        <f t="shared" si="39"/>
        <v>37548</v>
      </c>
      <c r="AL62" s="301">
        <f t="shared" si="39"/>
        <v>37548</v>
      </c>
      <c r="AM62" s="301">
        <f t="shared" si="39"/>
        <v>37548</v>
      </c>
      <c r="AN62" s="301">
        <f t="shared" si="39"/>
        <v>37548</v>
      </c>
      <c r="AO62" s="301">
        <f t="shared" si="39"/>
        <v>83977</v>
      </c>
      <c r="AP62" s="301">
        <f t="shared" si="39"/>
        <v>83977</v>
      </c>
      <c r="AQ62" s="301">
        <f t="shared" si="39"/>
        <v>83977</v>
      </c>
      <c r="AR62" s="301">
        <f t="shared" si="39"/>
        <v>83977</v>
      </c>
      <c r="AS62" s="301">
        <f t="shared" si="39"/>
        <v>88524</v>
      </c>
      <c r="AT62" s="301">
        <f t="shared" si="39"/>
        <v>88524</v>
      </c>
      <c r="AU62" s="301">
        <f t="shared" si="39"/>
        <v>88524</v>
      </c>
      <c r="AV62" s="301">
        <f t="shared" si="39"/>
        <v>88524</v>
      </c>
      <c r="AW62" s="301">
        <f t="shared" si="39"/>
        <v>88524</v>
      </c>
      <c r="AX62" s="301">
        <f t="shared" si="39"/>
        <v>88524</v>
      </c>
      <c r="AY62" s="301">
        <f t="shared" si="39"/>
        <v>89704</v>
      </c>
      <c r="AZ62" s="301">
        <f t="shared" si="39"/>
        <v>89704</v>
      </c>
      <c r="BA62" s="301">
        <f t="shared" si="39"/>
        <v>89704</v>
      </c>
      <c r="BB62" s="302">
        <f t="shared" si="39"/>
        <v>89723</v>
      </c>
      <c r="BC62" s="250"/>
      <c r="BD62" s="250"/>
      <c r="BE62" s="250"/>
      <c r="BF62" s="250"/>
      <c r="BG62" s="250"/>
      <c r="BH62" s="250"/>
      <c r="BI62" s="250"/>
      <c r="BJ62" s="250"/>
      <c r="BK62" s="250"/>
      <c r="BL62" s="28"/>
      <c r="BM62" s="28"/>
      <c r="BN62" s="28"/>
      <c r="BO62" s="28"/>
      <c r="BP62" s="28"/>
      <c r="BQ62" s="28"/>
    </row>
    <row r="63" spans="1:69" s="234" customFormat="1" ht="13.5" thickBot="1">
      <c r="A63" s="303" t="s">
        <v>485</v>
      </c>
      <c r="B63" s="262"/>
      <c r="C63" s="255">
        <f>SUMIF('Wainwright WW Collection'!$AG$13:$AG$29,"&lt;2008",'Wainwright WW Collection'!$G$13:$G$29)</f>
        <v>0</v>
      </c>
      <c r="D63" s="582">
        <f>SUMIF('Wainwright WW Collection'!$AG$13:$AG$29,D60,'Wainwright WW Collection'!$G$13:$G$29)</f>
        <v>0</v>
      </c>
      <c r="E63" s="582">
        <f>SUMIF('Wainwright WW Collection'!$AG$13:$AG$29,E60,'Wainwright WW Collection'!$G$13:$G$29)</f>
        <v>0</v>
      </c>
      <c r="F63" s="582">
        <f>SUMIF('Wainwright WW Collection'!$AG$13:$AG$29,F60,'Wainwright WW Collection'!$G$13:$G$29)</f>
        <v>0</v>
      </c>
      <c r="G63" s="582">
        <f>SUMIF('Wainwright WW Collection'!$AG$13:$AG$29,G60,'Wainwright WW Collection'!$G$13:$G$29)</f>
        <v>0</v>
      </c>
      <c r="H63" s="582">
        <f>SUMIF('Wainwright WW Collection'!$AG$13:$AG$29,H60,'Wainwright WW Collection'!$G$13:$G$29)</f>
        <v>0</v>
      </c>
      <c r="I63" s="582">
        <f>SUMIF('Wainwright WW Collection'!$AG$13:$AG$29,I60,'Wainwright WW Collection'!$G$13:$G$29)</f>
        <v>0</v>
      </c>
      <c r="J63" s="582">
        <f>SUMIF('Wainwright WW Collection'!$AG$13:$AG$29,J60,'Wainwright WW Collection'!$G$13:$G$29)</f>
        <v>0</v>
      </c>
      <c r="K63" s="582">
        <f>SUMIF('Wainwright WW Collection'!$AG$13:$AG$29,K60,'Wainwright WW Collection'!$G$13:$G$29)</f>
        <v>0</v>
      </c>
      <c r="L63" s="582">
        <f>SUMIF('Wainwright WW Collection'!$AG$13:$AG$29,L60,'Wainwright WW Collection'!$G$13:$G$29)</f>
        <v>0</v>
      </c>
      <c r="M63" s="582">
        <f>SUMIF('Wainwright WW Collection'!$AG$13:$AG$29,M60,'Wainwright WW Collection'!$G$13:$G$29)</f>
        <v>0</v>
      </c>
      <c r="N63" s="582">
        <f>SUMIF('Wainwright WW Collection'!$AG$13:$AG$29,N60,'Wainwright WW Collection'!$G$13:$G$29)</f>
        <v>0</v>
      </c>
      <c r="O63" s="582">
        <f>SUMIF('Wainwright WW Collection'!$AG$13:$AG$29,O60,'Wainwright WW Collection'!$G$13:$G$29)</f>
        <v>0</v>
      </c>
      <c r="P63" s="582">
        <f>SUMIF('Wainwright WW Collection'!$AG$13:$AG$29,P60,'Wainwright WW Collection'!$G$13:$G$29)</f>
        <v>1417438</v>
      </c>
      <c r="Q63" s="582">
        <f>SUMIF('Wainwright WW Collection'!$AG$13:$AG$29,Q60,'Wainwright WW Collection'!$G$13:$G$29)</f>
        <v>597017</v>
      </c>
      <c r="R63" s="582">
        <f>SUMIF('Wainwright WW Collection'!$AG$13:$AG$29,R60,'Wainwright WW Collection'!$G$13:$G$29)</f>
        <v>0</v>
      </c>
      <c r="S63" s="582">
        <f>SUMIF('Wainwright WW Collection'!$AG$13:$AG$29,S60,'Wainwright WW Collection'!$G$13:$G$29)</f>
        <v>0</v>
      </c>
      <c r="T63" s="582">
        <f>SUMIF('Wainwright WW Collection'!$AG$13:$AG$29,T60,'Wainwright WW Collection'!$G$13:$G$29)</f>
        <v>0</v>
      </c>
      <c r="U63" s="582">
        <f>SUMIF('Wainwright WW Collection'!$AG$13:$AG$29,U60,'Wainwright WW Collection'!$G$13:$G$29)</f>
        <v>0</v>
      </c>
      <c r="V63" s="582">
        <f>SUMIF('Wainwright WW Collection'!$AG$13:$AG$29,V60,'Wainwright WW Collection'!$G$13:$G$29)</f>
        <v>0</v>
      </c>
      <c r="W63" s="582">
        <f>SUMIF('Wainwright WW Collection'!$AG$13:$AG$29,W60,'Wainwright WW Collection'!$G$13:$G$29)</f>
        <v>0</v>
      </c>
      <c r="X63" s="582">
        <f>SUMIF('Wainwright WW Collection'!$AG$13:$AG$29,X60,'Wainwright WW Collection'!$G$13:$G$29)</f>
        <v>427880</v>
      </c>
      <c r="Y63" s="582">
        <f>SUMIF('Wainwright WW Collection'!$AG$13:$AG$29,Y60,'Wainwright WW Collection'!$G$13:$G$29)</f>
        <v>0</v>
      </c>
      <c r="Z63" s="582">
        <f>SUMIF('Wainwright WW Collection'!$AG$13:$AG$29,Z60,'Wainwright WW Collection'!$G$13:$G$29)</f>
        <v>0</v>
      </c>
      <c r="AA63" s="582">
        <f>SUMIF('Wainwright WW Collection'!$AG$13:$AG$29,AA60,'Wainwright WW Collection'!$G$13:$G$29)</f>
        <v>0</v>
      </c>
      <c r="AB63" s="582">
        <f>SUMIF('Wainwright WW Collection'!$AG$13:$AG$29,AB60,'Wainwright WW Collection'!$G$13:$G$29)</f>
        <v>0</v>
      </c>
      <c r="AC63" s="582">
        <f>SUMIF('Wainwright WW Collection'!$AG$13:$AG$29,AC60,'Wainwright WW Collection'!$G$13:$G$29)</f>
        <v>4733358</v>
      </c>
      <c r="AD63" s="582">
        <f>SUMIF('Wainwright WW Collection'!$AG$13:$AG$29,AD60,'Wainwright WW Collection'!$G$13:$G$29)</f>
        <v>214230</v>
      </c>
      <c r="AE63" s="582">
        <f>SUMIF('Wainwright WW Collection'!$AG$13:$AG$29,AE60,'Wainwright WW Collection'!$G$13:$G$29)</f>
        <v>0</v>
      </c>
      <c r="AF63" s="582">
        <f>SUMIF('Wainwright WW Collection'!$AG$13:$AG$29,AF60,'Wainwright WW Collection'!$G$13:$G$29)</f>
        <v>0</v>
      </c>
      <c r="AG63" s="582">
        <f>SUMIF('Wainwright WW Collection'!$AG$13:$AG$29,AG60,'Wainwright WW Collection'!$G$13:$G$29)</f>
        <v>0</v>
      </c>
      <c r="AH63" s="582">
        <f>SUMIF('Wainwright WW Collection'!$AG$13:$AG$29,AH60,'Wainwright WW Collection'!$G$13:$G$29)</f>
        <v>0</v>
      </c>
      <c r="AI63" s="582">
        <f>SUMIF('Wainwright WW Collection'!$AG$13:$AG$29,AI60,'Wainwright WW Collection'!$G$13:$G$29)</f>
        <v>0</v>
      </c>
      <c r="AJ63" s="582">
        <f>SUMIF('Wainwright WW Collection'!$AG$13:$AG$29,AJ60,'Wainwright WW Collection'!$G$13:$G$29)</f>
        <v>0</v>
      </c>
      <c r="AK63" s="582">
        <f>SUMIF('Wainwright WW Collection'!$AG$13:$AG$29,AK60,'Wainwright WW Collection'!$G$13:$G$29)</f>
        <v>0</v>
      </c>
      <c r="AL63" s="582">
        <f>SUMIF('Wainwright WW Collection'!$AG$13:$AG$29,AL60,'Wainwright WW Collection'!$G$13:$G$29)</f>
        <v>0</v>
      </c>
      <c r="AM63" s="582">
        <f>SUMIF('Wainwright WW Collection'!$AG$13:$AG$29,AM60,'Wainwright WW Collection'!$G$13:$G$29)</f>
        <v>0</v>
      </c>
      <c r="AN63" s="582">
        <f>SUMIF('Wainwright WW Collection'!$AG$13:$AG$29,AN60,'Wainwright WW Collection'!$G$13:$G$29)</f>
        <v>0</v>
      </c>
      <c r="AO63" s="582">
        <f>SUMIF('Wainwright WW Collection'!$AG$13:$AG$29,AO60,'Wainwright WW Collection'!$G$13:$G$29)</f>
        <v>8834710</v>
      </c>
      <c r="AP63" s="582">
        <f>SUMIF('Wainwright WW Collection'!$AG$13:$AG$29,AP60,'Wainwright WW Collection'!$G$13:$G$29)</f>
        <v>0</v>
      </c>
      <c r="AQ63" s="582">
        <f>SUMIF('Wainwright WW Collection'!$AG$13:$AG$29,AQ60,'Wainwright WW Collection'!$G$13:$G$29)</f>
        <v>0</v>
      </c>
      <c r="AR63" s="582">
        <f>SUMIF('Wainwright WW Collection'!$AG$13:$AG$29,AR60,'Wainwright WW Collection'!$G$13:$G$29)</f>
        <v>0</v>
      </c>
      <c r="AS63" s="582">
        <f>SUMIF('Wainwright WW Collection'!$AG$13:$AG$29,AS60,'Wainwright WW Collection'!$G$13:$G$29)</f>
        <v>791178</v>
      </c>
      <c r="AT63" s="582">
        <f>SUMIF('Wainwright WW Collection'!$AG$13:$AG$29,AT60,'Wainwright WW Collection'!$G$13:$G$29)</f>
        <v>0</v>
      </c>
      <c r="AU63" s="582">
        <f>SUMIF('Wainwright WW Collection'!$AG$13:$AG$29,AU60,'Wainwright WW Collection'!$G$13:$G$29)</f>
        <v>0</v>
      </c>
      <c r="AV63" s="582">
        <f>SUMIF('Wainwright WW Collection'!$AG$13:$AG$29,AV60,'Wainwright WW Collection'!$G$13:$G$29)</f>
        <v>0</v>
      </c>
      <c r="AW63" s="582">
        <f>SUMIF('Wainwright WW Collection'!$AG$13:$AG$29,AW60,'Wainwright WW Collection'!$G$13:$G$29)</f>
        <v>0</v>
      </c>
      <c r="AX63" s="582">
        <f>SUMIF('Wainwright WW Collection'!$AG$13:$AG$29,AX60,'Wainwright WW Collection'!$G$13:$G$29)</f>
        <v>0</v>
      </c>
      <c r="AY63" s="582">
        <f>SUMIF('Wainwright WW Collection'!$AG$13:$AG$29,AY60,'Wainwright WW Collection'!$G$13:$G$29)</f>
        <v>280840</v>
      </c>
      <c r="AZ63" s="582">
        <f>SUMIF('Wainwright WW Collection'!$AG$13:$AG$29,AZ60,'Wainwright WW Collection'!$G$13:$G$29)</f>
        <v>0</v>
      </c>
      <c r="BA63" s="582">
        <f>SUMIF('Wainwright WW Collection'!$AG$13:$AG$29,BA60,'Wainwright WW Collection'!$G$13:$G$29)</f>
        <v>0</v>
      </c>
      <c r="BB63" s="763">
        <f>SUMIF('Wainwright WW Collection'!$AG$13:$AG$29,BB60,'Wainwright WW Collection'!$G$13:$G$29)</f>
        <v>2717</v>
      </c>
      <c r="BC63" s="256"/>
      <c r="BD63" s="256"/>
      <c r="BE63" s="256"/>
      <c r="BF63" s="256"/>
      <c r="BG63" s="256"/>
      <c r="BH63" s="256"/>
      <c r="BI63" s="256"/>
      <c r="BJ63" s="256"/>
      <c r="BK63" s="256"/>
      <c r="BL63" s="235"/>
      <c r="BM63" s="235"/>
      <c r="BN63" s="235"/>
      <c r="BO63" s="235"/>
      <c r="BP63" s="235"/>
      <c r="BQ63" s="235"/>
    </row>
    <row r="64" spans="1:69" s="1" customFormat="1" ht="12" customHeight="1">
      <c r="A64" s="350" t="s">
        <v>486</v>
      </c>
      <c r="B64" s="429"/>
      <c r="C64" s="618">
        <v>0</v>
      </c>
      <c r="D64" s="643">
        <f>'Utilidor Section Plan_Rearr '!B73</f>
        <v>3000</v>
      </c>
      <c r="E64" s="617">
        <f>'Utilidor Section Plan_Rearr '!C73</f>
        <v>0</v>
      </c>
      <c r="F64" s="617">
        <f>'Utilidor Section Plan_Rearr '!D73</f>
        <v>0</v>
      </c>
      <c r="G64" s="617">
        <f>'Utilidor Section Plan_Rearr '!E73</f>
        <v>3949</v>
      </c>
      <c r="H64" s="617">
        <f>'Utilidor Section Plan_Rearr '!F73</f>
        <v>4507.5</v>
      </c>
      <c r="I64" s="617">
        <f>'Utilidor Section Plan_Rearr '!G73</f>
        <v>4113.5</v>
      </c>
      <c r="J64" s="617">
        <f>'Utilidor Section Plan_Rearr '!H73</f>
        <v>2973</v>
      </c>
      <c r="K64" s="617">
        <f>'Utilidor Section Plan_Rearr '!I73</f>
        <v>2834</v>
      </c>
      <c r="L64" s="617">
        <f>'Utilidor Section Plan_Rearr '!J73</f>
        <v>3895</v>
      </c>
      <c r="M64" s="617">
        <f>'Utilidor Section Plan_Rearr '!K73</f>
        <v>2095</v>
      </c>
      <c r="N64" s="617">
        <f>'Utilidor Section Plan_Rearr '!L73</f>
        <v>3842</v>
      </c>
      <c r="O64" s="617">
        <f>'Utilidor Section Plan_Rearr '!M73</f>
        <v>3690</v>
      </c>
      <c r="P64" s="617">
        <f>'Utilidor Section Plan_Rearr '!N73</f>
        <v>3765</v>
      </c>
      <c r="Q64" s="617">
        <f>'Utilidor Section Plan_Rearr '!O73</f>
        <v>6242</v>
      </c>
      <c r="R64" s="617">
        <f>'Utilidor Section Plan_Rearr '!P73</f>
        <v>4274</v>
      </c>
      <c r="S64" s="617">
        <f>'Utilidor Section Plan_Rearr '!Q73</f>
        <v>4819</v>
      </c>
      <c r="T64" s="617">
        <f>'Utilidor Section Plan_Rearr '!R73</f>
        <v>4353</v>
      </c>
      <c r="U64" s="617">
        <f>'Utilidor Section Plan_Rearr '!S73</f>
        <v>2015</v>
      </c>
      <c r="V64" s="617">
        <f>'Utilidor Section Plan_Rearr '!T73</f>
        <v>5378</v>
      </c>
      <c r="W64" s="617">
        <f>'Utilidor Section Plan_Rearr '!U73</f>
        <v>1390</v>
      </c>
      <c r="X64" s="617">
        <f>'Utilidor Section Plan_Rearr '!V73</f>
        <v>2200</v>
      </c>
      <c r="Y64" s="617">
        <f>'Utilidor Section Plan_Rearr '!W73</f>
        <v>2748</v>
      </c>
      <c r="Z64" s="617">
        <f>'Utilidor Section Plan_Rearr '!X73</f>
        <v>3036</v>
      </c>
      <c r="AA64" s="617">
        <f>'Utilidor Section Plan_Rearr '!Y73</f>
        <v>3350</v>
      </c>
      <c r="AB64" s="617">
        <f>'Utilidor Section Plan_Rearr '!Z73</f>
        <v>2925</v>
      </c>
      <c r="AC64" s="617">
        <f>'Utilidor Section Plan_Rearr '!AA73</f>
        <v>4975</v>
      </c>
      <c r="AD64" s="617">
        <f>'Utilidor Section Plan_Rearr '!AB73</f>
        <v>2052</v>
      </c>
      <c r="AE64" s="617">
        <f>'Utilidor Section Plan_Rearr '!AC73</f>
        <v>2052</v>
      </c>
      <c r="AF64" s="617">
        <f>'Utilidor Section Plan_Rearr '!AD73</f>
        <v>2819</v>
      </c>
      <c r="AG64" s="617">
        <f>'Utilidor Section Plan_Rearr '!AE73</f>
        <v>3271</v>
      </c>
      <c r="AH64" s="617">
        <f>'Utilidor Section Plan_Rearr '!AF73</f>
        <v>0</v>
      </c>
      <c r="AI64" s="617">
        <f>'Utilidor Section Plan_Rearr '!AG73</f>
        <v>0</v>
      </c>
      <c r="AJ64" s="617">
        <f>'Utilidor Section Plan_Rearr '!AH73</f>
        <v>0</v>
      </c>
      <c r="AK64" s="617">
        <f>'Utilidor Section Plan_Rearr '!AI73</f>
        <v>0</v>
      </c>
      <c r="AL64" s="617">
        <f>'Utilidor Section Plan_Rearr '!AJ73</f>
        <v>0</v>
      </c>
      <c r="AM64" s="617">
        <f>'Utilidor Section Plan_Rearr '!AK73</f>
        <v>0</v>
      </c>
      <c r="AN64" s="617">
        <f>'Utilidor Section Plan_Rearr '!AL73</f>
        <v>0</v>
      </c>
      <c r="AO64" s="617">
        <f>'Utilidor Section Plan_Rearr '!AM73</f>
        <v>0</v>
      </c>
      <c r="AP64" s="617">
        <f>'Utilidor Section Plan_Rearr '!AN73</f>
        <v>0</v>
      </c>
      <c r="AQ64" s="617">
        <f>'Utilidor Section Plan_Rearr '!AO73</f>
        <v>0</v>
      </c>
      <c r="AR64" s="617">
        <f>'Utilidor Section Plan_Rearr '!AP73</f>
        <v>0</v>
      </c>
      <c r="AS64" s="617">
        <f>'Utilidor Section Plan_Rearr '!AQ73</f>
        <v>0</v>
      </c>
      <c r="AT64" s="617">
        <f>'Utilidor Section Plan_Rearr '!AR73</f>
        <v>0</v>
      </c>
      <c r="AU64" s="617">
        <f>'Utilidor Section Plan_Rearr '!AS73</f>
        <v>0</v>
      </c>
      <c r="AV64" s="617">
        <f>'Utilidor Section Plan_Rearr '!AT73</f>
        <v>0</v>
      </c>
      <c r="AW64" s="617">
        <f>'Utilidor Section Plan_Rearr '!AU73</f>
        <v>0</v>
      </c>
      <c r="AX64" s="617">
        <f>'Utilidor Section Plan_Rearr '!AV73</f>
        <v>0</v>
      </c>
      <c r="AY64" s="617">
        <f>'Utilidor Section Plan_Rearr '!AW73</f>
        <v>0</v>
      </c>
      <c r="AZ64" s="617">
        <f>'Utilidor Section Plan_Rearr '!AX73</f>
        <v>0</v>
      </c>
      <c r="BA64" s="617">
        <f>'Utilidor Section Plan_Rearr '!AY73</f>
        <v>0</v>
      </c>
      <c r="BB64" s="617">
        <f>'Utilidor Section Plan_Rearr '!AZ73</f>
        <v>0</v>
      </c>
      <c r="BC64" s="430"/>
      <c r="BD64" s="430"/>
      <c r="BE64" s="430"/>
      <c r="BF64" s="430"/>
      <c r="BG64" s="430"/>
      <c r="BH64" s="430"/>
      <c r="BI64" s="430"/>
      <c r="BJ64" s="430"/>
      <c r="BK64" s="430"/>
      <c r="BL64" s="431"/>
      <c r="BM64" s="431"/>
      <c r="BN64" s="431"/>
      <c r="BO64" s="431"/>
      <c r="BP64" s="431"/>
      <c r="BQ64" s="431"/>
    </row>
    <row r="65" spans="1:69">
      <c r="A65" s="305" t="s">
        <v>487</v>
      </c>
      <c r="B65" s="300"/>
      <c r="C65" s="301">
        <f>C64</f>
        <v>0</v>
      </c>
      <c r="D65" s="644">
        <f t="shared" ref="D65:AI65" si="40">C65+D64</f>
        <v>3000</v>
      </c>
      <c r="E65" s="301">
        <f t="shared" si="40"/>
        <v>3000</v>
      </c>
      <c r="F65" s="301">
        <f t="shared" si="40"/>
        <v>3000</v>
      </c>
      <c r="G65" s="301">
        <f t="shared" si="40"/>
        <v>6949</v>
      </c>
      <c r="H65" s="301">
        <f t="shared" si="40"/>
        <v>11456.5</v>
      </c>
      <c r="I65" s="301">
        <f t="shared" si="40"/>
        <v>15570</v>
      </c>
      <c r="J65" s="301">
        <f t="shared" si="40"/>
        <v>18543</v>
      </c>
      <c r="K65" s="301">
        <f t="shared" si="40"/>
        <v>21377</v>
      </c>
      <c r="L65" s="301">
        <f t="shared" si="40"/>
        <v>25272</v>
      </c>
      <c r="M65" s="301">
        <f t="shared" si="40"/>
        <v>27367</v>
      </c>
      <c r="N65" s="301">
        <f t="shared" si="40"/>
        <v>31209</v>
      </c>
      <c r="O65" s="301">
        <f t="shared" si="40"/>
        <v>34899</v>
      </c>
      <c r="P65" s="301">
        <f t="shared" si="40"/>
        <v>38664</v>
      </c>
      <c r="Q65" s="301">
        <f t="shared" si="40"/>
        <v>44906</v>
      </c>
      <c r="R65" s="301">
        <f t="shared" si="40"/>
        <v>49180</v>
      </c>
      <c r="S65" s="301">
        <f t="shared" si="40"/>
        <v>53999</v>
      </c>
      <c r="T65" s="301">
        <f t="shared" si="40"/>
        <v>58352</v>
      </c>
      <c r="U65" s="301">
        <f t="shared" si="40"/>
        <v>60367</v>
      </c>
      <c r="V65" s="301">
        <f t="shared" si="40"/>
        <v>65745</v>
      </c>
      <c r="W65" s="301">
        <f t="shared" si="40"/>
        <v>67135</v>
      </c>
      <c r="X65" s="301">
        <f t="shared" si="40"/>
        <v>69335</v>
      </c>
      <c r="Y65" s="301">
        <f t="shared" si="40"/>
        <v>72083</v>
      </c>
      <c r="Z65" s="301">
        <f t="shared" si="40"/>
        <v>75119</v>
      </c>
      <c r="AA65" s="301">
        <f t="shared" si="40"/>
        <v>78469</v>
      </c>
      <c r="AB65" s="301">
        <f t="shared" si="40"/>
        <v>81394</v>
      </c>
      <c r="AC65" s="301">
        <f t="shared" si="40"/>
        <v>86369</v>
      </c>
      <c r="AD65" s="301">
        <f t="shared" si="40"/>
        <v>88421</v>
      </c>
      <c r="AE65" s="301">
        <f t="shared" si="40"/>
        <v>90473</v>
      </c>
      <c r="AF65" s="301">
        <f t="shared" si="40"/>
        <v>93292</v>
      </c>
      <c r="AG65" s="301">
        <f t="shared" si="40"/>
        <v>96563</v>
      </c>
      <c r="AH65" s="301">
        <f t="shared" si="40"/>
        <v>96563</v>
      </c>
      <c r="AI65" s="301">
        <f t="shared" si="40"/>
        <v>96563</v>
      </c>
      <c r="AJ65" s="301">
        <f t="shared" ref="AJ65:BB65" si="41">AI65+AJ64</f>
        <v>96563</v>
      </c>
      <c r="AK65" s="301">
        <f t="shared" si="41"/>
        <v>96563</v>
      </c>
      <c r="AL65" s="301">
        <f t="shared" si="41"/>
        <v>96563</v>
      </c>
      <c r="AM65" s="301">
        <f t="shared" si="41"/>
        <v>96563</v>
      </c>
      <c r="AN65" s="301">
        <f t="shared" si="41"/>
        <v>96563</v>
      </c>
      <c r="AO65" s="301">
        <f t="shared" si="41"/>
        <v>96563</v>
      </c>
      <c r="AP65" s="301">
        <f t="shared" si="41"/>
        <v>96563</v>
      </c>
      <c r="AQ65" s="301">
        <f t="shared" si="41"/>
        <v>96563</v>
      </c>
      <c r="AR65" s="301">
        <f t="shared" si="41"/>
        <v>96563</v>
      </c>
      <c r="AS65" s="301">
        <f t="shared" si="41"/>
        <v>96563</v>
      </c>
      <c r="AT65" s="301">
        <f t="shared" si="41"/>
        <v>96563</v>
      </c>
      <c r="AU65" s="301">
        <f t="shared" si="41"/>
        <v>96563</v>
      </c>
      <c r="AV65" s="301">
        <f t="shared" si="41"/>
        <v>96563</v>
      </c>
      <c r="AW65" s="301">
        <f t="shared" si="41"/>
        <v>96563</v>
      </c>
      <c r="AX65" s="301">
        <f t="shared" si="41"/>
        <v>96563</v>
      </c>
      <c r="AY65" s="301">
        <f t="shared" si="41"/>
        <v>96563</v>
      </c>
      <c r="AZ65" s="301">
        <f t="shared" si="41"/>
        <v>96563</v>
      </c>
      <c r="BA65" s="301">
        <f t="shared" si="41"/>
        <v>96563</v>
      </c>
      <c r="BB65" s="302">
        <f t="shared" si="41"/>
        <v>96563</v>
      </c>
      <c r="BC65" s="633">
        <f>BB62-BB65</f>
        <v>-6840</v>
      </c>
      <c r="BD65" s="250"/>
      <c r="BE65" s="250"/>
      <c r="BF65" s="250"/>
      <c r="BG65" s="250"/>
      <c r="BH65" s="250"/>
      <c r="BI65" s="250"/>
      <c r="BJ65" s="250"/>
      <c r="BK65" s="250"/>
      <c r="BL65" s="28"/>
      <c r="BM65" s="28"/>
      <c r="BN65" s="28"/>
      <c r="BO65" s="28"/>
      <c r="BP65" s="28"/>
      <c r="BQ65" s="28"/>
    </row>
    <row r="66" spans="1:69" s="236" customFormat="1" ht="13.5" thickBot="1">
      <c r="A66" s="360" t="s">
        <v>488</v>
      </c>
      <c r="B66" s="385"/>
      <c r="C66" s="307">
        <f t="shared" ref="C66:BB66" si="42">((SUM($C63:$BB63)/$BB62))*C64</f>
        <v>0</v>
      </c>
      <c r="D66" s="645">
        <f t="shared" si="42"/>
        <v>578425.86627732019</v>
      </c>
      <c r="E66" s="307">
        <f t="shared" si="42"/>
        <v>0</v>
      </c>
      <c r="F66" s="307">
        <f t="shared" si="42"/>
        <v>0</v>
      </c>
      <c r="G66" s="307">
        <f t="shared" si="42"/>
        <v>761401.24864304578</v>
      </c>
      <c r="H66" s="307">
        <f t="shared" si="42"/>
        <v>869084.86408167356</v>
      </c>
      <c r="I66" s="307">
        <f t="shared" si="42"/>
        <v>793118.26697725221</v>
      </c>
      <c r="J66" s="307">
        <f t="shared" si="42"/>
        <v>573220.03348082432</v>
      </c>
      <c r="K66" s="307">
        <f t="shared" si="42"/>
        <v>546419.63500997517</v>
      </c>
      <c r="L66" s="307">
        <f t="shared" si="42"/>
        <v>750989.58305005403</v>
      </c>
      <c r="M66" s="307">
        <f t="shared" si="42"/>
        <v>403934.0632836619</v>
      </c>
      <c r="N66" s="307">
        <f t="shared" si="42"/>
        <v>740770.72607915476</v>
      </c>
      <c r="O66" s="307">
        <f t="shared" si="42"/>
        <v>711463.8155211038</v>
      </c>
      <c r="P66" s="307">
        <f t="shared" si="42"/>
        <v>725924.4621780368</v>
      </c>
      <c r="Q66" s="307">
        <f t="shared" si="42"/>
        <v>1203511.4191010108</v>
      </c>
      <c r="R66" s="307">
        <f t="shared" si="42"/>
        <v>824064.05082308885</v>
      </c>
      <c r="S66" s="307">
        <f t="shared" si="42"/>
        <v>929144.74986346869</v>
      </c>
      <c r="T66" s="307">
        <f t="shared" si="42"/>
        <v>839295.93196839164</v>
      </c>
      <c r="U66" s="307">
        <f t="shared" si="42"/>
        <v>388509.3735162667</v>
      </c>
      <c r="V66" s="307">
        <f t="shared" si="42"/>
        <v>1036924.7696131426</v>
      </c>
      <c r="W66" s="307">
        <f t="shared" si="42"/>
        <v>268003.98470849171</v>
      </c>
      <c r="X66" s="307">
        <f t="shared" si="42"/>
        <v>424178.96860336815</v>
      </c>
      <c r="Y66" s="307">
        <f t="shared" si="42"/>
        <v>529838.0935100253</v>
      </c>
      <c r="Z66" s="307">
        <f t="shared" si="42"/>
        <v>585366.97667264799</v>
      </c>
      <c r="AA66" s="307">
        <f t="shared" si="42"/>
        <v>645908.88400967419</v>
      </c>
      <c r="AB66" s="307">
        <f t="shared" si="42"/>
        <v>563965.21962038719</v>
      </c>
      <c r="AC66" s="307">
        <f t="shared" si="42"/>
        <v>959222.89490988932</v>
      </c>
      <c r="AD66" s="307">
        <f t="shared" si="42"/>
        <v>395643.29253368702</v>
      </c>
      <c r="AE66" s="307">
        <f t="shared" si="42"/>
        <v>395643.29253368702</v>
      </c>
      <c r="AF66" s="307">
        <f t="shared" si="42"/>
        <v>543527.50567858852</v>
      </c>
      <c r="AG66" s="307">
        <f t="shared" si="42"/>
        <v>630677.0028643714</v>
      </c>
      <c r="AH66" s="307">
        <f t="shared" si="42"/>
        <v>0</v>
      </c>
      <c r="AI66" s="307">
        <f t="shared" si="42"/>
        <v>0</v>
      </c>
      <c r="AJ66" s="307">
        <f t="shared" si="42"/>
        <v>0</v>
      </c>
      <c r="AK66" s="307">
        <f t="shared" si="42"/>
        <v>0</v>
      </c>
      <c r="AL66" s="307">
        <f t="shared" si="42"/>
        <v>0</v>
      </c>
      <c r="AM66" s="307">
        <f t="shared" si="42"/>
        <v>0</v>
      </c>
      <c r="AN66" s="307">
        <f t="shared" si="42"/>
        <v>0</v>
      </c>
      <c r="AO66" s="307">
        <f t="shared" si="42"/>
        <v>0</v>
      </c>
      <c r="AP66" s="307">
        <f t="shared" si="42"/>
        <v>0</v>
      </c>
      <c r="AQ66" s="307">
        <f t="shared" si="42"/>
        <v>0</v>
      </c>
      <c r="AR66" s="307">
        <f t="shared" si="42"/>
        <v>0</v>
      </c>
      <c r="AS66" s="307">
        <f t="shared" si="42"/>
        <v>0</v>
      </c>
      <c r="AT66" s="307">
        <f t="shared" si="42"/>
        <v>0</v>
      </c>
      <c r="AU66" s="307">
        <f t="shared" si="42"/>
        <v>0</v>
      </c>
      <c r="AV66" s="307">
        <f t="shared" si="42"/>
        <v>0</v>
      </c>
      <c r="AW66" s="307">
        <f t="shared" si="42"/>
        <v>0</v>
      </c>
      <c r="AX66" s="307">
        <f t="shared" si="42"/>
        <v>0</v>
      </c>
      <c r="AY66" s="307">
        <f t="shared" si="42"/>
        <v>0</v>
      </c>
      <c r="AZ66" s="307">
        <f t="shared" si="42"/>
        <v>0</v>
      </c>
      <c r="BA66" s="307">
        <f t="shared" si="42"/>
        <v>0</v>
      </c>
      <c r="BB66" s="308">
        <f t="shared" si="42"/>
        <v>0</v>
      </c>
      <c r="BC66" s="257"/>
      <c r="BD66" s="257"/>
      <c r="BE66" s="257"/>
      <c r="BF66" s="257"/>
      <c r="BG66" s="257"/>
      <c r="BH66" s="257"/>
      <c r="BI66" s="257"/>
      <c r="BJ66" s="257"/>
      <c r="BK66" s="257"/>
      <c r="BL66" s="237"/>
      <c r="BM66" s="237"/>
      <c r="BN66" s="237"/>
      <c r="BO66" s="237"/>
      <c r="BP66" s="237"/>
      <c r="BQ66" s="237"/>
    </row>
    <row r="67" spans="1:69">
      <c r="A67" s="386" t="s">
        <v>489</v>
      </c>
      <c r="B67" s="296"/>
      <c r="C67" s="297">
        <f>SUMIF('Wainwright WW Collection'!$AG$38:$AG$52,"&lt;2008",'Wainwright WW Collection'!$D$38:$D$52)</f>
        <v>0</v>
      </c>
      <c r="D67" s="297">
        <f>SUMIF('Wainwright WW Collection'!$AG$38:$AG$52,D60,'Wainwright WW Collection'!$D$38:$D$52)</f>
        <v>0</v>
      </c>
      <c r="E67" s="301">
        <f>SUMIF('Wainwright WW Collection'!$AG$38:$AG$52,E60,'Wainwright WW Collection'!$D$38:$D$52)</f>
        <v>0</v>
      </c>
      <c r="F67" s="301">
        <f>SUMIF('Wainwright WW Collection'!$AG$38:$AG$52,F60,'Wainwright WW Collection'!$D$38:$D$52)</f>
        <v>0</v>
      </c>
      <c r="G67" s="297">
        <f>SUMIF('Wainwright WW Collection'!$AG$38:$AG$52,G60,'Wainwright WW Collection'!$D$38:$D$52)</f>
        <v>0</v>
      </c>
      <c r="H67" s="297">
        <f>SUMIF('Wainwright WW Collection'!$AG$38:$AG$52,H60,'Wainwright WW Collection'!$D$38:$D$52)</f>
        <v>0</v>
      </c>
      <c r="I67" s="297">
        <f>SUMIF('Wainwright WW Collection'!$AG$38:$AG$52,I60,'Wainwright WW Collection'!$D$38:$D$52)</f>
        <v>0</v>
      </c>
      <c r="J67" s="297">
        <f>SUMIF('Wainwright WW Collection'!$AG$38:$AG$52,J60,'Wainwright WW Collection'!$D$38:$D$52)</f>
        <v>0</v>
      </c>
      <c r="K67" s="297">
        <f>SUMIF('Wainwright WW Collection'!$AG$38:$AG$52,K60,'Wainwright WW Collection'!$D$38:$D$52)</f>
        <v>0</v>
      </c>
      <c r="L67" s="297">
        <f>SUMIF('Wainwright WW Collection'!$AG$38:$AG$52,L60,'Wainwright WW Collection'!$D$38:$D$52)</f>
        <v>0</v>
      </c>
      <c r="M67" s="297">
        <f>SUMIF('Wainwright WW Collection'!$AG$38:$AG$52,M60,'Wainwright WW Collection'!$D$38:$D$52)</f>
        <v>0</v>
      </c>
      <c r="N67" s="297">
        <f>SUMIF('Wainwright WW Collection'!$AG$38:$AG$52,N60,'Wainwright WW Collection'!$D$38:$D$52)</f>
        <v>0</v>
      </c>
      <c r="O67" s="297">
        <f>SUMIF('Wainwright WW Collection'!$AG$38:$AG$52,O60,'Wainwright WW Collection'!$D$38:$D$52)</f>
        <v>0</v>
      </c>
      <c r="P67" s="297">
        <f>SUMIF('Wainwright WW Collection'!$AG$38:$AG$52,P60,'Wainwright WW Collection'!$D$38:$D$52)</f>
        <v>0</v>
      </c>
      <c r="Q67" s="297">
        <f>SUMIF('Wainwright WW Collection'!$AG$38:$AG$52,Q60,'Wainwright WW Collection'!$D$38:$D$52)</f>
        <v>0</v>
      </c>
      <c r="R67" s="297">
        <f>SUMIF('Wainwright WW Collection'!$AG$38:$AG$52,R60,'Wainwright WW Collection'!$D$38:$D$52)</f>
        <v>4419</v>
      </c>
      <c r="S67" s="297">
        <f>SUMIF('Wainwright WW Collection'!$AG$38:$AG$52,S60,'Wainwright WW Collection'!$D$38:$D$52)</f>
        <v>0</v>
      </c>
      <c r="T67" s="297">
        <f>SUMIF('Wainwright WW Collection'!$AG$38:$AG$52,T60,'Wainwright WW Collection'!$D$38:$D$52)</f>
        <v>0</v>
      </c>
      <c r="U67" s="297">
        <f>SUMIF('Wainwright WW Collection'!$AG$38:$AG$52,U60,'Wainwright WW Collection'!$D$38:$D$52)</f>
        <v>4041</v>
      </c>
      <c r="V67" s="297">
        <f>SUMIF('Wainwright WW Collection'!$AG$38:$AG$52,V60,'Wainwright WW Collection'!$D$38:$D$52)</f>
        <v>0</v>
      </c>
      <c r="W67" s="297">
        <f>SUMIF('Wainwright WW Collection'!$AG$38:$AG$52,W60,'Wainwright WW Collection'!$D$38:$D$52)</f>
        <v>0</v>
      </c>
      <c r="X67" s="297">
        <f>SUMIF('Wainwright WW Collection'!$AG$38:$AG$52,X60,'Wainwright WW Collection'!$D$38:$D$52)</f>
        <v>0</v>
      </c>
      <c r="Y67" s="297">
        <f>SUMIF('Wainwright WW Collection'!$AG$38:$AG$52,Y60,'Wainwright WW Collection'!$D$38:$D$52)</f>
        <v>0</v>
      </c>
      <c r="Z67" s="297">
        <f>SUMIF('Wainwright WW Collection'!$AG$38:$AG$52,Z60,'Wainwright WW Collection'!$D$38:$D$52)</f>
        <v>0</v>
      </c>
      <c r="AA67" s="297">
        <f>SUMIF('Wainwright WW Collection'!$AG$38:$AG$52,AA60,'Wainwright WW Collection'!$D$38:$D$52)</f>
        <v>0</v>
      </c>
      <c r="AB67" s="297">
        <f>SUMIF('Wainwright WW Collection'!$AG$38:$AG$52,AB60,'Wainwright WW Collection'!$D$38:$D$52)</f>
        <v>0</v>
      </c>
      <c r="AC67" s="297">
        <f>SUMIF('Wainwright WW Collection'!$AG$38:$AG$52,AC60,'Wainwright WW Collection'!$D$38:$D$52)</f>
        <v>0</v>
      </c>
      <c r="AD67" s="297">
        <f>SUMIF('Wainwright WW Collection'!$AG$38:$AG$52,AD60,'Wainwright WW Collection'!$D$38:$D$52)</f>
        <v>0</v>
      </c>
      <c r="AE67" s="297">
        <f>SUMIF('Wainwright WW Collection'!$AG$38:$AG$52,AE60,'Wainwright WW Collection'!$D$38:$D$52)</f>
        <v>1519</v>
      </c>
      <c r="AF67" s="297">
        <f>SUMIF('Wainwright WW Collection'!$AG$38:$AG$52,AF60,'Wainwright WW Collection'!$D$38:$D$52)</f>
        <v>0</v>
      </c>
      <c r="AG67" s="297">
        <f>SUMIF('Wainwright WW Collection'!$AG$38:$AG$52,AG60,'Wainwright WW Collection'!$D$38:$D$52)</f>
        <v>0</v>
      </c>
      <c r="AH67" s="297">
        <f>SUMIF('Wainwright WW Collection'!$AG$38:$AG$52,AH60,'Wainwright WW Collection'!$D$38:$D$52)</f>
        <v>2387</v>
      </c>
      <c r="AI67" s="297">
        <f>SUMIF('Wainwright WW Collection'!$AG$38:$AG$52,AI60,'Wainwright WW Collection'!$D$38:$D$52)</f>
        <v>0</v>
      </c>
      <c r="AJ67" s="297">
        <f>SUMIF('Wainwright WW Collection'!$AG$38:$AG$52,AJ60,'Wainwright WW Collection'!$D$38:$D$52)</f>
        <v>0</v>
      </c>
      <c r="AK67" s="297">
        <f>SUMIF('Wainwright WW Collection'!$AG$38:$AG$52,AK60,'Wainwright WW Collection'!$D$38:$D$52)</f>
        <v>2232</v>
      </c>
      <c r="AL67" s="297">
        <f>SUMIF('Wainwright WW Collection'!$AG$38:$AG$52,AL60,'Wainwright WW Collection'!$D$38:$D$52)</f>
        <v>0</v>
      </c>
      <c r="AM67" s="297">
        <f>SUMIF('Wainwright WW Collection'!$AG$38:$AG$52,AM60,'Wainwright WW Collection'!$D$38:$D$52)</f>
        <v>0</v>
      </c>
      <c r="AN67" s="297">
        <f>SUMIF('Wainwright WW Collection'!$AG$38:$AG$52,AN60,'Wainwright WW Collection'!$D$38:$D$52)</f>
        <v>0</v>
      </c>
      <c r="AO67" s="297">
        <f>SUMIF('Wainwright WW Collection'!$AG$38:$AG$52,AO60,'Wainwright WW Collection'!$D$38:$D$52)</f>
        <v>7074</v>
      </c>
      <c r="AP67" s="297">
        <f>SUMIF('Wainwright WW Collection'!$AG$38:$AG$52,AP60,'Wainwright WW Collection'!$D$38:$D$52)</f>
        <v>962</v>
      </c>
      <c r="AQ67" s="297">
        <f>SUMIF('Wainwright WW Collection'!$AG$38:$AG$52,AQ60,'Wainwright WW Collection'!$D$38:$D$52)</f>
        <v>8434</v>
      </c>
      <c r="AR67" s="297">
        <f>SUMIF('Wainwright WW Collection'!$AG$38:$AG$52,AR60,'Wainwright WW Collection'!$D$38:$D$52)</f>
        <v>6784</v>
      </c>
      <c r="AS67" s="297">
        <f>SUMIF('Wainwright WW Collection'!$AG$38:$AG$52,AS60,'Wainwright WW Collection'!$D$38:$D$52)</f>
        <v>0</v>
      </c>
      <c r="AT67" s="297">
        <f>SUMIF('Wainwright WW Collection'!$AG$38:$AG$52,AT60,'Wainwright WW Collection'!$D$38:$D$52)</f>
        <v>0</v>
      </c>
      <c r="AU67" s="297">
        <f>SUMIF('Wainwright WW Collection'!$AG$38:$AG$52,AU60,'Wainwright WW Collection'!$D$38:$D$52)</f>
        <v>0</v>
      </c>
      <c r="AV67" s="297">
        <f>SUMIF('Wainwright WW Collection'!$AG$38:$AG$52,AV60,'Wainwright WW Collection'!$D$38:$D$52)</f>
        <v>0</v>
      </c>
      <c r="AW67" s="297">
        <f>SUMIF('Wainwright WW Collection'!$AG$38:$AG$52,AW60,'Wainwright WW Collection'!$D$38:$D$52)</f>
        <v>0</v>
      </c>
      <c r="AX67" s="297">
        <f>SUMIF('Wainwright WW Collection'!$AG$38:$AG$52,AX60,'Wainwright WW Collection'!$D$38:$D$52)</f>
        <v>0</v>
      </c>
      <c r="AY67" s="297">
        <f>SUMIF('Wainwright WW Collection'!$AG$38:$AG$52,AY60,'Wainwright WW Collection'!$D$38:$D$52)</f>
        <v>0</v>
      </c>
      <c r="AZ67" s="297">
        <f>SUMIF('Wainwright WW Collection'!$AG$38:$AG$52,AZ60,'Wainwright WW Collection'!$D$38:$D$52)</f>
        <v>0</v>
      </c>
      <c r="BA67" s="297">
        <f>SUMIF('Wainwright WW Collection'!$AG$38:$AG$52,BA60,'Wainwright WW Collection'!$D$38:$D$52)</f>
        <v>0</v>
      </c>
      <c r="BB67" s="298">
        <f>SUMIF('Wainwright WW Collection'!$AG$38:$AG$52,BB60,'Wainwright WW Collection'!$D$38:$D$52)</f>
        <v>0</v>
      </c>
      <c r="BC67" s="250"/>
      <c r="BD67" s="250"/>
      <c r="BE67" s="250"/>
      <c r="BF67" s="250"/>
      <c r="BG67" s="250"/>
      <c r="BH67" s="250"/>
      <c r="BI67" s="250"/>
      <c r="BJ67" s="250"/>
      <c r="BK67" s="250"/>
      <c r="BL67" s="28"/>
      <c r="BM67" s="28"/>
      <c r="BN67" s="28"/>
      <c r="BO67" s="28"/>
      <c r="BP67" s="28"/>
      <c r="BQ67" s="28"/>
    </row>
    <row r="68" spans="1:69">
      <c r="A68" s="387" t="s">
        <v>490</v>
      </c>
      <c r="B68" s="300"/>
      <c r="C68" s="301">
        <f>C67</f>
        <v>0</v>
      </c>
      <c r="D68" s="301">
        <f>C68+D67</f>
        <v>0</v>
      </c>
      <c r="E68" s="301">
        <f t="shared" ref="E68:BB68" si="43">D68+E67</f>
        <v>0</v>
      </c>
      <c r="F68" s="301">
        <f t="shared" si="43"/>
        <v>0</v>
      </c>
      <c r="G68" s="301">
        <f t="shared" si="43"/>
        <v>0</v>
      </c>
      <c r="H68" s="301">
        <f t="shared" si="43"/>
        <v>0</v>
      </c>
      <c r="I68" s="301">
        <f t="shared" si="43"/>
        <v>0</v>
      </c>
      <c r="J68" s="301">
        <f t="shared" si="43"/>
        <v>0</v>
      </c>
      <c r="K68" s="301">
        <f t="shared" si="43"/>
        <v>0</v>
      </c>
      <c r="L68" s="301">
        <f t="shared" si="43"/>
        <v>0</v>
      </c>
      <c r="M68" s="301">
        <f t="shared" si="43"/>
        <v>0</v>
      </c>
      <c r="N68" s="301">
        <f t="shared" si="43"/>
        <v>0</v>
      </c>
      <c r="O68" s="301">
        <f t="shared" si="43"/>
        <v>0</v>
      </c>
      <c r="P68" s="301">
        <f t="shared" si="43"/>
        <v>0</v>
      </c>
      <c r="Q68" s="301">
        <f t="shared" si="43"/>
        <v>0</v>
      </c>
      <c r="R68" s="301">
        <f t="shared" si="43"/>
        <v>4419</v>
      </c>
      <c r="S68" s="301">
        <f t="shared" si="43"/>
        <v>4419</v>
      </c>
      <c r="T68" s="301">
        <f t="shared" si="43"/>
        <v>4419</v>
      </c>
      <c r="U68" s="301">
        <f t="shared" si="43"/>
        <v>8460</v>
      </c>
      <c r="V68" s="301">
        <f t="shared" si="43"/>
        <v>8460</v>
      </c>
      <c r="W68" s="301">
        <f t="shared" si="43"/>
        <v>8460</v>
      </c>
      <c r="X68" s="301">
        <f t="shared" si="43"/>
        <v>8460</v>
      </c>
      <c r="Y68" s="301">
        <f t="shared" si="43"/>
        <v>8460</v>
      </c>
      <c r="Z68" s="301">
        <f t="shared" si="43"/>
        <v>8460</v>
      </c>
      <c r="AA68" s="301">
        <f t="shared" si="43"/>
        <v>8460</v>
      </c>
      <c r="AB68" s="301">
        <f t="shared" si="43"/>
        <v>8460</v>
      </c>
      <c r="AC68" s="301">
        <f t="shared" si="43"/>
        <v>8460</v>
      </c>
      <c r="AD68" s="301">
        <f t="shared" si="43"/>
        <v>8460</v>
      </c>
      <c r="AE68" s="301">
        <f t="shared" si="43"/>
        <v>9979</v>
      </c>
      <c r="AF68" s="301">
        <f t="shared" si="43"/>
        <v>9979</v>
      </c>
      <c r="AG68" s="301">
        <f t="shared" si="43"/>
        <v>9979</v>
      </c>
      <c r="AH68" s="301">
        <f t="shared" si="43"/>
        <v>12366</v>
      </c>
      <c r="AI68" s="301">
        <f t="shared" si="43"/>
        <v>12366</v>
      </c>
      <c r="AJ68" s="301">
        <f t="shared" si="43"/>
        <v>12366</v>
      </c>
      <c r="AK68" s="301">
        <f t="shared" si="43"/>
        <v>14598</v>
      </c>
      <c r="AL68" s="301">
        <f t="shared" si="43"/>
        <v>14598</v>
      </c>
      <c r="AM68" s="301">
        <f t="shared" si="43"/>
        <v>14598</v>
      </c>
      <c r="AN68" s="301">
        <f t="shared" si="43"/>
        <v>14598</v>
      </c>
      <c r="AO68" s="301">
        <f t="shared" si="43"/>
        <v>21672</v>
      </c>
      <c r="AP68" s="301">
        <f t="shared" si="43"/>
        <v>22634</v>
      </c>
      <c r="AQ68" s="301">
        <f t="shared" si="43"/>
        <v>31068</v>
      </c>
      <c r="AR68" s="301">
        <f t="shared" si="43"/>
        <v>37852</v>
      </c>
      <c r="AS68" s="301">
        <f t="shared" si="43"/>
        <v>37852</v>
      </c>
      <c r="AT68" s="301">
        <f t="shared" si="43"/>
        <v>37852</v>
      </c>
      <c r="AU68" s="301">
        <f t="shared" si="43"/>
        <v>37852</v>
      </c>
      <c r="AV68" s="301">
        <f t="shared" si="43"/>
        <v>37852</v>
      </c>
      <c r="AW68" s="301">
        <f t="shared" si="43"/>
        <v>37852</v>
      </c>
      <c r="AX68" s="301">
        <f t="shared" si="43"/>
        <v>37852</v>
      </c>
      <c r="AY68" s="301">
        <f t="shared" si="43"/>
        <v>37852</v>
      </c>
      <c r="AZ68" s="301">
        <f t="shared" si="43"/>
        <v>37852</v>
      </c>
      <c r="BA68" s="301">
        <f t="shared" si="43"/>
        <v>37852</v>
      </c>
      <c r="BB68" s="302">
        <f t="shared" si="43"/>
        <v>37852</v>
      </c>
      <c r="BC68" s="250"/>
      <c r="BD68" s="250"/>
      <c r="BE68" s="250"/>
      <c r="BF68" s="250"/>
      <c r="BG68" s="250"/>
      <c r="BH68" s="250"/>
      <c r="BI68" s="250"/>
      <c r="BJ68" s="250"/>
      <c r="BK68" s="250"/>
      <c r="BL68" s="28"/>
      <c r="BM68" s="28"/>
      <c r="BN68" s="28"/>
      <c r="BO68" s="28"/>
      <c r="BP68" s="28"/>
      <c r="BQ68" s="28"/>
    </row>
    <row r="69" spans="1:69" s="234" customFormat="1" ht="13.5" thickBot="1">
      <c r="A69" s="303" t="s">
        <v>491</v>
      </c>
      <c r="B69" s="262"/>
      <c r="C69" s="255">
        <f>SUMIF('Wainwright WW Collection'!$AG$38:$AG$52,"&lt;2008",'Wainwright WW Collection'!$G$38:$G$52)</f>
        <v>0</v>
      </c>
      <c r="D69" s="582">
        <f>SUMIF('Wainwright WW Collection'!$AG$38:$AG$52,D60,'Wainwright WW Collection'!$G$38:$G$52)</f>
        <v>0</v>
      </c>
      <c r="E69" s="582">
        <f>SUMIF('Wainwright WW Collection'!$AG$38:$AG$52,E60,'Wainwright WW Collection'!$G$38:$G$52)</f>
        <v>0</v>
      </c>
      <c r="F69" s="582">
        <f>SUMIF('Wainwright WW Collection'!$AG$38:$AG$52,F60,'Wainwright WW Collection'!$G$38:$G$52)</f>
        <v>0</v>
      </c>
      <c r="G69" s="255">
        <f>SUMIF('Wainwright WW Collection'!$AG$38:$AG$52,G60,'Wainwright WW Collection'!$G$38:$G$52)</f>
        <v>0</v>
      </c>
      <c r="H69" s="255">
        <f>SUMIF('Wainwright WW Collection'!$AG$38:$AG$52,H60,'Wainwright WW Collection'!$G$38:$G$52)</f>
        <v>0</v>
      </c>
      <c r="I69" s="255">
        <f>SUMIF('Wainwright WW Collection'!$AG$38:$AG$52,I60,'Wainwright WW Collection'!$G$38:$G$52)</f>
        <v>0</v>
      </c>
      <c r="J69" s="255">
        <f>SUMIF('Wainwright WW Collection'!$AG$38:$AG$52,J60,'Wainwright WW Collection'!$G$38:$G$52)</f>
        <v>0</v>
      </c>
      <c r="K69" s="255">
        <f>SUMIF('Wainwright WW Collection'!$AG$38:$AG$52,K60,'Wainwright WW Collection'!$G$38:$G$52)</f>
        <v>0</v>
      </c>
      <c r="L69" s="255">
        <f>SUMIF('Wainwright WW Collection'!$AG$38:$AG$52,L60,'Wainwright WW Collection'!$G$38:$G$52)</f>
        <v>0</v>
      </c>
      <c r="M69" s="255">
        <f>SUMIF('Wainwright WW Collection'!$AG$38:$AG$52,M60,'Wainwright WW Collection'!$G$38:$G$52)</f>
        <v>0</v>
      </c>
      <c r="N69" s="255">
        <f>SUMIF('Wainwright WW Collection'!$AG$38:$AG$52,N60,'Wainwright WW Collection'!$G$38:$G$52)</f>
        <v>0</v>
      </c>
      <c r="O69" s="255">
        <f>SUMIF('Wainwright WW Collection'!$AG$38:$AG$52,O60,'Wainwright WW Collection'!$G$38:$G$52)</f>
        <v>0</v>
      </c>
      <c r="P69" s="255">
        <f>SUMIF('Wainwright WW Collection'!$AG$38:$AG$52,P60,'Wainwright WW Collection'!$G$38:$G$52)</f>
        <v>0</v>
      </c>
      <c r="Q69" s="255">
        <f>SUMIF('Wainwright WW Collection'!$AG$38:$AG$52,Q60,'Wainwright WW Collection'!$G$38:$G$52)</f>
        <v>0</v>
      </c>
      <c r="R69" s="255">
        <f>SUMIF('Wainwright WW Collection'!$AG$38:$AG$52,R60,'Wainwright WW Collection'!$G$38:$G$52)</f>
        <v>1515755</v>
      </c>
      <c r="S69" s="255">
        <f>SUMIF('Wainwright WW Collection'!$AG$38:$AG$52,S60,'Wainwright WW Collection'!$G$38:$G$52)</f>
        <v>0</v>
      </c>
      <c r="T69" s="255">
        <f>SUMIF('Wainwright WW Collection'!$AG$38:$AG$52,T60,'Wainwright WW Collection'!$G$38:$G$52)</f>
        <v>0</v>
      </c>
      <c r="U69" s="255">
        <f>SUMIF('Wainwright WW Collection'!$AG$38:$AG$52,U60,'Wainwright WW Collection'!$G$38:$G$52)</f>
        <v>1414350</v>
      </c>
      <c r="V69" s="255">
        <f>SUMIF('Wainwright WW Collection'!$AG$38:$AG$52,V60,'Wainwright WW Collection'!$G$38:$G$52)</f>
        <v>0</v>
      </c>
      <c r="W69" s="255">
        <f>SUMIF('Wainwright WW Collection'!$AG$38:$AG$52,W60,'Wainwright WW Collection'!$G$38:$G$52)</f>
        <v>0</v>
      </c>
      <c r="X69" s="255">
        <f>SUMIF('Wainwright WW Collection'!$AG$38:$AG$52,X60,'Wainwright WW Collection'!$G$38:$G$52)</f>
        <v>0</v>
      </c>
      <c r="Y69" s="255">
        <f>SUMIF('Wainwright WW Collection'!$AG$38:$AG$52,Y60,'Wainwright WW Collection'!$G$38:$G$52)</f>
        <v>0</v>
      </c>
      <c r="Z69" s="255">
        <f>SUMIF('Wainwright WW Collection'!$AG$38:$AG$52,Z60,'Wainwright WW Collection'!$G$38:$G$52)</f>
        <v>0</v>
      </c>
      <c r="AA69" s="255">
        <f>SUMIF('Wainwright WW Collection'!$AG$38:$AG$52,AA60,'Wainwright WW Collection'!$G$38:$G$52)</f>
        <v>0</v>
      </c>
      <c r="AB69" s="255">
        <f>SUMIF('Wainwright WW Collection'!$AG$38:$AG$52,AB60,'Wainwright WW Collection'!$G$38:$G$52)</f>
        <v>0</v>
      </c>
      <c r="AC69" s="255">
        <f>SUMIF('Wainwright WW Collection'!$AG$38:$AG$52,AC60,'Wainwright WW Collection'!$G$38:$G$52)</f>
        <v>0</v>
      </c>
      <c r="AD69" s="255">
        <f>SUMIF('Wainwright WW Collection'!$AG$38:$AG$52,AD60,'Wainwright WW Collection'!$G$38:$G$52)</f>
        <v>0</v>
      </c>
      <c r="AE69" s="255">
        <f>SUMIF('Wainwright WW Collection'!$AG$38:$AG$52,AE60,'Wainwright WW Collection'!$G$38:$G$52)</f>
        <v>197470</v>
      </c>
      <c r="AF69" s="255">
        <f>SUMIF('Wainwright WW Collection'!$AG$38:$AG$52,AF60,'Wainwright WW Collection'!$G$38:$G$52)</f>
        <v>0</v>
      </c>
      <c r="AG69" s="255">
        <f>SUMIF('Wainwright WW Collection'!$AG$38:$AG$52,AG60,'Wainwright WW Collection'!$G$38:$G$52)</f>
        <v>0</v>
      </c>
      <c r="AH69" s="255">
        <f>SUMIF('Wainwright WW Collection'!$AG$38:$AG$52,AH60,'Wainwright WW Collection'!$G$38:$G$52)</f>
        <v>322245</v>
      </c>
      <c r="AI69" s="582">
        <f>SUMIF('Wainwright WW Collection'!$AG$38:$AG$52,AI60,'Wainwright WW Collection'!$G$38:$G$52)</f>
        <v>0</v>
      </c>
      <c r="AJ69" s="582">
        <f>SUMIF('Wainwright WW Collection'!$AG$38:$AG$52,AJ60,'Wainwright WW Collection'!$G$38:$G$52)</f>
        <v>0</v>
      </c>
      <c r="AK69" s="582">
        <f>SUMIF('Wainwright WW Collection'!$AG$38:$AG$52,AK60,'Wainwright WW Collection'!$G$38:$G$52)</f>
        <v>312480</v>
      </c>
      <c r="AL69" s="582">
        <f>SUMIF('Wainwright WW Collection'!$AG$38:$AG$52,AL60,'Wainwright WW Collection'!$G$38:$G$52)</f>
        <v>0</v>
      </c>
      <c r="AM69" s="582">
        <f>SUMIF('Wainwright WW Collection'!$AG$38:$AG$52,AM60,'Wainwright WW Collection'!$G$38:$G$52)</f>
        <v>0</v>
      </c>
      <c r="AN69" s="255">
        <f>SUMIF('Wainwright WW Collection'!$AG$38:$AG$52,AN60,'Wainwright WW Collection'!$G$38:$G$52)</f>
        <v>0</v>
      </c>
      <c r="AO69" s="255">
        <f>SUMIF('Wainwright WW Collection'!$AG$38:$AG$52,AO60,'Wainwright WW Collection'!$G$38:$G$52)</f>
        <v>1909980</v>
      </c>
      <c r="AP69" s="582">
        <f>SUMIF('Wainwright WW Collection'!$AG$38:$AG$52,AP60,'Wainwright WW Collection'!$G$38:$G$52)</f>
        <v>144300</v>
      </c>
      <c r="AQ69" s="582">
        <f>SUMIF('Wainwright WW Collection'!$AG$38:$AG$52,AQ60,'Wainwright WW Collection'!$G$38:$G$52)</f>
        <v>1224680</v>
      </c>
      <c r="AR69" s="255">
        <f>SUMIF('Wainwright WW Collection'!$AG$38:$AG$52,AR60,'Wainwright WW Collection'!$G$38:$G$52)</f>
        <v>2204800</v>
      </c>
      <c r="AS69" s="255">
        <f>SUMIF('Wainwright WW Collection'!$AG$38:$AG$52,AS60,'Wainwright WW Collection'!$G$38:$G$52)</f>
        <v>0</v>
      </c>
      <c r="AT69" s="255">
        <f>SUMIF('Wainwright WW Collection'!$AG$38:$AG$52,AT60,'Wainwright WW Collection'!$G$38:$G$52)</f>
        <v>0</v>
      </c>
      <c r="AU69" s="255">
        <f>SUMIF('Wainwright WW Collection'!$AG$38:$AG$52,AU60,'Wainwright WW Collection'!$G$38:$G$52)</f>
        <v>0</v>
      </c>
      <c r="AV69" s="255">
        <f>SUMIF('Wainwright WW Collection'!$AG$38:$AG$52,AV60,'Wainwright WW Collection'!$G$38:$G$52)</f>
        <v>0</v>
      </c>
      <c r="AW69" s="255">
        <f>SUMIF('Wainwright WW Collection'!$AG$38:$AG$52,AW60,'Wainwright WW Collection'!$G$38:$G$52)</f>
        <v>0</v>
      </c>
      <c r="AX69" s="255">
        <f>SUMIF('Wainwright WW Collection'!$AG$38:$AG$52,AX60,'Wainwright WW Collection'!$G$38:$G$52)</f>
        <v>0</v>
      </c>
      <c r="AY69" s="255">
        <f>SUMIF('Wainwright WW Collection'!$AG$38:$AG$52,AY60,'Wainwright WW Collection'!$G$38:$G$52)</f>
        <v>0</v>
      </c>
      <c r="AZ69" s="255">
        <f>SUMIF('Wainwright WW Collection'!$AG$38:$AG$52,AZ60,'Wainwright WW Collection'!$G$38:$G$52)</f>
        <v>0</v>
      </c>
      <c r="BA69" s="255">
        <f>SUMIF('Wainwright WW Collection'!$AG$38:$AG$52,BA60,'Wainwright WW Collection'!$G$38:$G$52)</f>
        <v>0</v>
      </c>
      <c r="BB69" s="304">
        <f>SUMIF('Wainwright WW Collection'!$AG$38:$AG$52,BB60,'Wainwright WW Collection'!$G$38:$G$52)</f>
        <v>0</v>
      </c>
      <c r="BC69" s="256"/>
      <c r="BD69" s="256"/>
      <c r="BE69" s="256"/>
      <c r="BF69" s="256"/>
      <c r="BG69" s="256"/>
      <c r="BH69" s="256"/>
      <c r="BI69" s="256"/>
      <c r="BJ69" s="256"/>
      <c r="BK69" s="256"/>
      <c r="BL69" s="235"/>
      <c r="BM69" s="235"/>
      <c r="BN69" s="235"/>
      <c r="BO69" s="235"/>
      <c r="BP69" s="235"/>
      <c r="BQ69" s="235"/>
    </row>
    <row r="70" spans="1:69" s="1" customFormat="1">
      <c r="A70" s="350" t="s">
        <v>492</v>
      </c>
      <c r="B70" s="429"/>
      <c r="C70" s="617">
        <v>0</v>
      </c>
      <c r="D70" s="643">
        <v>11013</v>
      </c>
      <c r="E70" s="617">
        <v>0</v>
      </c>
      <c r="F70" s="617">
        <v>0</v>
      </c>
      <c r="G70" s="617">
        <f>'Utilidor Section Plan_Rearr '!E74</f>
        <v>0</v>
      </c>
      <c r="H70" s="617">
        <f>'Utilidor Section Plan_Rearr '!F74</f>
        <v>0</v>
      </c>
      <c r="I70" s="617">
        <f>'Utilidor Section Plan_Rearr '!G74</f>
        <v>0</v>
      </c>
      <c r="J70" s="617">
        <f>'Utilidor Section Plan_Rearr '!H74</f>
        <v>0</v>
      </c>
      <c r="K70" s="617">
        <f>'Utilidor Section Plan_Rearr '!I74</f>
        <v>0</v>
      </c>
      <c r="L70" s="617">
        <f>'Utilidor Section Plan_Rearr '!J74</f>
        <v>0</v>
      </c>
      <c r="M70" s="617">
        <f>'Utilidor Section Plan_Rearr '!K74</f>
        <v>0</v>
      </c>
      <c r="N70" s="617">
        <f>'Utilidor Section Plan_Rearr '!L74</f>
        <v>0</v>
      </c>
      <c r="O70" s="617">
        <f>'Utilidor Section Plan_Rearr '!M74</f>
        <v>0</v>
      </c>
      <c r="P70" s="617">
        <f>'Utilidor Section Plan_Rearr '!N74</f>
        <v>0</v>
      </c>
      <c r="Q70" s="617">
        <f>'Utilidor Section Plan_Rearr '!O74</f>
        <v>0</v>
      </c>
      <c r="R70" s="617">
        <f>'Utilidor Section Plan_Rearr '!P74</f>
        <v>0</v>
      </c>
      <c r="S70" s="617">
        <f>'Utilidor Section Plan_Rearr '!Q74</f>
        <v>0</v>
      </c>
      <c r="T70" s="617">
        <f>'Utilidor Section Plan_Rearr '!R74</f>
        <v>0</v>
      </c>
      <c r="U70" s="617">
        <f>'Utilidor Section Plan_Rearr '!S74</f>
        <v>0</v>
      </c>
      <c r="V70" s="617">
        <f>'Utilidor Section Plan_Rearr '!T74</f>
        <v>0</v>
      </c>
      <c r="W70" s="617">
        <f>'Utilidor Section Plan_Rearr '!U74</f>
        <v>0</v>
      </c>
      <c r="X70" s="617">
        <f>'Utilidor Section Plan_Rearr '!V74</f>
        <v>0</v>
      </c>
      <c r="Y70" s="617">
        <f>'Utilidor Section Plan_Rearr '!W74</f>
        <v>0</v>
      </c>
      <c r="Z70" s="617">
        <f>'Utilidor Section Plan_Rearr '!X74</f>
        <v>0</v>
      </c>
      <c r="AA70" s="617">
        <f>'Utilidor Section Plan_Rearr '!Y74</f>
        <v>0</v>
      </c>
      <c r="AB70" s="617">
        <f>'Utilidor Section Plan_Rearr '!Z74</f>
        <v>0</v>
      </c>
      <c r="AC70" s="617">
        <f>'Utilidor Section Plan_Rearr '!AA74</f>
        <v>0</v>
      </c>
      <c r="AD70" s="617">
        <f>'Utilidor Section Plan_Rearr '!AB74</f>
        <v>0</v>
      </c>
      <c r="AE70" s="617">
        <f>'Utilidor Section Plan_Rearr '!AC74</f>
        <v>0</v>
      </c>
      <c r="AF70" s="617">
        <f>'Utilidor Section Plan_Rearr '!AD74</f>
        <v>0</v>
      </c>
      <c r="AG70" s="617">
        <f>'Utilidor Section Plan_Rearr '!AE74</f>
        <v>0</v>
      </c>
      <c r="AH70" s="617">
        <v>0</v>
      </c>
      <c r="AI70" s="617">
        <v>0</v>
      </c>
      <c r="AJ70" s="617">
        <v>0</v>
      </c>
      <c r="AK70" s="617">
        <v>0</v>
      </c>
      <c r="AL70" s="617">
        <f>'Utilidor Section Plan_Rearr '!AJ74</f>
        <v>0</v>
      </c>
      <c r="AM70" s="617"/>
      <c r="AN70" s="617">
        <v>2684</v>
      </c>
      <c r="AO70" s="617">
        <v>2684</v>
      </c>
      <c r="AP70" s="617">
        <v>2684</v>
      </c>
      <c r="AQ70" s="617">
        <v>2684</v>
      </c>
      <c r="AR70" s="617">
        <v>2684</v>
      </c>
      <c r="AS70" s="617">
        <v>2684</v>
      </c>
      <c r="AT70" s="617">
        <v>2684</v>
      </c>
      <c r="AU70" s="617">
        <v>2684</v>
      </c>
      <c r="AV70" s="617">
        <v>2684</v>
      </c>
      <c r="AW70" s="617">
        <v>2683</v>
      </c>
      <c r="AX70" s="617">
        <f>'Utilidor Section Plan_Rearr '!AV74</f>
        <v>0</v>
      </c>
      <c r="AY70" s="617">
        <f>'Utilidor Section Plan_Rearr '!AW74</f>
        <v>0</v>
      </c>
      <c r="AZ70" s="617">
        <f>'Utilidor Section Plan_Rearr '!AX74</f>
        <v>0</v>
      </c>
      <c r="BA70" s="617">
        <v>0</v>
      </c>
      <c r="BB70" s="617">
        <f>'Utilidor Section Plan_Rearr '!AZ74</f>
        <v>0</v>
      </c>
      <c r="BC70" s="430"/>
      <c r="BD70" s="430"/>
      <c r="BE70" s="430"/>
      <c r="BF70" s="430"/>
      <c r="BG70" s="430"/>
      <c r="BH70" s="430"/>
      <c r="BI70" s="430"/>
      <c r="BJ70" s="430"/>
      <c r="BK70" s="430"/>
      <c r="BL70" s="431"/>
      <c r="BM70" s="431"/>
      <c r="BN70" s="431"/>
      <c r="BO70" s="431"/>
      <c r="BP70" s="431"/>
      <c r="BQ70" s="431"/>
    </row>
    <row r="71" spans="1:69">
      <c r="A71" s="305" t="s">
        <v>493</v>
      </c>
      <c r="B71" s="300"/>
      <c r="C71" s="301">
        <f>C70</f>
        <v>0</v>
      </c>
      <c r="D71" s="644">
        <f t="shared" ref="D71:AI71" si="44">C71+D70</f>
        <v>11013</v>
      </c>
      <c r="E71" s="301">
        <f t="shared" si="44"/>
        <v>11013</v>
      </c>
      <c r="F71" s="301">
        <f t="shared" si="44"/>
        <v>11013</v>
      </c>
      <c r="G71" s="301">
        <f t="shared" si="44"/>
        <v>11013</v>
      </c>
      <c r="H71" s="301">
        <f t="shared" si="44"/>
        <v>11013</v>
      </c>
      <c r="I71" s="301">
        <f t="shared" si="44"/>
        <v>11013</v>
      </c>
      <c r="J71" s="301">
        <f t="shared" si="44"/>
        <v>11013</v>
      </c>
      <c r="K71" s="301">
        <f t="shared" si="44"/>
        <v>11013</v>
      </c>
      <c r="L71" s="301">
        <f t="shared" si="44"/>
        <v>11013</v>
      </c>
      <c r="M71" s="301">
        <f t="shared" si="44"/>
        <v>11013</v>
      </c>
      <c r="N71" s="301">
        <f t="shared" si="44"/>
        <v>11013</v>
      </c>
      <c r="O71" s="301">
        <f t="shared" si="44"/>
        <v>11013</v>
      </c>
      <c r="P71" s="301">
        <f t="shared" si="44"/>
        <v>11013</v>
      </c>
      <c r="Q71" s="301">
        <f t="shared" si="44"/>
        <v>11013</v>
      </c>
      <c r="R71" s="301">
        <f t="shared" si="44"/>
        <v>11013</v>
      </c>
      <c r="S71" s="301">
        <f t="shared" si="44"/>
        <v>11013</v>
      </c>
      <c r="T71" s="301">
        <f t="shared" si="44"/>
        <v>11013</v>
      </c>
      <c r="U71" s="301">
        <f t="shared" si="44"/>
        <v>11013</v>
      </c>
      <c r="V71" s="301">
        <f t="shared" si="44"/>
        <v>11013</v>
      </c>
      <c r="W71" s="301">
        <f t="shared" si="44"/>
        <v>11013</v>
      </c>
      <c r="X71" s="301">
        <f t="shared" si="44"/>
        <v>11013</v>
      </c>
      <c r="Y71" s="301">
        <f t="shared" si="44"/>
        <v>11013</v>
      </c>
      <c r="Z71" s="301">
        <f t="shared" si="44"/>
        <v>11013</v>
      </c>
      <c r="AA71" s="301">
        <f t="shared" si="44"/>
        <v>11013</v>
      </c>
      <c r="AB71" s="301">
        <f t="shared" si="44"/>
        <v>11013</v>
      </c>
      <c r="AC71" s="301">
        <f t="shared" si="44"/>
        <v>11013</v>
      </c>
      <c r="AD71" s="301">
        <f t="shared" si="44"/>
        <v>11013</v>
      </c>
      <c r="AE71" s="301">
        <f t="shared" si="44"/>
        <v>11013</v>
      </c>
      <c r="AF71" s="301">
        <f t="shared" si="44"/>
        <v>11013</v>
      </c>
      <c r="AG71" s="301">
        <f t="shared" si="44"/>
        <v>11013</v>
      </c>
      <c r="AH71" s="301">
        <f t="shared" si="44"/>
        <v>11013</v>
      </c>
      <c r="AI71" s="301">
        <f t="shared" si="44"/>
        <v>11013</v>
      </c>
      <c r="AJ71" s="301">
        <f t="shared" ref="AJ71:BB71" si="45">AI71+AJ70</f>
        <v>11013</v>
      </c>
      <c r="AK71" s="301">
        <f t="shared" si="45"/>
        <v>11013</v>
      </c>
      <c r="AL71" s="301">
        <f t="shared" si="45"/>
        <v>11013</v>
      </c>
      <c r="AM71" s="301">
        <f t="shared" si="45"/>
        <v>11013</v>
      </c>
      <c r="AN71" s="301">
        <f t="shared" si="45"/>
        <v>13697</v>
      </c>
      <c r="AO71" s="301">
        <f t="shared" si="45"/>
        <v>16381</v>
      </c>
      <c r="AP71" s="301">
        <f t="shared" si="45"/>
        <v>19065</v>
      </c>
      <c r="AQ71" s="301">
        <f t="shared" si="45"/>
        <v>21749</v>
      </c>
      <c r="AR71" s="301">
        <f t="shared" si="45"/>
        <v>24433</v>
      </c>
      <c r="AS71" s="301">
        <f t="shared" si="45"/>
        <v>27117</v>
      </c>
      <c r="AT71" s="301">
        <f t="shared" si="45"/>
        <v>29801</v>
      </c>
      <c r="AU71" s="301">
        <f t="shared" si="45"/>
        <v>32485</v>
      </c>
      <c r="AV71" s="301">
        <f t="shared" si="45"/>
        <v>35169</v>
      </c>
      <c r="AW71" s="301">
        <f t="shared" si="45"/>
        <v>37852</v>
      </c>
      <c r="AX71" s="301">
        <f t="shared" si="45"/>
        <v>37852</v>
      </c>
      <c r="AY71" s="301">
        <f t="shared" si="45"/>
        <v>37852</v>
      </c>
      <c r="AZ71" s="301">
        <f t="shared" si="45"/>
        <v>37852</v>
      </c>
      <c r="BA71" s="301">
        <f t="shared" si="45"/>
        <v>37852</v>
      </c>
      <c r="BB71" s="302">
        <f t="shared" si="45"/>
        <v>37852</v>
      </c>
      <c r="BC71" s="633">
        <f>BB68-BB71</f>
        <v>0</v>
      </c>
      <c r="BD71" s="250"/>
      <c r="BE71" s="250"/>
      <c r="BF71" s="250"/>
      <c r="BG71" s="250"/>
      <c r="BH71" s="250"/>
      <c r="BI71" s="250"/>
      <c r="BJ71" s="250"/>
      <c r="BK71" s="250"/>
      <c r="BL71" s="28"/>
      <c r="BM71" s="28"/>
      <c r="BN71" s="28"/>
      <c r="BO71" s="28"/>
      <c r="BP71" s="28"/>
      <c r="BQ71" s="28"/>
    </row>
    <row r="72" spans="1:69" s="236" customFormat="1" ht="13.5" thickBot="1">
      <c r="A72" s="360" t="s">
        <v>494</v>
      </c>
      <c r="B72" s="385"/>
      <c r="C72" s="307">
        <f t="shared" ref="C72:BB72" si="46">((SUM($C69:$BB69)/$BB68))*C70</f>
        <v>0</v>
      </c>
      <c r="D72" s="645">
        <f t="shared" si="46"/>
        <v>2690131.5328120049</v>
      </c>
      <c r="E72" s="307">
        <f t="shared" si="46"/>
        <v>0</v>
      </c>
      <c r="F72" s="307">
        <f t="shared" si="46"/>
        <v>0</v>
      </c>
      <c r="G72" s="307">
        <f t="shared" si="46"/>
        <v>0</v>
      </c>
      <c r="H72" s="307">
        <f t="shared" si="46"/>
        <v>0</v>
      </c>
      <c r="I72" s="307">
        <f t="shared" si="46"/>
        <v>0</v>
      </c>
      <c r="J72" s="307">
        <f t="shared" si="46"/>
        <v>0</v>
      </c>
      <c r="K72" s="307">
        <f t="shared" si="46"/>
        <v>0</v>
      </c>
      <c r="L72" s="307">
        <f t="shared" si="46"/>
        <v>0</v>
      </c>
      <c r="M72" s="307">
        <f t="shared" si="46"/>
        <v>0</v>
      </c>
      <c r="N72" s="307">
        <f t="shared" si="46"/>
        <v>0</v>
      </c>
      <c r="O72" s="307">
        <f t="shared" si="46"/>
        <v>0</v>
      </c>
      <c r="P72" s="307">
        <f t="shared" si="46"/>
        <v>0</v>
      </c>
      <c r="Q72" s="307">
        <f t="shared" si="46"/>
        <v>0</v>
      </c>
      <c r="R72" s="307">
        <f t="shared" si="46"/>
        <v>0</v>
      </c>
      <c r="S72" s="307">
        <f t="shared" si="46"/>
        <v>0</v>
      </c>
      <c r="T72" s="307">
        <f t="shared" si="46"/>
        <v>0</v>
      </c>
      <c r="U72" s="307">
        <f t="shared" si="46"/>
        <v>0</v>
      </c>
      <c r="V72" s="307">
        <f t="shared" si="46"/>
        <v>0</v>
      </c>
      <c r="W72" s="307">
        <f t="shared" si="46"/>
        <v>0</v>
      </c>
      <c r="X72" s="307">
        <f t="shared" si="46"/>
        <v>0</v>
      </c>
      <c r="Y72" s="307">
        <f t="shared" si="46"/>
        <v>0</v>
      </c>
      <c r="Z72" s="307">
        <f t="shared" si="46"/>
        <v>0</v>
      </c>
      <c r="AA72" s="307">
        <f t="shared" si="46"/>
        <v>0</v>
      </c>
      <c r="AB72" s="307">
        <f t="shared" si="46"/>
        <v>0</v>
      </c>
      <c r="AC72" s="307">
        <f t="shared" si="46"/>
        <v>0</v>
      </c>
      <c r="AD72" s="307">
        <f t="shared" si="46"/>
        <v>0</v>
      </c>
      <c r="AE72" s="307">
        <f t="shared" si="46"/>
        <v>0</v>
      </c>
      <c r="AF72" s="307">
        <f t="shared" si="46"/>
        <v>0</v>
      </c>
      <c r="AG72" s="307">
        <f t="shared" si="46"/>
        <v>0</v>
      </c>
      <c r="AH72" s="307">
        <f t="shared" si="46"/>
        <v>0</v>
      </c>
      <c r="AI72" s="307">
        <f t="shared" si="46"/>
        <v>0</v>
      </c>
      <c r="AJ72" s="307">
        <f t="shared" si="46"/>
        <v>0</v>
      </c>
      <c r="AK72" s="307">
        <f t="shared" si="46"/>
        <v>0</v>
      </c>
      <c r="AL72" s="307">
        <f t="shared" si="46"/>
        <v>0</v>
      </c>
      <c r="AM72" s="307">
        <f t="shared" si="46"/>
        <v>0</v>
      </c>
      <c r="AN72" s="307">
        <f t="shared" si="46"/>
        <v>655617.27359188418</v>
      </c>
      <c r="AO72" s="307">
        <f t="shared" si="46"/>
        <v>655617.27359188418</v>
      </c>
      <c r="AP72" s="307">
        <f t="shared" si="46"/>
        <v>655617.27359188418</v>
      </c>
      <c r="AQ72" s="307">
        <f t="shared" si="46"/>
        <v>655617.27359188418</v>
      </c>
      <c r="AR72" s="307">
        <f t="shared" si="46"/>
        <v>655617.27359188418</v>
      </c>
      <c r="AS72" s="307">
        <f t="shared" si="46"/>
        <v>655617.27359188418</v>
      </c>
      <c r="AT72" s="307">
        <f t="shared" si="46"/>
        <v>655617.27359188418</v>
      </c>
      <c r="AU72" s="307">
        <f t="shared" si="46"/>
        <v>655617.27359188418</v>
      </c>
      <c r="AV72" s="307">
        <f t="shared" si="46"/>
        <v>655617.27359188418</v>
      </c>
      <c r="AW72" s="307">
        <f t="shared" si="46"/>
        <v>655373.00486103771</v>
      </c>
      <c r="AX72" s="307">
        <f t="shared" si="46"/>
        <v>0</v>
      </c>
      <c r="AY72" s="307">
        <f t="shared" si="46"/>
        <v>0</v>
      </c>
      <c r="AZ72" s="307">
        <f t="shared" si="46"/>
        <v>0</v>
      </c>
      <c r="BA72" s="307">
        <f t="shared" si="46"/>
        <v>0</v>
      </c>
      <c r="BB72" s="308">
        <f t="shared" si="46"/>
        <v>0</v>
      </c>
      <c r="BC72" s="257"/>
      <c r="BD72" s="257"/>
      <c r="BE72" s="257"/>
      <c r="BF72" s="257"/>
      <c r="BG72" s="257"/>
      <c r="BH72" s="257"/>
      <c r="BI72" s="257"/>
      <c r="BJ72" s="257"/>
      <c r="BK72" s="257"/>
      <c r="BL72" s="237"/>
      <c r="BM72" s="237"/>
      <c r="BN72" s="237"/>
      <c r="BO72" s="237"/>
      <c r="BP72" s="237"/>
      <c r="BQ72" s="237"/>
    </row>
    <row r="73" spans="1:69" s="24" customFormat="1">
      <c r="A73" s="91" t="s">
        <v>495</v>
      </c>
      <c r="B73" s="91"/>
      <c r="C73" s="390">
        <f>C63+C69</f>
        <v>0</v>
      </c>
      <c r="D73" s="390">
        <f t="shared" ref="D73:BB73" si="47">D63+D69</f>
        <v>0</v>
      </c>
      <c r="E73" s="390">
        <f t="shared" si="47"/>
        <v>0</v>
      </c>
      <c r="F73" s="390">
        <f t="shared" si="47"/>
        <v>0</v>
      </c>
      <c r="G73" s="390">
        <f t="shared" si="47"/>
        <v>0</v>
      </c>
      <c r="H73" s="390">
        <f t="shared" si="47"/>
        <v>0</v>
      </c>
      <c r="I73" s="390">
        <f t="shared" si="47"/>
        <v>0</v>
      </c>
      <c r="J73" s="390">
        <f t="shared" si="47"/>
        <v>0</v>
      </c>
      <c r="K73" s="390">
        <f t="shared" si="47"/>
        <v>0</v>
      </c>
      <c r="L73" s="390">
        <f t="shared" si="47"/>
        <v>0</v>
      </c>
      <c r="M73" s="390">
        <f t="shared" si="47"/>
        <v>0</v>
      </c>
      <c r="N73" s="390">
        <f t="shared" si="47"/>
        <v>0</v>
      </c>
      <c r="O73" s="390">
        <f t="shared" si="47"/>
        <v>0</v>
      </c>
      <c r="P73" s="390">
        <f t="shared" si="47"/>
        <v>1417438</v>
      </c>
      <c r="Q73" s="390">
        <f t="shared" si="47"/>
        <v>597017</v>
      </c>
      <c r="R73" s="390">
        <f t="shared" si="47"/>
        <v>1515755</v>
      </c>
      <c r="S73" s="390">
        <f t="shared" si="47"/>
        <v>0</v>
      </c>
      <c r="T73" s="390">
        <f t="shared" si="47"/>
        <v>0</v>
      </c>
      <c r="U73" s="390">
        <f t="shared" si="47"/>
        <v>1414350</v>
      </c>
      <c r="V73" s="390">
        <f t="shared" si="47"/>
        <v>0</v>
      </c>
      <c r="W73" s="390">
        <f t="shared" si="47"/>
        <v>0</v>
      </c>
      <c r="X73" s="390">
        <f t="shared" si="47"/>
        <v>427880</v>
      </c>
      <c r="Y73" s="390">
        <f t="shared" si="47"/>
        <v>0</v>
      </c>
      <c r="Z73" s="390">
        <f t="shared" si="47"/>
        <v>0</v>
      </c>
      <c r="AA73" s="390">
        <f t="shared" si="47"/>
        <v>0</v>
      </c>
      <c r="AB73" s="390">
        <f t="shared" si="47"/>
        <v>0</v>
      </c>
      <c r="AC73" s="390">
        <f t="shared" si="47"/>
        <v>4733358</v>
      </c>
      <c r="AD73" s="390">
        <f t="shared" si="47"/>
        <v>214230</v>
      </c>
      <c r="AE73" s="390">
        <f t="shared" si="47"/>
        <v>197470</v>
      </c>
      <c r="AF73" s="390">
        <f t="shared" si="47"/>
        <v>0</v>
      </c>
      <c r="AG73" s="390">
        <f t="shared" si="47"/>
        <v>0</v>
      </c>
      <c r="AH73" s="390">
        <f t="shared" si="47"/>
        <v>322245</v>
      </c>
      <c r="AI73" s="390">
        <f t="shared" si="47"/>
        <v>0</v>
      </c>
      <c r="AJ73" s="390">
        <f t="shared" si="47"/>
        <v>0</v>
      </c>
      <c r="AK73" s="390">
        <f t="shared" si="47"/>
        <v>312480</v>
      </c>
      <c r="AL73" s="390">
        <f t="shared" si="47"/>
        <v>0</v>
      </c>
      <c r="AM73" s="390">
        <f t="shared" si="47"/>
        <v>0</v>
      </c>
      <c r="AN73" s="390">
        <f t="shared" si="47"/>
        <v>0</v>
      </c>
      <c r="AO73" s="390">
        <f t="shared" si="47"/>
        <v>10744690</v>
      </c>
      <c r="AP73" s="390">
        <f t="shared" si="47"/>
        <v>144300</v>
      </c>
      <c r="AQ73" s="390">
        <f t="shared" si="47"/>
        <v>1224680</v>
      </c>
      <c r="AR73" s="390">
        <f t="shared" si="47"/>
        <v>2204800</v>
      </c>
      <c r="AS73" s="390">
        <f t="shared" si="47"/>
        <v>791178</v>
      </c>
      <c r="AT73" s="390">
        <f t="shared" si="47"/>
        <v>0</v>
      </c>
      <c r="AU73" s="390">
        <f t="shared" si="47"/>
        <v>0</v>
      </c>
      <c r="AV73" s="390">
        <f t="shared" si="47"/>
        <v>0</v>
      </c>
      <c r="AW73" s="390">
        <f t="shared" si="47"/>
        <v>0</v>
      </c>
      <c r="AX73" s="390">
        <f t="shared" si="47"/>
        <v>0</v>
      </c>
      <c r="AY73" s="390">
        <f t="shared" si="47"/>
        <v>280840</v>
      </c>
      <c r="AZ73" s="390">
        <f t="shared" si="47"/>
        <v>0</v>
      </c>
      <c r="BA73" s="390">
        <f t="shared" si="47"/>
        <v>0</v>
      </c>
      <c r="BB73" s="390">
        <f t="shared" si="47"/>
        <v>2717</v>
      </c>
      <c r="BC73" s="232"/>
      <c r="BD73" s="232"/>
      <c r="BE73" s="232"/>
      <c r="BF73" s="232"/>
      <c r="BG73" s="232"/>
      <c r="BH73" s="232"/>
      <c r="BI73" s="232"/>
      <c r="BJ73" s="232"/>
      <c r="BK73" s="232"/>
      <c r="BL73" s="232"/>
      <c r="BM73" s="232"/>
      <c r="BN73" s="232"/>
      <c r="BO73" s="232"/>
      <c r="BP73" s="232"/>
      <c r="BQ73" s="232"/>
    </row>
    <row r="74" spans="1:69" s="24" customFormat="1" ht="13.5" thickBot="1">
      <c r="A74" s="388" t="s">
        <v>496</v>
      </c>
      <c r="B74" s="388"/>
      <c r="C74" s="389">
        <f>C66+C72</f>
        <v>0</v>
      </c>
      <c r="D74" s="389">
        <f t="shared" ref="D74:BB74" si="48">D66+D72</f>
        <v>3268557.3990893252</v>
      </c>
      <c r="E74" s="389">
        <f t="shared" si="48"/>
        <v>0</v>
      </c>
      <c r="F74" s="389">
        <f t="shared" si="48"/>
        <v>0</v>
      </c>
      <c r="G74" s="389">
        <f t="shared" si="48"/>
        <v>761401.24864304578</v>
      </c>
      <c r="H74" s="389">
        <f t="shared" si="48"/>
        <v>869084.86408167356</v>
      </c>
      <c r="I74" s="389">
        <f t="shared" si="48"/>
        <v>793118.26697725221</v>
      </c>
      <c r="J74" s="389">
        <f t="shared" si="48"/>
        <v>573220.03348082432</v>
      </c>
      <c r="K74" s="389">
        <f t="shared" si="48"/>
        <v>546419.63500997517</v>
      </c>
      <c r="L74" s="389">
        <f t="shared" si="48"/>
        <v>750989.58305005403</v>
      </c>
      <c r="M74" s="389">
        <f t="shared" si="48"/>
        <v>403934.0632836619</v>
      </c>
      <c r="N74" s="389">
        <f t="shared" si="48"/>
        <v>740770.72607915476</v>
      </c>
      <c r="O74" s="389">
        <f t="shared" si="48"/>
        <v>711463.8155211038</v>
      </c>
      <c r="P74" s="389">
        <f t="shared" si="48"/>
        <v>725924.4621780368</v>
      </c>
      <c r="Q74" s="389">
        <f t="shared" si="48"/>
        <v>1203511.4191010108</v>
      </c>
      <c r="R74" s="389">
        <f t="shared" si="48"/>
        <v>824064.05082308885</v>
      </c>
      <c r="S74" s="389">
        <f t="shared" si="48"/>
        <v>929144.74986346869</v>
      </c>
      <c r="T74" s="389">
        <f t="shared" si="48"/>
        <v>839295.93196839164</v>
      </c>
      <c r="U74" s="389">
        <f t="shared" si="48"/>
        <v>388509.3735162667</v>
      </c>
      <c r="V74" s="389">
        <f t="shared" si="48"/>
        <v>1036924.7696131426</v>
      </c>
      <c r="W74" s="389">
        <f t="shared" si="48"/>
        <v>268003.98470849171</v>
      </c>
      <c r="X74" s="389">
        <f t="shared" si="48"/>
        <v>424178.96860336815</v>
      </c>
      <c r="Y74" s="389">
        <f t="shared" si="48"/>
        <v>529838.0935100253</v>
      </c>
      <c r="Z74" s="389">
        <f t="shared" si="48"/>
        <v>585366.97667264799</v>
      </c>
      <c r="AA74" s="389">
        <f t="shared" si="48"/>
        <v>645908.88400967419</v>
      </c>
      <c r="AB74" s="389">
        <f t="shared" si="48"/>
        <v>563965.21962038719</v>
      </c>
      <c r="AC74" s="389">
        <f t="shared" si="48"/>
        <v>959222.89490988932</v>
      </c>
      <c r="AD74" s="389">
        <f t="shared" si="48"/>
        <v>395643.29253368702</v>
      </c>
      <c r="AE74" s="389">
        <f t="shared" si="48"/>
        <v>395643.29253368702</v>
      </c>
      <c r="AF74" s="389">
        <f t="shared" si="48"/>
        <v>543527.50567858852</v>
      </c>
      <c r="AG74" s="389">
        <f t="shared" si="48"/>
        <v>630677.0028643714</v>
      </c>
      <c r="AH74" s="389">
        <f t="shared" si="48"/>
        <v>0</v>
      </c>
      <c r="AI74" s="389">
        <f t="shared" si="48"/>
        <v>0</v>
      </c>
      <c r="AJ74" s="389">
        <f t="shared" si="48"/>
        <v>0</v>
      </c>
      <c r="AK74" s="389">
        <f t="shared" si="48"/>
        <v>0</v>
      </c>
      <c r="AL74" s="389">
        <f t="shared" si="48"/>
        <v>0</v>
      </c>
      <c r="AM74" s="389">
        <f t="shared" si="48"/>
        <v>0</v>
      </c>
      <c r="AN74" s="389">
        <f t="shared" si="48"/>
        <v>655617.27359188418</v>
      </c>
      <c r="AO74" s="389">
        <f t="shared" si="48"/>
        <v>655617.27359188418</v>
      </c>
      <c r="AP74" s="389">
        <f t="shared" si="48"/>
        <v>655617.27359188418</v>
      </c>
      <c r="AQ74" s="389">
        <f t="shared" si="48"/>
        <v>655617.27359188418</v>
      </c>
      <c r="AR74" s="389">
        <f t="shared" si="48"/>
        <v>655617.27359188418</v>
      </c>
      <c r="AS74" s="389">
        <f t="shared" si="48"/>
        <v>655617.27359188418</v>
      </c>
      <c r="AT74" s="389">
        <f t="shared" si="48"/>
        <v>655617.27359188418</v>
      </c>
      <c r="AU74" s="389">
        <f t="shared" si="48"/>
        <v>655617.27359188418</v>
      </c>
      <c r="AV74" s="389">
        <f t="shared" si="48"/>
        <v>655617.27359188418</v>
      </c>
      <c r="AW74" s="389">
        <f t="shared" si="48"/>
        <v>655373.00486103771</v>
      </c>
      <c r="AX74" s="389">
        <f t="shared" si="48"/>
        <v>0</v>
      </c>
      <c r="AY74" s="389">
        <f t="shared" si="48"/>
        <v>0</v>
      </c>
      <c r="AZ74" s="389">
        <f t="shared" si="48"/>
        <v>0</v>
      </c>
      <c r="BA74" s="389">
        <f t="shared" si="48"/>
        <v>0</v>
      </c>
      <c r="BB74" s="389">
        <f t="shared" si="48"/>
        <v>0</v>
      </c>
      <c r="BC74" s="232"/>
      <c r="BD74" s="232"/>
      <c r="BE74" s="232"/>
      <c r="BF74" s="232"/>
      <c r="BG74" s="232"/>
      <c r="BH74" s="232"/>
      <c r="BI74" s="232"/>
      <c r="BJ74" s="232"/>
      <c r="BK74" s="232"/>
      <c r="BL74" s="232"/>
      <c r="BM74" s="232"/>
      <c r="BN74" s="232"/>
      <c r="BO74" s="232"/>
      <c r="BP74" s="232"/>
      <c r="BQ74" s="232"/>
    </row>
    <row r="75" spans="1:69" ht="14.25" thickTop="1" thickBot="1">
      <c r="A75" s="220"/>
      <c r="B75" s="126"/>
      <c r="C75" s="111"/>
      <c r="D75" s="111"/>
      <c r="E75" s="111"/>
      <c r="F75" s="111"/>
      <c r="G75" s="111"/>
      <c r="H75" s="111"/>
      <c r="I75" s="111"/>
      <c r="J75" s="111"/>
      <c r="K75" s="111"/>
      <c r="L75" s="111"/>
      <c r="M75" s="111"/>
      <c r="N75" s="111"/>
      <c r="O75" s="111"/>
      <c r="P75" s="111"/>
      <c r="Q75" s="111"/>
      <c r="R75" s="111"/>
      <c r="S75" s="111"/>
      <c r="T75" s="111"/>
      <c r="U75" s="111"/>
      <c r="V75" s="111"/>
      <c r="W75" s="111"/>
      <c r="X75" s="111"/>
      <c r="Y75" s="111"/>
      <c r="Z75" s="111"/>
      <c r="AA75" s="111"/>
      <c r="AB75" s="111"/>
      <c r="AC75" s="111"/>
      <c r="AD75" s="111"/>
      <c r="AE75" s="111"/>
      <c r="AF75" s="111"/>
      <c r="AG75" s="111"/>
      <c r="AH75" s="111"/>
      <c r="AI75" s="111"/>
      <c r="AJ75" s="111"/>
      <c r="AK75" s="111"/>
      <c r="AL75" s="111"/>
      <c r="AM75" s="111"/>
      <c r="AN75" s="111"/>
      <c r="AO75" s="111"/>
      <c r="AP75" s="111"/>
      <c r="AQ75" s="111"/>
      <c r="AR75" s="111"/>
      <c r="AS75" s="111"/>
      <c r="AT75" s="111"/>
      <c r="AU75" s="111"/>
      <c r="AV75" s="111"/>
      <c r="AW75" s="111"/>
      <c r="AX75" s="111"/>
      <c r="AY75" s="111"/>
      <c r="AZ75" s="111"/>
      <c r="BA75" s="111"/>
      <c r="BB75" s="111"/>
      <c r="BC75" s="111"/>
      <c r="BD75" s="111"/>
      <c r="BE75" s="111"/>
      <c r="BF75" s="111"/>
      <c r="BG75" s="111"/>
      <c r="BH75" s="111"/>
      <c r="BI75" s="111"/>
      <c r="BJ75" s="111"/>
      <c r="BK75" s="111"/>
    </row>
    <row r="76" spans="1:69">
      <c r="A76" s="391" t="s">
        <v>375</v>
      </c>
      <c r="B76" s="392"/>
      <c r="C76" s="393" t="e">
        <f>C39+C56+C73</f>
        <v>#REF!</v>
      </c>
      <c r="D76" s="393" t="e">
        <f t="shared" ref="D76:BB76" si="49">D39+D56+D73</f>
        <v>#REF!</v>
      </c>
      <c r="E76" s="393" t="e">
        <f t="shared" si="49"/>
        <v>#REF!</v>
      </c>
      <c r="F76" s="393" t="e">
        <f t="shared" si="49"/>
        <v>#REF!</v>
      </c>
      <c r="G76" s="393" t="e">
        <f t="shared" si="49"/>
        <v>#REF!</v>
      </c>
      <c r="H76" s="393" t="e">
        <f t="shared" si="49"/>
        <v>#REF!</v>
      </c>
      <c r="I76" s="393" t="e">
        <f t="shared" si="49"/>
        <v>#REF!</v>
      </c>
      <c r="J76" s="393" t="e">
        <f t="shared" si="49"/>
        <v>#REF!</v>
      </c>
      <c r="K76" s="393" t="e">
        <f t="shared" si="49"/>
        <v>#REF!</v>
      </c>
      <c r="L76" s="393" t="e">
        <f t="shared" si="49"/>
        <v>#REF!</v>
      </c>
      <c r="M76" s="393" t="e">
        <f t="shared" si="49"/>
        <v>#REF!</v>
      </c>
      <c r="N76" s="393" t="e">
        <f t="shared" si="49"/>
        <v>#REF!</v>
      </c>
      <c r="O76" s="393" t="e">
        <f t="shared" si="49"/>
        <v>#REF!</v>
      </c>
      <c r="P76" s="393" t="e">
        <f t="shared" si="49"/>
        <v>#REF!</v>
      </c>
      <c r="Q76" s="393" t="e">
        <f t="shared" si="49"/>
        <v>#REF!</v>
      </c>
      <c r="R76" s="393" t="e">
        <f t="shared" si="49"/>
        <v>#REF!</v>
      </c>
      <c r="S76" s="393" t="e">
        <f t="shared" si="49"/>
        <v>#REF!</v>
      </c>
      <c r="T76" s="393" t="e">
        <f t="shared" si="49"/>
        <v>#REF!</v>
      </c>
      <c r="U76" s="393" t="e">
        <f t="shared" si="49"/>
        <v>#REF!</v>
      </c>
      <c r="V76" s="393" t="e">
        <f t="shared" si="49"/>
        <v>#REF!</v>
      </c>
      <c r="W76" s="393" t="e">
        <f t="shared" si="49"/>
        <v>#REF!</v>
      </c>
      <c r="X76" s="393" t="e">
        <f t="shared" si="49"/>
        <v>#REF!</v>
      </c>
      <c r="Y76" s="393" t="e">
        <f t="shared" si="49"/>
        <v>#REF!</v>
      </c>
      <c r="Z76" s="393" t="e">
        <f t="shared" si="49"/>
        <v>#REF!</v>
      </c>
      <c r="AA76" s="393" t="e">
        <f t="shared" si="49"/>
        <v>#REF!</v>
      </c>
      <c r="AB76" s="393" t="e">
        <f t="shared" si="49"/>
        <v>#REF!</v>
      </c>
      <c r="AC76" s="393" t="e">
        <f t="shared" si="49"/>
        <v>#REF!</v>
      </c>
      <c r="AD76" s="393" t="e">
        <f t="shared" si="49"/>
        <v>#REF!</v>
      </c>
      <c r="AE76" s="393" t="e">
        <f t="shared" si="49"/>
        <v>#REF!</v>
      </c>
      <c r="AF76" s="393" t="e">
        <f t="shared" si="49"/>
        <v>#REF!</v>
      </c>
      <c r="AG76" s="393" t="e">
        <f t="shared" si="49"/>
        <v>#REF!</v>
      </c>
      <c r="AH76" s="393" t="e">
        <f t="shared" si="49"/>
        <v>#REF!</v>
      </c>
      <c r="AI76" s="393" t="e">
        <f t="shared" si="49"/>
        <v>#REF!</v>
      </c>
      <c r="AJ76" s="393" t="e">
        <f t="shared" si="49"/>
        <v>#REF!</v>
      </c>
      <c r="AK76" s="393" t="e">
        <f t="shared" si="49"/>
        <v>#REF!</v>
      </c>
      <c r="AL76" s="393" t="e">
        <f t="shared" si="49"/>
        <v>#REF!</v>
      </c>
      <c r="AM76" s="393" t="e">
        <f t="shared" si="49"/>
        <v>#REF!</v>
      </c>
      <c r="AN76" s="393" t="e">
        <f t="shared" si="49"/>
        <v>#REF!</v>
      </c>
      <c r="AO76" s="393" t="e">
        <f t="shared" si="49"/>
        <v>#REF!</v>
      </c>
      <c r="AP76" s="393" t="e">
        <f t="shared" si="49"/>
        <v>#REF!</v>
      </c>
      <c r="AQ76" s="393" t="e">
        <f t="shared" si="49"/>
        <v>#REF!</v>
      </c>
      <c r="AR76" s="393" t="e">
        <f t="shared" si="49"/>
        <v>#REF!</v>
      </c>
      <c r="AS76" s="393" t="e">
        <f t="shared" si="49"/>
        <v>#REF!</v>
      </c>
      <c r="AT76" s="393" t="e">
        <f t="shared" si="49"/>
        <v>#REF!</v>
      </c>
      <c r="AU76" s="393" t="e">
        <f t="shared" si="49"/>
        <v>#REF!</v>
      </c>
      <c r="AV76" s="393" t="e">
        <f t="shared" si="49"/>
        <v>#REF!</v>
      </c>
      <c r="AW76" s="393" t="e">
        <f t="shared" si="49"/>
        <v>#REF!</v>
      </c>
      <c r="AX76" s="393" t="e">
        <f t="shared" si="49"/>
        <v>#REF!</v>
      </c>
      <c r="AY76" s="393" t="e">
        <f t="shared" si="49"/>
        <v>#REF!</v>
      </c>
      <c r="AZ76" s="393" t="e">
        <f t="shared" si="49"/>
        <v>#REF!</v>
      </c>
      <c r="BA76" s="393" t="e">
        <f t="shared" si="49"/>
        <v>#REF!</v>
      </c>
      <c r="BB76" s="394" t="e">
        <f t="shared" si="49"/>
        <v>#REF!</v>
      </c>
      <c r="BC76" s="111"/>
      <c r="BD76" s="111"/>
      <c r="BE76" s="111"/>
      <c r="BF76" s="111"/>
      <c r="BG76" s="111"/>
      <c r="BH76" s="111"/>
      <c r="BI76" s="111"/>
      <c r="BJ76" s="111"/>
      <c r="BK76" s="111"/>
    </row>
    <row r="77" spans="1:69" ht="13.5" thickBot="1">
      <c r="A77" s="395" t="s">
        <v>376</v>
      </c>
      <c r="B77" s="396"/>
      <c r="C77" s="397" t="e">
        <f>C40+C57+C74</f>
        <v>#REF!</v>
      </c>
      <c r="D77" s="397" t="e">
        <f t="shared" ref="D77:BB77" si="50">D40+D57+D74</f>
        <v>#REF!</v>
      </c>
      <c r="E77" s="397" t="e">
        <f t="shared" si="50"/>
        <v>#REF!</v>
      </c>
      <c r="F77" s="397" t="e">
        <f t="shared" si="50"/>
        <v>#REF!</v>
      </c>
      <c r="G77" s="397" t="e">
        <f t="shared" si="50"/>
        <v>#REF!</v>
      </c>
      <c r="H77" s="397" t="e">
        <f t="shared" si="50"/>
        <v>#REF!</v>
      </c>
      <c r="I77" s="397" t="e">
        <f t="shared" si="50"/>
        <v>#REF!</v>
      </c>
      <c r="J77" s="397" t="e">
        <f t="shared" si="50"/>
        <v>#REF!</v>
      </c>
      <c r="K77" s="397" t="e">
        <f t="shared" si="50"/>
        <v>#REF!</v>
      </c>
      <c r="L77" s="397" t="e">
        <f t="shared" si="50"/>
        <v>#REF!</v>
      </c>
      <c r="M77" s="397" t="e">
        <f t="shared" si="50"/>
        <v>#REF!</v>
      </c>
      <c r="N77" s="397" t="e">
        <f t="shared" si="50"/>
        <v>#REF!</v>
      </c>
      <c r="O77" s="397" t="e">
        <f t="shared" si="50"/>
        <v>#REF!</v>
      </c>
      <c r="P77" s="397" t="e">
        <f t="shared" si="50"/>
        <v>#REF!</v>
      </c>
      <c r="Q77" s="397" t="e">
        <f t="shared" si="50"/>
        <v>#REF!</v>
      </c>
      <c r="R77" s="397" t="e">
        <f t="shared" si="50"/>
        <v>#REF!</v>
      </c>
      <c r="S77" s="397" t="e">
        <f t="shared" si="50"/>
        <v>#REF!</v>
      </c>
      <c r="T77" s="397" t="e">
        <f t="shared" si="50"/>
        <v>#REF!</v>
      </c>
      <c r="U77" s="397" t="e">
        <f t="shared" si="50"/>
        <v>#REF!</v>
      </c>
      <c r="V77" s="397" t="e">
        <f t="shared" si="50"/>
        <v>#REF!</v>
      </c>
      <c r="W77" s="397" t="e">
        <f t="shared" si="50"/>
        <v>#REF!</v>
      </c>
      <c r="X77" s="397" t="e">
        <f t="shared" si="50"/>
        <v>#REF!</v>
      </c>
      <c r="Y77" s="397" t="e">
        <f t="shared" si="50"/>
        <v>#REF!</v>
      </c>
      <c r="Z77" s="397" t="e">
        <f t="shared" si="50"/>
        <v>#REF!</v>
      </c>
      <c r="AA77" s="397" t="e">
        <f t="shared" si="50"/>
        <v>#REF!</v>
      </c>
      <c r="AB77" s="397" t="e">
        <f t="shared" si="50"/>
        <v>#REF!</v>
      </c>
      <c r="AC77" s="397" t="e">
        <f t="shared" si="50"/>
        <v>#REF!</v>
      </c>
      <c r="AD77" s="397" t="e">
        <f t="shared" si="50"/>
        <v>#REF!</v>
      </c>
      <c r="AE77" s="397" t="e">
        <f t="shared" si="50"/>
        <v>#REF!</v>
      </c>
      <c r="AF77" s="397" t="e">
        <f t="shared" si="50"/>
        <v>#REF!</v>
      </c>
      <c r="AG77" s="397" t="e">
        <f t="shared" si="50"/>
        <v>#REF!</v>
      </c>
      <c r="AH77" s="397" t="e">
        <f t="shared" si="50"/>
        <v>#REF!</v>
      </c>
      <c r="AI77" s="397" t="e">
        <f t="shared" si="50"/>
        <v>#REF!</v>
      </c>
      <c r="AJ77" s="397" t="e">
        <f t="shared" si="50"/>
        <v>#REF!</v>
      </c>
      <c r="AK77" s="397" t="e">
        <f t="shared" si="50"/>
        <v>#REF!</v>
      </c>
      <c r="AL77" s="397" t="e">
        <f t="shared" si="50"/>
        <v>#REF!</v>
      </c>
      <c r="AM77" s="397" t="e">
        <f t="shared" si="50"/>
        <v>#REF!</v>
      </c>
      <c r="AN77" s="397" t="e">
        <f t="shared" si="50"/>
        <v>#REF!</v>
      </c>
      <c r="AO77" s="397" t="e">
        <f t="shared" si="50"/>
        <v>#REF!</v>
      </c>
      <c r="AP77" s="397" t="e">
        <f t="shared" si="50"/>
        <v>#REF!</v>
      </c>
      <c r="AQ77" s="397" t="e">
        <f t="shared" si="50"/>
        <v>#REF!</v>
      </c>
      <c r="AR77" s="397" t="e">
        <f t="shared" si="50"/>
        <v>#REF!</v>
      </c>
      <c r="AS77" s="397" t="e">
        <f t="shared" si="50"/>
        <v>#REF!</v>
      </c>
      <c r="AT77" s="397" t="e">
        <f t="shared" si="50"/>
        <v>#REF!</v>
      </c>
      <c r="AU77" s="397" t="e">
        <f t="shared" si="50"/>
        <v>#REF!</v>
      </c>
      <c r="AV77" s="397" t="e">
        <f t="shared" si="50"/>
        <v>#REF!</v>
      </c>
      <c r="AW77" s="397" t="e">
        <f t="shared" si="50"/>
        <v>#REF!</v>
      </c>
      <c r="AX77" s="397" t="e">
        <f t="shared" si="50"/>
        <v>#REF!</v>
      </c>
      <c r="AY77" s="397" t="e">
        <f t="shared" si="50"/>
        <v>#REF!</v>
      </c>
      <c r="AZ77" s="397" t="e">
        <f t="shared" si="50"/>
        <v>#REF!</v>
      </c>
      <c r="BA77" s="397" t="e">
        <f t="shared" si="50"/>
        <v>#REF!</v>
      </c>
      <c r="BB77" s="398" t="e">
        <f t="shared" si="50"/>
        <v>#REF!</v>
      </c>
      <c r="BC77" s="633" t="e">
        <f>SUM(BC12:BC76)</f>
        <v>#REF!</v>
      </c>
      <c r="BD77" s="111"/>
      <c r="BE77" s="111"/>
      <c r="BF77" s="111"/>
      <c r="BG77" s="111"/>
      <c r="BH77" s="111"/>
      <c r="BI77" s="111"/>
      <c r="BJ77" s="111"/>
      <c r="BK77" s="111"/>
    </row>
    <row r="78" spans="1:69">
      <c r="B78" s="111"/>
      <c r="C78" s="111"/>
      <c r="D78" s="111"/>
      <c r="E78" s="111"/>
      <c r="F78" s="111"/>
      <c r="G78" s="111"/>
      <c r="H78" s="111"/>
      <c r="I78" s="111"/>
      <c r="J78" s="111"/>
      <c r="K78" s="111"/>
      <c r="L78" s="111"/>
      <c r="M78" s="111"/>
      <c r="N78" s="111"/>
      <c r="O78" s="111"/>
      <c r="P78" s="111"/>
      <c r="Q78" s="111"/>
      <c r="R78" s="111"/>
      <c r="S78" s="111"/>
      <c r="T78" s="111"/>
      <c r="U78" s="111"/>
      <c r="V78" s="111"/>
      <c r="W78" s="111"/>
      <c r="X78" s="111"/>
      <c r="Y78" s="111"/>
      <c r="Z78" s="111"/>
      <c r="AA78" s="111"/>
      <c r="AB78" s="111"/>
      <c r="AC78" s="111"/>
      <c r="AD78" s="111"/>
      <c r="AE78" s="111"/>
      <c r="AF78" s="111"/>
      <c r="AG78" s="111"/>
      <c r="AH78" s="111"/>
      <c r="AI78" s="111"/>
      <c r="AJ78" s="111"/>
      <c r="AK78" s="111"/>
      <c r="AL78" s="111"/>
      <c r="AM78" s="111"/>
      <c r="AN78" s="111"/>
      <c r="AO78" s="111"/>
      <c r="AP78" s="111"/>
      <c r="AQ78" s="111"/>
      <c r="AR78" s="111"/>
      <c r="AS78" s="111"/>
      <c r="AT78" s="111"/>
      <c r="AU78" s="111"/>
      <c r="AV78" s="111"/>
      <c r="AW78" s="111"/>
      <c r="AX78" s="111"/>
      <c r="AY78" s="111"/>
      <c r="AZ78" s="111"/>
      <c r="BA78" s="111"/>
      <c r="BB78" s="111"/>
      <c r="BC78" s="111"/>
      <c r="BD78" s="111"/>
      <c r="BE78" s="111"/>
      <c r="BF78" s="111"/>
      <c r="BG78" s="111"/>
      <c r="BH78" s="111"/>
      <c r="BI78" s="111"/>
      <c r="BJ78" s="111"/>
      <c r="BK78" s="111"/>
    </row>
    <row r="79" spans="1:69">
      <c r="B79" s="111"/>
      <c r="C79" s="111"/>
      <c r="D79" s="111"/>
      <c r="E79" s="111"/>
      <c r="F79" s="111"/>
      <c r="G79" s="111"/>
      <c r="H79" s="111"/>
      <c r="I79" s="111"/>
      <c r="J79" s="111"/>
      <c r="K79" s="111"/>
      <c r="L79" s="111"/>
      <c r="M79" s="111"/>
      <c r="N79" s="111"/>
      <c r="O79" s="111"/>
      <c r="P79" s="111"/>
      <c r="Q79" s="111"/>
      <c r="R79" s="111"/>
      <c r="S79" s="111"/>
      <c r="T79" s="111"/>
      <c r="U79" s="111"/>
      <c r="V79" s="111"/>
      <c r="W79" s="111"/>
      <c r="X79" s="111"/>
      <c r="Y79" s="111"/>
      <c r="Z79" s="111"/>
      <c r="AA79" s="111"/>
      <c r="AB79" s="111"/>
      <c r="AC79" s="111"/>
      <c r="AD79" s="111"/>
      <c r="AE79" s="111"/>
      <c r="AF79" s="111"/>
      <c r="AG79" s="111"/>
      <c r="AH79" s="111"/>
      <c r="AI79" s="111"/>
      <c r="AJ79" s="111"/>
      <c r="AK79" s="111"/>
      <c r="AL79" s="111"/>
      <c r="AM79" s="111"/>
      <c r="AN79" s="111"/>
      <c r="AO79" s="111"/>
      <c r="AP79" s="111"/>
      <c r="AQ79" s="111"/>
      <c r="AR79" s="111"/>
      <c r="AS79" s="111"/>
      <c r="AT79" s="111"/>
      <c r="AU79" s="111"/>
      <c r="AV79" s="111"/>
      <c r="AW79" s="111"/>
      <c r="AX79" s="111"/>
      <c r="AY79" s="111"/>
      <c r="AZ79" s="111"/>
      <c r="BA79" s="111"/>
      <c r="BC79" s="111"/>
      <c r="BD79" s="111"/>
      <c r="BE79" s="111"/>
      <c r="BF79" s="111"/>
      <c r="BG79" s="111"/>
      <c r="BH79" s="111"/>
      <c r="BI79" s="111"/>
      <c r="BJ79" s="111"/>
      <c r="BK79" s="111"/>
    </row>
    <row r="80" spans="1:69">
      <c r="B80" s="111"/>
      <c r="C80" s="111"/>
      <c r="D80" s="111"/>
      <c r="E80" s="111"/>
      <c r="F80" s="111"/>
      <c r="G80" s="111"/>
      <c r="H80" s="111"/>
      <c r="I80" s="111"/>
      <c r="J80" s="111"/>
      <c r="K80" s="111"/>
      <c r="L80" s="111"/>
      <c r="M80" s="111"/>
      <c r="N80" s="111"/>
      <c r="O80" s="111"/>
      <c r="P80" s="111"/>
      <c r="Q80" s="111"/>
      <c r="R80" s="111"/>
      <c r="S80" s="111"/>
      <c r="T80" s="111"/>
      <c r="U80" s="111"/>
      <c r="V80" s="111"/>
      <c r="W80" s="111"/>
      <c r="X80" s="111"/>
      <c r="Y80" s="111"/>
      <c r="Z80" s="111"/>
      <c r="AA80" s="111"/>
      <c r="AB80" s="111"/>
      <c r="AC80" s="111"/>
      <c r="AD80" s="111"/>
      <c r="AE80" s="111"/>
      <c r="AF80" s="111"/>
      <c r="AG80" s="111"/>
      <c r="AH80" s="111"/>
      <c r="AI80" s="111"/>
      <c r="AJ80" s="111"/>
      <c r="AK80" s="111"/>
      <c r="AL80" s="111"/>
      <c r="AM80" s="111"/>
      <c r="AN80" s="111"/>
      <c r="AO80" s="111"/>
      <c r="AP80" s="111"/>
      <c r="AQ80" s="111"/>
      <c r="AR80" s="111"/>
      <c r="AS80" s="111"/>
      <c r="AT80" s="111"/>
      <c r="AU80" s="111"/>
      <c r="AV80" s="111"/>
      <c r="AW80" s="111"/>
      <c r="AX80" s="111"/>
      <c r="AY80" s="111"/>
      <c r="AZ80" s="111"/>
      <c r="BA80" s="111"/>
      <c r="BC80" s="111"/>
      <c r="BD80" s="111"/>
      <c r="BE80" s="111"/>
      <c r="BF80" s="111"/>
      <c r="BG80" s="111"/>
      <c r="BH80" s="111"/>
      <c r="BI80" s="111"/>
      <c r="BJ80" s="111"/>
      <c r="BK80" s="111"/>
    </row>
    <row r="81" spans="2:63">
      <c r="B81" s="111"/>
      <c r="C81" s="111"/>
      <c r="D81" s="731">
        <f>'Utilidor Section Plan'!AP14</f>
        <v>3286.5</v>
      </c>
      <c r="E81" s="731">
        <f>'Utilidor Section Plan'!AP15</f>
        <v>4770.5</v>
      </c>
      <c r="F81" s="731">
        <f>'Utilidor Section Plan'!AP16</f>
        <v>4303.5</v>
      </c>
      <c r="G81" s="731">
        <f>'Utilidor Section Plan'!AP17</f>
        <v>2466.5</v>
      </c>
      <c r="H81" s="731">
        <f>'Utilidor Section Plan'!AP18</f>
        <v>5009.25</v>
      </c>
      <c r="I81" s="731">
        <f>'Utilidor Section Plan'!AP19</f>
        <v>4278.75</v>
      </c>
      <c r="J81" s="731">
        <f>'Utilidor Section Plan'!AP20</f>
        <v>3439</v>
      </c>
      <c r="K81" s="731">
        <f>'Utilidor Section Plan'!AP21</f>
        <v>3720.5</v>
      </c>
      <c r="L81" s="731">
        <f>'Utilidor Section Plan'!AP22</f>
        <v>4834</v>
      </c>
      <c r="M81" s="731">
        <f>'Utilidor Section Plan'!AP23</f>
        <v>2648.25</v>
      </c>
      <c r="N81" s="731">
        <f>'Utilidor Section Plan'!AP24</f>
        <v>4562.5</v>
      </c>
      <c r="O81" s="731">
        <f>'Utilidor Section Plan'!AP25</f>
        <v>3965.25</v>
      </c>
      <c r="P81" s="731">
        <f>'Utilidor Section Plan'!AP26</f>
        <v>4648.5</v>
      </c>
      <c r="Q81" s="731">
        <f>'Utilidor Section Plan'!AP27</f>
        <v>6090.75</v>
      </c>
      <c r="R81" s="731">
        <f>'Utilidor Section Plan'!AP28</f>
        <v>3923</v>
      </c>
      <c r="S81" s="731">
        <f>'Utilidor Section Plan'!AP29</f>
        <v>5943.5</v>
      </c>
      <c r="T81" s="731">
        <f>'Utilidor Section Plan'!AP30</f>
        <v>4395</v>
      </c>
      <c r="U81" s="731">
        <f>'Utilidor Section Plan'!AP31</f>
        <v>3918.5</v>
      </c>
      <c r="V81" s="731">
        <f>'Utilidor Section Plan'!AP32</f>
        <v>5520.75</v>
      </c>
      <c r="W81" s="731">
        <f>'Utilidor Section Plan'!AP33</f>
        <v>3546</v>
      </c>
      <c r="X81" s="731">
        <f>'Utilidor Section Plan'!AP34</f>
        <v>4124.5</v>
      </c>
      <c r="Y81" s="731">
        <f>'Utilidor Section Plan'!AP35</f>
        <v>5957.75</v>
      </c>
      <c r="Z81" s="731">
        <f>'Utilidor Section Plan'!AP36</f>
        <v>4158.25</v>
      </c>
      <c r="AA81" s="731">
        <f>'Utilidor Section Plan'!AP37</f>
        <v>4217.25</v>
      </c>
      <c r="AB81" s="731">
        <f>'Utilidor Section Plan'!AP38</f>
        <v>3878.5</v>
      </c>
      <c r="AC81" s="731">
        <f>'Utilidor Section Plan'!AP39</f>
        <v>5808.5</v>
      </c>
      <c r="AD81" s="731">
        <f>'Utilidor Section Plan'!AP40</f>
        <v>2389.375</v>
      </c>
      <c r="AE81" s="731">
        <f>'Utilidor Section Plan'!AP41</f>
        <v>2389.375</v>
      </c>
      <c r="AF81" s="731">
        <f>'Utilidor Section Plan'!AP42</f>
        <v>3406</v>
      </c>
      <c r="AG81" s="731">
        <f>'Utilidor Section Plan'!AP43</f>
        <v>4049.5</v>
      </c>
      <c r="AH81" s="732">
        <f>'Utilidor Section Plan'!AP44</f>
        <v>629.5</v>
      </c>
      <c r="AI81" s="732">
        <f>'Utilidor Section Plan'!AP45</f>
        <v>481.5</v>
      </c>
      <c r="AJ81" s="733">
        <f>'Utilidor Section Plan'!AP46</f>
        <v>1468.375</v>
      </c>
      <c r="AK81" s="733">
        <f>'Utilidor Section Plan'!AP47</f>
        <v>612</v>
      </c>
      <c r="AL81" s="733">
        <f>'Utilidor Section Plan'!AP48</f>
        <v>2059.5</v>
      </c>
      <c r="AM81" s="733">
        <f>'Utilidor Section Plan'!AP49</f>
        <v>322.25</v>
      </c>
      <c r="AN81" s="733">
        <f>'Utilidor Section Plan'!AP50</f>
        <v>0</v>
      </c>
      <c r="AO81" s="733">
        <f>'Utilidor Section Plan'!AP51</f>
        <v>0</v>
      </c>
      <c r="AP81" s="733">
        <f>'Utilidor Section Plan'!AP52</f>
        <v>709.75</v>
      </c>
      <c r="AQ81" s="733">
        <f>'Utilidor Section Plan'!AP53</f>
        <v>2188.75</v>
      </c>
      <c r="AR81" s="733">
        <f>'Utilidor Section Plan'!AP54</f>
        <v>974.75</v>
      </c>
      <c r="AS81" s="733">
        <f>'Utilidor Section Plan'!AP55</f>
        <v>225</v>
      </c>
      <c r="AT81" s="733">
        <f>'Utilidor Section Plan'!AP56</f>
        <v>521</v>
      </c>
      <c r="AU81" s="733">
        <f>'Utilidor Section Plan'!AP57</f>
        <v>1003.5</v>
      </c>
      <c r="AV81" s="733">
        <f>'Utilidor Section Plan'!AP58</f>
        <v>40.25</v>
      </c>
      <c r="AW81" s="733">
        <f>'Utilidor Section Plan'!AP59</f>
        <v>0</v>
      </c>
      <c r="AX81" s="733">
        <f>'Utilidor Section Plan'!AP60</f>
        <v>0</v>
      </c>
      <c r="AY81" s="733">
        <f>'Utilidor Section Plan'!AP61</f>
        <v>678.75</v>
      </c>
      <c r="AZ81" s="733">
        <f>'Utilidor Section Plan'!AP62</f>
        <v>342</v>
      </c>
      <c r="BA81" s="733">
        <f>'Utilidor Section Plan'!AP63</f>
        <v>3771.5</v>
      </c>
      <c r="BB81" s="111"/>
      <c r="BC81" s="111"/>
      <c r="BD81" s="111"/>
      <c r="BE81" s="111"/>
      <c r="BF81" s="111"/>
      <c r="BG81" s="111"/>
      <c r="BH81" s="111"/>
      <c r="BI81" s="111"/>
      <c r="BJ81" s="111"/>
      <c r="BK81" s="111"/>
    </row>
    <row r="82" spans="2:63">
      <c r="B82" s="111"/>
      <c r="C82" s="111"/>
      <c r="D82" s="111"/>
      <c r="E82" s="111"/>
      <c r="F82" s="111"/>
      <c r="G82" s="111"/>
      <c r="H82" s="111"/>
      <c r="I82" s="111"/>
      <c r="J82" s="111"/>
      <c r="K82" s="111"/>
      <c r="L82" s="111"/>
      <c r="M82" s="111"/>
      <c r="N82" s="111"/>
      <c r="O82" s="111"/>
      <c r="P82" s="111"/>
      <c r="Q82" s="111"/>
      <c r="R82" s="111"/>
      <c r="S82" s="111"/>
      <c r="T82" s="111"/>
      <c r="U82" s="111"/>
      <c r="V82" s="111"/>
      <c r="W82" s="111"/>
      <c r="X82" s="111"/>
      <c r="Y82" s="111"/>
      <c r="Z82" s="111"/>
      <c r="AA82" s="111"/>
      <c r="AB82" s="111"/>
      <c r="AC82" s="111"/>
      <c r="AD82" s="111"/>
      <c r="AE82" s="111"/>
      <c r="AF82" s="111"/>
      <c r="AG82" s="111"/>
      <c r="AH82" s="111"/>
      <c r="AI82" s="111"/>
      <c r="AJ82" s="111"/>
      <c r="AK82" s="111"/>
      <c r="AL82" s="111"/>
      <c r="AM82" s="111"/>
      <c r="AN82" s="111"/>
      <c r="AO82" s="111"/>
      <c r="AP82" s="111"/>
      <c r="AQ82" s="111"/>
      <c r="AR82" s="111"/>
      <c r="AS82" s="111"/>
      <c r="AT82" s="111"/>
      <c r="AU82" s="111"/>
      <c r="AV82" s="111"/>
      <c r="AW82" s="111"/>
      <c r="AX82" s="111"/>
      <c r="AY82" s="111"/>
      <c r="AZ82" s="111"/>
      <c r="BA82" s="111"/>
      <c r="BB82" s="111"/>
      <c r="BC82" s="111"/>
      <c r="BD82" s="111"/>
      <c r="BE82" s="111"/>
      <c r="BF82" s="111"/>
      <c r="BG82" s="111"/>
      <c r="BH82" s="111"/>
      <c r="BI82" s="111"/>
      <c r="BJ82" s="111"/>
      <c r="BK82" s="111"/>
    </row>
    <row r="83" spans="2:63">
      <c r="B83" s="111"/>
      <c r="C83" s="111"/>
      <c r="D83" s="111"/>
      <c r="E83" s="111"/>
      <c r="F83" s="111"/>
      <c r="G83" s="111"/>
      <c r="H83" s="111"/>
      <c r="I83" s="111"/>
      <c r="J83" s="111"/>
      <c r="K83" s="111"/>
      <c r="L83" s="111"/>
      <c r="M83" s="111"/>
      <c r="N83" s="111"/>
      <c r="O83" s="111"/>
      <c r="P83" s="111"/>
      <c r="Q83" s="111"/>
      <c r="R83" s="111"/>
      <c r="S83" s="111"/>
      <c r="T83" s="111"/>
      <c r="U83" s="111"/>
      <c r="V83" s="111"/>
      <c r="W83" s="111"/>
      <c r="X83" s="111"/>
      <c r="Y83" s="111"/>
      <c r="Z83" s="111"/>
      <c r="AA83" s="111"/>
      <c r="AB83" s="111"/>
      <c r="AC83" s="111"/>
      <c r="AD83" s="111"/>
      <c r="AE83" s="111"/>
      <c r="AF83" s="111"/>
      <c r="AG83" s="111"/>
      <c r="AH83" s="111"/>
      <c r="AI83" s="111"/>
      <c r="AJ83" s="111"/>
      <c r="AK83" s="111"/>
      <c r="AL83" s="111"/>
      <c r="AM83" s="111"/>
      <c r="AN83" s="111"/>
      <c r="AO83" s="111"/>
      <c r="AP83" s="111"/>
      <c r="AQ83" s="111"/>
      <c r="AR83" s="111"/>
      <c r="AS83" s="111"/>
      <c r="AT83" s="111"/>
      <c r="AU83" s="111"/>
      <c r="AV83" s="111"/>
      <c r="AW83" s="111"/>
      <c r="AX83" s="111"/>
      <c r="AY83" s="111"/>
      <c r="AZ83" s="111"/>
      <c r="BA83" s="111"/>
      <c r="BB83" s="111"/>
      <c r="BC83" s="111"/>
      <c r="BD83" s="111"/>
      <c r="BE83" s="111"/>
      <c r="BF83" s="111"/>
      <c r="BG83" s="111"/>
      <c r="BH83" s="111"/>
      <c r="BI83" s="111"/>
      <c r="BJ83" s="111"/>
      <c r="BK83" s="111"/>
    </row>
    <row r="84" spans="2:63">
      <c r="B84" s="111"/>
      <c r="C84" s="111"/>
      <c r="D84" s="111"/>
      <c r="E84" s="111"/>
      <c r="F84" s="111"/>
      <c r="G84" s="111"/>
      <c r="H84" s="111"/>
      <c r="I84" s="111"/>
      <c r="J84" s="111"/>
      <c r="K84" s="111"/>
      <c r="L84" s="111"/>
      <c r="M84" s="111"/>
      <c r="N84" s="111"/>
      <c r="O84" s="111"/>
      <c r="P84" s="111"/>
      <c r="Q84" s="111"/>
      <c r="R84" s="111"/>
      <c r="S84" s="111"/>
      <c r="T84" s="111"/>
      <c r="U84" s="111"/>
      <c r="V84" s="111"/>
      <c r="W84" s="111"/>
      <c r="X84" s="111"/>
      <c r="Y84" s="111"/>
      <c r="Z84" s="111"/>
      <c r="AA84" s="111"/>
      <c r="AB84" s="111"/>
      <c r="AC84" s="111"/>
      <c r="AD84" s="111"/>
      <c r="AE84" s="111"/>
      <c r="AF84" s="111"/>
      <c r="AG84" s="111"/>
      <c r="AH84" s="111"/>
      <c r="AI84" s="111"/>
      <c r="AJ84" s="111"/>
      <c r="AK84" s="111"/>
      <c r="AL84" s="111"/>
      <c r="AM84" s="111"/>
      <c r="AN84" s="111"/>
      <c r="AO84" s="111"/>
      <c r="AP84" s="111"/>
      <c r="AQ84" s="111"/>
      <c r="AR84" s="111"/>
      <c r="AS84" s="111"/>
      <c r="AT84" s="111"/>
      <c r="AU84" s="111"/>
      <c r="AV84" s="111"/>
      <c r="AW84" s="111"/>
      <c r="AX84" s="111"/>
      <c r="AY84" s="111"/>
      <c r="AZ84" s="111"/>
      <c r="BA84" s="111"/>
      <c r="BB84" s="111" t="s">
        <v>702</v>
      </c>
      <c r="BC84" s="111"/>
      <c r="BD84" s="111"/>
      <c r="BE84" s="111"/>
      <c r="BF84" s="111"/>
      <c r="BG84" s="111"/>
      <c r="BH84" s="111"/>
      <c r="BI84" s="111"/>
      <c r="BJ84" s="111"/>
      <c r="BK84" s="111"/>
    </row>
    <row r="85" spans="2:63">
      <c r="B85" s="111"/>
      <c r="C85" s="111"/>
      <c r="D85" s="111"/>
      <c r="E85" s="111"/>
      <c r="F85" s="111"/>
      <c r="G85" s="111"/>
      <c r="H85" s="111"/>
      <c r="I85" s="111"/>
      <c r="J85" s="111"/>
      <c r="K85" s="111"/>
      <c r="L85" s="111"/>
      <c r="M85" s="111"/>
      <c r="N85" s="111"/>
      <c r="O85" s="111"/>
      <c r="P85" s="111"/>
      <c r="Q85" s="111"/>
      <c r="R85" s="111"/>
      <c r="S85" s="111"/>
      <c r="T85" s="111"/>
      <c r="U85" s="111"/>
      <c r="V85" s="111"/>
      <c r="W85" s="111"/>
      <c r="X85" s="111"/>
      <c r="Y85" s="111"/>
      <c r="Z85" s="111"/>
      <c r="AA85" s="111"/>
      <c r="AB85" s="111"/>
      <c r="AC85" s="111"/>
      <c r="AD85" s="111"/>
      <c r="AE85" s="111"/>
      <c r="AF85" s="111"/>
      <c r="AG85" s="111"/>
      <c r="AH85" s="111"/>
      <c r="AI85" s="111"/>
      <c r="AJ85" s="111"/>
      <c r="AK85" s="111"/>
      <c r="AL85" s="111"/>
      <c r="AM85" s="111"/>
      <c r="AN85" s="111"/>
      <c r="AO85" s="111"/>
      <c r="AP85" s="111"/>
      <c r="AQ85" s="111"/>
      <c r="AR85" s="111"/>
      <c r="AS85" s="111"/>
      <c r="AT85" s="111"/>
      <c r="AU85" s="111"/>
      <c r="AV85" s="111"/>
      <c r="AW85" s="111"/>
      <c r="AX85" s="111"/>
      <c r="AY85" s="111"/>
      <c r="AZ85" s="111"/>
      <c r="BA85" s="111"/>
      <c r="BB85" s="111" t="s">
        <v>703</v>
      </c>
      <c r="BC85" s="111"/>
      <c r="BD85" s="111"/>
      <c r="BE85" s="111"/>
      <c r="BF85" s="111"/>
      <c r="BG85" s="111"/>
      <c r="BH85" s="111"/>
      <c r="BI85" s="111"/>
      <c r="BJ85" s="111"/>
      <c r="BK85" s="111"/>
    </row>
    <row r="86" spans="2:63">
      <c r="B86" s="111"/>
      <c r="C86" s="111"/>
      <c r="D86" s="111"/>
      <c r="E86" s="111"/>
      <c r="F86" s="111"/>
      <c r="G86" s="111"/>
      <c r="H86" s="111"/>
      <c r="I86" s="111"/>
      <c r="J86" s="111"/>
      <c r="K86" s="111"/>
      <c r="L86" s="111"/>
      <c r="M86" s="111"/>
      <c r="N86" s="111"/>
      <c r="O86" s="111"/>
      <c r="P86" s="111"/>
      <c r="Q86" s="111"/>
      <c r="R86" s="111"/>
      <c r="S86" s="111"/>
      <c r="T86" s="111"/>
      <c r="U86" s="111"/>
      <c r="V86" s="111"/>
      <c r="W86" s="111"/>
      <c r="X86" s="111"/>
      <c r="Y86" s="111"/>
      <c r="Z86" s="111"/>
      <c r="AA86" s="111"/>
      <c r="AB86" s="111"/>
      <c r="AC86" s="111"/>
      <c r="AD86" s="111"/>
      <c r="AE86" s="111"/>
      <c r="AF86" s="111"/>
      <c r="AG86" s="111"/>
      <c r="AH86" s="111"/>
      <c r="AI86" s="111"/>
      <c r="AJ86" s="111"/>
      <c r="AK86" s="111"/>
      <c r="AL86" s="111"/>
      <c r="AM86" s="111"/>
      <c r="AN86" s="111"/>
      <c r="AO86" s="111"/>
      <c r="AP86" s="111"/>
      <c r="AQ86" s="111"/>
      <c r="AR86" s="111"/>
      <c r="AS86" s="111"/>
      <c r="AT86" s="111"/>
      <c r="AU86" s="111"/>
      <c r="AV86" s="111"/>
      <c r="AW86" s="111"/>
      <c r="AX86" s="111"/>
      <c r="AY86" s="111"/>
      <c r="AZ86" s="111"/>
      <c r="BA86" s="111"/>
      <c r="BB86" s="111"/>
      <c r="BC86" s="111"/>
      <c r="BD86" s="111"/>
      <c r="BE86" s="111"/>
      <c r="BF86" s="111"/>
      <c r="BG86" s="111"/>
      <c r="BH86" s="111"/>
      <c r="BI86" s="111"/>
      <c r="BJ86" s="111"/>
      <c r="BK86" s="111"/>
    </row>
    <row r="87" spans="2:63">
      <c r="B87" s="111"/>
      <c r="C87" s="111"/>
      <c r="D87" s="111"/>
      <c r="E87" s="111"/>
      <c r="F87" s="111"/>
      <c r="G87" s="111"/>
      <c r="H87" s="111"/>
      <c r="I87" s="111"/>
      <c r="J87" s="111"/>
      <c r="K87" s="111"/>
      <c r="L87" s="111"/>
      <c r="M87" s="111"/>
      <c r="N87" s="111"/>
      <c r="O87" s="111"/>
      <c r="P87" s="111"/>
      <c r="Q87" s="111"/>
      <c r="R87" s="111"/>
      <c r="S87" s="111"/>
      <c r="T87" s="111"/>
      <c r="U87" s="111"/>
      <c r="V87" s="111"/>
      <c r="W87" s="111"/>
      <c r="X87" s="111"/>
      <c r="Y87" s="111"/>
      <c r="Z87" s="111"/>
      <c r="AA87" s="111"/>
      <c r="AB87" s="111"/>
      <c r="AC87" s="111"/>
      <c r="AD87" s="111"/>
      <c r="AE87" s="111"/>
      <c r="AF87" s="111"/>
      <c r="AG87" s="111"/>
      <c r="AH87" s="111"/>
      <c r="AI87" s="111"/>
      <c r="AJ87" s="111"/>
      <c r="AK87" s="111"/>
      <c r="AL87" s="111"/>
      <c r="AM87" s="111"/>
      <c r="AN87" s="111"/>
      <c r="AO87" s="111"/>
      <c r="AP87" s="111"/>
      <c r="AQ87" s="111"/>
      <c r="AR87" s="111"/>
      <c r="AS87" s="111"/>
      <c r="AT87" s="111"/>
      <c r="AU87" s="111"/>
      <c r="AV87" s="111"/>
      <c r="AW87" s="111"/>
      <c r="AX87" s="111"/>
      <c r="AY87" s="111"/>
      <c r="AZ87" s="111"/>
      <c r="BA87" s="111"/>
      <c r="BB87" s="111"/>
      <c r="BC87" s="111"/>
      <c r="BD87" s="111"/>
      <c r="BE87" s="111"/>
      <c r="BF87" s="111"/>
      <c r="BG87" s="111"/>
      <c r="BH87" s="111"/>
      <c r="BI87" s="111"/>
      <c r="BJ87" s="111"/>
      <c r="BK87" s="111"/>
    </row>
    <row r="88" spans="2:63">
      <c r="B88" s="111"/>
      <c r="C88" s="111"/>
      <c r="D88" s="111"/>
      <c r="E88" s="111"/>
      <c r="F88" s="111"/>
      <c r="G88" s="111"/>
      <c r="H88" s="111"/>
      <c r="I88" s="111"/>
      <c r="J88" s="111"/>
      <c r="K88" s="111"/>
      <c r="L88" s="111"/>
      <c r="M88" s="111"/>
      <c r="N88" s="111"/>
      <c r="O88" s="111"/>
      <c r="P88" s="111"/>
      <c r="Q88" s="111"/>
      <c r="R88" s="111"/>
      <c r="S88" s="111"/>
      <c r="T88" s="111"/>
      <c r="U88" s="111"/>
      <c r="V88" s="111"/>
      <c r="W88" s="111"/>
      <c r="X88" s="111"/>
      <c r="Y88" s="111"/>
      <c r="Z88" s="111"/>
      <c r="AA88" s="111"/>
      <c r="AB88" s="111"/>
      <c r="AC88" s="111"/>
      <c r="AD88" s="111"/>
      <c r="AE88" s="111"/>
      <c r="AF88" s="111"/>
      <c r="AG88" s="111"/>
      <c r="AH88" s="111"/>
      <c r="AI88" s="111"/>
      <c r="AJ88" s="111"/>
      <c r="AK88" s="111"/>
      <c r="AL88" s="111"/>
      <c r="AM88" s="111"/>
      <c r="AN88" s="111"/>
      <c r="AO88" s="111"/>
      <c r="AP88" s="111"/>
      <c r="AQ88" s="111"/>
      <c r="AR88" s="111"/>
      <c r="AS88" s="111"/>
      <c r="AT88" s="111"/>
      <c r="AU88" s="111"/>
      <c r="AV88" s="111"/>
      <c r="AW88" s="111"/>
      <c r="AX88" s="111"/>
      <c r="AY88" s="111"/>
      <c r="AZ88" s="111"/>
      <c r="BA88" s="111"/>
      <c r="BB88" s="111"/>
      <c r="BC88" s="111"/>
      <c r="BD88" s="111"/>
      <c r="BE88" s="111"/>
      <c r="BF88" s="111"/>
      <c r="BG88" s="111"/>
      <c r="BH88" s="111"/>
      <c r="BI88" s="111"/>
      <c r="BJ88" s="111"/>
      <c r="BK88" s="111"/>
    </row>
    <row r="89" spans="2:63">
      <c r="B89" s="111"/>
      <c r="C89" s="111"/>
      <c r="D89" s="111"/>
      <c r="E89" s="111"/>
      <c r="F89" s="111"/>
      <c r="G89" s="111"/>
      <c r="H89" s="111"/>
      <c r="I89" s="111"/>
      <c r="J89" s="111"/>
      <c r="K89" s="111"/>
      <c r="L89" s="111"/>
      <c r="M89" s="111"/>
      <c r="N89" s="111"/>
      <c r="O89" s="111"/>
      <c r="P89" s="111"/>
      <c r="Q89" s="111"/>
      <c r="R89" s="111"/>
      <c r="S89" s="111"/>
      <c r="T89" s="111"/>
      <c r="U89" s="111"/>
      <c r="V89" s="111"/>
      <c r="W89" s="111"/>
      <c r="X89" s="111"/>
      <c r="Y89" s="111"/>
      <c r="Z89" s="111"/>
      <c r="AA89" s="111"/>
      <c r="AB89" s="111"/>
      <c r="AC89" s="111"/>
      <c r="AD89" s="111"/>
      <c r="AE89" s="111"/>
      <c r="AF89" s="111"/>
      <c r="AG89" s="111"/>
      <c r="AH89" s="111"/>
      <c r="AI89" s="111"/>
      <c r="AJ89" s="111"/>
      <c r="AK89" s="111"/>
      <c r="AL89" s="111"/>
      <c r="AM89" s="111"/>
      <c r="AN89" s="111"/>
      <c r="AO89" s="111"/>
      <c r="AP89" s="111"/>
      <c r="AQ89" s="111"/>
      <c r="AR89" s="111"/>
      <c r="AS89" s="111"/>
      <c r="AT89" s="111"/>
      <c r="AU89" s="111"/>
      <c r="AV89" s="111"/>
      <c r="AW89" s="111"/>
      <c r="AX89" s="111"/>
      <c r="AY89" s="111"/>
      <c r="AZ89" s="111"/>
      <c r="BA89" s="111"/>
      <c r="BB89" s="111"/>
      <c r="BC89" s="111"/>
      <c r="BD89" s="111"/>
      <c r="BE89" s="111"/>
      <c r="BF89" s="111"/>
      <c r="BG89" s="111"/>
      <c r="BH89" s="111"/>
      <c r="BI89" s="111"/>
      <c r="BJ89" s="111"/>
      <c r="BK89" s="111"/>
    </row>
    <row r="90" spans="2:63">
      <c r="B90" s="111"/>
      <c r="C90" s="111"/>
      <c r="D90" s="111"/>
      <c r="E90" s="111"/>
      <c r="F90" s="111"/>
      <c r="G90" s="111"/>
      <c r="H90" s="111"/>
      <c r="I90" s="111"/>
      <c r="J90" s="111"/>
      <c r="K90" s="111"/>
      <c r="L90" s="111"/>
      <c r="M90" s="111"/>
      <c r="N90" s="111"/>
      <c r="O90" s="111"/>
      <c r="P90" s="111"/>
      <c r="Q90" s="111"/>
      <c r="R90" s="111"/>
      <c r="S90" s="111"/>
      <c r="T90" s="111"/>
      <c r="U90" s="111"/>
      <c r="V90" s="111"/>
      <c r="W90" s="111"/>
      <c r="X90" s="111"/>
      <c r="Y90" s="111"/>
      <c r="Z90" s="111"/>
      <c r="AA90" s="111"/>
      <c r="AB90" s="111"/>
      <c r="AC90" s="111"/>
      <c r="AD90" s="111"/>
      <c r="AE90" s="111"/>
      <c r="AF90" s="111"/>
      <c r="AG90" s="111"/>
      <c r="AH90" s="111"/>
      <c r="AI90" s="111"/>
      <c r="AJ90" s="111"/>
      <c r="AK90" s="111"/>
      <c r="AL90" s="111"/>
      <c r="AM90" s="111"/>
      <c r="AN90" s="111"/>
      <c r="AO90" s="111"/>
      <c r="AP90" s="111"/>
      <c r="AQ90" s="111"/>
      <c r="AR90" s="111"/>
      <c r="AS90" s="111"/>
      <c r="AT90" s="111"/>
      <c r="AU90" s="111"/>
      <c r="AV90" s="111"/>
      <c r="AW90" s="111"/>
      <c r="AX90" s="111"/>
      <c r="AY90" s="111"/>
      <c r="AZ90" s="111"/>
      <c r="BA90" s="111"/>
      <c r="BB90" s="111"/>
      <c r="BC90" s="111"/>
      <c r="BD90" s="111"/>
      <c r="BE90" s="111"/>
      <c r="BF90" s="111"/>
      <c r="BG90" s="111"/>
      <c r="BH90" s="111"/>
      <c r="BI90" s="111"/>
      <c r="BJ90" s="111"/>
      <c r="BK90" s="111"/>
    </row>
    <row r="91" spans="2:63">
      <c r="B91" s="111"/>
      <c r="C91" s="111"/>
      <c r="D91" s="111"/>
      <c r="E91" s="111"/>
      <c r="F91" s="111"/>
      <c r="G91" s="111"/>
      <c r="H91" s="111"/>
      <c r="I91" s="111"/>
      <c r="J91" s="111"/>
      <c r="K91" s="111"/>
      <c r="L91" s="111"/>
      <c r="M91" s="111"/>
      <c r="N91" s="111"/>
      <c r="O91" s="111"/>
      <c r="P91" s="111"/>
      <c r="Q91" s="111"/>
      <c r="R91" s="111"/>
      <c r="S91" s="111"/>
      <c r="T91" s="111"/>
      <c r="U91" s="111"/>
      <c r="V91" s="111"/>
      <c r="W91" s="111"/>
      <c r="X91" s="111"/>
      <c r="Y91" s="111"/>
      <c r="Z91" s="111"/>
      <c r="AA91" s="111"/>
      <c r="AB91" s="111"/>
      <c r="AC91" s="111"/>
      <c r="AD91" s="111"/>
      <c r="AE91" s="111"/>
      <c r="AF91" s="111"/>
      <c r="AG91" s="111"/>
      <c r="AH91" s="111"/>
      <c r="AI91" s="111"/>
      <c r="AJ91" s="111"/>
      <c r="AK91" s="111"/>
      <c r="AL91" s="111"/>
      <c r="AM91" s="111"/>
      <c r="AN91" s="111"/>
      <c r="AO91" s="111"/>
      <c r="AP91" s="111"/>
      <c r="AQ91" s="111"/>
      <c r="AR91" s="111"/>
      <c r="AS91" s="111"/>
      <c r="AT91" s="111"/>
      <c r="AU91" s="111"/>
      <c r="AV91" s="111"/>
      <c r="AW91" s="111"/>
      <c r="AX91" s="111"/>
      <c r="AY91" s="111"/>
      <c r="AZ91" s="111"/>
      <c r="BA91" s="111"/>
      <c r="BB91" s="111"/>
      <c r="BC91" s="111"/>
      <c r="BD91" s="111"/>
      <c r="BE91" s="111"/>
      <c r="BF91" s="111"/>
      <c r="BG91" s="111"/>
      <c r="BH91" s="111"/>
      <c r="BI91" s="111"/>
      <c r="BJ91" s="111"/>
      <c r="BK91" s="111"/>
    </row>
    <row r="92" spans="2:63">
      <c r="B92" s="111"/>
      <c r="C92" s="111"/>
      <c r="D92" s="111"/>
      <c r="E92" s="111"/>
      <c r="F92" s="111"/>
      <c r="G92" s="111"/>
      <c r="H92" s="111"/>
      <c r="I92" s="111"/>
      <c r="J92" s="111"/>
      <c r="K92" s="111"/>
      <c r="L92" s="111"/>
      <c r="M92" s="111"/>
      <c r="N92" s="111"/>
      <c r="O92" s="111"/>
      <c r="P92" s="111"/>
      <c r="Q92" s="111"/>
      <c r="R92" s="111"/>
      <c r="S92" s="111"/>
      <c r="T92" s="111"/>
      <c r="U92" s="111"/>
      <c r="V92" s="111"/>
      <c r="W92" s="111"/>
      <c r="X92" s="111"/>
      <c r="Y92" s="111"/>
      <c r="Z92" s="111"/>
      <c r="AA92" s="111"/>
      <c r="AB92" s="111"/>
      <c r="AC92" s="111"/>
      <c r="AD92" s="111"/>
      <c r="AE92" s="111"/>
      <c r="AF92" s="111"/>
      <c r="AG92" s="111"/>
      <c r="AH92" s="111"/>
      <c r="AI92" s="111"/>
      <c r="AJ92" s="111"/>
      <c r="AK92" s="111"/>
      <c r="AL92" s="111"/>
      <c r="AM92" s="111"/>
      <c r="AN92" s="111"/>
      <c r="AO92" s="111"/>
      <c r="AP92" s="111"/>
      <c r="AQ92" s="111"/>
      <c r="AR92" s="111"/>
      <c r="AS92" s="111"/>
      <c r="AT92" s="111"/>
      <c r="AU92" s="111"/>
      <c r="AV92" s="111"/>
      <c r="AW92" s="111"/>
      <c r="AX92" s="111"/>
      <c r="AY92" s="111"/>
      <c r="AZ92" s="111"/>
      <c r="BA92" s="111"/>
      <c r="BB92" s="111"/>
      <c r="BC92" s="111"/>
      <c r="BD92" s="111"/>
      <c r="BE92" s="111"/>
      <c r="BF92" s="111"/>
      <c r="BG92" s="111"/>
      <c r="BH92" s="111"/>
      <c r="BI92" s="111"/>
      <c r="BJ92" s="111"/>
      <c r="BK92" s="111"/>
    </row>
    <row r="93" spans="2:63">
      <c r="B93" s="111"/>
      <c r="C93" s="111"/>
      <c r="D93" s="111"/>
      <c r="E93" s="111"/>
      <c r="F93" s="111"/>
      <c r="G93" s="111"/>
      <c r="H93" s="111"/>
      <c r="I93" s="111"/>
      <c r="J93" s="111"/>
      <c r="K93" s="111"/>
      <c r="L93" s="111"/>
      <c r="M93" s="111"/>
      <c r="N93" s="111"/>
      <c r="O93" s="111"/>
      <c r="P93" s="111"/>
      <c r="Q93" s="111"/>
      <c r="R93" s="111"/>
      <c r="S93" s="111"/>
      <c r="T93" s="111"/>
      <c r="U93" s="111"/>
      <c r="V93" s="111"/>
      <c r="W93" s="111"/>
      <c r="X93" s="111"/>
      <c r="Y93" s="111"/>
      <c r="Z93" s="111"/>
      <c r="AA93" s="111"/>
      <c r="AB93" s="111"/>
      <c r="AC93" s="111"/>
      <c r="AD93" s="111"/>
      <c r="AE93" s="111"/>
      <c r="AF93" s="111"/>
      <c r="AG93" s="111"/>
      <c r="AH93" s="111"/>
      <c r="AI93" s="111"/>
      <c r="AJ93" s="111"/>
      <c r="AK93" s="111"/>
      <c r="AL93" s="111"/>
      <c r="AM93" s="111"/>
      <c r="AN93" s="111"/>
      <c r="AO93" s="111"/>
      <c r="AP93" s="111"/>
      <c r="AQ93" s="111"/>
      <c r="AR93" s="111"/>
      <c r="AS93" s="111"/>
      <c r="AT93" s="111"/>
      <c r="AU93" s="111"/>
      <c r="AV93" s="111"/>
      <c r="AW93" s="111"/>
      <c r="AX93" s="111"/>
      <c r="AY93" s="111"/>
      <c r="AZ93" s="111"/>
      <c r="BA93" s="111"/>
      <c r="BB93" s="111"/>
      <c r="BC93" s="111"/>
      <c r="BD93" s="111"/>
      <c r="BE93" s="111"/>
      <c r="BF93" s="111"/>
      <c r="BG93" s="111"/>
      <c r="BH93" s="111"/>
      <c r="BI93" s="111"/>
      <c r="BJ93" s="111"/>
      <c r="BK93" s="111"/>
    </row>
    <row r="94" spans="2:63">
      <c r="B94" s="111"/>
      <c r="C94" s="111"/>
      <c r="D94" s="111"/>
      <c r="E94" s="111"/>
      <c r="F94" s="111"/>
      <c r="G94" s="111"/>
      <c r="H94" s="111"/>
      <c r="I94" s="111"/>
      <c r="J94" s="111"/>
      <c r="K94" s="111"/>
      <c r="L94" s="111"/>
      <c r="M94" s="111"/>
      <c r="N94" s="111"/>
      <c r="O94" s="111"/>
      <c r="P94" s="111"/>
      <c r="Q94" s="111"/>
      <c r="R94" s="111"/>
      <c r="S94" s="111"/>
      <c r="T94" s="111"/>
      <c r="U94" s="111"/>
      <c r="V94" s="111"/>
      <c r="W94" s="111"/>
      <c r="X94" s="111"/>
      <c r="Y94" s="111"/>
      <c r="Z94" s="111"/>
      <c r="AA94" s="111"/>
      <c r="AB94" s="111"/>
      <c r="AC94" s="111"/>
      <c r="AD94" s="111"/>
      <c r="AE94" s="111"/>
      <c r="AF94" s="111"/>
      <c r="AG94" s="111"/>
      <c r="AH94" s="111"/>
      <c r="AI94" s="111"/>
      <c r="AJ94" s="111"/>
      <c r="AK94" s="111"/>
      <c r="AL94" s="111"/>
      <c r="AM94" s="111"/>
      <c r="AN94" s="111"/>
      <c r="AO94" s="111"/>
      <c r="AP94" s="111"/>
      <c r="AQ94" s="111"/>
      <c r="AR94" s="111"/>
      <c r="AS94" s="111"/>
      <c r="AT94" s="111"/>
      <c r="AU94" s="111"/>
      <c r="AV94" s="111"/>
      <c r="AW94" s="111"/>
      <c r="AX94" s="111"/>
      <c r="AY94" s="111"/>
      <c r="AZ94" s="111"/>
      <c r="BA94" s="111"/>
      <c r="BB94" s="111"/>
      <c r="BC94" s="111"/>
      <c r="BD94" s="111"/>
      <c r="BE94" s="111"/>
      <c r="BF94" s="111"/>
      <c r="BG94" s="111"/>
      <c r="BH94" s="111"/>
      <c r="BI94" s="111"/>
      <c r="BJ94" s="111"/>
      <c r="BK94" s="111"/>
    </row>
    <row r="95" spans="2:63">
      <c r="B95" s="111"/>
      <c r="C95" s="111"/>
      <c r="D95" s="111"/>
      <c r="E95" s="111"/>
      <c r="F95" s="111"/>
      <c r="G95" s="111"/>
      <c r="H95" s="111"/>
      <c r="I95" s="111"/>
      <c r="J95" s="111"/>
      <c r="K95" s="111"/>
      <c r="L95" s="111"/>
      <c r="M95" s="111"/>
      <c r="N95" s="111"/>
      <c r="O95" s="111"/>
      <c r="P95" s="111"/>
      <c r="Q95" s="111"/>
      <c r="R95" s="111"/>
      <c r="S95" s="111"/>
      <c r="T95" s="111"/>
      <c r="U95" s="111"/>
      <c r="V95" s="111"/>
      <c r="W95" s="111"/>
      <c r="X95" s="111"/>
      <c r="Y95" s="111"/>
      <c r="Z95" s="111"/>
      <c r="AA95" s="111"/>
      <c r="AB95" s="111"/>
      <c r="AC95" s="111"/>
      <c r="AD95" s="111"/>
      <c r="AE95" s="111"/>
      <c r="AF95" s="111"/>
      <c r="AG95" s="111"/>
      <c r="AH95" s="111"/>
      <c r="AI95" s="111"/>
      <c r="AJ95" s="111"/>
      <c r="AK95" s="111"/>
      <c r="AL95" s="111"/>
      <c r="AM95" s="111"/>
      <c r="AN95" s="111"/>
      <c r="AO95" s="111"/>
      <c r="AP95" s="111"/>
      <c r="AQ95" s="111"/>
      <c r="AR95" s="111"/>
      <c r="AS95" s="111"/>
      <c r="AT95" s="111"/>
      <c r="AU95" s="111"/>
      <c r="AV95" s="111"/>
      <c r="AW95" s="111"/>
      <c r="AX95" s="111"/>
      <c r="AY95" s="111"/>
      <c r="AZ95" s="111"/>
      <c r="BA95" s="111"/>
      <c r="BB95" s="111"/>
      <c r="BC95" s="111"/>
      <c r="BD95" s="111"/>
      <c r="BE95" s="111"/>
      <c r="BF95" s="111"/>
      <c r="BG95" s="111"/>
      <c r="BH95" s="111"/>
      <c r="BI95" s="111"/>
      <c r="BJ95" s="111"/>
      <c r="BK95" s="111"/>
    </row>
    <row r="96" spans="2:63">
      <c r="B96" s="111"/>
      <c r="C96" s="111"/>
      <c r="D96" s="111"/>
      <c r="E96" s="111"/>
      <c r="F96" s="111"/>
      <c r="G96" s="111"/>
      <c r="H96" s="111"/>
      <c r="I96" s="111"/>
      <c r="J96" s="111"/>
      <c r="K96" s="111"/>
      <c r="L96" s="111"/>
      <c r="M96" s="111"/>
      <c r="N96" s="111"/>
      <c r="O96" s="111"/>
      <c r="P96" s="111"/>
      <c r="Q96" s="111"/>
      <c r="R96" s="111"/>
      <c r="S96" s="111"/>
      <c r="T96" s="111"/>
      <c r="U96" s="111"/>
      <c r="V96" s="111"/>
      <c r="W96" s="111"/>
      <c r="X96" s="111"/>
      <c r="Y96" s="111"/>
      <c r="Z96" s="111"/>
      <c r="AA96" s="111"/>
      <c r="AB96" s="111"/>
      <c r="AC96" s="111"/>
      <c r="AD96" s="111"/>
      <c r="AE96" s="111"/>
      <c r="AF96" s="111"/>
      <c r="AG96" s="111"/>
      <c r="AH96" s="111"/>
      <c r="AI96" s="111"/>
      <c r="AJ96" s="111"/>
      <c r="AK96" s="111"/>
      <c r="AL96" s="111"/>
      <c r="AM96" s="111"/>
      <c r="AN96" s="111"/>
      <c r="AO96" s="111"/>
      <c r="AP96" s="111"/>
      <c r="AQ96" s="111"/>
      <c r="AR96" s="111"/>
      <c r="AS96" s="111"/>
      <c r="AT96" s="111"/>
      <c r="AU96" s="111"/>
      <c r="AV96" s="111"/>
      <c r="AW96" s="111"/>
      <c r="AX96" s="111"/>
      <c r="AY96" s="111"/>
      <c r="AZ96" s="111"/>
      <c r="BA96" s="111"/>
      <c r="BB96" s="111"/>
      <c r="BC96" s="111"/>
      <c r="BD96" s="111"/>
      <c r="BE96" s="111"/>
      <c r="BF96" s="111"/>
      <c r="BG96" s="111"/>
      <c r="BH96" s="111"/>
      <c r="BI96" s="111"/>
      <c r="BJ96" s="111"/>
      <c r="BK96" s="111"/>
    </row>
    <row r="97" spans="2:63">
      <c r="B97" s="111"/>
      <c r="C97" s="111"/>
      <c r="D97" s="111"/>
      <c r="E97" s="111"/>
      <c r="F97" s="111"/>
      <c r="G97" s="111"/>
      <c r="H97" s="111"/>
      <c r="I97" s="111"/>
      <c r="J97" s="111"/>
      <c r="K97" s="111"/>
      <c r="L97" s="111"/>
      <c r="M97" s="111"/>
      <c r="N97" s="111"/>
      <c r="O97" s="111"/>
      <c r="P97" s="111"/>
      <c r="Q97" s="111"/>
      <c r="R97" s="111"/>
      <c r="S97" s="111"/>
      <c r="T97" s="111"/>
      <c r="U97" s="111"/>
      <c r="V97" s="111"/>
      <c r="W97" s="111"/>
      <c r="X97" s="111"/>
      <c r="Y97" s="111"/>
      <c r="Z97" s="111"/>
      <c r="AA97" s="111"/>
      <c r="AB97" s="111"/>
      <c r="AC97" s="111"/>
      <c r="AD97" s="111"/>
      <c r="AE97" s="111"/>
      <c r="AF97" s="111"/>
      <c r="AG97" s="111"/>
      <c r="AH97" s="111"/>
      <c r="AI97" s="111"/>
      <c r="AJ97" s="111"/>
      <c r="AK97" s="111"/>
      <c r="AL97" s="111"/>
      <c r="AM97" s="111"/>
      <c r="AN97" s="111"/>
      <c r="AO97" s="111"/>
      <c r="AP97" s="111"/>
      <c r="AQ97" s="111"/>
      <c r="AR97" s="111"/>
      <c r="AS97" s="111"/>
      <c r="AT97" s="111"/>
      <c r="AU97" s="111"/>
      <c r="AV97" s="111"/>
      <c r="AW97" s="111"/>
      <c r="AX97" s="111"/>
      <c r="AY97" s="111"/>
      <c r="AZ97" s="111"/>
      <c r="BA97" s="111"/>
      <c r="BB97" s="111"/>
      <c r="BC97" s="111"/>
      <c r="BD97" s="111"/>
      <c r="BE97" s="111"/>
      <c r="BF97" s="111"/>
      <c r="BG97" s="111"/>
      <c r="BH97" s="111"/>
      <c r="BI97" s="111"/>
      <c r="BJ97" s="111"/>
      <c r="BK97" s="111"/>
    </row>
    <row r="98" spans="2:63">
      <c r="B98" s="111"/>
      <c r="C98" s="111"/>
      <c r="D98" s="111"/>
      <c r="E98" s="111"/>
      <c r="F98" s="111"/>
      <c r="G98" s="111"/>
      <c r="H98" s="111"/>
      <c r="I98" s="111"/>
      <c r="J98" s="111"/>
      <c r="K98" s="111"/>
      <c r="L98" s="111"/>
      <c r="M98" s="111"/>
      <c r="N98" s="111"/>
      <c r="O98" s="111"/>
      <c r="P98" s="111"/>
      <c r="Q98" s="111"/>
      <c r="R98" s="111"/>
      <c r="S98" s="111"/>
      <c r="T98" s="111"/>
      <c r="U98" s="111"/>
      <c r="V98" s="111"/>
      <c r="W98" s="111"/>
      <c r="X98" s="111"/>
      <c r="Y98" s="111"/>
      <c r="Z98" s="111"/>
      <c r="AA98" s="111"/>
      <c r="AB98" s="111"/>
      <c r="AC98" s="111"/>
      <c r="AD98" s="111"/>
      <c r="AE98" s="111"/>
      <c r="AF98" s="111"/>
      <c r="AG98" s="111"/>
      <c r="AH98" s="111"/>
      <c r="AI98" s="111"/>
      <c r="AJ98" s="111"/>
      <c r="AK98" s="111"/>
      <c r="AL98" s="111"/>
      <c r="AM98" s="111"/>
      <c r="AN98" s="111"/>
      <c r="AO98" s="111"/>
      <c r="AP98" s="111"/>
      <c r="AQ98" s="111"/>
      <c r="AR98" s="111"/>
      <c r="AS98" s="111"/>
      <c r="AT98" s="111"/>
      <c r="AU98" s="111"/>
      <c r="AV98" s="111"/>
      <c r="AW98" s="111"/>
      <c r="AX98" s="111"/>
      <c r="AY98" s="111"/>
      <c r="AZ98" s="111"/>
      <c r="BA98" s="111"/>
      <c r="BB98" s="111"/>
      <c r="BC98" s="111"/>
      <c r="BD98" s="111"/>
      <c r="BE98" s="111"/>
      <c r="BF98" s="111"/>
      <c r="BG98" s="111"/>
      <c r="BH98" s="111"/>
      <c r="BI98" s="111"/>
      <c r="BJ98" s="111"/>
      <c r="BK98" s="111"/>
    </row>
    <row r="99" spans="2:63">
      <c r="B99" s="111"/>
      <c r="C99" s="111"/>
      <c r="D99" s="111"/>
      <c r="E99" s="111"/>
      <c r="F99" s="111"/>
      <c r="G99" s="111"/>
      <c r="H99" s="111"/>
      <c r="I99" s="111"/>
      <c r="J99" s="111"/>
      <c r="K99" s="111"/>
      <c r="L99" s="111"/>
      <c r="M99" s="111"/>
      <c r="N99" s="111"/>
      <c r="O99" s="111"/>
      <c r="P99" s="111"/>
      <c r="Q99" s="111"/>
      <c r="R99" s="111"/>
      <c r="S99" s="111"/>
      <c r="T99" s="111"/>
      <c r="U99" s="111"/>
      <c r="V99" s="111"/>
      <c r="W99" s="111"/>
      <c r="X99" s="111"/>
      <c r="Y99" s="111"/>
      <c r="Z99" s="111"/>
      <c r="AA99" s="111"/>
      <c r="AB99" s="111"/>
      <c r="AC99" s="111"/>
      <c r="AD99" s="111"/>
      <c r="AE99" s="111"/>
      <c r="AF99" s="111"/>
      <c r="AG99" s="111"/>
      <c r="AH99" s="111"/>
      <c r="AI99" s="111"/>
      <c r="AJ99" s="111"/>
      <c r="AK99" s="111"/>
      <c r="AL99" s="111"/>
      <c r="AM99" s="111"/>
      <c r="AN99" s="111"/>
      <c r="AO99" s="111"/>
      <c r="AP99" s="111"/>
      <c r="AQ99" s="111"/>
      <c r="AR99" s="111"/>
      <c r="AS99" s="111"/>
      <c r="AT99" s="111"/>
      <c r="AU99" s="111"/>
      <c r="AV99" s="111"/>
      <c r="AW99" s="111"/>
      <c r="AX99" s="111"/>
      <c r="AY99" s="111"/>
      <c r="AZ99" s="111"/>
      <c r="BA99" s="111"/>
      <c r="BB99" s="111"/>
      <c r="BC99" s="111"/>
      <c r="BD99" s="111"/>
      <c r="BE99" s="111"/>
      <c r="BF99" s="111"/>
      <c r="BG99" s="111"/>
      <c r="BH99" s="111"/>
      <c r="BI99" s="111"/>
      <c r="BJ99" s="111"/>
      <c r="BK99" s="111"/>
    </row>
    <row r="100" spans="2:63">
      <c r="B100" s="111"/>
      <c r="C100" s="111"/>
      <c r="D100" s="111"/>
      <c r="E100" s="111"/>
      <c r="F100" s="111"/>
      <c r="G100" s="111"/>
      <c r="H100" s="111"/>
      <c r="I100" s="111"/>
      <c r="J100" s="111"/>
      <c r="K100" s="111"/>
      <c r="L100" s="111"/>
      <c r="M100" s="111"/>
      <c r="N100" s="111"/>
      <c r="O100" s="111"/>
      <c r="P100" s="111"/>
      <c r="Q100" s="111"/>
      <c r="R100" s="111"/>
      <c r="S100" s="111"/>
      <c r="T100" s="111"/>
      <c r="U100" s="111"/>
      <c r="V100" s="111"/>
      <c r="W100" s="111"/>
      <c r="X100" s="111"/>
      <c r="Y100" s="111"/>
      <c r="Z100" s="111"/>
      <c r="AA100" s="111"/>
      <c r="AB100" s="111"/>
      <c r="AC100" s="111"/>
      <c r="AD100" s="111"/>
      <c r="AE100" s="111"/>
      <c r="AF100" s="111"/>
      <c r="AG100" s="111"/>
      <c r="AH100" s="111"/>
      <c r="AI100" s="111"/>
      <c r="AJ100" s="111"/>
      <c r="AK100" s="111"/>
      <c r="AL100" s="111"/>
      <c r="AM100" s="111"/>
      <c r="AN100" s="111"/>
      <c r="AO100" s="111"/>
      <c r="AP100" s="111"/>
      <c r="AQ100" s="111"/>
      <c r="AR100" s="111"/>
      <c r="AS100" s="111"/>
      <c r="AT100" s="111"/>
      <c r="AU100" s="111"/>
      <c r="AV100" s="111"/>
      <c r="AW100" s="111"/>
      <c r="AX100" s="111"/>
      <c r="AY100" s="111"/>
      <c r="AZ100" s="111"/>
      <c r="BA100" s="111"/>
      <c r="BB100" s="111"/>
      <c r="BC100" s="111"/>
      <c r="BD100" s="111"/>
      <c r="BE100" s="111"/>
      <c r="BF100" s="111"/>
      <c r="BG100" s="111"/>
      <c r="BH100" s="111"/>
      <c r="BI100" s="111"/>
      <c r="BJ100" s="111"/>
      <c r="BK100" s="111"/>
    </row>
    <row r="101" spans="2:63">
      <c r="B101" s="111"/>
      <c r="C101" s="111"/>
      <c r="D101" s="111"/>
      <c r="E101" s="111"/>
      <c r="F101" s="111"/>
      <c r="G101" s="111"/>
      <c r="H101" s="111"/>
      <c r="I101" s="111"/>
      <c r="J101" s="111"/>
      <c r="K101" s="111"/>
      <c r="L101" s="111"/>
      <c r="M101" s="111"/>
      <c r="N101" s="111"/>
      <c r="O101" s="111"/>
      <c r="P101" s="111"/>
      <c r="Q101" s="111"/>
      <c r="R101" s="111"/>
      <c r="S101" s="111"/>
      <c r="T101" s="111"/>
      <c r="U101" s="111"/>
      <c r="V101" s="111"/>
      <c r="W101" s="111"/>
      <c r="X101" s="111"/>
      <c r="Y101" s="111"/>
      <c r="Z101" s="111"/>
      <c r="AA101" s="111"/>
      <c r="AB101" s="111"/>
      <c r="AC101" s="111"/>
      <c r="AD101" s="111"/>
      <c r="AE101" s="111"/>
      <c r="AF101" s="111"/>
      <c r="AG101" s="111"/>
      <c r="AH101" s="111"/>
      <c r="AI101" s="111"/>
      <c r="AJ101" s="111"/>
      <c r="AK101" s="111"/>
      <c r="AL101" s="111"/>
      <c r="AM101" s="111"/>
      <c r="AN101" s="111"/>
      <c r="AO101" s="111"/>
      <c r="AP101" s="111"/>
      <c r="AQ101" s="111"/>
      <c r="AR101" s="111"/>
      <c r="AS101" s="111"/>
      <c r="AT101" s="111"/>
      <c r="AU101" s="111"/>
      <c r="AV101" s="111"/>
      <c r="AW101" s="111"/>
      <c r="AX101" s="111"/>
      <c r="AY101" s="111"/>
      <c r="AZ101" s="111"/>
      <c r="BA101" s="111"/>
      <c r="BB101" s="111"/>
      <c r="BC101" s="111"/>
      <c r="BD101" s="111"/>
      <c r="BE101" s="111"/>
      <c r="BF101" s="111"/>
      <c r="BG101" s="111"/>
      <c r="BH101" s="111"/>
      <c r="BI101" s="111"/>
      <c r="BJ101" s="111"/>
      <c r="BK101" s="111"/>
    </row>
    <row r="102" spans="2:63">
      <c r="B102" s="111"/>
      <c r="C102" s="111"/>
      <c r="D102" s="111"/>
      <c r="E102" s="111"/>
      <c r="F102" s="111"/>
      <c r="G102" s="111"/>
      <c r="H102" s="111"/>
      <c r="I102" s="111"/>
      <c r="J102" s="111"/>
      <c r="K102" s="111"/>
      <c r="L102" s="111"/>
      <c r="M102" s="111"/>
      <c r="N102" s="111"/>
      <c r="O102" s="111"/>
      <c r="P102" s="111"/>
      <c r="Q102" s="111"/>
      <c r="R102" s="111"/>
      <c r="S102" s="111"/>
      <c r="T102" s="111"/>
      <c r="U102" s="111"/>
      <c r="V102" s="111"/>
      <c r="W102" s="111"/>
      <c r="X102" s="111"/>
      <c r="Y102" s="111"/>
      <c r="Z102" s="111"/>
      <c r="AA102" s="111"/>
      <c r="AB102" s="111"/>
      <c r="AC102" s="111"/>
      <c r="AD102" s="111"/>
      <c r="AE102" s="111"/>
      <c r="AF102" s="111"/>
      <c r="AG102" s="111"/>
      <c r="AH102" s="111"/>
      <c r="AI102" s="111"/>
      <c r="AJ102" s="111"/>
      <c r="AK102" s="111"/>
      <c r="AL102" s="111"/>
      <c r="AM102" s="111"/>
      <c r="AN102" s="111"/>
      <c r="AO102" s="111"/>
      <c r="AP102" s="111"/>
      <c r="AQ102" s="111"/>
      <c r="AR102" s="111"/>
      <c r="AS102" s="111"/>
      <c r="AT102" s="111"/>
      <c r="AU102" s="111"/>
      <c r="AV102" s="111"/>
      <c r="AW102" s="111"/>
      <c r="AX102" s="111"/>
      <c r="AY102" s="111"/>
      <c r="AZ102" s="111"/>
      <c r="BA102" s="111"/>
      <c r="BB102" s="111"/>
      <c r="BC102" s="111"/>
      <c r="BD102" s="111"/>
      <c r="BE102" s="111"/>
      <c r="BF102" s="111"/>
      <c r="BG102" s="111"/>
      <c r="BH102" s="111"/>
      <c r="BI102" s="111"/>
      <c r="BJ102" s="111"/>
      <c r="BK102" s="111"/>
    </row>
    <row r="103" spans="2:63">
      <c r="B103" s="111"/>
      <c r="C103" s="111"/>
      <c r="D103" s="111"/>
      <c r="E103" s="111"/>
      <c r="F103" s="111"/>
      <c r="G103" s="111"/>
      <c r="H103" s="111"/>
      <c r="I103" s="111"/>
      <c r="J103" s="111"/>
      <c r="K103" s="111"/>
      <c r="L103" s="111"/>
      <c r="M103" s="111"/>
      <c r="N103" s="111"/>
      <c r="O103" s="111"/>
      <c r="P103" s="111"/>
      <c r="Q103" s="111"/>
      <c r="R103" s="111"/>
      <c r="S103" s="111"/>
      <c r="T103" s="111"/>
      <c r="U103" s="111"/>
      <c r="V103" s="111"/>
      <c r="W103" s="111"/>
      <c r="X103" s="111"/>
      <c r="Y103" s="111"/>
      <c r="Z103" s="111"/>
      <c r="AA103" s="111"/>
      <c r="AB103" s="111"/>
      <c r="AC103" s="111"/>
      <c r="AD103" s="111"/>
      <c r="AE103" s="111"/>
      <c r="AF103" s="111"/>
      <c r="AG103" s="111"/>
      <c r="AH103" s="111"/>
      <c r="AI103" s="111"/>
      <c r="AJ103" s="111"/>
      <c r="AK103" s="111"/>
      <c r="AL103" s="111"/>
      <c r="AM103" s="111"/>
      <c r="AN103" s="111"/>
      <c r="AO103" s="111"/>
      <c r="AP103" s="111"/>
      <c r="AQ103" s="111"/>
      <c r="AR103" s="111"/>
      <c r="AS103" s="111"/>
      <c r="AT103" s="111"/>
      <c r="AU103" s="111"/>
      <c r="AV103" s="111"/>
      <c r="AW103" s="111"/>
      <c r="AX103" s="111"/>
      <c r="AY103" s="111"/>
      <c r="AZ103" s="111"/>
      <c r="BA103" s="111"/>
      <c r="BB103" s="111"/>
      <c r="BC103" s="111"/>
      <c r="BD103" s="111"/>
      <c r="BE103" s="111"/>
      <c r="BF103" s="111"/>
      <c r="BG103" s="111"/>
      <c r="BH103" s="111"/>
      <c r="BI103" s="111"/>
      <c r="BJ103" s="111"/>
      <c r="BK103" s="111"/>
    </row>
    <row r="104" spans="2:63">
      <c r="B104" s="111"/>
      <c r="C104" s="111"/>
      <c r="D104" s="111"/>
      <c r="E104" s="111"/>
      <c r="F104" s="111"/>
      <c r="G104" s="111"/>
      <c r="H104" s="111"/>
      <c r="I104" s="111"/>
      <c r="J104" s="111"/>
      <c r="K104" s="111"/>
      <c r="L104" s="111"/>
      <c r="M104" s="111"/>
      <c r="N104" s="111"/>
      <c r="O104" s="111"/>
      <c r="P104" s="111"/>
      <c r="Q104" s="111"/>
      <c r="R104" s="111"/>
      <c r="S104" s="111"/>
      <c r="T104" s="111"/>
      <c r="U104" s="111"/>
      <c r="V104" s="111"/>
      <c r="W104" s="111"/>
      <c r="X104" s="111"/>
      <c r="Y104" s="111"/>
      <c r="Z104" s="111"/>
      <c r="AA104" s="111"/>
      <c r="AB104" s="111"/>
      <c r="AC104" s="111"/>
      <c r="AD104" s="111"/>
      <c r="AE104" s="111"/>
      <c r="AF104" s="111"/>
      <c r="AG104" s="111"/>
      <c r="AH104" s="111"/>
      <c r="AI104" s="111"/>
      <c r="AJ104" s="111"/>
      <c r="AK104" s="111"/>
      <c r="AL104" s="111"/>
      <c r="AM104" s="111"/>
      <c r="AN104" s="111"/>
      <c r="AO104" s="111"/>
      <c r="AP104" s="111"/>
      <c r="AQ104" s="111"/>
      <c r="AR104" s="111"/>
      <c r="AS104" s="111"/>
      <c r="AT104" s="111"/>
      <c r="AU104" s="111"/>
      <c r="AV104" s="111"/>
      <c r="AW104" s="111"/>
      <c r="AX104" s="111"/>
      <c r="AY104" s="111"/>
      <c r="AZ104" s="111"/>
      <c r="BA104" s="111"/>
      <c r="BB104" s="111"/>
      <c r="BC104" s="111"/>
      <c r="BD104" s="111"/>
      <c r="BE104" s="111"/>
      <c r="BF104" s="111"/>
      <c r="BG104" s="111"/>
      <c r="BH104" s="111"/>
      <c r="BI104" s="111"/>
      <c r="BJ104" s="111"/>
      <c r="BK104" s="111"/>
    </row>
    <row r="105" spans="2:63">
      <c r="B105" s="111"/>
      <c r="C105" s="111"/>
      <c r="D105" s="111"/>
      <c r="E105" s="111"/>
      <c r="F105" s="111"/>
      <c r="G105" s="111"/>
      <c r="H105" s="111"/>
      <c r="I105" s="111"/>
      <c r="J105" s="111"/>
      <c r="K105" s="111"/>
      <c r="L105" s="111"/>
      <c r="M105" s="111"/>
      <c r="N105" s="111"/>
      <c r="O105" s="111"/>
      <c r="P105" s="111"/>
      <c r="Q105" s="111"/>
      <c r="R105" s="111"/>
      <c r="S105" s="111"/>
      <c r="T105" s="111"/>
      <c r="U105" s="111"/>
      <c r="V105" s="111"/>
      <c r="W105" s="111"/>
      <c r="X105" s="111"/>
      <c r="Y105" s="111"/>
      <c r="Z105" s="111"/>
      <c r="AA105" s="111"/>
      <c r="AB105" s="111"/>
      <c r="AC105" s="111"/>
      <c r="AD105" s="111"/>
      <c r="AE105" s="111"/>
      <c r="AF105" s="111"/>
      <c r="AG105" s="111"/>
      <c r="AH105" s="111"/>
      <c r="AI105" s="111"/>
      <c r="AJ105" s="111"/>
      <c r="AK105" s="111"/>
      <c r="AL105" s="111"/>
      <c r="AM105" s="111"/>
      <c r="AN105" s="111"/>
      <c r="AO105" s="111"/>
      <c r="AP105" s="111"/>
      <c r="AQ105" s="111"/>
      <c r="AR105" s="111"/>
      <c r="AS105" s="111"/>
      <c r="AT105" s="111"/>
      <c r="AU105" s="111"/>
      <c r="AV105" s="111"/>
      <c r="AW105" s="111"/>
      <c r="AX105" s="111"/>
      <c r="AY105" s="111"/>
      <c r="AZ105" s="111"/>
      <c r="BA105" s="111"/>
      <c r="BB105" s="111"/>
      <c r="BC105" s="111"/>
      <c r="BD105" s="111"/>
      <c r="BE105" s="111"/>
      <c r="BF105" s="111"/>
      <c r="BG105" s="111"/>
      <c r="BH105" s="111"/>
      <c r="BI105" s="111"/>
      <c r="BJ105" s="111"/>
      <c r="BK105" s="111"/>
    </row>
    <row r="106" spans="2:63">
      <c r="B106" s="111"/>
      <c r="C106" s="111"/>
      <c r="D106" s="111"/>
      <c r="E106" s="111"/>
      <c r="F106" s="111"/>
      <c r="G106" s="111"/>
      <c r="H106" s="111"/>
      <c r="I106" s="111"/>
      <c r="J106" s="111"/>
      <c r="K106" s="111"/>
      <c r="L106" s="111"/>
      <c r="M106" s="111"/>
      <c r="N106" s="111"/>
      <c r="O106" s="111"/>
      <c r="P106" s="111"/>
      <c r="Q106" s="111"/>
      <c r="R106" s="111"/>
      <c r="S106" s="111"/>
      <c r="T106" s="111"/>
      <c r="U106" s="111"/>
      <c r="V106" s="111"/>
      <c r="W106" s="111"/>
      <c r="X106" s="111"/>
      <c r="Y106" s="111"/>
      <c r="Z106" s="111"/>
      <c r="AA106" s="111"/>
      <c r="AB106" s="111"/>
      <c r="AC106" s="111"/>
      <c r="AD106" s="111"/>
      <c r="AE106" s="111"/>
      <c r="AF106" s="111"/>
      <c r="AG106" s="111"/>
      <c r="AH106" s="111"/>
      <c r="AI106" s="111"/>
      <c r="AJ106" s="111"/>
      <c r="AK106" s="111"/>
      <c r="AL106" s="111"/>
      <c r="AM106" s="111"/>
      <c r="AN106" s="111"/>
      <c r="AO106" s="111"/>
      <c r="AP106" s="111"/>
      <c r="AQ106" s="111"/>
      <c r="AR106" s="111"/>
      <c r="AS106" s="111"/>
      <c r="AT106" s="111"/>
      <c r="AU106" s="111"/>
      <c r="AV106" s="111"/>
      <c r="AW106" s="111"/>
      <c r="AX106" s="111"/>
      <c r="AY106" s="111"/>
      <c r="AZ106" s="111"/>
      <c r="BA106" s="111"/>
      <c r="BB106" s="111"/>
      <c r="BC106" s="111"/>
      <c r="BD106" s="111"/>
      <c r="BE106" s="111"/>
      <c r="BF106" s="111"/>
      <c r="BG106" s="111"/>
      <c r="BH106" s="111"/>
      <c r="BI106" s="111"/>
      <c r="BJ106" s="111"/>
      <c r="BK106" s="111"/>
    </row>
    <row r="107" spans="2:63">
      <c r="B107" s="111"/>
      <c r="C107" s="111"/>
      <c r="D107" s="111"/>
      <c r="E107" s="111"/>
      <c r="F107" s="111"/>
      <c r="G107" s="111"/>
      <c r="H107" s="111"/>
      <c r="I107" s="111"/>
      <c r="J107" s="111"/>
      <c r="K107" s="111"/>
      <c r="L107" s="111"/>
      <c r="M107" s="111"/>
      <c r="N107" s="111"/>
      <c r="O107" s="111"/>
      <c r="P107" s="111"/>
      <c r="Q107" s="111"/>
      <c r="R107" s="111"/>
      <c r="S107" s="111"/>
      <c r="T107" s="111"/>
      <c r="U107" s="111"/>
      <c r="V107" s="111"/>
      <c r="W107" s="111"/>
      <c r="X107" s="111"/>
      <c r="Y107" s="111"/>
      <c r="Z107" s="111"/>
      <c r="AA107" s="111"/>
      <c r="AB107" s="111"/>
      <c r="AC107" s="111"/>
      <c r="AD107" s="111"/>
      <c r="AE107" s="111"/>
      <c r="AF107" s="111"/>
      <c r="AG107" s="111"/>
      <c r="AH107" s="111"/>
      <c r="AI107" s="111"/>
      <c r="AJ107" s="111"/>
      <c r="AK107" s="111"/>
      <c r="AL107" s="111"/>
      <c r="AM107" s="111"/>
      <c r="AN107" s="111"/>
      <c r="AO107" s="111"/>
      <c r="AP107" s="111"/>
      <c r="AQ107" s="111"/>
      <c r="AR107" s="111"/>
      <c r="AS107" s="111"/>
      <c r="AT107" s="111"/>
      <c r="AU107" s="111"/>
      <c r="AV107" s="111"/>
      <c r="AW107" s="111"/>
      <c r="AX107" s="111"/>
      <c r="AY107" s="111"/>
      <c r="AZ107" s="111"/>
      <c r="BA107" s="111"/>
      <c r="BB107" s="111"/>
      <c r="BC107" s="111"/>
      <c r="BD107" s="111"/>
      <c r="BE107" s="111"/>
      <c r="BF107" s="111"/>
      <c r="BG107" s="111"/>
      <c r="BH107" s="111"/>
      <c r="BI107" s="111"/>
      <c r="BJ107" s="111"/>
      <c r="BK107" s="111"/>
    </row>
    <row r="108" spans="2:63">
      <c r="B108" s="111"/>
      <c r="C108" s="111"/>
      <c r="D108" s="111"/>
      <c r="E108" s="111"/>
      <c r="F108" s="111"/>
      <c r="G108" s="111"/>
      <c r="H108" s="111"/>
      <c r="I108" s="111"/>
      <c r="J108" s="111"/>
      <c r="K108" s="111"/>
      <c r="L108" s="111"/>
      <c r="M108" s="111"/>
      <c r="N108" s="111"/>
      <c r="O108" s="111"/>
      <c r="P108" s="111"/>
      <c r="Q108" s="111"/>
      <c r="R108" s="111"/>
      <c r="S108" s="111"/>
      <c r="T108" s="111"/>
      <c r="U108" s="111"/>
      <c r="V108" s="111"/>
      <c r="W108" s="111"/>
      <c r="X108" s="111"/>
      <c r="Y108" s="111"/>
      <c r="Z108" s="111"/>
      <c r="AA108" s="111"/>
      <c r="AB108" s="111"/>
      <c r="AC108" s="111"/>
      <c r="AD108" s="111"/>
      <c r="AE108" s="111"/>
      <c r="AF108" s="111"/>
      <c r="AG108" s="111"/>
      <c r="AH108" s="111"/>
      <c r="AI108" s="111"/>
      <c r="AJ108" s="111"/>
      <c r="AK108" s="111"/>
      <c r="AL108" s="111"/>
      <c r="AM108" s="111"/>
      <c r="AN108" s="111"/>
      <c r="AO108" s="111"/>
      <c r="AP108" s="111"/>
      <c r="AQ108" s="111"/>
      <c r="AR108" s="111"/>
      <c r="AS108" s="111"/>
      <c r="AT108" s="111"/>
      <c r="AU108" s="111"/>
      <c r="AV108" s="111"/>
      <c r="AW108" s="111"/>
      <c r="AX108" s="111"/>
      <c r="AY108" s="111"/>
      <c r="AZ108" s="111"/>
      <c r="BA108" s="111"/>
      <c r="BB108" s="111"/>
      <c r="BC108" s="111"/>
      <c r="BD108" s="111"/>
      <c r="BE108" s="111"/>
      <c r="BF108" s="111"/>
      <c r="BG108" s="111"/>
      <c r="BH108" s="111"/>
      <c r="BI108" s="111"/>
      <c r="BJ108" s="111"/>
      <c r="BK108" s="111"/>
    </row>
    <row r="109" spans="2:63">
      <c r="B109" s="111"/>
      <c r="C109" s="111"/>
      <c r="D109" s="111"/>
      <c r="E109" s="111"/>
      <c r="F109" s="111"/>
      <c r="G109" s="111"/>
      <c r="H109" s="111"/>
      <c r="I109" s="111"/>
      <c r="J109" s="111"/>
      <c r="K109" s="111"/>
      <c r="L109" s="111"/>
      <c r="M109" s="111"/>
      <c r="N109" s="111"/>
      <c r="O109" s="111"/>
      <c r="P109" s="111"/>
      <c r="Q109" s="111"/>
      <c r="R109" s="111"/>
      <c r="S109" s="111"/>
      <c r="T109" s="111"/>
      <c r="U109" s="111"/>
      <c r="V109" s="111"/>
      <c r="W109" s="111"/>
      <c r="X109" s="111"/>
      <c r="Y109" s="111"/>
      <c r="Z109" s="111"/>
      <c r="AA109" s="111"/>
      <c r="AB109" s="111"/>
      <c r="AC109" s="111"/>
      <c r="AD109" s="111"/>
      <c r="AE109" s="111"/>
      <c r="AF109" s="111"/>
      <c r="AG109" s="111"/>
      <c r="AH109" s="111"/>
      <c r="AI109" s="111"/>
      <c r="AJ109" s="111"/>
      <c r="AK109" s="111"/>
      <c r="AL109" s="111"/>
      <c r="AM109" s="111"/>
      <c r="AN109" s="111"/>
      <c r="AO109" s="111"/>
      <c r="AP109" s="111"/>
      <c r="AQ109" s="111"/>
      <c r="AR109" s="111"/>
      <c r="AS109" s="111"/>
      <c r="AT109" s="111"/>
      <c r="AU109" s="111"/>
      <c r="AV109" s="111"/>
      <c r="AW109" s="111"/>
      <c r="AX109" s="111"/>
      <c r="AY109" s="111"/>
      <c r="AZ109" s="111"/>
      <c r="BA109" s="111"/>
      <c r="BB109" s="111"/>
      <c r="BC109" s="111"/>
      <c r="BD109" s="111"/>
      <c r="BE109" s="111"/>
      <c r="BF109" s="111"/>
      <c r="BG109" s="111"/>
      <c r="BH109" s="111"/>
      <c r="BI109" s="111"/>
      <c r="BJ109" s="111"/>
      <c r="BK109" s="111"/>
    </row>
    <row r="110" spans="2:63">
      <c r="B110" s="111"/>
      <c r="C110" s="111"/>
      <c r="D110" s="111"/>
      <c r="E110" s="111"/>
      <c r="F110" s="111"/>
      <c r="G110" s="111"/>
      <c r="H110" s="111"/>
      <c r="I110" s="111"/>
      <c r="J110" s="111"/>
      <c r="K110" s="111"/>
      <c r="L110" s="111"/>
      <c r="M110" s="111"/>
      <c r="N110" s="111"/>
      <c r="O110" s="111"/>
      <c r="P110" s="111"/>
      <c r="Q110" s="111"/>
      <c r="R110" s="111"/>
      <c r="S110" s="111"/>
      <c r="T110" s="111"/>
      <c r="U110" s="111"/>
      <c r="V110" s="111"/>
      <c r="W110" s="111"/>
      <c r="X110" s="111"/>
      <c r="Y110" s="111"/>
      <c r="Z110" s="111"/>
      <c r="AA110" s="111"/>
      <c r="AB110" s="111"/>
      <c r="AC110" s="111"/>
      <c r="AD110" s="111"/>
      <c r="AE110" s="111"/>
      <c r="AF110" s="111"/>
      <c r="AG110" s="111"/>
      <c r="AH110" s="111"/>
      <c r="AI110" s="111"/>
      <c r="AJ110" s="111"/>
      <c r="AK110" s="111"/>
      <c r="AL110" s="111"/>
      <c r="AM110" s="111"/>
      <c r="AN110" s="111"/>
      <c r="AO110" s="111"/>
      <c r="AP110" s="111"/>
      <c r="AQ110" s="111"/>
      <c r="AR110" s="111"/>
      <c r="AS110" s="111"/>
      <c r="AT110" s="111"/>
      <c r="AU110" s="111"/>
      <c r="AV110" s="111"/>
      <c r="AW110" s="111"/>
      <c r="AX110" s="111"/>
      <c r="AY110" s="111"/>
      <c r="AZ110" s="111"/>
      <c r="BA110" s="111"/>
      <c r="BB110" s="111"/>
      <c r="BC110" s="111"/>
      <c r="BD110" s="111"/>
      <c r="BE110" s="111"/>
      <c r="BF110" s="111"/>
      <c r="BG110" s="111"/>
      <c r="BH110" s="111"/>
      <c r="BI110" s="111"/>
      <c r="BJ110" s="111"/>
      <c r="BK110" s="111"/>
    </row>
    <row r="111" spans="2:63">
      <c r="B111" s="111"/>
      <c r="C111" s="111"/>
      <c r="D111" s="111"/>
      <c r="E111" s="111"/>
      <c r="F111" s="111"/>
      <c r="G111" s="111"/>
      <c r="H111" s="111"/>
      <c r="I111" s="111"/>
      <c r="J111" s="111"/>
      <c r="K111" s="111"/>
      <c r="L111" s="111"/>
      <c r="M111" s="111"/>
      <c r="N111" s="111"/>
      <c r="O111" s="111"/>
      <c r="P111" s="111"/>
      <c r="Q111" s="111"/>
      <c r="R111" s="111"/>
      <c r="S111" s="111"/>
      <c r="T111" s="111"/>
      <c r="U111" s="111"/>
      <c r="V111" s="111"/>
      <c r="W111" s="111"/>
      <c r="X111" s="111"/>
      <c r="Y111" s="111"/>
      <c r="Z111" s="111"/>
      <c r="AA111" s="111"/>
      <c r="AB111" s="111"/>
      <c r="AC111" s="111"/>
      <c r="AD111" s="111"/>
      <c r="AE111" s="111"/>
      <c r="AF111" s="111"/>
      <c r="AG111" s="111"/>
      <c r="AH111" s="111"/>
      <c r="AI111" s="111"/>
      <c r="AJ111" s="111"/>
      <c r="AK111" s="111"/>
      <c r="AL111" s="111"/>
      <c r="AM111" s="111"/>
      <c r="AN111" s="111"/>
      <c r="AO111" s="111"/>
      <c r="AP111" s="111"/>
      <c r="AQ111" s="111"/>
      <c r="AR111" s="111"/>
      <c r="AS111" s="111"/>
      <c r="AT111" s="111"/>
      <c r="AU111" s="111"/>
      <c r="AV111" s="111"/>
      <c r="AW111" s="111"/>
      <c r="AX111" s="111"/>
      <c r="AY111" s="111"/>
      <c r="AZ111" s="111"/>
      <c r="BA111" s="111"/>
      <c r="BB111" s="111"/>
      <c r="BC111" s="111"/>
      <c r="BD111" s="111"/>
      <c r="BE111" s="111"/>
      <c r="BF111" s="111"/>
      <c r="BG111" s="111"/>
      <c r="BH111" s="111"/>
      <c r="BI111" s="111"/>
      <c r="BJ111" s="111"/>
      <c r="BK111" s="111"/>
    </row>
    <row r="112" spans="2:63">
      <c r="B112" s="111"/>
      <c r="C112" s="111"/>
      <c r="D112" s="111"/>
      <c r="E112" s="111"/>
      <c r="F112" s="111"/>
      <c r="G112" s="111"/>
      <c r="H112" s="111"/>
      <c r="I112" s="111"/>
      <c r="J112" s="111"/>
      <c r="K112" s="111"/>
      <c r="L112" s="111"/>
      <c r="M112" s="111"/>
      <c r="N112" s="111"/>
      <c r="O112" s="111"/>
      <c r="P112" s="111"/>
      <c r="Q112" s="111"/>
      <c r="R112" s="111"/>
      <c r="S112" s="111"/>
      <c r="T112" s="111"/>
      <c r="U112" s="111"/>
      <c r="V112" s="111"/>
      <c r="W112" s="111"/>
      <c r="X112" s="111"/>
      <c r="Y112" s="111"/>
      <c r="Z112" s="111"/>
      <c r="AA112" s="111"/>
      <c r="AB112" s="111"/>
      <c r="AC112" s="111"/>
      <c r="AD112" s="111"/>
      <c r="AE112" s="111"/>
      <c r="AF112" s="111"/>
      <c r="AG112" s="111"/>
      <c r="AH112" s="111"/>
      <c r="AI112" s="111"/>
      <c r="AJ112" s="111"/>
      <c r="AK112" s="111"/>
      <c r="AL112" s="111"/>
      <c r="AM112" s="111"/>
      <c r="AN112" s="111"/>
      <c r="AO112" s="111"/>
      <c r="AP112" s="111"/>
      <c r="AQ112" s="111"/>
      <c r="AR112" s="111"/>
      <c r="AS112" s="111"/>
      <c r="AT112" s="111"/>
      <c r="AU112" s="111"/>
      <c r="AV112" s="111"/>
      <c r="AW112" s="111"/>
      <c r="AX112" s="111"/>
      <c r="AY112" s="111"/>
      <c r="AZ112" s="111"/>
      <c r="BA112" s="111"/>
      <c r="BB112" s="111"/>
      <c r="BC112" s="111"/>
      <c r="BD112" s="111"/>
      <c r="BE112" s="111"/>
      <c r="BF112" s="111"/>
      <c r="BG112" s="111"/>
      <c r="BH112" s="111"/>
      <c r="BI112" s="111"/>
      <c r="BJ112" s="111"/>
      <c r="BK112" s="111"/>
    </row>
    <row r="113" spans="2:63">
      <c r="B113" s="111"/>
      <c r="C113" s="111"/>
      <c r="D113" s="111"/>
      <c r="E113" s="111"/>
      <c r="F113" s="111"/>
      <c r="G113" s="111"/>
      <c r="H113" s="111"/>
      <c r="I113" s="111"/>
      <c r="J113" s="111"/>
      <c r="K113" s="111"/>
      <c r="L113" s="111"/>
      <c r="M113" s="111"/>
      <c r="N113" s="111"/>
      <c r="O113" s="111"/>
      <c r="P113" s="111"/>
      <c r="Q113" s="111"/>
      <c r="R113" s="111"/>
      <c r="S113" s="111"/>
      <c r="T113" s="111"/>
      <c r="U113" s="111"/>
      <c r="V113" s="111"/>
      <c r="W113" s="111"/>
      <c r="X113" s="111"/>
      <c r="Y113" s="111"/>
      <c r="Z113" s="111"/>
      <c r="AA113" s="111"/>
      <c r="AB113" s="111"/>
      <c r="AC113" s="111"/>
      <c r="AD113" s="111"/>
      <c r="AE113" s="111"/>
      <c r="AF113" s="111"/>
      <c r="AG113" s="111"/>
      <c r="AH113" s="111"/>
      <c r="AI113" s="111"/>
      <c r="AJ113" s="111"/>
      <c r="AK113" s="111"/>
      <c r="AL113" s="111"/>
      <c r="AM113" s="111"/>
      <c r="AN113" s="111"/>
      <c r="AO113" s="111"/>
      <c r="AP113" s="111"/>
      <c r="AQ113" s="111"/>
      <c r="AR113" s="111"/>
      <c r="AS113" s="111"/>
      <c r="AT113" s="111"/>
      <c r="AU113" s="111"/>
      <c r="AV113" s="111"/>
      <c r="AW113" s="111"/>
      <c r="AX113" s="111"/>
      <c r="AY113" s="111"/>
      <c r="AZ113" s="111"/>
      <c r="BA113" s="111"/>
      <c r="BB113" s="111"/>
      <c r="BC113" s="111"/>
      <c r="BD113" s="111"/>
      <c r="BE113" s="111"/>
      <c r="BF113" s="111"/>
      <c r="BG113" s="111"/>
      <c r="BH113" s="111"/>
      <c r="BI113" s="111"/>
      <c r="BJ113" s="111"/>
      <c r="BK113" s="111"/>
    </row>
    <row r="114" spans="2:63">
      <c r="B114" s="111"/>
      <c r="C114" s="111"/>
      <c r="D114" s="111"/>
      <c r="E114" s="111"/>
      <c r="F114" s="111"/>
      <c r="G114" s="111"/>
      <c r="H114" s="111"/>
      <c r="I114" s="111"/>
      <c r="J114" s="111"/>
      <c r="K114" s="111"/>
      <c r="L114" s="111"/>
      <c r="M114" s="111"/>
      <c r="N114" s="111"/>
      <c r="O114" s="111"/>
      <c r="P114" s="111"/>
      <c r="Q114" s="111"/>
      <c r="R114" s="111"/>
      <c r="S114" s="111"/>
      <c r="T114" s="111"/>
      <c r="U114" s="111"/>
      <c r="V114" s="111"/>
      <c r="W114" s="111"/>
      <c r="X114" s="111"/>
      <c r="Y114" s="111"/>
      <c r="Z114" s="111"/>
      <c r="AA114" s="111"/>
      <c r="AB114" s="111"/>
      <c r="AC114" s="111"/>
      <c r="AD114" s="111"/>
      <c r="AE114" s="111"/>
      <c r="AF114" s="111"/>
      <c r="AG114" s="111"/>
      <c r="AH114" s="111"/>
      <c r="AI114" s="111"/>
      <c r="AJ114" s="111"/>
      <c r="AK114" s="111"/>
      <c r="AL114" s="111"/>
      <c r="AM114" s="111"/>
      <c r="AN114" s="111"/>
      <c r="AO114" s="111"/>
      <c r="AP114" s="111"/>
      <c r="AQ114" s="111"/>
      <c r="AR114" s="111"/>
      <c r="AS114" s="111"/>
      <c r="AT114" s="111"/>
      <c r="AU114" s="111"/>
      <c r="AV114" s="111"/>
      <c r="AW114" s="111"/>
      <c r="AX114" s="111"/>
      <c r="AY114" s="111"/>
      <c r="AZ114" s="111"/>
      <c r="BA114" s="111"/>
      <c r="BB114" s="111"/>
      <c r="BC114" s="111"/>
      <c r="BD114" s="111"/>
      <c r="BE114" s="111"/>
      <c r="BF114" s="111"/>
      <c r="BG114" s="111"/>
      <c r="BH114" s="111"/>
      <c r="BI114" s="111"/>
      <c r="BJ114" s="111"/>
      <c r="BK114" s="111"/>
    </row>
    <row r="115" spans="2:63">
      <c r="B115" s="111"/>
      <c r="C115" s="111"/>
      <c r="D115" s="111"/>
      <c r="E115" s="111"/>
      <c r="F115" s="111"/>
      <c r="G115" s="111"/>
      <c r="H115" s="111"/>
      <c r="I115" s="111"/>
      <c r="J115" s="111"/>
      <c r="K115" s="111"/>
      <c r="L115" s="111"/>
      <c r="M115" s="111"/>
      <c r="N115" s="111"/>
      <c r="O115" s="111"/>
      <c r="P115" s="111"/>
      <c r="Q115" s="111"/>
      <c r="R115" s="111"/>
      <c r="S115" s="111"/>
      <c r="T115" s="111"/>
      <c r="U115" s="111"/>
      <c r="V115" s="111"/>
      <c r="W115" s="111"/>
      <c r="X115" s="111"/>
      <c r="Y115" s="111"/>
      <c r="Z115" s="111"/>
      <c r="AA115" s="111"/>
      <c r="AB115" s="111"/>
      <c r="AC115" s="111"/>
      <c r="AD115" s="111"/>
      <c r="AE115" s="111"/>
      <c r="AF115" s="111"/>
      <c r="AG115" s="111"/>
      <c r="AH115" s="111"/>
      <c r="AI115" s="111"/>
      <c r="AJ115" s="111"/>
      <c r="AK115" s="111"/>
      <c r="AL115" s="111"/>
      <c r="AM115" s="111"/>
      <c r="AN115" s="111"/>
      <c r="AO115" s="111"/>
      <c r="AP115" s="111"/>
      <c r="AQ115" s="111"/>
      <c r="AR115" s="111"/>
      <c r="AS115" s="111"/>
      <c r="AT115" s="111"/>
      <c r="AU115" s="111"/>
      <c r="AV115" s="111"/>
      <c r="AW115" s="111"/>
      <c r="AX115" s="111"/>
      <c r="AY115" s="111"/>
      <c r="AZ115" s="111"/>
      <c r="BA115" s="111"/>
      <c r="BB115" s="111"/>
      <c r="BC115" s="111"/>
      <c r="BD115" s="111"/>
      <c r="BE115" s="111"/>
      <c r="BF115" s="111"/>
      <c r="BG115" s="111"/>
      <c r="BH115" s="111"/>
      <c r="BI115" s="111"/>
      <c r="BJ115" s="111"/>
      <c r="BK115" s="111"/>
    </row>
    <row r="116" spans="2:63">
      <c r="B116" s="111"/>
      <c r="C116" s="111"/>
      <c r="D116" s="111"/>
      <c r="E116" s="111"/>
      <c r="F116" s="111"/>
      <c r="G116" s="111"/>
      <c r="H116" s="111"/>
      <c r="I116" s="111"/>
      <c r="J116" s="111"/>
      <c r="K116" s="111"/>
      <c r="L116" s="111"/>
      <c r="M116" s="111"/>
      <c r="N116" s="111"/>
      <c r="O116" s="111"/>
      <c r="P116" s="111"/>
      <c r="Q116" s="111"/>
      <c r="R116" s="111"/>
      <c r="S116" s="111"/>
      <c r="T116" s="111"/>
      <c r="U116" s="111"/>
      <c r="V116" s="111"/>
      <c r="W116" s="111"/>
      <c r="X116" s="111"/>
      <c r="Y116" s="111"/>
      <c r="Z116" s="111"/>
      <c r="AA116" s="111"/>
      <c r="AB116" s="111"/>
      <c r="AC116" s="111"/>
      <c r="AD116" s="111"/>
      <c r="AE116" s="111"/>
      <c r="AF116" s="111"/>
      <c r="AG116" s="111"/>
      <c r="AH116" s="111"/>
      <c r="AI116" s="111"/>
      <c r="AJ116" s="111"/>
      <c r="AK116" s="111"/>
      <c r="AL116" s="111"/>
      <c r="AM116" s="111"/>
      <c r="AN116" s="111"/>
      <c r="AO116" s="111"/>
      <c r="AP116" s="111"/>
      <c r="AQ116" s="111"/>
      <c r="AR116" s="111"/>
      <c r="AS116" s="111"/>
      <c r="AT116" s="111"/>
      <c r="AU116" s="111"/>
      <c r="AV116" s="111"/>
      <c r="AW116" s="111"/>
      <c r="AX116" s="111"/>
      <c r="AY116" s="111"/>
      <c r="AZ116" s="111"/>
      <c r="BA116" s="111"/>
      <c r="BB116" s="111"/>
      <c r="BC116" s="111"/>
      <c r="BD116" s="111"/>
      <c r="BE116" s="111"/>
      <c r="BF116" s="111"/>
      <c r="BG116" s="111"/>
      <c r="BH116" s="111"/>
      <c r="BI116" s="111"/>
      <c r="BJ116" s="111"/>
      <c r="BK116" s="111"/>
    </row>
    <row r="117" spans="2:63">
      <c r="B117" s="111"/>
      <c r="C117" s="111"/>
      <c r="D117" s="111"/>
      <c r="E117" s="111"/>
      <c r="F117" s="111"/>
      <c r="G117" s="111"/>
      <c r="H117" s="111"/>
      <c r="I117" s="111"/>
      <c r="J117" s="111"/>
      <c r="K117" s="111"/>
      <c r="L117" s="111"/>
      <c r="M117" s="111"/>
      <c r="N117" s="111"/>
      <c r="O117" s="111"/>
      <c r="P117" s="111"/>
      <c r="Q117" s="111"/>
      <c r="R117" s="111"/>
      <c r="S117" s="111"/>
      <c r="T117" s="111"/>
      <c r="U117" s="111"/>
      <c r="V117" s="111"/>
      <c r="W117" s="111"/>
      <c r="X117" s="111"/>
      <c r="Y117" s="111"/>
      <c r="Z117" s="111"/>
      <c r="AA117" s="111"/>
      <c r="AB117" s="111"/>
      <c r="AC117" s="111"/>
      <c r="AD117" s="111"/>
      <c r="AE117" s="111"/>
      <c r="AF117" s="111"/>
      <c r="AG117" s="111"/>
      <c r="AH117" s="111"/>
      <c r="AI117" s="111"/>
      <c r="AJ117" s="111"/>
      <c r="AK117" s="111"/>
      <c r="AL117" s="111"/>
      <c r="AM117" s="111"/>
      <c r="AN117" s="111"/>
      <c r="AO117" s="111"/>
      <c r="AP117" s="111"/>
      <c r="AQ117" s="111"/>
      <c r="AR117" s="111"/>
      <c r="AS117" s="111"/>
      <c r="AT117" s="111"/>
      <c r="AU117" s="111"/>
      <c r="AV117" s="111"/>
      <c r="AW117" s="111"/>
      <c r="AX117" s="111"/>
      <c r="AY117" s="111"/>
      <c r="AZ117" s="111"/>
      <c r="BA117" s="111"/>
      <c r="BB117" s="111"/>
      <c r="BC117" s="111"/>
      <c r="BD117" s="111"/>
      <c r="BE117" s="111"/>
      <c r="BF117" s="111"/>
      <c r="BG117" s="111"/>
      <c r="BH117" s="111"/>
      <c r="BI117" s="111"/>
      <c r="BJ117" s="111"/>
      <c r="BK117" s="111"/>
    </row>
    <row r="118" spans="2:63">
      <c r="B118" s="111"/>
      <c r="C118" s="111"/>
      <c r="D118" s="111"/>
      <c r="E118" s="111"/>
      <c r="F118" s="111"/>
      <c r="G118" s="111"/>
      <c r="H118" s="111"/>
      <c r="I118" s="111"/>
      <c r="J118" s="111"/>
      <c r="K118" s="111"/>
      <c r="L118" s="111"/>
      <c r="M118" s="111"/>
      <c r="N118" s="111"/>
      <c r="O118" s="111"/>
      <c r="P118" s="111"/>
      <c r="Q118" s="111"/>
      <c r="R118" s="111"/>
      <c r="S118" s="111"/>
      <c r="T118" s="111"/>
      <c r="U118" s="111"/>
      <c r="V118" s="111"/>
      <c r="W118" s="111"/>
      <c r="X118" s="111"/>
      <c r="Y118" s="111"/>
      <c r="Z118" s="111"/>
      <c r="AA118" s="111"/>
      <c r="AB118" s="111"/>
      <c r="AC118" s="111"/>
      <c r="AD118" s="111"/>
      <c r="AE118" s="111"/>
      <c r="AF118" s="111"/>
      <c r="AG118" s="111"/>
      <c r="AH118" s="111"/>
      <c r="AI118" s="111"/>
      <c r="AJ118" s="111"/>
      <c r="AK118" s="111"/>
      <c r="AL118" s="111"/>
      <c r="AM118" s="111"/>
      <c r="AN118" s="111"/>
      <c r="AO118" s="111"/>
      <c r="AP118" s="111"/>
      <c r="AQ118" s="111"/>
      <c r="AR118" s="111"/>
      <c r="AS118" s="111"/>
      <c r="AT118" s="111"/>
      <c r="AU118" s="111"/>
      <c r="AV118" s="111"/>
      <c r="AW118" s="111"/>
      <c r="AX118" s="111"/>
      <c r="AY118" s="111"/>
      <c r="AZ118" s="111"/>
      <c r="BA118" s="111"/>
      <c r="BB118" s="111"/>
      <c r="BC118" s="111"/>
      <c r="BD118" s="111"/>
      <c r="BE118" s="111"/>
      <c r="BF118" s="111"/>
      <c r="BG118" s="111"/>
      <c r="BH118" s="111"/>
      <c r="BI118" s="111"/>
      <c r="BJ118" s="111"/>
      <c r="BK118" s="111"/>
    </row>
    <row r="119" spans="2:63">
      <c r="B119" s="111"/>
      <c r="C119" s="111"/>
      <c r="D119" s="111"/>
      <c r="E119" s="111"/>
      <c r="F119" s="111"/>
      <c r="G119" s="111"/>
      <c r="H119" s="111"/>
      <c r="I119" s="111"/>
      <c r="J119" s="111"/>
      <c r="K119" s="111"/>
      <c r="L119" s="111"/>
      <c r="M119" s="111"/>
      <c r="N119" s="111"/>
      <c r="O119" s="111"/>
      <c r="P119" s="111"/>
      <c r="Q119" s="111"/>
      <c r="R119" s="111"/>
      <c r="S119" s="111"/>
      <c r="T119" s="111"/>
      <c r="U119" s="111"/>
      <c r="V119" s="111"/>
      <c r="W119" s="111"/>
      <c r="X119" s="111"/>
      <c r="Y119" s="111"/>
      <c r="Z119" s="111"/>
      <c r="AA119" s="111"/>
      <c r="AB119" s="111"/>
      <c r="AC119" s="111"/>
      <c r="AD119" s="111"/>
      <c r="AE119" s="111"/>
      <c r="AF119" s="111"/>
      <c r="AG119" s="111"/>
      <c r="AH119" s="111"/>
      <c r="AI119" s="111"/>
      <c r="AJ119" s="111"/>
      <c r="AK119" s="111"/>
      <c r="AL119" s="111"/>
      <c r="AM119" s="111"/>
      <c r="AN119" s="111"/>
      <c r="AO119" s="111"/>
      <c r="AP119" s="111"/>
      <c r="AQ119" s="111"/>
      <c r="AR119" s="111"/>
      <c r="AS119" s="111"/>
      <c r="AT119" s="111"/>
      <c r="AU119" s="111"/>
      <c r="AV119" s="111"/>
      <c r="AW119" s="111"/>
      <c r="AX119" s="111"/>
      <c r="AY119" s="111"/>
      <c r="AZ119" s="111"/>
      <c r="BA119" s="111"/>
      <c r="BB119" s="111"/>
      <c r="BC119" s="111"/>
      <c r="BD119" s="111"/>
      <c r="BE119" s="111"/>
      <c r="BF119" s="111"/>
      <c r="BG119" s="111"/>
      <c r="BH119" s="111"/>
      <c r="BI119" s="111"/>
      <c r="BJ119" s="111"/>
      <c r="BK119" s="111"/>
    </row>
    <row r="120" spans="2:63">
      <c r="B120" s="111"/>
      <c r="C120" s="111"/>
      <c r="D120" s="24"/>
      <c r="E120" s="111"/>
      <c r="F120" s="111"/>
      <c r="G120" s="111"/>
      <c r="H120" s="111"/>
      <c r="I120" s="111"/>
      <c r="J120" s="111"/>
      <c r="K120" s="111"/>
      <c r="L120" s="111"/>
      <c r="M120" s="111"/>
      <c r="N120" s="111"/>
      <c r="O120" s="111"/>
      <c r="P120" s="111"/>
      <c r="Q120" s="111"/>
      <c r="R120" s="111"/>
      <c r="S120" s="111"/>
      <c r="T120" s="111"/>
      <c r="U120" s="111"/>
      <c r="V120" s="111"/>
      <c r="W120" s="111"/>
      <c r="X120" s="111"/>
      <c r="Y120" s="111"/>
      <c r="Z120" s="111"/>
      <c r="AA120" s="111"/>
      <c r="AB120" s="111"/>
      <c r="AC120" s="111"/>
      <c r="AD120" s="111"/>
      <c r="AE120" s="111"/>
      <c r="AF120" s="111"/>
      <c r="AG120" s="111"/>
      <c r="AH120" s="111"/>
      <c r="AI120" s="111"/>
      <c r="AJ120" s="111"/>
      <c r="AK120" s="111"/>
      <c r="AL120" s="111"/>
      <c r="AM120" s="111"/>
      <c r="AN120" s="111"/>
      <c r="AO120" s="111"/>
      <c r="AP120" s="111"/>
      <c r="AQ120" s="111"/>
      <c r="AR120" s="111"/>
      <c r="AS120" s="111"/>
      <c r="AT120" s="111"/>
      <c r="AU120" s="111"/>
      <c r="AV120" s="111"/>
      <c r="AW120" s="111"/>
      <c r="AX120" s="111"/>
      <c r="AY120" s="111"/>
      <c r="AZ120" s="111"/>
      <c r="BA120" s="111"/>
      <c r="BB120" s="111"/>
      <c r="BC120" s="111"/>
      <c r="BD120" s="111"/>
      <c r="BE120" s="111"/>
      <c r="BF120" s="111"/>
      <c r="BG120" s="111"/>
      <c r="BH120" s="111"/>
      <c r="BI120" s="111"/>
      <c r="BJ120" s="111"/>
      <c r="BK120" s="111"/>
    </row>
    <row r="121" spans="2:63">
      <c r="B121" s="111"/>
      <c r="C121" s="111"/>
      <c r="D121" s="111"/>
      <c r="E121" s="111"/>
      <c r="F121" s="111"/>
      <c r="G121" s="111"/>
      <c r="H121" s="111"/>
      <c r="I121" s="111"/>
      <c r="J121" s="111"/>
      <c r="K121" s="111"/>
      <c r="L121" s="111"/>
      <c r="M121" s="111"/>
      <c r="N121" s="111"/>
      <c r="O121" s="111"/>
      <c r="P121" s="111"/>
      <c r="Q121" s="111"/>
      <c r="R121" s="111"/>
      <c r="S121" s="111"/>
      <c r="T121" s="111"/>
      <c r="U121" s="111"/>
      <c r="V121" s="111"/>
      <c r="W121" s="111"/>
      <c r="X121" s="111"/>
      <c r="Y121" s="111"/>
      <c r="Z121" s="111"/>
      <c r="AA121" s="111"/>
      <c r="AB121" s="111"/>
      <c r="AC121" s="111"/>
      <c r="AD121" s="111"/>
      <c r="AE121" s="111"/>
      <c r="AF121" s="111"/>
      <c r="AG121" s="111"/>
      <c r="AH121" s="111"/>
      <c r="AI121" s="111"/>
      <c r="AJ121" s="111"/>
      <c r="AK121" s="111"/>
      <c r="AL121" s="111"/>
      <c r="AM121" s="111"/>
      <c r="AN121" s="111"/>
      <c r="AO121" s="111"/>
      <c r="AP121" s="111"/>
      <c r="AQ121" s="111"/>
      <c r="AR121" s="111"/>
      <c r="AS121" s="111"/>
      <c r="AT121" s="111"/>
      <c r="AU121" s="111"/>
      <c r="AV121" s="111"/>
      <c r="AW121" s="111"/>
      <c r="AX121" s="111"/>
      <c r="AY121" s="111"/>
      <c r="AZ121" s="111"/>
      <c r="BA121" s="111"/>
      <c r="BB121" s="111"/>
      <c r="BC121" s="111"/>
      <c r="BD121" s="111"/>
      <c r="BE121" s="111"/>
      <c r="BF121" s="111"/>
      <c r="BG121" s="111"/>
      <c r="BH121" s="111"/>
      <c r="BI121" s="111"/>
      <c r="BJ121" s="111"/>
      <c r="BK121" s="111"/>
    </row>
    <row r="122" spans="2:63">
      <c r="B122" s="111"/>
      <c r="C122" s="111"/>
      <c r="D122" s="24"/>
      <c r="E122" s="111"/>
      <c r="F122" s="111"/>
      <c r="G122" s="111"/>
      <c r="H122" s="111"/>
      <c r="I122" s="111"/>
      <c r="J122" s="111"/>
      <c r="K122" s="111"/>
      <c r="L122" s="111"/>
      <c r="M122" s="111"/>
      <c r="N122" s="111"/>
      <c r="O122" s="111"/>
      <c r="P122" s="111"/>
      <c r="Q122" s="111"/>
      <c r="R122" s="111"/>
      <c r="S122" s="111"/>
      <c r="T122" s="111"/>
      <c r="U122" s="111"/>
      <c r="V122" s="111"/>
      <c r="W122" s="111"/>
      <c r="X122" s="111"/>
      <c r="Y122" s="111"/>
      <c r="Z122" s="111"/>
      <c r="AA122" s="111"/>
      <c r="AB122" s="111"/>
      <c r="AC122" s="111"/>
      <c r="AD122" s="111"/>
      <c r="AE122" s="111"/>
      <c r="AF122" s="111"/>
      <c r="AG122" s="111"/>
      <c r="AH122" s="111"/>
      <c r="AI122" s="111"/>
      <c r="AJ122" s="111"/>
      <c r="AK122" s="111"/>
      <c r="AL122" s="111"/>
      <c r="AM122" s="111"/>
      <c r="AN122" s="111"/>
      <c r="AO122" s="111"/>
      <c r="AP122" s="111"/>
      <c r="AQ122" s="111"/>
      <c r="AR122" s="111"/>
      <c r="AS122" s="111"/>
      <c r="AT122" s="111"/>
      <c r="AU122" s="111"/>
      <c r="AV122" s="111"/>
      <c r="AW122" s="111"/>
      <c r="AX122" s="111"/>
      <c r="AY122" s="111"/>
      <c r="AZ122" s="111"/>
      <c r="BA122" s="111"/>
      <c r="BB122" s="111"/>
      <c r="BC122" s="111"/>
      <c r="BD122" s="111"/>
      <c r="BE122" s="111"/>
      <c r="BF122" s="111"/>
      <c r="BG122" s="111"/>
      <c r="BH122" s="111"/>
      <c r="BI122" s="111"/>
      <c r="BJ122" s="111"/>
      <c r="BK122" s="111"/>
    </row>
    <row r="123" spans="2:63">
      <c r="B123" s="111"/>
      <c r="C123" s="111"/>
      <c r="D123" s="111"/>
      <c r="E123" s="111"/>
      <c r="F123" s="111"/>
      <c r="G123" s="111"/>
      <c r="H123" s="111"/>
      <c r="I123" s="111"/>
      <c r="J123" s="111"/>
      <c r="K123" s="111"/>
      <c r="L123" s="111"/>
      <c r="M123" s="111"/>
      <c r="N123" s="111"/>
      <c r="O123" s="111"/>
      <c r="P123" s="111"/>
      <c r="Q123" s="111"/>
      <c r="R123" s="111"/>
      <c r="S123" s="111"/>
      <c r="T123" s="111"/>
      <c r="U123" s="111"/>
      <c r="V123" s="111"/>
      <c r="W123" s="111"/>
      <c r="X123" s="111"/>
      <c r="Y123" s="111"/>
      <c r="Z123" s="111"/>
      <c r="AA123" s="111"/>
      <c r="AB123" s="111"/>
      <c r="AC123" s="111"/>
      <c r="AD123" s="111"/>
      <c r="AE123" s="111"/>
      <c r="AF123" s="111"/>
      <c r="AG123" s="111"/>
      <c r="AH123" s="111"/>
      <c r="AI123" s="111"/>
      <c r="AJ123" s="111"/>
      <c r="AK123" s="111"/>
      <c r="AL123" s="111"/>
      <c r="AM123" s="111"/>
      <c r="AN123" s="111"/>
      <c r="AO123" s="111"/>
      <c r="AP123" s="111"/>
      <c r="AQ123" s="111"/>
      <c r="AR123" s="111"/>
      <c r="AS123" s="111"/>
      <c r="AT123" s="111"/>
      <c r="AU123" s="111"/>
      <c r="AV123" s="111"/>
      <c r="AW123" s="111"/>
      <c r="AX123" s="111"/>
      <c r="AY123" s="111"/>
      <c r="AZ123" s="111"/>
      <c r="BA123" s="111"/>
      <c r="BB123" s="111"/>
      <c r="BC123" s="111"/>
      <c r="BD123" s="111"/>
      <c r="BE123" s="111"/>
      <c r="BF123" s="111"/>
      <c r="BG123" s="111"/>
      <c r="BH123" s="111"/>
      <c r="BI123" s="111"/>
      <c r="BJ123" s="111"/>
      <c r="BK123" s="111"/>
    </row>
    <row r="124" spans="2:63">
      <c r="B124" s="111"/>
      <c r="C124" s="111"/>
      <c r="D124" s="111"/>
      <c r="E124" s="111"/>
      <c r="F124" s="111"/>
      <c r="G124" s="111"/>
      <c r="H124" s="111"/>
      <c r="I124" s="111"/>
      <c r="J124" s="111"/>
      <c r="K124" s="111"/>
      <c r="L124" s="111"/>
      <c r="M124" s="111"/>
      <c r="N124" s="111"/>
      <c r="O124" s="111"/>
      <c r="P124" s="111"/>
      <c r="Q124" s="111"/>
      <c r="R124" s="111"/>
      <c r="S124" s="111"/>
      <c r="T124" s="111"/>
      <c r="U124" s="111"/>
      <c r="V124" s="111"/>
      <c r="W124" s="111"/>
      <c r="X124" s="111"/>
      <c r="Y124" s="111"/>
      <c r="Z124" s="111"/>
      <c r="AA124" s="111"/>
      <c r="AB124" s="111"/>
      <c r="AC124" s="111"/>
      <c r="AD124" s="111"/>
      <c r="AE124" s="111"/>
      <c r="AF124" s="111"/>
      <c r="AG124" s="111"/>
      <c r="AH124" s="111"/>
      <c r="AI124" s="111"/>
      <c r="AJ124" s="111"/>
      <c r="AK124" s="111"/>
      <c r="AL124" s="111"/>
      <c r="AM124" s="111"/>
      <c r="AN124" s="111"/>
      <c r="AO124" s="111"/>
      <c r="AP124" s="111"/>
      <c r="AQ124" s="111"/>
      <c r="AR124" s="111"/>
      <c r="AS124" s="111"/>
      <c r="AT124" s="111"/>
      <c r="AU124" s="111"/>
      <c r="AV124" s="111"/>
      <c r="AW124" s="111"/>
      <c r="AX124" s="111"/>
      <c r="AY124" s="111"/>
      <c r="AZ124" s="111"/>
      <c r="BA124" s="111"/>
      <c r="BB124" s="111"/>
      <c r="BC124" s="111"/>
      <c r="BD124" s="111"/>
      <c r="BE124" s="111"/>
      <c r="BF124" s="111"/>
      <c r="BG124" s="111"/>
      <c r="BH124" s="111"/>
      <c r="BI124" s="111"/>
      <c r="BJ124" s="111"/>
      <c r="BK124" s="111"/>
    </row>
    <row r="125" spans="2:63">
      <c r="B125" s="111"/>
      <c r="C125" s="111"/>
      <c r="D125" s="111"/>
      <c r="E125" s="111"/>
      <c r="F125" s="111"/>
      <c r="G125" s="111"/>
      <c r="H125" s="111"/>
      <c r="I125" s="111"/>
      <c r="J125" s="111"/>
      <c r="K125" s="111"/>
      <c r="L125" s="111"/>
      <c r="M125" s="111"/>
      <c r="N125" s="111"/>
      <c r="O125" s="111"/>
      <c r="P125" s="111"/>
      <c r="Q125" s="111"/>
      <c r="R125" s="111"/>
      <c r="S125" s="111"/>
      <c r="T125" s="111"/>
      <c r="U125" s="111"/>
      <c r="V125" s="111"/>
      <c r="W125" s="111"/>
      <c r="X125" s="111"/>
      <c r="Y125" s="111"/>
      <c r="Z125" s="111"/>
      <c r="AA125" s="111"/>
      <c r="AB125" s="111"/>
      <c r="AC125" s="111"/>
      <c r="AD125" s="111"/>
      <c r="AE125" s="111"/>
      <c r="AF125" s="111"/>
      <c r="AG125" s="111"/>
      <c r="AH125" s="111"/>
      <c r="AI125" s="111"/>
      <c r="AJ125" s="111"/>
      <c r="AK125" s="111"/>
      <c r="AL125" s="111"/>
      <c r="AM125" s="111"/>
      <c r="AN125" s="111"/>
      <c r="AO125" s="111"/>
      <c r="AP125" s="111"/>
      <c r="AQ125" s="111"/>
      <c r="AR125" s="111"/>
      <c r="AS125" s="111"/>
      <c r="AT125" s="111"/>
      <c r="AU125" s="111"/>
      <c r="AV125" s="111"/>
      <c r="AW125" s="111"/>
      <c r="AX125" s="111"/>
      <c r="AY125" s="111"/>
      <c r="AZ125" s="111"/>
      <c r="BA125" s="111"/>
      <c r="BB125" s="111"/>
      <c r="BC125" s="111"/>
      <c r="BD125" s="111"/>
      <c r="BE125" s="111"/>
      <c r="BF125" s="111"/>
      <c r="BG125" s="111"/>
      <c r="BH125" s="111"/>
      <c r="BI125" s="111"/>
      <c r="BJ125" s="111"/>
      <c r="BK125" s="111"/>
    </row>
    <row r="126" spans="2:63">
      <c r="B126" s="111"/>
      <c r="C126" s="111"/>
      <c r="D126" s="111"/>
      <c r="E126" s="111"/>
      <c r="F126" s="111"/>
      <c r="G126" s="111"/>
      <c r="H126" s="111"/>
      <c r="I126" s="111"/>
      <c r="J126" s="111"/>
      <c r="K126" s="111"/>
      <c r="L126" s="111"/>
      <c r="M126" s="111"/>
      <c r="N126" s="111"/>
      <c r="O126" s="111"/>
      <c r="P126" s="111"/>
      <c r="Q126" s="111"/>
      <c r="R126" s="111"/>
      <c r="S126" s="111"/>
      <c r="T126" s="111"/>
      <c r="U126" s="111"/>
      <c r="V126" s="111"/>
      <c r="W126" s="111"/>
      <c r="X126" s="111"/>
      <c r="Y126" s="111"/>
      <c r="Z126" s="111"/>
      <c r="AA126" s="111"/>
      <c r="AB126" s="111"/>
      <c r="AC126" s="111"/>
      <c r="AD126" s="111"/>
      <c r="AE126" s="111"/>
      <c r="AF126" s="111"/>
      <c r="AG126" s="111"/>
      <c r="AH126" s="111"/>
      <c r="AI126" s="111"/>
      <c r="AJ126" s="111"/>
      <c r="AK126" s="111"/>
      <c r="AL126" s="111"/>
      <c r="AM126" s="111"/>
      <c r="AN126" s="111"/>
      <c r="AO126" s="111"/>
      <c r="AP126" s="111"/>
      <c r="AQ126" s="111"/>
      <c r="AR126" s="111"/>
      <c r="AS126" s="111"/>
      <c r="AT126" s="111"/>
      <c r="AU126" s="111"/>
      <c r="AV126" s="111"/>
      <c r="AW126" s="111"/>
      <c r="AX126" s="111"/>
      <c r="AY126" s="111"/>
      <c r="AZ126" s="111"/>
      <c r="BA126" s="111"/>
      <c r="BB126" s="111"/>
      <c r="BC126" s="111"/>
      <c r="BD126" s="111"/>
      <c r="BE126" s="111"/>
      <c r="BF126" s="111"/>
      <c r="BG126" s="111"/>
      <c r="BH126" s="111"/>
      <c r="BI126" s="111"/>
      <c r="BJ126" s="111"/>
      <c r="BK126" s="111"/>
    </row>
    <row r="127" spans="2:63">
      <c r="B127" s="111"/>
      <c r="C127" s="111"/>
      <c r="D127" s="111"/>
      <c r="E127" s="111"/>
      <c r="F127" s="111"/>
      <c r="G127" s="111"/>
      <c r="H127" s="111"/>
      <c r="I127" s="111"/>
      <c r="J127" s="111"/>
      <c r="K127" s="111"/>
      <c r="L127" s="111"/>
      <c r="M127" s="111"/>
      <c r="N127" s="111"/>
      <c r="O127" s="111"/>
      <c r="P127" s="111"/>
      <c r="Q127" s="111"/>
      <c r="R127" s="111"/>
      <c r="S127" s="111"/>
      <c r="T127" s="111"/>
      <c r="U127" s="111"/>
      <c r="V127" s="111"/>
      <c r="W127" s="111"/>
      <c r="X127" s="111"/>
      <c r="Y127" s="111"/>
      <c r="Z127" s="111"/>
      <c r="AA127" s="111"/>
      <c r="AB127" s="111"/>
      <c r="AC127" s="111"/>
      <c r="AD127" s="111"/>
      <c r="AE127" s="111"/>
      <c r="AF127" s="111"/>
      <c r="AG127" s="111"/>
      <c r="AH127" s="111"/>
      <c r="AI127" s="111"/>
      <c r="AJ127" s="111"/>
      <c r="AK127" s="111"/>
      <c r="AL127" s="111"/>
      <c r="AM127" s="111"/>
      <c r="AN127" s="111"/>
      <c r="AO127" s="111"/>
      <c r="AP127" s="111"/>
      <c r="AQ127" s="111"/>
      <c r="AR127" s="111"/>
      <c r="AS127" s="111"/>
      <c r="AT127" s="111"/>
      <c r="AU127" s="111"/>
      <c r="AV127" s="111"/>
      <c r="AW127" s="111"/>
      <c r="AX127" s="111"/>
      <c r="AY127" s="111"/>
      <c r="AZ127" s="111"/>
      <c r="BA127" s="111"/>
      <c r="BB127" s="111"/>
      <c r="BC127" s="111"/>
      <c r="BD127" s="111"/>
      <c r="BE127" s="111"/>
      <c r="BF127" s="111"/>
      <c r="BG127" s="111"/>
      <c r="BH127" s="111"/>
      <c r="BI127" s="111"/>
      <c r="BJ127" s="111"/>
      <c r="BK127" s="111"/>
    </row>
  </sheetData>
  <phoneticPr fontId="25" type="noConversion"/>
  <pageMargins left="0.5" right="0.51" top="1" bottom="1" header="0.5" footer="0.5"/>
  <pageSetup paperSize="3" scale="40" fitToWidth="5" orientation="landscape" horizontalDpi="300" verticalDpi="300" r:id="rId1"/>
  <headerFooter alignWithMargins="0">
    <oddHeader>&amp;R&amp;"Arial,Bold"Solicitation No. SP0600-05-R-0024</oddHeader>
    <oddFooter>&amp;R&amp;F
&amp;D</oddFooter>
  </headerFooter>
  <legacyDrawing r:id="rId2"/>
</worksheet>
</file>

<file path=xl/worksheets/sheet14.xml><?xml version="1.0" encoding="utf-8"?>
<worksheet xmlns="http://schemas.openxmlformats.org/spreadsheetml/2006/main" xmlns:r="http://schemas.openxmlformats.org/officeDocument/2006/relationships">
  <sheetPr>
    <pageSetUpPr fitToPage="1"/>
  </sheetPr>
  <dimension ref="A3:U96"/>
  <sheetViews>
    <sheetView zoomScale="75" workbookViewId="0">
      <selection activeCell="I73" sqref="I73"/>
    </sheetView>
  </sheetViews>
  <sheetFormatPr defaultRowHeight="12.75"/>
  <cols>
    <col min="1" max="1" width="13" customWidth="1"/>
    <col min="2" max="2" width="10.28515625" style="88" customWidth="1"/>
    <col min="3" max="3" width="2.140625" style="88" bestFit="1" customWidth="1"/>
    <col min="4" max="4" width="3.85546875" customWidth="1"/>
    <col min="7" max="7" width="9.85546875" customWidth="1"/>
    <col min="8" max="8" width="12.140625" customWidth="1"/>
    <col min="9" max="9" width="25.85546875" customWidth="1"/>
    <col min="10" max="10" width="18.5703125" style="1" customWidth="1"/>
    <col min="11" max="11" width="18.28515625" style="1" customWidth="1"/>
    <col min="12" max="12" width="19.5703125" style="1" customWidth="1"/>
    <col min="18" max="18" width="13.85546875" customWidth="1"/>
  </cols>
  <sheetData>
    <row r="3" spans="1:21" ht="20.25">
      <c r="B3" s="769" t="s">
        <v>75</v>
      </c>
      <c r="C3" s="769"/>
      <c r="D3" s="765"/>
    </row>
    <row r="4" spans="1:21" ht="15">
      <c r="B4" s="873" t="s">
        <v>76</v>
      </c>
      <c r="M4" s="1295"/>
      <c r="N4" s="1295"/>
      <c r="O4" s="1295"/>
      <c r="P4" s="1295"/>
      <c r="Q4" s="1295"/>
      <c r="R4" s="32"/>
      <c r="S4" s="32"/>
    </row>
    <row r="5" spans="1:21" ht="69" customHeight="1">
      <c r="M5" s="770"/>
      <c r="N5" s="770"/>
      <c r="O5" s="770"/>
      <c r="P5" s="770"/>
      <c r="Q5" s="770"/>
      <c r="R5" s="32"/>
      <c r="S5" s="770"/>
    </row>
    <row r="6" spans="1:21" ht="63" customHeight="1">
      <c r="B6" s="771" t="s">
        <v>69</v>
      </c>
      <c r="C6" s="771"/>
      <c r="D6" s="771"/>
      <c r="E6" s="368" t="s">
        <v>289</v>
      </c>
      <c r="F6" s="772"/>
      <c r="G6" s="772"/>
      <c r="H6" s="772"/>
      <c r="I6" s="872" t="s">
        <v>67</v>
      </c>
      <c r="J6" s="874"/>
      <c r="K6" s="874"/>
      <c r="L6" s="874"/>
      <c r="M6" s="779"/>
      <c r="N6" s="779"/>
      <c r="O6" s="779"/>
      <c r="P6" s="780"/>
      <c r="Q6" s="779"/>
      <c r="R6" s="781"/>
      <c r="S6" s="32"/>
    </row>
    <row r="7" spans="1:21" ht="54" customHeight="1" thickBot="1">
      <c r="B7" s="773"/>
      <c r="C7" s="773"/>
      <c r="D7" s="773"/>
      <c r="E7" s="774"/>
      <c r="F7" s="775" t="s">
        <v>648</v>
      </c>
      <c r="G7" s="776" t="s">
        <v>649</v>
      </c>
      <c r="H7" s="777" t="s">
        <v>70</v>
      </c>
      <c r="I7" s="778" t="s">
        <v>652</v>
      </c>
      <c r="J7" s="874" t="s">
        <v>650</v>
      </c>
      <c r="K7" s="877" t="s">
        <v>651</v>
      </c>
      <c r="L7" s="874" t="s">
        <v>647</v>
      </c>
      <c r="M7" s="779"/>
      <c r="N7" s="779"/>
      <c r="O7" s="779"/>
      <c r="P7" s="780"/>
      <c r="Q7" s="779"/>
      <c r="R7" s="781"/>
    </row>
    <row r="8" spans="1:21">
      <c r="A8" s="782" t="s">
        <v>71</v>
      </c>
      <c r="B8" s="783">
        <v>18</v>
      </c>
      <c r="C8" s="784" t="s">
        <v>68</v>
      </c>
      <c r="D8" s="785">
        <v>18</v>
      </c>
      <c r="E8" s="367">
        <v>1950</v>
      </c>
      <c r="F8" s="786">
        <f>(B8*D8)/144</f>
        <v>2.25</v>
      </c>
      <c r="G8" s="787">
        <f>G$72*L8</f>
        <v>12</v>
      </c>
      <c r="H8" s="788">
        <f t="shared" ref="H8:H39" si="0">G8*F8</f>
        <v>27</v>
      </c>
      <c r="I8" s="789">
        <f t="shared" ref="I8:I39" si="1">H8</f>
        <v>27</v>
      </c>
      <c r="J8" s="875"/>
      <c r="K8" s="878">
        <v>200</v>
      </c>
      <c r="L8" s="879">
        <v>0.8</v>
      </c>
    </row>
    <row r="9" spans="1:21">
      <c r="A9" s="790"/>
      <c r="B9" s="791">
        <v>18</v>
      </c>
      <c r="C9" s="792" t="s">
        <v>68</v>
      </c>
      <c r="D9" s="793">
        <v>24</v>
      </c>
      <c r="E9" s="368">
        <v>1950</v>
      </c>
      <c r="F9" s="881">
        <f>(B9*D9)/144</f>
        <v>3</v>
      </c>
      <c r="G9" s="794">
        <f t="shared" ref="G9:G16" si="2">G$8</f>
        <v>12</v>
      </c>
      <c r="H9" s="795">
        <f t="shared" si="0"/>
        <v>36</v>
      </c>
      <c r="I9" s="796">
        <f t="shared" si="1"/>
        <v>36</v>
      </c>
      <c r="J9" s="875"/>
      <c r="K9" s="878">
        <v>200</v>
      </c>
      <c r="L9" s="879"/>
    </row>
    <row r="10" spans="1:21">
      <c r="A10" s="790"/>
      <c r="B10" s="791">
        <v>18</v>
      </c>
      <c r="C10" s="792" t="s">
        <v>68</v>
      </c>
      <c r="D10" s="793">
        <v>30</v>
      </c>
      <c r="E10" s="368">
        <v>1950</v>
      </c>
      <c r="F10" s="881">
        <f t="shared" ref="F10:F73" si="3">(B10*D10)/144</f>
        <v>3.75</v>
      </c>
      <c r="G10" s="794">
        <f t="shared" si="2"/>
        <v>12</v>
      </c>
      <c r="H10" s="795">
        <f t="shared" si="0"/>
        <v>45</v>
      </c>
      <c r="I10" s="796">
        <f t="shared" si="1"/>
        <v>45</v>
      </c>
      <c r="J10" s="875"/>
      <c r="K10" s="878">
        <v>200</v>
      </c>
      <c r="L10" s="879"/>
    </row>
    <row r="11" spans="1:21">
      <c r="A11" s="790"/>
      <c r="B11" s="791">
        <v>20</v>
      </c>
      <c r="C11" s="792" t="s">
        <v>68</v>
      </c>
      <c r="D11" s="793">
        <v>20</v>
      </c>
      <c r="E11" s="368">
        <v>1950</v>
      </c>
      <c r="F11" s="881">
        <f t="shared" si="3"/>
        <v>2.7777777777777777</v>
      </c>
      <c r="G11" s="794">
        <f t="shared" si="2"/>
        <v>12</v>
      </c>
      <c r="H11" s="795">
        <f t="shared" si="0"/>
        <v>33.333333333333329</v>
      </c>
      <c r="I11" s="796">
        <f t="shared" si="1"/>
        <v>33.333333333333329</v>
      </c>
      <c r="J11" s="875"/>
      <c r="K11" s="878">
        <v>200</v>
      </c>
      <c r="L11" s="879"/>
    </row>
    <row r="12" spans="1:21">
      <c r="A12" s="790"/>
      <c r="B12" s="791">
        <v>20</v>
      </c>
      <c r="C12" s="792" t="s">
        <v>68</v>
      </c>
      <c r="D12" s="793">
        <v>24</v>
      </c>
      <c r="E12" s="368">
        <v>1950</v>
      </c>
      <c r="F12" s="881">
        <f t="shared" si="3"/>
        <v>3.3333333333333335</v>
      </c>
      <c r="G12" s="794">
        <f t="shared" si="2"/>
        <v>12</v>
      </c>
      <c r="H12" s="795">
        <f t="shared" si="0"/>
        <v>40</v>
      </c>
      <c r="I12" s="796">
        <f t="shared" si="1"/>
        <v>40</v>
      </c>
      <c r="J12" s="875"/>
      <c r="K12" s="878">
        <v>200</v>
      </c>
      <c r="L12" s="879"/>
    </row>
    <row r="13" spans="1:21">
      <c r="A13" s="790"/>
      <c r="B13" s="791">
        <v>24</v>
      </c>
      <c r="C13" s="792" t="s">
        <v>68</v>
      </c>
      <c r="D13" s="793">
        <v>16</v>
      </c>
      <c r="E13" s="368">
        <v>1950</v>
      </c>
      <c r="F13" s="881">
        <f t="shared" si="3"/>
        <v>2.6666666666666665</v>
      </c>
      <c r="G13" s="794">
        <f t="shared" si="2"/>
        <v>12</v>
      </c>
      <c r="H13" s="795">
        <f t="shared" si="0"/>
        <v>32</v>
      </c>
      <c r="I13" s="796">
        <f t="shared" si="1"/>
        <v>32</v>
      </c>
      <c r="J13" s="875"/>
      <c r="K13" s="878">
        <v>200</v>
      </c>
      <c r="L13" s="879"/>
      <c r="P13" s="91"/>
      <c r="Q13" s="88"/>
      <c r="R13" s="88"/>
      <c r="S13" s="88"/>
      <c r="T13" s="88"/>
      <c r="U13" s="88"/>
    </row>
    <row r="14" spans="1:21">
      <c r="A14" s="790"/>
      <c r="B14" s="791">
        <v>24</v>
      </c>
      <c r="C14" s="792" t="s">
        <v>68</v>
      </c>
      <c r="D14" s="793">
        <v>18</v>
      </c>
      <c r="E14" s="368">
        <v>1950</v>
      </c>
      <c r="F14" s="881">
        <f t="shared" si="3"/>
        <v>3</v>
      </c>
      <c r="G14" s="794">
        <f t="shared" si="2"/>
        <v>12</v>
      </c>
      <c r="H14" s="795">
        <f t="shared" si="0"/>
        <v>36</v>
      </c>
      <c r="I14" s="796">
        <f t="shared" si="1"/>
        <v>36</v>
      </c>
      <c r="J14" s="875"/>
      <c r="K14" s="878">
        <v>200</v>
      </c>
      <c r="L14" s="879"/>
      <c r="P14" s="88"/>
      <c r="Q14" s="88"/>
      <c r="R14" s="88"/>
      <c r="S14" s="88"/>
      <c r="T14" s="88"/>
      <c r="U14" s="88"/>
    </row>
    <row r="15" spans="1:21">
      <c r="A15" s="790"/>
      <c r="B15" s="791">
        <v>24</v>
      </c>
      <c r="C15" s="792" t="s">
        <v>68</v>
      </c>
      <c r="D15" s="793">
        <v>20</v>
      </c>
      <c r="E15" s="368">
        <v>1950</v>
      </c>
      <c r="F15" s="881">
        <f t="shared" si="3"/>
        <v>3.3333333333333335</v>
      </c>
      <c r="G15" s="794">
        <f t="shared" si="2"/>
        <v>12</v>
      </c>
      <c r="H15" s="795">
        <f t="shared" si="0"/>
        <v>40</v>
      </c>
      <c r="I15" s="796">
        <f t="shared" si="1"/>
        <v>40</v>
      </c>
      <c r="J15" s="875"/>
      <c r="K15" s="878">
        <v>200</v>
      </c>
      <c r="L15" s="879"/>
      <c r="P15" s="88"/>
      <c r="Q15" s="88"/>
      <c r="R15" s="88"/>
      <c r="S15" s="88"/>
      <c r="T15" s="88"/>
      <c r="U15" s="88"/>
    </row>
    <row r="16" spans="1:21" ht="13.5" thickBot="1">
      <c r="A16" s="790"/>
      <c r="B16" s="797">
        <v>24</v>
      </c>
      <c r="C16" s="798" t="s">
        <v>68</v>
      </c>
      <c r="D16" s="799">
        <v>21</v>
      </c>
      <c r="E16" s="774">
        <v>1950</v>
      </c>
      <c r="F16" s="883">
        <f t="shared" si="3"/>
        <v>3.5</v>
      </c>
      <c r="G16" s="800">
        <f t="shared" si="2"/>
        <v>12</v>
      </c>
      <c r="H16" s="801">
        <f t="shared" si="0"/>
        <v>42</v>
      </c>
      <c r="I16" s="802">
        <f t="shared" si="1"/>
        <v>42</v>
      </c>
      <c r="J16" s="875"/>
      <c r="K16" s="878">
        <v>200</v>
      </c>
      <c r="L16" s="879"/>
      <c r="P16" s="88"/>
      <c r="Q16" s="88"/>
      <c r="R16" s="88"/>
      <c r="S16" s="88"/>
      <c r="T16" s="88"/>
      <c r="U16" s="88"/>
    </row>
    <row r="17" spans="1:21">
      <c r="A17" s="803"/>
      <c r="B17" s="783">
        <v>24</v>
      </c>
      <c r="C17" s="804" t="s">
        <v>68</v>
      </c>
      <c r="D17" s="785">
        <v>24</v>
      </c>
      <c r="E17" s="367">
        <v>1950</v>
      </c>
      <c r="F17" s="884">
        <f t="shared" si="3"/>
        <v>4</v>
      </c>
      <c r="G17" s="805">
        <f>G$72*L17</f>
        <v>13.275</v>
      </c>
      <c r="H17" s="806">
        <f t="shared" si="0"/>
        <v>53.1</v>
      </c>
      <c r="I17" s="807">
        <f t="shared" si="1"/>
        <v>53.1</v>
      </c>
      <c r="J17" s="875"/>
      <c r="K17" s="878">
        <v>200</v>
      </c>
      <c r="L17" s="879">
        <v>0.88500000000000001</v>
      </c>
      <c r="P17" s="88"/>
      <c r="Q17" s="88"/>
      <c r="R17" s="88"/>
      <c r="S17" s="88"/>
      <c r="T17" s="88"/>
      <c r="U17" s="88"/>
    </row>
    <row r="18" spans="1:21">
      <c r="A18" s="790"/>
      <c r="B18" s="791">
        <v>24</v>
      </c>
      <c r="C18" s="792" t="s">
        <v>68</v>
      </c>
      <c r="D18" s="793">
        <v>26</v>
      </c>
      <c r="E18" s="368">
        <v>1950</v>
      </c>
      <c r="F18" s="881">
        <f t="shared" si="3"/>
        <v>4.333333333333333</v>
      </c>
      <c r="G18" s="794">
        <f t="shared" ref="G18:G35" si="4">G$17</f>
        <v>13.275</v>
      </c>
      <c r="H18" s="808">
        <f t="shared" si="0"/>
        <v>57.524999999999999</v>
      </c>
      <c r="I18" s="809">
        <f t="shared" si="1"/>
        <v>57.524999999999999</v>
      </c>
      <c r="J18" s="875"/>
      <c r="K18" s="878">
        <v>200</v>
      </c>
      <c r="L18" s="879"/>
      <c r="P18" s="88"/>
      <c r="Q18" s="88"/>
      <c r="R18" s="88"/>
      <c r="S18" s="88"/>
      <c r="T18" s="88"/>
      <c r="U18" s="88"/>
    </row>
    <row r="19" spans="1:21">
      <c r="A19" s="790"/>
      <c r="B19" s="791">
        <v>24</v>
      </c>
      <c r="C19" s="792" t="s">
        <v>68</v>
      </c>
      <c r="D19" s="793">
        <v>30</v>
      </c>
      <c r="E19" s="368">
        <v>1950</v>
      </c>
      <c r="F19" s="881">
        <f t="shared" si="3"/>
        <v>5</v>
      </c>
      <c r="G19" s="794">
        <f t="shared" si="4"/>
        <v>13.275</v>
      </c>
      <c r="H19" s="808">
        <f t="shared" si="0"/>
        <v>66.375</v>
      </c>
      <c r="I19" s="809">
        <f t="shared" si="1"/>
        <v>66.375</v>
      </c>
      <c r="J19" s="875"/>
      <c r="K19" s="878">
        <v>200</v>
      </c>
      <c r="L19" s="879"/>
      <c r="P19" s="88"/>
      <c r="Q19" s="88"/>
      <c r="R19" s="88"/>
      <c r="S19" s="88"/>
      <c r="T19" s="88"/>
      <c r="U19" s="88"/>
    </row>
    <row r="20" spans="1:21">
      <c r="A20" s="790"/>
      <c r="B20" s="791">
        <v>24</v>
      </c>
      <c r="C20" s="792" t="s">
        <v>68</v>
      </c>
      <c r="D20" s="793">
        <v>48</v>
      </c>
      <c r="E20" s="368">
        <v>1950</v>
      </c>
      <c r="F20" s="881">
        <f t="shared" si="3"/>
        <v>8</v>
      </c>
      <c r="G20" s="794">
        <f t="shared" si="4"/>
        <v>13.275</v>
      </c>
      <c r="H20" s="808">
        <f t="shared" si="0"/>
        <v>106.2</v>
      </c>
      <c r="I20" s="809">
        <f t="shared" si="1"/>
        <v>106.2</v>
      </c>
      <c r="J20" s="875"/>
      <c r="K20" s="878">
        <v>200</v>
      </c>
      <c r="L20" s="879"/>
      <c r="P20" s="88"/>
      <c r="Q20" s="88"/>
      <c r="R20" s="88"/>
      <c r="S20" s="88"/>
      <c r="T20" s="88"/>
      <c r="U20" s="88"/>
    </row>
    <row r="21" spans="1:21">
      <c r="A21" s="790"/>
      <c r="B21" s="791">
        <v>28</v>
      </c>
      <c r="C21" s="792" t="s">
        <v>68</v>
      </c>
      <c r="D21" s="793">
        <v>24</v>
      </c>
      <c r="E21" s="368">
        <v>1950</v>
      </c>
      <c r="F21" s="881">
        <f t="shared" si="3"/>
        <v>4.666666666666667</v>
      </c>
      <c r="G21" s="794">
        <f t="shared" si="4"/>
        <v>13.275</v>
      </c>
      <c r="H21" s="808">
        <f t="shared" si="0"/>
        <v>61.95</v>
      </c>
      <c r="I21" s="809">
        <f t="shared" si="1"/>
        <v>61.95</v>
      </c>
      <c r="J21" s="875"/>
      <c r="K21" s="878">
        <v>200</v>
      </c>
      <c r="L21" s="879"/>
      <c r="P21" s="88"/>
      <c r="Q21" s="88"/>
      <c r="R21" s="88"/>
      <c r="S21" s="88"/>
      <c r="T21" s="88"/>
      <c r="U21" s="88"/>
    </row>
    <row r="22" spans="1:21">
      <c r="A22" s="790"/>
      <c r="B22" s="791">
        <v>28</v>
      </c>
      <c r="C22" s="792" t="s">
        <v>68</v>
      </c>
      <c r="D22" s="793">
        <v>33</v>
      </c>
      <c r="E22" s="368">
        <v>1950</v>
      </c>
      <c r="F22" s="881">
        <f t="shared" si="3"/>
        <v>6.416666666666667</v>
      </c>
      <c r="G22" s="794">
        <f t="shared" si="4"/>
        <v>13.275</v>
      </c>
      <c r="H22" s="808">
        <f t="shared" si="0"/>
        <v>85.181250000000006</v>
      </c>
      <c r="I22" s="809">
        <f t="shared" si="1"/>
        <v>85.181250000000006</v>
      </c>
      <c r="J22" s="875"/>
      <c r="K22" s="878">
        <v>200</v>
      </c>
      <c r="L22" s="879"/>
    </row>
    <row r="23" spans="1:21">
      <c r="A23" s="790"/>
      <c r="B23" s="791">
        <v>30</v>
      </c>
      <c r="C23" s="792" t="s">
        <v>68</v>
      </c>
      <c r="D23" s="793">
        <v>18</v>
      </c>
      <c r="E23" s="368">
        <v>1950</v>
      </c>
      <c r="F23" s="881">
        <f t="shared" si="3"/>
        <v>3.75</v>
      </c>
      <c r="G23" s="794">
        <f t="shared" si="4"/>
        <v>13.275</v>
      </c>
      <c r="H23" s="808">
        <f t="shared" si="0"/>
        <v>49.78125</v>
      </c>
      <c r="I23" s="809">
        <f t="shared" si="1"/>
        <v>49.78125</v>
      </c>
      <c r="J23" s="875"/>
      <c r="K23" s="878">
        <v>200</v>
      </c>
      <c r="L23" s="879"/>
      <c r="N23" s="810"/>
      <c r="O23" s="811"/>
    </row>
    <row r="24" spans="1:21">
      <c r="A24" s="790"/>
      <c r="B24" s="791">
        <v>30</v>
      </c>
      <c r="C24" s="792" t="s">
        <v>68</v>
      </c>
      <c r="D24" s="793">
        <v>24</v>
      </c>
      <c r="E24" s="368">
        <v>1950</v>
      </c>
      <c r="F24" s="881">
        <f t="shared" si="3"/>
        <v>5</v>
      </c>
      <c r="G24" s="794">
        <f t="shared" si="4"/>
        <v>13.275</v>
      </c>
      <c r="H24" s="808">
        <f t="shared" si="0"/>
        <v>66.375</v>
      </c>
      <c r="I24" s="809">
        <f t="shared" si="1"/>
        <v>66.375</v>
      </c>
      <c r="J24" s="875"/>
      <c r="K24" s="878">
        <v>200</v>
      </c>
      <c r="L24" s="879"/>
    </row>
    <row r="25" spans="1:21">
      <c r="A25" s="790"/>
      <c r="B25" s="791">
        <v>30</v>
      </c>
      <c r="C25" s="792" t="s">
        <v>68</v>
      </c>
      <c r="D25" s="793">
        <v>30</v>
      </c>
      <c r="E25" s="368">
        <v>1950</v>
      </c>
      <c r="F25" s="881">
        <f t="shared" si="3"/>
        <v>6.25</v>
      </c>
      <c r="G25" s="794">
        <f t="shared" si="4"/>
        <v>13.275</v>
      </c>
      <c r="H25" s="808">
        <f t="shared" si="0"/>
        <v>82.96875</v>
      </c>
      <c r="I25" s="809">
        <f t="shared" si="1"/>
        <v>82.96875</v>
      </c>
      <c r="J25" s="875"/>
      <c r="K25" s="878">
        <v>200</v>
      </c>
      <c r="L25" s="879"/>
    </row>
    <row r="26" spans="1:21">
      <c r="A26" s="790"/>
      <c r="B26" s="791">
        <v>30</v>
      </c>
      <c r="C26" s="792" t="s">
        <v>68</v>
      </c>
      <c r="D26" s="793">
        <v>36</v>
      </c>
      <c r="E26" s="368">
        <v>1950</v>
      </c>
      <c r="F26" s="881">
        <f t="shared" si="3"/>
        <v>7.5</v>
      </c>
      <c r="G26" s="794">
        <f t="shared" si="4"/>
        <v>13.275</v>
      </c>
      <c r="H26" s="808">
        <f t="shared" si="0"/>
        <v>99.5625</v>
      </c>
      <c r="I26" s="809">
        <f t="shared" si="1"/>
        <v>99.5625</v>
      </c>
      <c r="J26" s="875"/>
      <c r="K26" s="878">
        <v>200</v>
      </c>
      <c r="L26" s="879"/>
    </row>
    <row r="27" spans="1:21">
      <c r="A27" s="790"/>
      <c r="B27" s="791">
        <v>30</v>
      </c>
      <c r="C27" s="792" t="s">
        <v>68</v>
      </c>
      <c r="D27" s="793">
        <v>42</v>
      </c>
      <c r="E27" s="368">
        <v>1950</v>
      </c>
      <c r="F27" s="881">
        <f t="shared" si="3"/>
        <v>8.75</v>
      </c>
      <c r="G27" s="794">
        <f t="shared" si="4"/>
        <v>13.275</v>
      </c>
      <c r="H27" s="808">
        <f t="shared" si="0"/>
        <v>116.15625</v>
      </c>
      <c r="I27" s="809">
        <f t="shared" si="1"/>
        <v>116.15625</v>
      </c>
      <c r="J27" s="875"/>
      <c r="K27" s="878">
        <v>200</v>
      </c>
      <c r="L27" s="879"/>
    </row>
    <row r="28" spans="1:21">
      <c r="A28" s="790"/>
      <c r="B28" s="791">
        <v>32</v>
      </c>
      <c r="C28" s="792" t="s">
        <v>68</v>
      </c>
      <c r="D28" s="793">
        <v>46</v>
      </c>
      <c r="E28" s="368">
        <v>1950</v>
      </c>
      <c r="F28" s="881">
        <f t="shared" si="3"/>
        <v>10.222222222222221</v>
      </c>
      <c r="G28" s="794">
        <f t="shared" si="4"/>
        <v>13.275</v>
      </c>
      <c r="H28" s="808">
        <f t="shared" si="0"/>
        <v>135.69999999999999</v>
      </c>
      <c r="I28" s="809">
        <f t="shared" si="1"/>
        <v>135.69999999999999</v>
      </c>
      <c r="J28" s="875"/>
      <c r="K28" s="878">
        <v>200</v>
      </c>
      <c r="L28" s="879"/>
    </row>
    <row r="29" spans="1:21">
      <c r="A29" s="790"/>
      <c r="B29" s="791">
        <v>33</v>
      </c>
      <c r="C29" s="792" t="s">
        <v>68</v>
      </c>
      <c r="D29" s="793">
        <v>36</v>
      </c>
      <c r="E29" s="368">
        <v>1950</v>
      </c>
      <c r="F29" s="881">
        <f t="shared" si="3"/>
        <v>8.25</v>
      </c>
      <c r="G29" s="794">
        <f t="shared" si="4"/>
        <v>13.275</v>
      </c>
      <c r="H29" s="808">
        <f t="shared" si="0"/>
        <v>109.51875</v>
      </c>
      <c r="I29" s="809">
        <f t="shared" si="1"/>
        <v>109.51875</v>
      </c>
      <c r="J29" s="875"/>
      <c r="K29" s="878">
        <v>200</v>
      </c>
      <c r="L29" s="879"/>
    </row>
    <row r="30" spans="1:21">
      <c r="A30" s="790"/>
      <c r="B30" s="791">
        <v>33</v>
      </c>
      <c r="C30" s="792" t="s">
        <v>68</v>
      </c>
      <c r="D30" s="793">
        <v>48</v>
      </c>
      <c r="E30" s="368">
        <v>1950</v>
      </c>
      <c r="F30" s="881">
        <f t="shared" si="3"/>
        <v>11</v>
      </c>
      <c r="G30" s="794">
        <f t="shared" si="4"/>
        <v>13.275</v>
      </c>
      <c r="H30" s="808">
        <f t="shared" si="0"/>
        <v>146.02500000000001</v>
      </c>
      <c r="I30" s="809">
        <f t="shared" si="1"/>
        <v>146.02500000000001</v>
      </c>
      <c r="J30" s="875"/>
      <c r="K30" s="878">
        <v>200</v>
      </c>
      <c r="L30" s="879"/>
    </row>
    <row r="31" spans="1:21">
      <c r="A31" s="790"/>
      <c r="B31" s="791">
        <v>36</v>
      </c>
      <c r="C31" s="792" t="s">
        <v>68</v>
      </c>
      <c r="D31" s="793">
        <v>24</v>
      </c>
      <c r="E31" s="368">
        <v>1950</v>
      </c>
      <c r="F31" s="881">
        <f t="shared" si="3"/>
        <v>6</v>
      </c>
      <c r="G31" s="794">
        <f t="shared" si="4"/>
        <v>13.275</v>
      </c>
      <c r="H31" s="808">
        <f t="shared" si="0"/>
        <v>79.650000000000006</v>
      </c>
      <c r="I31" s="809">
        <f t="shared" si="1"/>
        <v>79.650000000000006</v>
      </c>
      <c r="J31" s="875"/>
      <c r="K31" s="878">
        <v>200</v>
      </c>
      <c r="L31" s="879"/>
    </row>
    <row r="32" spans="1:21">
      <c r="A32" s="790"/>
      <c r="B32" s="791">
        <v>36</v>
      </c>
      <c r="C32" s="792" t="s">
        <v>68</v>
      </c>
      <c r="D32" s="793">
        <v>25</v>
      </c>
      <c r="E32" s="368">
        <v>1950</v>
      </c>
      <c r="F32" s="881">
        <f t="shared" si="3"/>
        <v>6.25</v>
      </c>
      <c r="G32" s="794">
        <f t="shared" si="4"/>
        <v>13.275</v>
      </c>
      <c r="H32" s="808">
        <f t="shared" si="0"/>
        <v>82.96875</v>
      </c>
      <c r="I32" s="809">
        <f t="shared" si="1"/>
        <v>82.96875</v>
      </c>
      <c r="J32" s="875"/>
      <c r="K32" s="878">
        <v>200</v>
      </c>
      <c r="L32" s="879"/>
    </row>
    <row r="33" spans="1:12">
      <c r="A33" s="790"/>
      <c r="B33" s="791">
        <v>36</v>
      </c>
      <c r="C33" s="792" t="s">
        <v>68</v>
      </c>
      <c r="D33" s="793">
        <v>30</v>
      </c>
      <c r="E33" s="368">
        <v>1950</v>
      </c>
      <c r="F33" s="881">
        <f t="shared" si="3"/>
        <v>7.5</v>
      </c>
      <c r="G33" s="794">
        <f t="shared" si="4"/>
        <v>13.275</v>
      </c>
      <c r="H33" s="808">
        <f t="shared" si="0"/>
        <v>99.5625</v>
      </c>
      <c r="I33" s="809">
        <f t="shared" si="1"/>
        <v>99.5625</v>
      </c>
      <c r="J33" s="875"/>
      <c r="K33" s="878">
        <v>200</v>
      </c>
      <c r="L33" s="879"/>
    </row>
    <row r="34" spans="1:12">
      <c r="A34" s="790"/>
      <c r="B34" s="791">
        <v>36</v>
      </c>
      <c r="C34" s="792" t="s">
        <v>68</v>
      </c>
      <c r="D34" s="793">
        <v>32</v>
      </c>
      <c r="E34" s="368">
        <v>1950</v>
      </c>
      <c r="F34" s="881">
        <f t="shared" si="3"/>
        <v>8</v>
      </c>
      <c r="G34" s="794">
        <f t="shared" si="4"/>
        <v>13.275</v>
      </c>
      <c r="H34" s="808">
        <f t="shared" si="0"/>
        <v>106.2</v>
      </c>
      <c r="I34" s="809">
        <f t="shared" si="1"/>
        <v>106.2</v>
      </c>
      <c r="J34" s="875"/>
      <c r="K34" s="878">
        <v>200</v>
      </c>
      <c r="L34" s="879"/>
    </row>
    <row r="35" spans="1:12" ht="13.5" thickBot="1">
      <c r="A35" s="812"/>
      <c r="B35" s="813">
        <v>36</v>
      </c>
      <c r="C35" s="814" t="s">
        <v>68</v>
      </c>
      <c r="D35" s="815">
        <v>33</v>
      </c>
      <c r="E35" s="816">
        <v>1950</v>
      </c>
      <c r="F35" s="883">
        <f t="shared" si="3"/>
        <v>8.25</v>
      </c>
      <c r="G35" s="817">
        <f t="shared" si="4"/>
        <v>13.275</v>
      </c>
      <c r="H35" s="818">
        <f t="shared" si="0"/>
        <v>109.51875</v>
      </c>
      <c r="I35" s="819">
        <f t="shared" si="1"/>
        <v>109.51875</v>
      </c>
      <c r="J35" s="875"/>
      <c r="K35" s="878">
        <v>200</v>
      </c>
      <c r="L35" s="879"/>
    </row>
    <row r="36" spans="1:12">
      <c r="A36" s="803"/>
      <c r="B36" s="783">
        <v>36</v>
      </c>
      <c r="C36" s="792" t="s">
        <v>68</v>
      </c>
      <c r="D36" s="785">
        <v>36</v>
      </c>
      <c r="E36" s="367">
        <v>1950</v>
      </c>
      <c r="F36" s="884">
        <f t="shared" si="3"/>
        <v>9</v>
      </c>
      <c r="G36" s="805">
        <f>G$72*L36</f>
        <v>13.71</v>
      </c>
      <c r="H36" s="806">
        <f t="shared" si="0"/>
        <v>123.39000000000001</v>
      </c>
      <c r="I36" s="789">
        <f t="shared" si="1"/>
        <v>123.39000000000001</v>
      </c>
      <c r="J36" s="875"/>
      <c r="K36" s="878">
        <v>200</v>
      </c>
      <c r="L36" s="879">
        <v>0.91400000000000003</v>
      </c>
    </row>
    <row r="37" spans="1:12">
      <c r="A37" s="790"/>
      <c r="B37" s="791">
        <v>36</v>
      </c>
      <c r="C37" s="792" t="s">
        <v>68</v>
      </c>
      <c r="D37" s="793">
        <v>40</v>
      </c>
      <c r="E37" s="368">
        <v>1950</v>
      </c>
      <c r="F37" s="881">
        <f t="shared" si="3"/>
        <v>10</v>
      </c>
      <c r="G37" s="794">
        <f t="shared" ref="G37:G43" si="5">G$36</f>
        <v>13.71</v>
      </c>
      <c r="H37" s="808">
        <f t="shared" si="0"/>
        <v>137.10000000000002</v>
      </c>
      <c r="I37" s="796">
        <f t="shared" si="1"/>
        <v>137.10000000000002</v>
      </c>
      <c r="J37" s="875"/>
      <c r="K37" s="878">
        <v>200</v>
      </c>
      <c r="L37" s="879"/>
    </row>
    <row r="38" spans="1:12">
      <c r="A38" s="790"/>
      <c r="B38" s="791">
        <v>36</v>
      </c>
      <c r="C38" s="792" t="s">
        <v>68</v>
      </c>
      <c r="D38" s="793">
        <v>42</v>
      </c>
      <c r="E38" s="368">
        <v>1950</v>
      </c>
      <c r="F38" s="881">
        <f t="shared" si="3"/>
        <v>10.5</v>
      </c>
      <c r="G38" s="794">
        <f t="shared" si="5"/>
        <v>13.71</v>
      </c>
      <c r="H38" s="808">
        <f t="shared" si="0"/>
        <v>143.95500000000001</v>
      </c>
      <c r="I38" s="796">
        <f t="shared" si="1"/>
        <v>143.95500000000001</v>
      </c>
      <c r="J38" s="875"/>
      <c r="K38" s="878">
        <v>200</v>
      </c>
      <c r="L38" s="879"/>
    </row>
    <row r="39" spans="1:12">
      <c r="A39" s="790"/>
      <c r="B39" s="791">
        <v>36</v>
      </c>
      <c r="C39" s="792" t="s">
        <v>68</v>
      </c>
      <c r="D39" s="793">
        <v>48</v>
      </c>
      <c r="E39" s="368">
        <v>1950</v>
      </c>
      <c r="F39" s="881">
        <f t="shared" si="3"/>
        <v>12</v>
      </c>
      <c r="G39" s="794">
        <f t="shared" si="5"/>
        <v>13.71</v>
      </c>
      <c r="H39" s="808">
        <f t="shared" si="0"/>
        <v>164.52</v>
      </c>
      <c r="I39" s="796">
        <f t="shared" si="1"/>
        <v>164.52</v>
      </c>
      <c r="J39" s="875"/>
      <c r="K39" s="878">
        <v>200</v>
      </c>
      <c r="L39" s="879"/>
    </row>
    <row r="40" spans="1:12">
      <c r="A40" s="790"/>
      <c r="B40" s="791">
        <v>36</v>
      </c>
      <c r="C40" s="792" t="s">
        <v>68</v>
      </c>
      <c r="D40" s="793">
        <v>56</v>
      </c>
      <c r="E40" s="368">
        <v>1950</v>
      </c>
      <c r="F40" s="881">
        <f t="shared" si="3"/>
        <v>14</v>
      </c>
      <c r="G40" s="794">
        <f t="shared" si="5"/>
        <v>13.71</v>
      </c>
      <c r="H40" s="808">
        <f t="shared" ref="H40:H64" si="6">G40*F40</f>
        <v>191.94</v>
      </c>
      <c r="I40" s="796">
        <f t="shared" ref="I40:I71" si="7">H40</f>
        <v>191.94</v>
      </c>
      <c r="J40" s="875"/>
      <c r="K40" s="878">
        <v>200</v>
      </c>
      <c r="L40" s="879"/>
    </row>
    <row r="41" spans="1:12">
      <c r="A41" s="790"/>
      <c r="B41" s="791">
        <v>36</v>
      </c>
      <c r="C41" s="792" t="s">
        <v>68</v>
      </c>
      <c r="D41" s="793">
        <v>60</v>
      </c>
      <c r="E41" s="368">
        <v>1950</v>
      </c>
      <c r="F41" s="881">
        <f t="shared" si="3"/>
        <v>15</v>
      </c>
      <c r="G41" s="794">
        <f t="shared" si="5"/>
        <v>13.71</v>
      </c>
      <c r="H41" s="808">
        <f t="shared" si="6"/>
        <v>205.65</v>
      </c>
      <c r="I41" s="796">
        <f t="shared" si="7"/>
        <v>205.65</v>
      </c>
      <c r="J41" s="875"/>
      <c r="K41" s="878">
        <v>200</v>
      </c>
      <c r="L41" s="879"/>
    </row>
    <row r="42" spans="1:12">
      <c r="A42" s="790"/>
      <c r="B42" s="791">
        <v>36</v>
      </c>
      <c r="C42" s="792" t="s">
        <v>68</v>
      </c>
      <c r="D42" s="793">
        <v>66</v>
      </c>
      <c r="E42" s="368">
        <v>1950</v>
      </c>
      <c r="F42" s="881">
        <f t="shared" si="3"/>
        <v>16.5</v>
      </c>
      <c r="G42" s="794">
        <f t="shared" si="5"/>
        <v>13.71</v>
      </c>
      <c r="H42" s="808">
        <f t="shared" si="6"/>
        <v>226.215</v>
      </c>
      <c r="I42" s="796">
        <f t="shared" si="7"/>
        <v>226.215</v>
      </c>
      <c r="J42" s="875"/>
      <c r="K42" s="878">
        <v>200</v>
      </c>
      <c r="L42" s="879"/>
    </row>
    <row r="43" spans="1:12" ht="13.5" thickBot="1">
      <c r="A43" s="812"/>
      <c r="B43" s="813">
        <v>36</v>
      </c>
      <c r="C43" s="792" t="s">
        <v>68</v>
      </c>
      <c r="D43" s="815">
        <v>80</v>
      </c>
      <c r="E43" s="816">
        <v>1950</v>
      </c>
      <c r="F43" s="883">
        <f t="shared" si="3"/>
        <v>20</v>
      </c>
      <c r="G43" s="817">
        <f t="shared" si="5"/>
        <v>13.71</v>
      </c>
      <c r="H43" s="818">
        <f t="shared" si="6"/>
        <v>274.20000000000005</v>
      </c>
      <c r="I43" s="820">
        <f t="shared" si="7"/>
        <v>274.20000000000005</v>
      </c>
      <c r="J43" s="875"/>
      <c r="K43" s="878">
        <v>300</v>
      </c>
      <c r="L43" s="879"/>
    </row>
    <row r="44" spans="1:12">
      <c r="A44" s="386" t="s">
        <v>72</v>
      </c>
      <c r="B44" s="821">
        <v>38</v>
      </c>
      <c r="C44" s="822" t="s">
        <v>68</v>
      </c>
      <c r="D44" s="823">
        <v>48</v>
      </c>
      <c r="E44" s="367">
        <v>1950</v>
      </c>
      <c r="F44" s="881">
        <f>(B44*D44)/144</f>
        <v>12.666666666666666</v>
      </c>
      <c r="G44" s="886">
        <f t="shared" ref="G44:G54" si="8">G$55</f>
        <v>14.145</v>
      </c>
      <c r="H44" s="795">
        <f>G44*F44</f>
        <v>179.17</v>
      </c>
      <c r="I44" s="789">
        <f t="shared" si="7"/>
        <v>179.17</v>
      </c>
      <c r="J44" s="875"/>
      <c r="K44" s="878">
        <v>200</v>
      </c>
      <c r="L44" s="879"/>
    </row>
    <row r="45" spans="1:12">
      <c r="A45" s="387"/>
      <c r="B45" s="825">
        <v>39</v>
      </c>
      <c r="C45" s="826" t="s">
        <v>68</v>
      </c>
      <c r="D45" s="827">
        <v>36</v>
      </c>
      <c r="E45" s="368">
        <v>1950</v>
      </c>
      <c r="F45" s="881">
        <f t="shared" si="3"/>
        <v>9.75</v>
      </c>
      <c r="G45" s="767">
        <f t="shared" si="8"/>
        <v>14.145</v>
      </c>
      <c r="H45" s="795">
        <f t="shared" si="6"/>
        <v>137.91374999999999</v>
      </c>
      <c r="I45" s="796">
        <f t="shared" si="7"/>
        <v>137.91374999999999</v>
      </c>
      <c r="J45" s="875"/>
      <c r="K45" s="878">
        <v>200</v>
      </c>
      <c r="L45" s="879"/>
    </row>
    <row r="46" spans="1:12">
      <c r="A46" s="387"/>
      <c r="B46" s="825">
        <v>39</v>
      </c>
      <c r="C46" s="826" t="s">
        <v>68</v>
      </c>
      <c r="D46" s="827">
        <v>45</v>
      </c>
      <c r="E46" s="368">
        <v>1950</v>
      </c>
      <c r="F46" s="881">
        <f t="shared" si="3"/>
        <v>12.1875</v>
      </c>
      <c r="G46" s="767">
        <f t="shared" si="8"/>
        <v>14.145</v>
      </c>
      <c r="H46" s="795">
        <f t="shared" si="6"/>
        <v>172.39218750000001</v>
      </c>
      <c r="I46" s="796">
        <f t="shared" si="7"/>
        <v>172.39218750000001</v>
      </c>
      <c r="J46" s="875"/>
      <c r="K46" s="878">
        <v>200</v>
      </c>
      <c r="L46" s="879"/>
    </row>
    <row r="47" spans="1:12">
      <c r="A47" s="387"/>
      <c r="B47" s="825">
        <v>42</v>
      </c>
      <c r="C47" s="826" t="s">
        <v>68</v>
      </c>
      <c r="D47" s="827">
        <v>24</v>
      </c>
      <c r="E47" s="368">
        <v>1950</v>
      </c>
      <c r="F47" s="881">
        <f t="shared" si="3"/>
        <v>7</v>
      </c>
      <c r="G47" s="767">
        <f t="shared" si="8"/>
        <v>14.145</v>
      </c>
      <c r="H47" s="795">
        <f t="shared" si="6"/>
        <v>99.015000000000001</v>
      </c>
      <c r="I47" s="796">
        <f t="shared" si="7"/>
        <v>99.015000000000001</v>
      </c>
      <c r="J47" s="875"/>
      <c r="K47" s="878">
        <v>200</v>
      </c>
      <c r="L47" s="879"/>
    </row>
    <row r="48" spans="1:12">
      <c r="A48" s="387"/>
      <c r="B48" s="825">
        <v>42</v>
      </c>
      <c r="C48" s="826" t="s">
        <v>68</v>
      </c>
      <c r="D48" s="827">
        <v>42</v>
      </c>
      <c r="E48" s="368">
        <v>1950</v>
      </c>
      <c r="F48" s="881">
        <f t="shared" si="3"/>
        <v>12.25</v>
      </c>
      <c r="G48" s="767">
        <f t="shared" si="8"/>
        <v>14.145</v>
      </c>
      <c r="H48" s="795">
        <f t="shared" si="6"/>
        <v>173.27625</v>
      </c>
      <c r="I48" s="796">
        <f t="shared" si="7"/>
        <v>173.27625</v>
      </c>
      <c r="J48" s="875"/>
      <c r="K48" s="878">
        <v>200</v>
      </c>
      <c r="L48" s="879"/>
    </row>
    <row r="49" spans="1:12">
      <c r="A49" s="387"/>
      <c r="B49" s="825">
        <v>42</v>
      </c>
      <c r="C49" s="826" t="s">
        <v>68</v>
      </c>
      <c r="D49" s="827">
        <v>48</v>
      </c>
      <c r="E49" s="368">
        <v>1950</v>
      </c>
      <c r="F49" s="881">
        <f t="shared" si="3"/>
        <v>14</v>
      </c>
      <c r="G49" s="767">
        <f t="shared" si="8"/>
        <v>14.145</v>
      </c>
      <c r="H49" s="795">
        <f t="shared" si="6"/>
        <v>198.03</v>
      </c>
      <c r="I49" s="796">
        <f t="shared" si="7"/>
        <v>198.03</v>
      </c>
      <c r="J49" s="875"/>
      <c r="K49" s="878">
        <v>300</v>
      </c>
      <c r="L49" s="879"/>
    </row>
    <row r="50" spans="1:12">
      <c r="A50" s="387"/>
      <c r="B50" s="825">
        <v>45</v>
      </c>
      <c r="C50" s="826" t="s">
        <v>68</v>
      </c>
      <c r="D50" s="827">
        <v>16</v>
      </c>
      <c r="E50" s="368">
        <v>1950</v>
      </c>
      <c r="F50" s="881">
        <f t="shared" si="3"/>
        <v>5</v>
      </c>
      <c r="G50" s="767">
        <f t="shared" si="8"/>
        <v>14.145</v>
      </c>
      <c r="H50" s="795">
        <f t="shared" si="6"/>
        <v>70.724999999999994</v>
      </c>
      <c r="I50" s="796">
        <f t="shared" si="7"/>
        <v>70.724999999999994</v>
      </c>
      <c r="J50" s="875"/>
      <c r="K50" s="878">
        <v>200</v>
      </c>
      <c r="L50" s="879"/>
    </row>
    <row r="51" spans="1:12">
      <c r="A51" s="387"/>
      <c r="B51" s="825">
        <v>46</v>
      </c>
      <c r="C51" s="826" t="s">
        <v>68</v>
      </c>
      <c r="D51" s="827">
        <v>40</v>
      </c>
      <c r="E51" s="368">
        <v>1950</v>
      </c>
      <c r="F51" s="881">
        <f t="shared" si="3"/>
        <v>12.777777777777779</v>
      </c>
      <c r="G51" s="767">
        <f t="shared" si="8"/>
        <v>14.145</v>
      </c>
      <c r="H51" s="795">
        <f t="shared" si="6"/>
        <v>180.74166666666667</v>
      </c>
      <c r="I51" s="796">
        <f t="shared" si="7"/>
        <v>180.74166666666667</v>
      </c>
      <c r="J51" s="875"/>
      <c r="K51" s="878">
        <v>200</v>
      </c>
      <c r="L51" s="879"/>
    </row>
    <row r="52" spans="1:12">
      <c r="A52" s="387"/>
      <c r="B52" s="825">
        <v>48</v>
      </c>
      <c r="C52" s="826" t="s">
        <v>68</v>
      </c>
      <c r="D52" s="827">
        <v>24</v>
      </c>
      <c r="E52" s="368">
        <v>1950</v>
      </c>
      <c r="F52" s="881">
        <f t="shared" si="3"/>
        <v>8</v>
      </c>
      <c r="G52" s="767">
        <f t="shared" si="8"/>
        <v>14.145</v>
      </c>
      <c r="H52" s="795">
        <f t="shared" si="6"/>
        <v>113.16</v>
      </c>
      <c r="I52" s="796">
        <f t="shared" si="7"/>
        <v>113.16</v>
      </c>
      <c r="J52" s="875"/>
      <c r="K52" s="878">
        <v>200</v>
      </c>
      <c r="L52" s="879"/>
    </row>
    <row r="53" spans="1:12">
      <c r="A53" s="387"/>
      <c r="B53" s="825">
        <v>48</v>
      </c>
      <c r="C53" s="826" t="s">
        <v>68</v>
      </c>
      <c r="D53" s="827">
        <v>30</v>
      </c>
      <c r="E53" s="368">
        <v>1950</v>
      </c>
      <c r="F53" s="881">
        <f t="shared" si="3"/>
        <v>10</v>
      </c>
      <c r="G53" s="767">
        <f t="shared" si="8"/>
        <v>14.145</v>
      </c>
      <c r="H53" s="795">
        <f t="shared" si="6"/>
        <v>141.44999999999999</v>
      </c>
      <c r="I53" s="796">
        <f t="shared" si="7"/>
        <v>141.44999999999999</v>
      </c>
      <c r="J53" s="875"/>
      <c r="K53" s="878">
        <v>200</v>
      </c>
      <c r="L53" s="879"/>
    </row>
    <row r="54" spans="1:12">
      <c r="A54" s="387"/>
      <c r="B54" s="825">
        <v>48</v>
      </c>
      <c r="C54" s="826" t="s">
        <v>68</v>
      </c>
      <c r="D54" s="827">
        <v>36</v>
      </c>
      <c r="E54" s="368">
        <v>1950</v>
      </c>
      <c r="F54" s="881">
        <f t="shared" si="3"/>
        <v>12</v>
      </c>
      <c r="G54" s="767">
        <f t="shared" si="8"/>
        <v>14.145</v>
      </c>
      <c r="H54" s="795">
        <f t="shared" si="6"/>
        <v>169.74</v>
      </c>
      <c r="I54" s="796">
        <f t="shared" si="7"/>
        <v>169.74</v>
      </c>
      <c r="J54" s="875"/>
      <c r="K54" s="878">
        <v>200</v>
      </c>
      <c r="L54" s="879"/>
    </row>
    <row r="55" spans="1:12">
      <c r="A55" s="387"/>
      <c r="B55" s="828">
        <v>48</v>
      </c>
      <c r="C55" s="829" t="s">
        <v>68</v>
      </c>
      <c r="D55" s="830">
        <v>48</v>
      </c>
      <c r="E55" s="368">
        <v>1950</v>
      </c>
      <c r="F55" s="885">
        <f t="shared" si="3"/>
        <v>16</v>
      </c>
      <c r="G55" s="847">
        <f>G$72*L55</f>
        <v>14.145</v>
      </c>
      <c r="H55" s="831">
        <f t="shared" si="6"/>
        <v>226.32</v>
      </c>
      <c r="I55" s="796">
        <f t="shared" si="7"/>
        <v>226.32</v>
      </c>
      <c r="J55" s="875"/>
      <c r="K55" s="878">
        <v>300</v>
      </c>
      <c r="L55" s="879">
        <v>0.94299999999999995</v>
      </c>
    </row>
    <row r="56" spans="1:12">
      <c r="A56" s="387"/>
      <c r="B56" s="825">
        <v>48</v>
      </c>
      <c r="C56" s="826" t="s">
        <v>68</v>
      </c>
      <c r="D56" s="827">
        <v>50</v>
      </c>
      <c r="E56" s="368">
        <v>1950</v>
      </c>
      <c r="F56" s="881">
        <f t="shared" si="3"/>
        <v>16.666666666666668</v>
      </c>
      <c r="G56" s="767">
        <f t="shared" ref="G56:G64" si="9">G$55</f>
        <v>14.145</v>
      </c>
      <c r="H56" s="795">
        <f t="shared" si="6"/>
        <v>235.75</v>
      </c>
      <c r="I56" s="796">
        <f t="shared" si="7"/>
        <v>235.75</v>
      </c>
      <c r="J56" s="875"/>
      <c r="K56" s="878">
        <v>300</v>
      </c>
      <c r="L56" s="879"/>
    </row>
    <row r="57" spans="1:12">
      <c r="A57" s="387"/>
      <c r="B57" s="825">
        <v>48</v>
      </c>
      <c r="C57" s="826" t="s">
        <v>68</v>
      </c>
      <c r="D57" s="827">
        <v>54</v>
      </c>
      <c r="E57" s="368">
        <v>1950</v>
      </c>
      <c r="F57" s="881">
        <f t="shared" si="3"/>
        <v>18</v>
      </c>
      <c r="G57" s="767">
        <f t="shared" si="9"/>
        <v>14.145</v>
      </c>
      <c r="H57" s="795">
        <f t="shared" si="6"/>
        <v>254.60999999999999</v>
      </c>
      <c r="I57" s="796">
        <f t="shared" si="7"/>
        <v>254.60999999999999</v>
      </c>
      <c r="J57" s="875"/>
      <c r="K57" s="878">
        <v>300</v>
      </c>
      <c r="L57" s="879"/>
    </row>
    <row r="58" spans="1:12">
      <c r="A58" s="387"/>
      <c r="B58" s="825">
        <v>48</v>
      </c>
      <c r="C58" s="826" t="s">
        <v>68</v>
      </c>
      <c r="D58" s="827">
        <v>60</v>
      </c>
      <c r="E58" s="368">
        <v>1950</v>
      </c>
      <c r="F58" s="881">
        <f t="shared" si="3"/>
        <v>20</v>
      </c>
      <c r="G58" s="767">
        <f t="shared" si="9"/>
        <v>14.145</v>
      </c>
      <c r="H58" s="795">
        <f t="shared" si="6"/>
        <v>282.89999999999998</v>
      </c>
      <c r="I58" s="796">
        <f t="shared" si="7"/>
        <v>282.89999999999998</v>
      </c>
      <c r="J58" s="875"/>
      <c r="K58" s="878">
        <v>300</v>
      </c>
      <c r="L58" s="879"/>
    </row>
    <row r="59" spans="1:12">
      <c r="A59" s="387"/>
      <c r="B59" s="825">
        <v>48</v>
      </c>
      <c r="C59" s="826" t="s">
        <v>68</v>
      </c>
      <c r="D59" s="827">
        <v>120</v>
      </c>
      <c r="E59" s="368">
        <v>1950</v>
      </c>
      <c r="F59" s="881">
        <f t="shared" si="3"/>
        <v>40</v>
      </c>
      <c r="G59" s="767">
        <f t="shared" si="9"/>
        <v>14.145</v>
      </c>
      <c r="H59" s="795">
        <f t="shared" si="6"/>
        <v>565.79999999999995</v>
      </c>
      <c r="I59" s="796">
        <f t="shared" si="7"/>
        <v>565.79999999999995</v>
      </c>
      <c r="J59" s="875"/>
      <c r="K59" s="878">
        <v>550</v>
      </c>
      <c r="L59" s="879"/>
    </row>
    <row r="60" spans="1:12">
      <c r="A60" s="387"/>
      <c r="B60" s="825">
        <v>54</v>
      </c>
      <c r="C60" s="826" t="s">
        <v>68</v>
      </c>
      <c r="D60" s="827">
        <v>45</v>
      </c>
      <c r="E60" s="368">
        <v>1950</v>
      </c>
      <c r="F60" s="881">
        <f t="shared" si="3"/>
        <v>16.875</v>
      </c>
      <c r="G60" s="767">
        <f t="shared" si="9"/>
        <v>14.145</v>
      </c>
      <c r="H60" s="795">
        <f t="shared" si="6"/>
        <v>238.69687500000001</v>
      </c>
      <c r="I60" s="796">
        <f t="shared" si="7"/>
        <v>238.69687500000001</v>
      </c>
      <c r="J60" s="875"/>
      <c r="K60" s="878">
        <v>400</v>
      </c>
      <c r="L60" s="879"/>
    </row>
    <row r="61" spans="1:12">
      <c r="A61" s="387"/>
      <c r="B61" s="825">
        <v>54</v>
      </c>
      <c r="C61" s="826" t="s">
        <v>68</v>
      </c>
      <c r="D61" s="827">
        <v>54</v>
      </c>
      <c r="E61" s="368">
        <v>1950</v>
      </c>
      <c r="F61" s="881">
        <f t="shared" si="3"/>
        <v>20.25</v>
      </c>
      <c r="G61" s="767">
        <f t="shared" si="9"/>
        <v>14.145</v>
      </c>
      <c r="H61" s="795">
        <f t="shared" si="6"/>
        <v>286.43624999999997</v>
      </c>
      <c r="I61" s="796">
        <f t="shared" si="7"/>
        <v>286.43624999999997</v>
      </c>
      <c r="J61" s="875"/>
      <c r="K61" s="878">
        <v>400</v>
      </c>
      <c r="L61" s="879"/>
    </row>
    <row r="62" spans="1:12">
      <c r="A62" s="387"/>
      <c r="B62" s="825">
        <v>54</v>
      </c>
      <c r="C62" s="826" t="s">
        <v>68</v>
      </c>
      <c r="D62" s="827">
        <v>60</v>
      </c>
      <c r="E62" s="368">
        <v>1950</v>
      </c>
      <c r="F62" s="881">
        <f t="shared" si="3"/>
        <v>22.5</v>
      </c>
      <c r="G62" s="767">
        <f t="shared" si="9"/>
        <v>14.145</v>
      </c>
      <c r="H62" s="795">
        <f t="shared" si="6"/>
        <v>318.26249999999999</v>
      </c>
      <c r="I62" s="796">
        <f t="shared" si="7"/>
        <v>318.26249999999999</v>
      </c>
      <c r="J62" s="875"/>
      <c r="K62" s="878">
        <v>400</v>
      </c>
      <c r="L62" s="879"/>
    </row>
    <row r="63" spans="1:12">
      <c r="A63" s="387"/>
      <c r="B63" s="825">
        <v>56</v>
      </c>
      <c r="C63" s="826" t="s">
        <v>68</v>
      </c>
      <c r="D63" s="827">
        <v>42</v>
      </c>
      <c r="E63" s="368">
        <v>1950</v>
      </c>
      <c r="F63" s="881">
        <f t="shared" si="3"/>
        <v>16.333333333333332</v>
      </c>
      <c r="G63" s="767">
        <f t="shared" si="9"/>
        <v>14.145</v>
      </c>
      <c r="H63" s="795">
        <f t="shared" si="6"/>
        <v>231.03499999999997</v>
      </c>
      <c r="I63" s="796">
        <f t="shared" si="7"/>
        <v>231.03499999999997</v>
      </c>
      <c r="J63" s="875"/>
      <c r="K63" s="878">
        <v>400</v>
      </c>
      <c r="L63" s="879"/>
    </row>
    <row r="64" spans="1:12" ht="13.5" thickBot="1">
      <c r="A64" s="832"/>
      <c r="B64" s="833">
        <v>57</v>
      </c>
      <c r="C64" s="834" t="s">
        <v>68</v>
      </c>
      <c r="D64" s="835">
        <v>48</v>
      </c>
      <c r="E64" s="816">
        <v>1950</v>
      </c>
      <c r="F64" s="883">
        <f t="shared" si="3"/>
        <v>19</v>
      </c>
      <c r="G64" s="768">
        <f t="shared" si="9"/>
        <v>14.145</v>
      </c>
      <c r="H64" s="836">
        <f t="shared" si="6"/>
        <v>268.755</v>
      </c>
      <c r="I64" s="820">
        <f t="shared" si="7"/>
        <v>268.755</v>
      </c>
      <c r="J64" s="875"/>
      <c r="K64" s="878">
        <v>400</v>
      </c>
      <c r="L64" s="879"/>
    </row>
    <row r="65" spans="1:12">
      <c r="A65" s="837" t="s">
        <v>73</v>
      </c>
      <c r="B65" s="838">
        <v>60</v>
      </c>
      <c r="C65" s="839" t="s">
        <v>68</v>
      </c>
      <c r="D65" s="838">
        <v>18</v>
      </c>
      <c r="E65" s="367">
        <v>1950</v>
      </c>
      <c r="F65" s="882">
        <f t="shared" si="3"/>
        <v>7.5</v>
      </c>
      <c r="G65" s="766">
        <f t="shared" ref="G65:G71" si="10">G$72</f>
        <v>15</v>
      </c>
      <c r="H65" s="824">
        <f t="shared" ref="H65:H96" si="11">F65*G65</f>
        <v>112.5</v>
      </c>
      <c r="I65" s="789">
        <f t="shared" si="7"/>
        <v>112.5</v>
      </c>
      <c r="J65" s="875"/>
      <c r="K65" s="878">
        <v>200</v>
      </c>
      <c r="L65" s="879"/>
    </row>
    <row r="66" spans="1:12">
      <c r="A66" s="840"/>
      <c r="B66" s="841">
        <v>60</v>
      </c>
      <c r="C66" s="842" t="s">
        <v>68</v>
      </c>
      <c r="D66" s="841">
        <v>25</v>
      </c>
      <c r="E66" s="368">
        <v>1950</v>
      </c>
      <c r="F66" s="881">
        <f t="shared" si="3"/>
        <v>10.416666666666666</v>
      </c>
      <c r="G66" s="767">
        <f t="shared" si="10"/>
        <v>15</v>
      </c>
      <c r="H66" s="795">
        <f t="shared" si="11"/>
        <v>156.25</v>
      </c>
      <c r="I66" s="796">
        <f t="shared" si="7"/>
        <v>156.25</v>
      </c>
      <c r="J66" s="875"/>
      <c r="K66" s="878">
        <v>200</v>
      </c>
      <c r="L66" s="879"/>
    </row>
    <row r="67" spans="1:12">
      <c r="A67" s="840"/>
      <c r="B67" s="843">
        <v>60</v>
      </c>
      <c r="C67" s="844" t="s">
        <v>68</v>
      </c>
      <c r="D67" s="843">
        <v>30</v>
      </c>
      <c r="E67" s="368">
        <v>1950</v>
      </c>
      <c r="F67" s="881">
        <f t="shared" si="3"/>
        <v>12.5</v>
      </c>
      <c r="G67" s="767">
        <f t="shared" si="10"/>
        <v>15</v>
      </c>
      <c r="H67" s="795">
        <f t="shared" si="11"/>
        <v>187.5</v>
      </c>
      <c r="I67" s="796">
        <f t="shared" si="7"/>
        <v>187.5</v>
      </c>
      <c r="J67" s="875"/>
      <c r="K67" s="878">
        <v>200</v>
      </c>
      <c r="L67" s="879"/>
    </row>
    <row r="68" spans="1:12">
      <c r="A68" s="840"/>
      <c r="B68" s="843">
        <v>60</v>
      </c>
      <c r="C68" s="844" t="s">
        <v>68</v>
      </c>
      <c r="D68" s="843">
        <v>48</v>
      </c>
      <c r="E68" s="368">
        <v>1950</v>
      </c>
      <c r="F68" s="881">
        <f t="shared" si="3"/>
        <v>20</v>
      </c>
      <c r="G68" s="767">
        <f t="shared" si="10"/>
        <v>15</v>
      </c>
      <c r="H68" s="795">
        <f t="shared" si="11"/>
        <v>300</v>
      </c>
      <c r="I68" s="796">
        <f t="shared" si="7"/>
        <v>300</v>
      </c>
      <c r="J68" s="875"/>
      <c r="K68" s="878">
        <v>300</v>
      </c>
      <c r="L68" s="879"/>
    </row>
    <row r="69" spans="1:12">
      <c r="A69" s="840"/>
      <c r="B69" s="843">
        <v>60</v>
      </c>
      <c r="C69" s="844" t="s">
        <v>68</v>
      </c>
      <c r="D69" s="843">
        <v>57</v>
      </c>
      <c r="E69" s="368">
        <v>1950</v>
      </c>
      <c r="F69" s="881">
        <f t="shared" si="3"/>
        <v>23.75</v>
      </c>
      <c r="G69" s="767">
        <f t="shared" si="10"/>
        <v>15</v>
      </c>
      <c r="H69" s="795">
        <f t="shared" si="11"/>
        <v>356.25</v>
      </c>
      <c r="I69" s="796">
        <f t="shared" si="7"/>
        <v>356.25</v>
      </c>
      <c r="J69" s="875"/>
      <c r="K69" s="878">
        <v>400</v>
      </c>
      <c r="L69" s="879"/>
    </row>
    <row r="70" spans="1:12">
      <c r="A70" s="840"/>
      <c r="B70" s="845">
        <v>60</v>
      </c>
      <c r="C70" s="846" t="s">
        <v>68</v>
      </c>
      <c r="D70" s="845">
        <v>60</v>
      </c>
      <c r="E70" s="368">
        <v>1950</v>
      </c>
      <c r="F70" s="881">
        <f t="shared" si="3"/>
        <v>25</v>
      </c>
      <c r="G70" s="767">
        <f t="shared" si="10"/>
        <v>15</v>
      </c>
      <c r="H70" s="795">
        <f t="shared" si="11"/>
        <v>375</v>
      </c>
      <c r="I70" s="796">
        <f t="shared" si="7"/>
        <v>375</v>
      </c>
      <c r="J70" s="875"/>
      <c r="K70" s="878">
        <v>400</v>
      </c>
      <c r="L70" s="879"/>
    </row>
    <row r="71" spans="1:12">
      <c r="A71" s="840"/>
      <c r="B71" s="843">
        <v>60</v>
      </c>
      <c r="C71" s="844" t="s">
        <v>68</v>
      </c>
      <c r="D71" s="843">
        <v>66</v>
      </c>
      <c r="E71" s="368">
        <v>1950</v>
      </c>
      <c r="F71" s="881">
        <f t="shared" si="3"/>
        <v>27.5</v>
      </c>
      <c r="G71" s="767">
        <f t="shared" si="10"/>
        <v>15</v>
      </c>
      <c r="H71" s="795">
        <f t="shared" si="11"/>
        <v>412.5</v>
      </c>
      <c r="I71" s="796">
        <f t="shared" si="7"/>
        <v>412.5</v>
      </c>
      <c r="J71" s="875"/>
      <c r="K71" s="878">
        <v>400</v>
      </c>
      <c r="L71" s="879"/>
    </row>
    <row r="72" spans="1:12">
      <c r="A72" s="840"/>
      <c r="B72" s="843">
        <v>60</v>
      </c>
      <c r="C72" s="844" t="s">
        <v>68</v>
      </c>
      <c r="D72" s="843">
        <v>72</v>
      </c>
      <c r="E72" s="368">
        <v>1950</v>
      </c>
      <c r="F72" s="885">
        <f t="shared" si="3"/>
        <v>30</v>
      </c>
      <c r="G72" s="847">
        <f>ROUND(I72/F72,2)</f>
        <v>15</v>
      </c>
      <c r="H72" s="831">
        <f t="shared" si="11"/>
        <v>450</v>
      </c>
      <c r="I72" s="848">
        <v>450</v>
      </c>
      <c r="J72" s="876"/>
      <c r="K72" s="878">
        <v>400</v>
      </c>
      <c r="L72" s="880">
        <v>1</v>
      </c>
    </row>
    <row r="73" spans="1:12">
      <c r="A73" s="840"/>
      <c r="B73" s="843">
        <v>60</v>
      </c>
      <c r="C73" s="844" t="s">
        <v>68</v>
      </c>
      <c r="D73" s="843">
        <v>74</v>
      </c>
      <c r="E73" s="368">
        <v>1950</v>
      </c>
      <c r="F73" s="881">
        <f t="shared" si="3"/>
        <v>30.833333333333332</v>
      </c>
      <c r="G73" s="767">
        <f t="shared" ref="G73:G78" si="12">G$72</f>
        <v>15</v>
      </c>
      <c r="H73" s="795">
        <f t="shared" si="11"/>
        <v>462.5</v>
      </c>
      <c r="I73" s="796">
        <f t="shared" ref="I73:I96" si="13">H73</f>
        <v>462.5</v>
      </c>
      <c r="J73" s="875"/>
      <c r="K73" s="878">
        <v>400</v>
      </c>
      <c r="L73" s="879"/>
    </row>
    <row r="74" spans="1:12">
      <c r="A74" s="840"/>
      <c r="B74" s="843">
        <v>60</v>
      </c>
      <c r="C74" s="844" t="s">
        <v>68</v>
      </c>
      <c r="D74" s="843">
        <v>78</v>
      </c>
      <c r="E74" s="368">
        <v>1950</v>
      </c>
      <c r="F74" s="881">
        <f t="shared" ref="F74:F96" si="14">(B74*D74)/144</f>
        <v>32.5</v>
      </c>
      <c r="G74" s="767">
        <f t="shared" si="12"/>
        <v>15</v>
      </c>
      <c r="H74" s="795">
        <f t="shared" si="11"/>
        <v>487.5</v>
      </c>
      <c r="I74" s="796">
        <f t="shared" si="13"/>
        <v>487.5</v>
      </c>
      <c r="J74" s="875"/>
      <c r="K74" s="878">
        <v>400</v>
      </c>
      <c r="L74" s="879"/>
    </row>
    <row r="75" spans="1:12">
      <c r="A75" s="840"/>
      <c r="B75" s="843">
        <v>60</v>
      </c>
      <c r="C75" s="844" t="s">
        <v>68</v>
      </c>
      <c r="D75" s="843">
        <v>108</v>
      </c>
      <c r="E75" s="368">
        <v>1950</v>
      </c>
      <c r="F75" s="881">
        <f t="shared" si="14"/>
        <v>45</v>
      </c>
      <c r="G75" s="767">
        <f t="shared" si="12"/>
        <v>15</v>
      </c>
      <c r="H75" s="795">
        <f t="shared" si="11"/>
        <v>675</v>
      </c>
      <c r="I75" s="796">
        <f t="shared" si="13"/>
        <v>675</v>
      </c>
      <c r="J75" s="875"/>
      <c r="K75" s="878">
        <v>550</v>
      </c>
      <c r="L75" s="879"/>
    </row>
    <row r="76" spans="1:12">
      <c r="A76" s="840"/>
      <c r="B76" s="843">
        <v>66</v>
      </c>
      <c r="C76" s="844" t="s">
        <v>68</v>
      </c>
      <c r="D76" s="843">
        <v>54</v>
      </c>
      <c r="E76" s="368">
        <v>1950</v>
      </c>
      <c r="F76" s="881">
        <f t="shared" si="14"/>
        <v>24.75</v>
      </c>
      <c r="G76" s="767">
        <f t="shared" si="12"/>
        <v>15</v>
      </c>
      <c r="H76" s="795">
        <f t="shared" si="11"/>
        <v>371.25</v>
      </c>
      <c r="I76" s="796">
        <f t="shared" si="13"/>
        <v>371.25</v>
      </c>
      <c r="J76" s="875"/>
      <c r="K76" s="878">
        <v>400</v>
      </c>
      <c r="L76" s="879"/>
    </row>
    <row r="77" spans="1:12">
      <c r="A77" s="840"/>
      <c r="B77" s="843">
        <v>66</v>
      </c>
      <c r="C77" s="844" t="s">
        <v>68</v>
      </c>
      <c r="D77" s="843">
        <v>60</v>
      </c>
      <c r="E77" s="368">
        <v>1950</v>
      </c>
      <c r="F77" s="881">
        <f t="shared" si="14"/>
        <v>27.5</v>
      </c>
      <c r="G77" s="767">
        <f t="shared" si="12"/>
        <v>15</v>
      </c>
      <c r="H77" s="795">
        <f t="shared" si="11"/>
        <v>412.5</v>
      </c>
      <c r="I77" s="796">
        <f t="shared" si="13"/>
        <v>412.5</v>
      </c>
      <c r="J77" s="875"/>
      <c r="K77" s="878">
        <v>400</v>
      </c>
      <c r="L77" s="879"/>
    </row>
    <row r="78" spans="1:12" ht="13.5" thickBot="1">
      <c r="A78" s="849"/>
      <c r="B78" s="850">
        <v>66</v>
      </c>
      <c r="C78" s="851" t="s">
        <v>68</v>
      </c>
      <c r="D78" s="850">
        <v>66</v>
      </c>
      <c r="E78" s="816">
        <v>1950</v>
      </c>
      <c r="F78" s="883">
        <f t="shared" si="14"/>
        <v>30.25</v>
      </c>
      <c r="G78" s="768">
        <f t="shared" si="12"/>
        <v>15</v>
      </c>
      <c r="H78" s="836">
        <f t="shared" si="11"/>
        <v>453.75</v>
      </c>
      <c r="I78" s="820">
        <f t="shared" si="13"/>
        <v>453.75</v>
      </c>
      <c r="J78" s="875"/>
      <c r="K78" s="878">
        <v>400</v>
      </c>
      <c r="L78" s="879"/>
    </row>
    <row r="79" spans="1:12">
      <c r="A79" s="852" t="s">
        <v>74</v>
      </c>
      <c r="B79" s="853">
        <v>72</v>
      </c>
      <c r="C79" s="854" t="s">
        <v>68</v>
      </c>
      <c r="D79" s="853">
        <v>30</v>
      </c>
      <c r="E79" s="855">
        <v>1950</v>
      </c>
      <c r="F79" s="882">
        <f t="shared" si="14"/>
        <v>15</v>
      </c>
      <c r="G79" s="766">
        <f>G$82</f>
        <v>15.450000000000001</v>
      </c>
      <c r="H79" s="824">
        <f t="shared" si="11"/>
        <v>231.75000000000003</v>
      </c>
      <c r="I79" s="856">
        <f t="shared" si="13"/>
        <v>231.75000000000003</v>
      </c>
      <c r="J79" s="875"/>
      <c r="K79" s="878">
        <v>300</v>
      </c>
      <c r="L79" s="879"/>
    </row>
    <row r="80" spans="1:12">
      <c r="A80" s="852"/>
      <c r="B80" s="857">
        <v>72</v>
      </c>
      <c r="C80" s="858" t="s">
        <v>68</v>
      </c>
      <c r="D80" s="857">
        <v>36</v>
      </c>
      <c r="E80" s="368">
        <v>1950</v>
      </c>
      <c r="F80" s="881">
        <f t="shared" si="14"/>
        <v>18</v>
      </c>
      <c r="G80" s="767">
        <f>G$82</f>
        <v>15.450000000000001</v>
      </c>
      <c r="H80" s="795">
        <f t="shared" si="11"/>
        <v>278.10000000000002</v>
      </c>
      <c r="I80" s="796">
        <f t="shared" si="13"/>
        <v>278.10000000000002</v>
      </c>
      <c r="J80" s="875"/>
      <c r="K80" s="878">
        <v>300</v>
      </c>
      <c r="L80" s="879"/>
    </row>
    <row r="81" spans="1:12">
      <c r="A81" s="852"/>
      <c r="B81" s="857">
        <v>72</v>
      </c>
      <c r="C81" s="858" t="s">
        <v>68</v>
      </c>
      <c r="D81" s="857">
        <v>60</v>
      </c>
      <c r="E81" s="368">
        <v>1950</v>
      </c>
      <c r="F81" s="881">
        <f t="shared" si="14"/>
        <v>30</v>
      </c>
      <c r="G81" s="767">
        <f>G$82</f>
        <v>15.450000000000001</v>
      </c>
      <c r="H81" s="795">
        <f t="shared" si="11"/>
        <v>463.50000000000006</v>
      </c>
      <c r="I81" s="796">
        <f t="shared" si="13"/>
        <v>463.50000000000006</v>
      </c>
      <c r="J81" s="875"/>
      <c r="K81" s="878">
        <v>400</v>
      </c>
      <c r="L81" s="879"/>
    </row>
    <row r="82" spans="1:12">
      <c r="A82" s="852"/>
      <c r="B82" s="857">
        <v>72</v>
      </c>
      <c r="C82" s="859" t="s">
        <v>68</v>
      </c>
      <c r="D82" s="860">
        <v>72</v>
      </c>
      <c r="E82" s="368">
        <v>1950</v>
      </c>
      <c r="F82" s="885">
        <f t="shared" si="14"/>
        <v>36</v>
      </c>
      <c r="G82" s="847">
        <f>G$72*L82</f>
        <v>15.450000000000001</v>
      </c>
      <c r="H82" s="831">
        <f t="shared" si="11"/>
        <v>556.20000000000005</v>
      </c>
      <c r="I82" s="796">
        <f t="shared" si="13"/>
        <v>556.20000000000005</v>
      </c>
      <c r="J82" s="875"/>
      <c r="K82" s="878">
        <v>400</v>
      </c>
      <c r="L82" s="879">
        <v>1.03</v>
      </c>
    </row>
    <row r="83" spans="1:12">
      <c r="A83" s="852"/>
      <c r="B83" s="857">
        <v>72</v>
      </c>
      <c r="C83" s="858" t="s">
        <v>68</v>
      </c>
      <c r="D83" s="857">
        <v>78</v>
      </c>
      <c r="E83" s="368">
        <v>1950</v>
      </c>
      <c r="F83" s="881">
        <f t="shared" si="14"/>
        <v>39</v>
      </c>
      <c r="G83" s="767">
        <f t="shared" ref="G83:G94" si="15">G$82</f>
        <v>15.450000000000001</v>
      </c>
      <c r="H83" s="795">
        <f t="shared" si="11"/>
        <v>602.55000000000007</v>
      </c>
      <c r="I83" s="796">
        <f t="shared" si="13"/>
        <v>602.55000000000007</v>
      </c>
      <c r="J83" s="875"/>
      <c r="K83" s="878">
        <v>400</v>
      </c>
      <c r="L83" s="879"/>
    </row>
    <row r="84" spans="1:12">
      <c r="A84" s="852"/>
      <c r="B84" s="857">
        <v>72</v>
      </c>
      <c r="C84" s="858" t="s">
        <v>68</v>
      </c>
      <c r="D84" s="857">
        <v>84</v>
      </c>
      <c r="E84" s="368">
        <v>1950</v>
      </c>
      <c r="F84" s="881">
        <f t="shared" si="14"/>
        <v>42</v>
      </c>
      <c r="G84" s="767">
        <f t="shared" si="15"/>
        <v>15.450000000000001</v>
      </c>
      <c r="H84" s="795">
        <f t="shared" si="11"/>
        <v>648.90000000000009</v>
      </c>
      <c r="I84" s="796">
        <f t="shared" si="13"/>
        <v>648.90000000000009</v>
      </c>
      <c r="J84" s="875"/>
      <c r="K84" s="878">
        <v>550</v>
      </c>
      <c r="L84" s="879"/>
    </row>
    <row r="85" spans="1:12">
      <c r="A85" s="852"/>
      <c r="B85" s="857">
        <v>72</v>
      </c>
      <c r="C85" s="858" t="s">
        <v>68</v>
      </c>
      <c r="D85" s="857">
        <v>86</v>
      </c>
      <c r="E85" s="368">
        <v>1950</v>
      </c>
      <c r="F85" s="881">
        <f t="shared" si="14"/>
        <v>43</v>
      </c>
      <c r="G85" s="767">
        <f t="shared" si="15"/>
        <v>15.450000000000001</v>
      </c>
      <c r="H85" s="795">
        <f t="shared" si="11"/>
        <v>664.35</v>
      </c>
      <c r="I85" s="796">
        <f t="shared" si="13"/>
        <v>664.35</v>
      </c>
      <c r="J85" s="875"/>
      <c r="K85" s="878">
        <v>550</v>
      </c>
      <c r="L85" s="879"/>
    </row>
    <row r="86" spans="1:12">
      <c r="A86" s="852"/>
      <c r="B86" s="857">
        <v>72</v>
      </c>
      <c r="C86" s="858" t="s">
        <v>68</v>
      </c>
      <c r="D86" s="857">
        <v>90</v>
      </c>
      <c r="E86" s="368">
        <v>1950</v>
      </c>
      <c r="F86" s="881">
        <f t="shared" si="14"/>
        <v>45</v>
      </c>
      <c r="G86" s="767">
        <f t="shared" si="15"/>
        <v>15.450000000000001</v>
      </c>
      <c r="H86" s="795">
        <f t="shared" si="11"/>
        <v>695.25</v>
      </c>
      <c r="I86" s="796">
        <f t="shared" si="13"/>
        <v>695.25</v>
      </c>
      <c r="J86" s="875"/>
      <c r="K86" s="878">
        <v>550</v>
      </c>
      <c r="L86" s="879"/>
    </row>
    <row r="87" spans="1:12">
      <c r="A87" s="852"/>
      <c r="B87" s="857">
        <v>72</v>
      </c>
      <c r="C87" s="858" t="s">
        <v>68</v>
      </c>
      <c r="D87" s="857">
        <v>96</v>
      </c>
      <c r="E87" s="368">
        <v>1950</v>
      </c>
      <c r="F87" s="881">
        <f t="shared" si="14"/>
        <v>48</v>
      </c>
      <c r="G87" s="767">
        <f t="shared" si="15"/>
        <v>15.450000000000001</v>
      </c>
      <c r="H87" s="795">
        <f t="shared" si="11"/>
        <v>741.6</v>
      </c>
      <c r="I87" s="796">
        <f t="shared" si="13"/>
        <v>741.6</v>
      </c>
      <c r="J87" s="875"/>
      <c r="K87" s="878">
        <v>550</v>
      </c>
      <c r="L87" s="879"/>
    </row>
    <row r="88" spans="1:12">
      <c r="A88" s="852"/>
      <c r="B88" s="857">
        <v>72</v>
      </c>
      <c r="C88" s="858" t="s">
        <v>68</v>
      </c>
      <c r="D88" s="857">
        <v>108</v>
      </c>
      <c r="E88" s="368">
        <v>1950</v>
      </c>
      <c r="F88" s="881">
        <f t="shared" si="14"/>
        <v>54</v>
      </c>
      <c r="G88" s="767">
        <f t="shared" si="15"/>
        <v>15.450000000000001</v>
      </c>
      <c r="H88" s="795">
        <f t="shared" si="11"/>
        <v>834.30000000000007</v>
      </c>
      <c r="I88" s="796">
        <f t="shared" si="13"/>
        <v>834.30000000000007</v>
      </c>
      <c r="J88" s="875"/>
      <c r="K88" s="878">
        <v>550</v>
      </c>
      <c r="L88" s="879"/>
    </row>
    <row r="89" spans="1:12">
      <c r="A89" s="852"/>
      <c r="B89" s="857">
        <v>78</v>
      </c>
      <c r="C89" s="858" t="s">
        <v>68</v>
      </c>
      <c r="D89" s="857">
        <v>66</v>
      </c>
      <c r="E89" s="368">
        <v>1950</v>
      </c>
      <c r="F89" s="881">
        <f t="shared" si="14"/>
        <v>35.75</v>
      </c>
      <c r="G89" s="767">
        <f t="shared" si="15"/>
        <v>15.450000000000001</v>
      </c>
      <c r="H89" s="795">
        <f t="shared" si="11"/>
        <v>552.33750000000009</v>
      </c>
      <c r="I89" s="796">
        <f t="shared" si="13"/>
        <v>552.33750000000009</v>
      </c>
      <c r="J89" s="875"/>
      <c r="K89" s="878">
        <v>400</v>
      </c>
      <c r="L89" s="879"/>
    </row>
    <row r="90" spans="1:12">
      <c r="A90" s="852"/>
      <c r="B90" s="857">
        <v>78</v>
      </c>
      <c r="C90" s="858" t="s">
        <v>68</v>
      </c>
      <c r="D90" s="857">
        <v>78</v>
      </c>
      <c r="E90" s="368">
        <v>1950</v>
      </c>
      <c r="F90" s="881">
        <f t="shared" si="14"/>
        <v>42.25</v>
      </c>
      <c r="G90" s="767">
        <f t="shared" si="15"/>
        <v>15.450000000000001</v>
      </c>
      <c r="H90" s="795">
        <f t="shared" si="11"/>
        <v>652.76250000000005</v>
      </c>
      <c r="I90" s="796">
        <f t="shared" si="13"/>
        <v>652.76250000000005</v>
      </c>
      <c r="J90" s="875"/>
      <c r="K90" s="878">
        <v>550</v>
      </c>
      <c r="L90" s="879"/>
    </row>
    <row r="91" spans="1:12">
      <c r="A91" s="852"/>
      <c r="B91" s="857">
        <v>78</v>
      </c>
      <c r="C91" s="858" t="s">
        <v>68</v>
      </c>
      <c r="D91" s="857">
        <v>90</v>
      </c>
      <c r="E91" s="368">
        <v>1950</v>
      </c>
      <c r="F91" s="881">
        <f t="shared" si="14"/>
        <v>48.75</v>
      </c>
      <c r="G91" s="767">
        <f t="shared" si="15"/>
        <v>15.450000000000001</v>
      </c>
      <c r="H91" s="795">
        <f t="shared" si="11"/>
        <v>753.1875</v>
      </c>
      <c r="I91" s="796">
        <f t="shared" si="13"/>
        <v>753.1875</v>
      </c>
      <c r="J91" s="875"/>
      <c r="K91" s="878">
        <v>550</v>
      </c>
      <c r="L91" s="879"/>
    </row>
    <row r="92" spans="1:12">
      <c r="A92" s="852"/>
      <c r="B92" s="861">
        <v>84</v>
      </c>
      <c r="C92" s="862" t="s">
        <v>68</v>
      </c>
      <c r="D92" s="861">
        <v>30</v>
      </c>
      <c r="E92" s="368">
        <v>1950</v>
      </c>
      <c r="F92" s="881">
        <f t="shared" si="14"/>
        <v>17.5</v>
      </c>
      <c r="G92" s="767">
        <f t="shared" si="15"/>
        <v>15.450000000000001</v>
      </c>
      <c r="H92" s="795">
        <f t="shared" si="11"/>
        <v>270.375</v>
      </c>
      <c r="I92" s="796">
        <f t="shared" si="13"/>
        <v>270.375</v>
      </c>
      <c r="J92" s="875"/>
      <c r="K92" s="878">
        <v>300</v>
      </c>
      <c r="L92" s="879"/>
    </row>
    <row r="93" spans="1:12">
      <c r="A93" s="852"/>
      <c r="B93" s="857">
        <v>84</v>
      </c>
      <c r="C93" s="858" t="s">
        <v>68</v>
      </c>
      <c r="D93" s="857">
        <v>84</v>
      </c>
      <c r="E93" s="368">
        <v>1950</v>
      </c>
      <c r="F93" s="881">
        <f t="shared" si="14"/>
        <v>49</v>
      </c>
      <c r="G93" s="767">
        <f t="shared" si="15"/>
        <v>15.450000000000001</v>
      </c>
      <c r="H93" s="795">
        <f t="shared" si="11"/>
        <v>757.05000000000007</v>
      </c>
      <c r="I93" s="796">
        <f t="shared" si="13"/>
        <v>757.05000000000007</v>
      </c>
      <c r="J93" s="875"/>
      <c r="K93" s="878">
        <v>550</v>
      </c>
      <c r="L93" s="879"/>
    </row>
    <row r="94" spans="1:12" ht="13.5" thickBot="1">
      <c r="A94" s="852"/>
      <c r="B94" s="863">
        <v>84</v>
      </c>
      <c r="C94" s="864" t="s">
        <v>68</v>
      </c>
      <c r="D94" s="863">
        <v>108</v>
      </c>
      <c r="E94" s="774">
        <v>1950</v>
      </c>
      <c r="F94" s="883">
        <f t="shared" si="14"/>
        <v>63</v>
      </c>
      <c r="G94" s="865">
        <f t="shared" si="15"/>
        <v>15.450000000000001</v>
      </c>
      <c r="H94" s="795">
        <f t="shared" si="11"/>
        <v>973.35</v>
      </c>
      <c r="I94" s="802">
        <f t="shared" si="13"/>
        <v>973.35</v>
      </c>
      <c r="J94" s="875"/>
      <c r="K94" s="878">
        <v>600</v>
      </c>
      <c r="L94" s="879"/>
    </row>
    <row r="95" spans="1:12">
      <c r="A95" s="866"/>
      <c r="B95" s="867">
        <v>90</v>
      </c>
      <c r="C95" s="868" t="s">
        <v>68</v>
      </c>
      <c r="D95" s="867">
        <v>90</v>
      </c>
      <c r="E95" s="367">
        <v>1950</v>
      </c>
      <c r="F95" s="884">
        <f t="shared" si="14"/>
        <v>56.25</v>
      </c>
      <c r="G95" s="787">
        <f>G$72*L95</f>
        <v>17.16</v>
      </c>
      <c r="H95" s="788">
        <f t="shared" si="11"/>
        <v>965.25</v>
      </c>
      <c r="I95" s="789">
        <f t="shared" si="13"/>
        <v>965.25</v>
      </c>
      <c r="J95" s="875"/>
      <c r="K95" s="878">
        <v>550</v>
      </c>
      <c r="L95" s="879">
        <v>1.1439999999999999</v>
      </c>
    </row>
    <row r="96" spans="1:12" ht="13.5" thickBot="1">
      <c r="A96" s="869"/>
      <c r="B96" s="870">
        <v>122</v>
      </c>
      <c r="C96" s="871" t="s">
        <v>68</v>
      </c>
      <c r="D96" s="870">
        <v>75</v>
      </c>
      <c r="E96" s="816">
        <v>1950</v>
      </c>
      <c r="F96" s="883">
        <f t="shared" si="14"/>
        <v>63.541666666666664</v>
      </c>
      <c r="G96" s="768">
        <f>G95</f>
        <v>17.16</v>
      </c>
      <c r="H96" s="836">
        <f t="shared" si="11"/>
        <v>1090.375</v>
      </c>
      <c r="I96" s="820">
        <f t="shared" si="13"/>
        <v>1090.375</v>
      </c>
      <c r="J96" s="875"/>
      <c r="K96" s="878">
        <v>600</v>
      </c>
      <c r="L96" s="879"/>
    </row>
  </sheetData>
  <mergeCells count="1">
    <mergeCell ref="M4:Q4"/>
  </mergeCells>
  <phoneticPr fontId="25" type="noConversion"/>
  <pageMargins left="0.75" right="0.75" top="1" bottom="1" header="0.5" footer="0.5"/>
  <pageSetup paperSize="3" scale="63" orientation="portrait" horizontalDpi="300" verticalDpi="300" r:id="rId1"/>
  <headerFooter alignWithMargins="0"/>
  <drawing r:id="rId2"/>
  <legacyDrawing r:id="rId3"/>
</worksheet>
</file>

<file path=xl/worksheets/sheet15.xml><?xml version="1.0" encoding="utf-8"?>
<worksheet xmlns="http://schemas.openxmlformats.org/spreadsheetml/2006/main" xmlns:r="http://schemas.openxmlformats.org/officeDocument/2006/relationships">
  <sheetPr>
    <pageSetUpPr fitToPage="1"/>
  </sheetPr>
  <dimension ref="A3:DX66"/>
  <sheetViews>
    <sheetView topLeftCell="F13" zoomScale="75" zoomScaleNormal="75" workbookViewId="0">
      <selection activeCell="T19" sqref="T19"/>
    </sheetView>
  </sheetViews>
  <sheetFormatPr defaultRowHeight="12.75"/>
  <cols>
    <col min="2" max="2" width="10.140625" customWidth="1"/>
    <col min="3" max="3" width="4.140625" customWidth="1"/>
    <col min="5" max="5" width="12.5703125" customWidth="1"/>
    <col min="6" max="6" width="11.28515625" customWidth="1"/>
    <col min="11" max="11" width="4" customWidth="1"/>
    <col min="12" max="12" width="17.5703125" customWidth="1"/>
    <col min="19" max="19" width="5.140625" customWidth="1"/>
    <col min="20" max="20" width="19.7109375" customWidth="1"/>
    <col min="21" max="21" width="14.7109375" customWidth="1"/>
    <col min="22" max="22" width="10.140625" customWidth="1"/>
    <col min="27" max="27" width="2.28515625" customWidth="1"/>
    <col min="29" max="29" width="8.5703125" customWidth="1"/>
    <col min="35" max="35" width="2.28515625" customWidth="1"/>
    <col min="36" max="36" width="11.85546875" customWidth="1"/>
    <col min="37" max="37" width="12.7109375" bestFit="1" customWidth="1"/>
    <col min="38" max="38" width="13.28515625" bestFit="1" customWidth="1"/>
    <col min="39" max="39" width="12.28515625" bestFit="1" customWidth="1"/>
    <col min="40" max="40" width="13.28515625" bestFit="1" customWidth="1"/>
    <col min="41" max="41" width="11.28515625" customWidth="1"/>
    <col min="42" max="42" width="11.85546875" customWidth="1"/>
    <col min="45" max="45" width="18.140625" bestFit="1" customWidth="1"/>
    <col min="46" max="46" width="5.42578125" customWidth="1"/>
    <col min="47" max="50" width="13.28515625" bestFit="1" customWidth="1"/>
    <col min="51" max="77" width="13.28515625" customWidth="1"/>
    <col min="78" max="78" width="10.5703125" customWidth="1"/>
    <col min="79" max="79" width="9.7109375" customWidth="1"/>
    <col min="80" max="80" width="5.140625" customWidth="1"/>
    <col min="81" max="81" width="9.7109375" customWidth="1"/>
    <col min="82" max="82" width="5.140625" customWidth="1"/>
    <col min="83" max="83" width="9.7109375" customWidth="1"/>
    <col min="84" max="84" width="5.140625" customWidth="1"/>
    <col min="85" max="85" width="9.7109375" customWidth="1"/>
    <col min="86" max="86" width="7.28515625" customWidth="1"/>
    <col min="87" max="87" width="9.5703125" customWidth="1"/>
    <col min="88" max="88" width="5.140625" customWidth="1"/>
    <col min="89" max="89" width="9.5703125" customWidth="1"/>
    <col min="90" max="90" width="7" customWidth="1"/>
    <col min="91" max="91" width="9.5703125" customWidth="1"/>
    <col min="92" max="92" width="5.140625" customWidth="1"/>
    <col min="93" max="93" width="9.7109375" bestFit="1" customWidth="1"/>
    <col min="94" max="94" width="5.140625" customWidth="1"/>
    <col min="95" max="95" width="9.7109375" bestFit="1" customWidth="1"/>
    <col min="96" max="96" width="8.140625" customWidth="1"/>
    <col min="97" max="97" width="9.7109375" bestFit="1" customWidth="1"/>
    <col min="98" max="98" width="5.140625" customWidth="1"/>
    <col min="99" max="99" width="9.7109375" bestFit="1" customWidth="1"/>
    <col min="100" max="100" width="5.140625" customWidth="1"/>
    <col min="101" max="101" width="9.7109375" bestFit="1" customWidth="1"/>
    <col min="102" max="102" width="5.140625" customWidth="1"/>
    <col min="103" max="103" width="9.7109375" bestFit="1" customWidth="1"/>
    <col min="104" max="104" width="5.140625" customWidth="1"/>
    <col min="105" max="105" width="9.5703125" customWidth="1"/>
    <col min="106" max="106" width="5.140625" customWidth="1"/>
    <col min="107" max="107" width="9.7109375" bestFit="1" customWidth="1"/>
    <col min="108" max="108" width="5.140625" customWidth="1"/>
    <col min="109" max="109" width="9.5703125" customWidth="1"/>
    <col min="110" max="110" width="5.140625" customWidth="1"/>
    <col min="111" max="111" width="9.5703125" bestFit="1" customWidth="1"/>
    <col min="112" max="112" width="5.140625" customWidth="1"/>
    <col min="113" max="113" width="9.7109375" bestFit="1" customWidth="1"/>
    <col min="114" max="114" width="5.140625" customWidth="1"/>
    <col min="115" max="115" width="9.5703125" bestFit="1" customWidth="1"/>
    <col min="116" max="116" width="5.140625" customWidth="1"/>
    <col min="117" max="117" width="9.5703125" customWidth="1"/>
    <col min="118" max="118" width="5.140625" customWidth="1"/>
    <col min="119" max="119" width="9.7109375" bestFit="1" customWidth="1"/>
    <col min="120" max="120" width="6.5703125" customWidth="1"/>
    <col min="121" max="121" width="11.140625" bestFit="1" customWidth="1"/>
    <col min="122" max="122" width="10.5703125" customWidth="1"/>
    <col min="123" max="123" width="9.5703125" bestFit="1" customWidth="1"/>
    <col min="124" max="124" width="5.140625" customWidth="1"/>
    <col min="125" max="125" width="9.7109375" bestFit="1" customWidth="1"/>
    <col min="126" max="126" width="6.5703125" customWidth="1"/>
    <col min="127" max="127" width="11.140625" bestFit="1" customWidth="1"/>
    <col min="128" max="128" width="10.5703125" bestFit="1" customWidth="1"/>
  </cols>
  <sheetData>
    <row r="3" spans="1:128" ht="23.25">
      <c r="D3" s="637" t="s">
        <v>779</v>
      </c>
    </row>
    <row r="4" spans="1:128" ht="23.25">
      <c r="D4" s="636" t="s">
        <v>119</v>
      </c>
    </row>
    <row r="5" spans="1:128" ht="23.25">
      <c r="D5" s="637" t="s">
        <v>140</v>
      </c>
    </row>
    <row r="10" spans="1:128" ht="13.5" thickBot="1">
      <c r="AK10" s="624"/>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8"/>
      <c r="BQ10" s="88"/>
      <c r="BR10" s="88"/>
      <c r="BS10" s="88"/>
      <c r="BT10" s="88"/>
      <c r="BU10" s="88"/>
      <c r="BV10" s="88"/>
      <c r="BW10" s="88"/>
      <c r="BX10" s="88"/>
      <c r="BY10" s="88"/>
      <c r="BZ10" s="88"/>
      <c r="CA10" s="88"/>
      <c r="CB10" s="88"/>
      <c r="CC10" s="88"/>
      <c r="CD10" s="88"/>
      <c r="CE10" s="88"/>
      <c r="CF10" s="88"/>
      <c r="CG10" s="88"/>
      <c r="CH10" s="88"/>
      <c r="CI10" s="88"/>
      <c r="CJ10" s="88"/>
      <c r="CK10" s="88"/>
      <c r="CL10" s="88"/>
      <c r="CM10" s="88"/>
      <c r="CN10" s="88"/>
      <c r="CO10" s="88"/>
      <c r="CP10" s="88"/>
      <c r="CQ10" s="88"/>
      <c r="CR10" s="88"/>
      <c r="CS10" s="88"/>
      <c r="CT10" s="88"/>
      <c r="CU10" s="88"/>
      <c r="CV10" s="88"/>
      <c r="CW10" s="88"/>
      <c r="CX10" s="88"/>
      <c r="CY10" s="88"/>
      <c r="CZ10" s="88"/>
      <c r="DA10" s="88"/>
      <c r="DB10" s="88"/>
      <c r="DC10" s="88"/>
      <c r="DD10" s="88"/>
      <c r="DE10" s="88"/>
      <c r="DF10" s="88"/>
      <c r="DG10" s="88"/>
      <c r="DH10" s="88"/>
      <c r="DI10" s="88"/>
      <c r="DJ10" s="88"/>
      <c r="DK10" s="88"/>
      <c r="DL10" s="88"/>
      <c r="DM10" s="88"/>
      <c r="DN10" s="88"/>
      <c r="DO10" s="88"/>
      <c r="DP10" s="88"/>
      <c r="DQ10" s="88"/>
      <c r="DR10" s="88"/>
    </row>
    <row r="11" spans="1:128">
      <c r="A11" s="24" t="s">
        <v>704</v>
      </c>
      <c r="D11" s="344"/>
      <c r="E11" s="372"/>
      <c r="F11" s="406" t="s">
        <v>941</v>
      </c>
      <c r="G11" s="372"/>
      <c r="H11" s="372"/>
      <c r="I11" s="372"/>
      <c r="J11" s="375"/>
      <c r="L11" s="344"/>
      <c r="M11" s="372"/>
      <c r="N11" s="372"/>
      <c r="O11" s="406" t="s">
        <v>705</v>
      </c>
      <c r="P11" s="372"/>
      <c r="Q11" s="372"/>
      <c r="R11" s="375"/>
      <c r="T11" s="344"/>
      <c r="U11" s="372"/>
      <c r="V11" s="372"/>
      <c r="W11" s="406" t="s">
        <v>706</v>
      </c>
      <c r="X11" s="372"/>
      <c r="Y11" s="372"/>
      <c r="Z11" s="375"/>
      <c r="AB11" s="344"/>
      <c r="AC11" s="372"/>
      <c r="AD11" s="372"/>
      <c r="AE11" s="406" t="s">
        <v>707</v>
      </c>
      <c r="AF11" s="372"/>
      <c r="AG11" s="372"/>
      <c r="AH11" s="375"/>
      <c r="AJ11" s="344"/>
      <c r="AL11" s="372"/>
      <c r="AM11" s="406" t="s">
        <v>708</v>
      </c>
      <c r="AN11" s="372"/>
      <c r="AO11" s="372"/>
      <c r="AP11" s="661" t="s">
        <v>782</v>
      </c>
      <c r="AQ11" s="659" t="s">
        <v>782</v>
      </c>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8"/>
      <c r="BQ11" s="88"/>
      <c r="BR11" s="88"/>
      <c r="BS11" s="88"/>
      <c r="BT11" s="88"/>
      <c r="BU11" s="88"/>
      <c r="BV11" s="88"/>
      <c r="BW11" s="88"/>
      <c r="BX11" s="88"/>
      <c r="BY11" s="88"/>
      <c r="BZ11" s="88"/>
      <c r="CA11" s="88"/>
      <c r="CB11" s="88"/>
      <c r="CC11" s="88"/>
      <c r="CD11" s="88"/>
      <c r="CE11" s="88"/>
      <c r="CF11" s="88"/>
      <c r="CG11" s="88"/>
      <c r="CH11" s="88"/>
      <c r="CI11" s="88"/>
      <c r="CJ11" s="88"/>
      <c r="CK11" s="88"/>
      <c r="CL11" s="88"/>
      <c r="CM11" s="88"/>
      <c r="CN11" s="88"/>
      <c r="CO11" s="88"/>
      <c r="CP11" s="88"/>
      <c r="CQ11" s="88"/>
      <c r="CR11" s="88"/>
      <c r="CS11" s="88"/>
      <c r="CT11" s="88"/>
      <c r="CU11" s="88"/>
      <c r="CV11" s="88"/>
      <c r="CW11" s="88"/>
      <c r="CX11" s="88"/>
      <c r="CY11" s="88"/>
      <c r="CZ11" s="88"/>
      <c r="DA11" s="88"/>
      <c r="DB11" s="88"/>
      <c r="DC11" s="88"/>
      <c r="DD11" s="88"/>
      <c r="DE11" s="88"/>
      <c r="DF11" s="88"/>
      <c r="DG11" s="88"/>
      <c r="DH11" s="88"/>
      <c r="DI11" s="88"/>
      <c r="DJ11" s="88"/>
      <c r="DK11" s="88"/>
      <c r="DL11" s="88"/>
      <c r="DM11" s="88"/>
      <c r="DN11" s="88"/>
      <c r="DO11" s="88"/>
      <c r="DP11" s="88"/>
      <c r="DQ11" s="88"/>
      <c r="DR11" s="88"/>
    </row>
    <row r="12" spans="1:128" ht="13.5" thickBot="1">
      <c r="D12" s="360" t="s">
        <v>709</v>
      </c>
      <c r="E12" s="624" t="s">
        <v>710</v>
      </c>
      <c r="F12" s="624" t="s">
        <v>711</v>
      </c>
      <c r="G12" s="624" t="s">
        <v>712</v>
      </c>
      <c r="H12" s="624" t="s">
        <v>713</v>
      </c>
      <c r="I12" s="624" t="s">
        <v>714</v>
      </c>
      <c r="J12" s="625" t="s">
        <v>715</v>
      </c>
      <c r="L12" s="360" t="s">
        <v>709</v>
      </c>
      <c r="M12" s="624" t="s">
        <v>710</v>
      </c>
      <c r="N12" s="624" t="s">
        <v>711</v>
      </c>
      <c r="O12" s="624" t="s">
        <v>712</v>
      </c>
      <c r="P12" s="624" t="s">
        <v>713</v>
      </c>
      <c r="Q12" s="624" t="s">
        <v>714</v>
      </c>
      <c r="R12" s="625" t="s">
        <v>715</v>
      </c>
      <c r="T12" s="360" t="s">
        <v>709</v>
      </c>
      <c r="U12" s="624" t="s">
        <v>710</v>
      </c>
      <c r="V12" s="624" t="s">
        <v>711</v>
      </c>
      <c r="W12" s="624" t="s">
        <v>712</v>
      </c>
      <c r="X12" s="624" t="s">
        <v>713</v>
      </c>
      <c r="Y12" s="624" t="s">
        <v>714</v>
      </c>
      <c r="Z12" s="625" t="s">
        <v>715</v>
      </c>
      <c r="AB12" s="360" t="s">
        <v>709</v>
      </c>
      <c r="AC12" s="624" t="s">
        <v>710</v>
      </c>
      <c r="AD12" s="624" t="s">
        <v>711</v>
      </c>
      <c r="AE12" s="624" t="s">
        <v>712</v>
      </c>
      <c r="AF12" s="624" t="s">
        <v>713</v>
      </c>
      <c r="AG12" s="624" t="s">
        <v>714</v>
      </c>
      <c r="AH12" s="625" t="s">
        <v>715</v>
      </c>
      <c r="AJ12" s="360" t="s">
        <v>711</v>
      </c>
      <c r="AK12" s="624" t="s">
        <v>712</v>
      </c>
      <c r="AL12" s="624" t="s">
        <v>713</v>
      </c>
      <c r="AM12" s="624" t="s">
        <v>714</v>
      </c>
      <c r="AN12" s="624" t="s">
        <v>715</v>
      </c>
      <c r="AO12" s="624" t="s">
        <v>716</v>
      </c>
      <c r="AP12" s="662" t="s">
        <v>783</v>
      </c>
      <c r="AQ12" s="660" t="s">
        <v>784</v>
      </c>
      <c r="AR12" s="32"/>
      <c r="AS12" s="88"/>
      <c r="AT12" s="730"/>
      <c r="AU12" s="88"/>
      <c r="AV12" s="88"/>
      <c r="AW12" s="88"/>
      <c r="AX12" s="88"/>
      <c r="AY12" s="88"/>
      <c r="AZ12" s="88"/>
      <c r="BA12" s="88"/>
      <c r="BB12" s="88"/>
      <c r="BC12" s="88"/>
      <c r="BD12" s="88"/>
      <c r="BE12" s="88"/>
      <c r="BF12" s="88"/>
      <c r="BG12" s="88"/>
      <c r="BH12" s="88"/>
      <c r="BI12" s="88"/>
      <c r="BJ12" s="88"/>
      <c r="BK12" s="88"/>
      <c r="BL12" s="88"/>
      <c r="BM12" s="88"/>
      <c r="BN12" s="88"/>
      <c r="BO12" s="88"/>
      <c r="BP12" s="88"/>
      <c r="BQ12" s="88"/>
      <c r="BR12" s="88"/>
      <c r="BS12" s="88"/>
      <c r="BT12" s="88"/>
      <c r="BU12" s="88"/>
      <c r="BV12" s="88"/>
      <c r="BW12" s="88"/>
      <c r="BX12" s="88"/>
      <c r="BY12" s="88"/>
      <c r="BZ12" s="88"/>
      <c r="CA12" s="88"/>
      <c r="CB12" s="88"/>
      <c r="CC12" s="88"/>
      <c r="CD12" s="88"/>
      <c r="CE12" s="88"/>
      <c r="CF12" s="88"/>
      <c r="CG12" s="88"/>
      <c r="CH12" s="88"/>
      <c r="CI12" s="88"/>
      <c r="CJ12" s="88"/>
      <c r="CK12" s="88"/>
      <c r="CL12" s="88"/>
      <c r="CM12" s="88"/>
      <c r="CN12" s="88"/>
      <c r="CO12" s="88"/>
      <c r="CP12" s="88"/>
      <c r="CQ12" s="88"/>
      <c r="CR12" s="88"/>
      <c r="CS12" s="88"/>
      <c r="CT12" s="88"/>
      <c r="CU12" s="88"/>
      <c r="CV12" s="88"/>
      <c r="CW12" s="88"/>
      <c r="CX12" s="88"/>
      <c r="CY12" s="88"/>
      <c r="CZ12" s="88"/>
      <c r="DA12" s="88"/>
      <c r="DB12" s="88"/>
      <c r="DC12" s="88"/>
      <c r="DD12" s="88"/>
      <c r="DE12" s="88"/>
      <c r="DF12" s="88"/>
      <c r="DG12" s="88"/>
      <c r="DH12" s="88"/>
      <c r="DI12" s="88"/>
      <c r="DJ12" s="88"/>
      <c r="DK12" s="88"/>
      <c r="DL12" s="88"/>
      <c r="DM12" s="88"/>
      <c r="DN12" s="88"/>
      <c r="DO12" s="88"/>
      <c r="DP12" s="88"/>
      <c r="DQ12" s="88"/>
      <c r="DR12" s="88"/>
      <c r="DS12" s="88"/>
      <c r="DT12" s="88"/>
      <c r="DU12" s="88"/>
      <c r="DV12" s="88"/>
      <c r="DW12" s="88"/>
      <c r="DX12" s="88"/>
    </row>
    <row r="13" spans="1:128">
      <c r="AJ13" s="305"/>
      <c r="AK13" s="88"/>
      <c r="AL13" s="88"/>
      <c r="AM13" s="88"/>
      <c r="AN13" s="88"/>
      <c r="AO13" s="88"/>
      <c r="AP13" s="659"/>
      <c r="AQ13" s="659"/>
      <c r="AR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8"/>
      <c r="BQ13" s="88"/>
      <c r="BR13" s="88"/>
      <c r="BS13" s="88"/>
      <c r="BT13" s="88"/>
      <c r="BU13" s="88"/>
      <c r="BV13" s="88"/>
      <c r="BW13" s="88"/>
      <c r="BX13" s="88"/>
      <c r="BY13" s="88"/>
      <c r="BZ13" s="88"/>
      <c r="CA13" s="88"/>
      <c r="CB13" s="88"/>
      <c r="CC13" s="88"/>
      <c r="CD13" s="88"/>
      <c r="CE13" s="88"/>
      <c r="CF13" s="88"/>
      <c r="CG13" s="88"/>
      <c r="CH13" s="88"/>
      <c r="CI13" s="88"/>
      <c r="CJ13" s="88"/>
      <c r="CK13" s="88"/>
      <c r="CL13" s="88"/>
      <c r="CM13" s="88"/>
      <c r="CN13" s="88"/>
      <c r="CO13" s="88"/>
      <c r="CP13" s="88"/>
      <c r="CQ13" s="88"/>
      <c r="CR13" s="88"/>
      <c r="CS13" s="88"/>
      <c r="CT13" s="88"/>
      <c r="CU13" s="88"/>
      <c r="CV13" s="88"/>
      <c r="CW13" s="88"/>
      <c r="CX13" s="88"/>
      <c r="CY13" s="88"/>
      <c r="CZ13" s="88"/>
      <c r="DA13" s="88"/>
      <c r="DB13" s="88"/>
      <c r="DC13" s="88"/>
      <c r="DD13" s="88"/>
      <c r="DE13" s="88"/>
      <c r="DF13" s="88"/>
      <c r="DG13" s="88"/>
      <c r="DH13" s="88"/>
      <c r="DI13" s="88"/>
      <c r="DJ13" s="88"/>
      <c r="DK13" s="88"/>
      <c r="DL13" s="88"/>
      <c r="DM13" s="88"/>
      <c r="DN13" s="88"/>
      <c r="DO13" s="88"/>
      <c r="DP13" s="88"/>
      <c r="DQ13" s="88"/>
      <c r="DR13" s="88"/>
      <c r="DS13" s="88"/>
      <c r="DT13" s="88"/>
      <c r="DU13" s="88"/>
      <c r="DV13" s="88"/>
      <c r="DW13" s="88"/>
      <c r="DX13" s="88"/>
    </row>
    <row r="14" spans="1:128">
      <c r="A14">
        <v>1</v>
      </c>
      <c r="B14" s="1187">
        <v>2008</v>
      </c>
      <c r="D14" s="448" t="s">
        <v>717</v>
      </c>
      <c r="E14" s="448"/>
      <c r="F14" s="665">
        <v>0</v>
      </c>
      <c r="G14" s="665">
        <v>0</v>
      </c>
      <c r="H14" s="665">
        <v>3573</v>
      </c>
      <c r="I14" s="665">
        <v>0</v>
      </c>
      <c r="J14" s="665">
        <v>0</v>
      </c>
      <c r="L14" s="379">
        <v>0</v>
      </c>
      <c r="M14" s="379">
        <v>0</v>
      </c>
      <c r="N14" s="670">
        <v>0</v>
      </c>
      <c r="O14" s="670">
        <v>0</v>
      </c>
      <c r="P14" s="670">
        <v>0</v>
      </c>
      <c r="Q14" s="670">
        <v>0</v>
      </c>
      <c r="R14" s="670">
        <v>0</v>
      </c>
      <c r="T14" s="379">
        <v>0</v>
      </c>
      <c r="U14" s="379">
        <v>0</v>
      </c>
      <c r="V14" s="670">
        <v>0</v>
      </c>
      <c r="W14" s="669">
        <v>3000</v>
      </c>
      <c r="X14" s="670">
        <v>0</v>
      </c>
      <c r="Y14" s="670">
        <v>0</v>
      </c>
      <c r="Z14" s="670">
        <v>0</v>
      </c>
      <c r="AB14" s="379"/>
      <c r="AC14" s="379"/>
      <c r="AD14" s="670"/>
      <c r="AE14" s="670"/>
      <c r="AF14" s="670"/>
      <c r="AG14" s="670"/>
      <c r="AH14" s="670"/>
      <c r="AJ14" s="669">
        <f>AD14+V14+N14+F14</f>
        <v>0</v>
      </c>
      <c r="AK14" s="669">
        <f>AE14+W14+O14+G14</f>
        <v>3000</v>
      </c>
      <c r="AL14" s="669">
        <f>AF14+X14+P14+H14</f>
        <v>3573</v>
      </c>
      <c r="AM14" s="665">
        <f>AG14+Y14+Q14+I14</f>
        <v>0</v>
      </c>
      <c r="AN14" s="665">
        <f>AH14+Z14+R14+J14</f>
        <v>0</v>
      </c>
      <c r="AO14" s="1202">
        <f>SUM(AK14:AN14)</f>
        <v>6573</v>
      </c>
      <c r="AP14" s="1203">
        <f>AVERAGE(AK14:AL14)</f>
        <v>3286.5</v>
      </c>
      <c r="AQ14" s="1204">
        <f>AP14/5850</f>
        <v>0.56179487179487175</v>
      </c>
      <c r="AR14" s="729"/>
      <c r="AT14" s="88"/>
      <c r="AU14" s="1"/>
      <c r="AV14" s="1"/>
      <c r="AW14" s="1"/>
      <c r="AX14" s="1"/>
      <c r="CS14" s="627"/>
      <c r="CT14" s="627"/>
      <c r="CU14" s="730"/>
      <c r="CV14" s="730"/>
      <c r="CW14" s="730"/>
      <c r="CX14" s="730"/>
      <c r="CY14" s="730"/>
      <c r="CZ14" s="730"/>
      <c r="DA14" s="730"/>
      <c r="DB14" s="730"/>
      <c r="DC14" s="730"/>
      <c r="DD14" s="730"/>
      <c r="DE14" s="730"/>
      <c r="DF14" s="730"/>
      <c r="DG14" s="730"/>
      <c r="DH14" s="730"/>
      <c r="DI14" s="730"/>
      <c r="DJ14" s="730"/>
      <c r="DK14" s="730"/>
      <c r="DL14" s="730"/>
      <c r="DM14" s="730"/>
      <c r="DN14" s="730"/>
      <c r="DO14" s="730"/>
      <c r="DP14" s="730"/>
      <c r="DQ14" s="730"/>
      <c r="DR14" s="730"/>
      <c r="DS14" s="88"/>
      <c r="DT14" s="88"/>
      <c r="DU14" s="88"/>
      <c r="DV14" s="88"/>
      <c r="DW14" s="88"/>
      <c r="DX14" s="88"/>
    </row>
    <row r="15" spans="1:128">
      <c r="A15" s="628">
        <v>2</v>
      </c>
      <c r="B15" s="1187">
        <f>B14+1</f>
        <v>2009</v>
      </c>
      <c r="D15" s="448" t="s">
        <v>718</v>
      </c>
      <c r="E15" s="448"/>
      <c r="F15" s="665">
        <v>1923</v>
      </c>
      <c r="G15" s="669">
        <f>2413+2554</f>
        <v>4967</v>
      </c>
      <c r="H15" s="665">
        <v>2467</v>
      </c>
      <c r="I15" s="665">
        <v>0</v>
      </c>
      <c r="J15" s="665">
        <v>0</v>
      </c>
      <c r="L15" s="379">
        <v>0</v>
      </c>
      <c r="M15" s="379">
        <v>0</v>
      </c>
      <c r="N15" s="670">
        <v>0</v>
      </c>
      <c r="O15" s="669">
        <v>2107</v>
      </c>
      <c r="P15" s="670">
        <v>0</v>
      </c>
      <c r="Q15" s="670">
        <v>0</v>
      </c>
      <c r="R15" s="670">
        <v>0</v>
      </c>
      <c r="T15" s="379">
        <v>0</v>
      </c>
      <c r="U15" s="379">
        <v>0</v>
      </c>
      <c r="V15" s="670">
        <v>0</v>
      </c>
      <c r="W15" s="665">
        <v>0</v>
      </c>
      <c r="X15" s="670">
        <v>0</v>
      </c>
      <c r="Y15" s="670">
        <v>0</v>
      </c>
      <c r="Z15" s="670">
        <v>0</v>
      </c>
      <c r="AB15" s="379"/>
      <c r="AC15" s="379"/>
      <c r="AD15" s="670"/>
      <c r="AE15" s="670"/>
      <c r="AF15" s="670"/>
      <c r="AG15" s="670"/>
      <c r="AH15" s="670"/>
      <c r="AJ15" s="669">
        <f t="shared" ref="AJ15:AJ22" si="0">AD15+V15+N15+F15</f>
        <v>1923</v>
      </c>
      <c r="AK15" s="669">
        <f>AE15+W15+O15+G15</f>
        <v>7074</v>
      </c>
      <c r="AL15" s="669">
        <f>AF15+X15+P15+H15</f>
        <v>2467</v>
      </c>
      <c r="AM15" s="665">
        <f>AG15+Y15+Q15+I15</f>
        <v>0</v>
      </c>
      <c r="AN15" s="665">
        <f>AH15+Z15+R15+J15</f>
        <v>0</v>
      </c>
      <c r="AO15" s="1202">
        <f>SUM(AK15:AN15)</f>
        <v>9541</v>
      </c>
      <c r="AP15" s="1203">
        <f>AVERAGE(AK15:AL15)</f>
        <v>4770.5</v>
      </c>
      <c r="AQ15" s="1204">
        <f t="shared" ref="AQ15:AQ22" si="1">AP15/5850</f>
        <v>0.81547008547008548</v>
      </c>
      <c r="AR15" s="729"/>
      <c r="AT15" s="88"/>
      <c r="AU15" s="32"/>
      <c r="AV15" s="32"/>
      <c r="AW15" s="32"/>
      <c r="AX15" s="32"/>
      <c r="AY15" s="88"/>
      <c r="AZ15" s="88"/>
      <c r="BA15" s="88"/>
      <c r="BB15" s="88"/>
      <c r="BC15" s="88"/>
      <c r="BD15" s="88"/>
      <c r="BE15" s="88"/>
      <c r="BF15" s="88"/>
      <c r="BG15" s="88"/>
      <c r="BH15" s="88"/>
      <c r="BI15" s="88"/>
      <c r="BJ15" s="88"/>
      <c r="BK15" s="88"/>
      <c r="BL15" s="88"/>
      <c r="BM15" s="88"/>
      <c r="BN15" s="88"/>
      <c r="BO15" s="88"/>
      <c r="BP15" s="88"/>
      <c r="BQ15" s="88"/>
      <c r="BR15" s="88"/>
      <c r="BS15" s="88"/>
      <c r="BT15" s="88"/>
      <c r="BU15" s="88"/>
      <c r="BV15" s="88"/>
      <c r="BW15" s="88"/>
      <c r="BX15" s="88"/>
      <c r="BY15" s="88"/>
      <c r="BZ15" s="88"/>
      <c r="CA15" s="88"/>
      <c r="CB15" s="88"/>
      <c r="CC15" s="88"/>
      <c r="CD15" s="88"/>
      <c r="CE15" s="88"/>
      <c r="CF15" s="88"/>
      <c r="CG15" s="88"/>
      <c r="CH15" s="88"/>
      <c r="CI15" s="88"/>
      <c r="CJ15" s="88"/>
      <c r="CK15" s="88"/>
      <c r="CL15" s="88"/>
      <c r="CM15" s="88"/>
      <c r="CN15" s="88"/>
      <c r="CO15" s="88"/>
      <c r="CP15" s="88"/>
      <c r="CQ15" s="88"/>
      <c r="CR15" s="88"/>
      <c r="CS15" s="88"/>
      <c r="CT15" s="88"/>
      <c r="CU15" s="88"/>
      <c r="CV15" s="88"/>
      <c r="CW15" s="88"/>
      <c r="CX15" s="88"/>
      <c r="CY15" s="88"/>
      <c r="CZ15" s="88"/>
      <c r="DA15" s="88"/>
      <c r="DB15" s="88"/>
      <c r="DC15" s="88"/>
      <c r="DD15" s="88"/>
      <c r="DE15" s="88"/>
      <c r="DF15" s="88"/>
      <c r="DG15" s="88"/>
      <c r="DH15" s="88"/>
      <c r="DI15" s="88"/>
      <c r="DJ15" s="88"/>
      <c r="DK15" s="88"/>
      <c r="DL15" s="88"/>
      <c r="DM15" s="88"/>
      <c r="DN15" s="88"/>
      <c r="DO15" s="88"/>
      <c r="DP15" s="88"/>
      <c r="DQ15" s="88"/>
      <c r="DR15" s="88"/>
      <c r="DS15" s="88"/>
      <c r="DT15" s="88"/>
      <c r="DU15" s="88"/>
      <c r="DV15" s="88"/>
      <c r="DW15" s="88"/>
      <c r="DX15" s="88"/>
    </row>
    <row r="16" spans="1:128">
      <c r="A16" s="628">
        <v>3</v>
      </c>
      <c r="B16" s="1187">
        <f t="shared" ref="B16:B63" si="2">B15+1</f>
        <v>2010</v>
      </c>
      <c r="D16" s="448" t="s">
        <v>719</v>
      </c>
      <c r="E16" s="448"/>
      <c r="F16" s="665">
        <v>2467</v>
      </c>
      <c r="G16" s="665">
        <v>0</v>
      </c>
      <c r="H16" s="665">
        <v>2469</v>
      </c>
      <c r="I16" s="665">
        <v>0</v>
      </c>
      <c r="J16" s="665">
        <v>0</v>
      </c>
      <c r="L16" s="379">
        <v>0</v>
      </c>
      <c r="M16" s="379">
        <v>0</v>
      </c>
      <c r="N16" s="670">
        <v>0</v>
      </c>
      <c r="O16" s="670">
        <v>0</v>
      </c>
      <c r="P16" s="670">
        <v>0</v>
      </c>
      <c r="Q16" s="670">
        <v>0</v>
      </c>
      <c r="R16" s="670">
        <v>0</v>
      </c>
      <c r="T16" s="379">
        <v>0</v>
      </c>
      <c r="U16" s="379">
        <v>0</v>
      </c>
      <c r="V16" s="670">
        <v>0</v>
      </c>
      <c r="W16" s="669">
        <v>6138</v>
      </c>
      <c r="X16" s="670">
        <v>0</v>
      </c>
      <c r="Y16" s="670">
        <v>0</v>
      </c>
      <c r="Z16" s="670">
        <v>0</v>
      </c>
      <c r="AB16" s="379"/>
      <c r="AC16" s="379"/>
      <c r="AD16" s="670"/>
      <c r="AE16" s="670"/>
      <c r="AF16" s="670"/>
      <c r="AG16" s="670"/>
      <c r="AH16" s="670"/>
      <c r="AJ16" s="669">
        <f t="shared" si="0"/>
        <v>2467</v>
      </c>
      <c r="AK16" s="669">
        <f t="shared" ref="AK16:AK22" si="3">AE16+W16+O16+G16</f>
        <v>6138</v>
      </c>
      <c r="AL16" s="669">
        <f t="shared" ref="AL16:AL22" si="4">AF16+X16+P16+H16</f>
        <v>2469</v>
      </c>
      <c r="AM16" s="665">
        <f t="shared" ref="AM16:AM22" si="5">AG16+Y16+Q16+I16</f>
        <v>0</v>
      </c>
      <c r="AN16" s="665">
        <f t="shared" ref="AN16:AN22" si="6">AH16+Z16+R16+J16</f>
        <v>0</v>
      </c>
      <c r="AO16" s="1202">
        <f t="shared" ref="AO16:AO22" si="7">SUM(AK16:AN16)</f>
        <v>8607</v>
      </c>
      <c r="AP16" s="1203">
        <f>AVERAGE(AK16:AL16)</f>
        <v>4303.5</v>
      </c>
      <c r="AQ16" s="1204">
        <f t="shared" si="1"/>
        <v>0.73564102564102563</v>
      </c>
      <c r="AR16" s="729"/>
      <c r="AU16" s="1"/>
      <c r="AV16" s="1"/>
      <c r="AW16" s="1"/>
      <c r="AX16" s="1"/>
      <c r="AY16" s="88"/>
      <c r="AZ16" s="88"/>
      <c r="BA16" s="88"/>
      <c r="BB16" s="88"/>
      <c r="BC16" s="88"/>
      <c r="BD16" s="88"/>
      <c r="BE16" s="88"/>
      <c r="BF16" s="88"/>
      <c r="BG16" s="88"/>
      <c r="BH16" s="88"/>
      <c r="BI16" s="88"/>
      <c r="BJ16" s="88"/>
      <c r="BK16" s="88"/>
      <c r="BL16" s="88"/>
      <c r="BM16" s="88"/>
      <c r="BN16" s="88"/>
      <c r="BO16" s="88"/>
      <c r="BP16" s="88"/>
      <c r="BQ16" s="88"/>
      <c r="BR16" s="88"/>
      <c r="BS16" s="88"/>
      <c r="BT16" s="88"/>
      <c r="BU16" s="88"/>
      <c r="BV16" s="88"/>
      <c r="BW16" s="88"/>
      <c r="BX16" s="88"/>
      <c r="BY16" s="88"/>
      <c r="BZ16" s="88"/>
      <c r="CJ16" s="88"/>
      <c r="CK16" s="88"/>
      <c r="CL16" s="88"/>
      <c r="CM16" s="88"/>
      <c r="CN16" s="88"/>
      <c r="CO16" s="88"/>
      <c r="CP16" s="88"/>
      <c r="CQ16" s="88"/>
      <c r="CR16" s="88"/>
      <c r="CS16" s="88"/>
      <c r="CT16" s="88"/>
      <c r="CU16" s="88"/>
      <c r="CV16" s="88"/>
      <c r="CW16" s="88"/>
      <c r="CX16" s="88"/>
      <c r="CY16" s="88"/>
      <c r="CZ16" s="88"/>
      <c r="DA16" s="88"/>
      <c r="DB16" s="88"/>
      <c r="DC16" s="88"/>
      <c r="DD16" s="88"/>
      <c r="DE16" s="88"/>
      <c r="DF16" s="88"/>
      <c r="DG16" s="88"/>
      <c r="DH16" s="88"/>
      <c r="DI16" s="88"/>
      <c r="DJ16" s="88"/>
      <c r="DK16" s="88"/>
      <c r="DL16" s="88"/>
      <c r="DM16" s="88"/>
      <c r="DN16" s="88"/>
      <c r="DO16" s="88"/>
      <c r="DP16" s="88"/>
      <c r="DQ16" s="88"/>
      <c r="DR16" s="88"/>
      <c r="DS16" s="88"/>
      <c r="DT16" s="88"/>
      <c r="DU16" s="88"/>
      <c r="DV16" s="88"/>
      <c r="DW16" s="88"/>
      <c r="DX16" s="88"/>
    </row>
    <row r="17" spans="1:128">
      <c r="A17" s="628">
        <v>4</v>
      </c>
      <c r="B17" s="1187">
        <f t="shared" si="2"/>
        <v>2011</v>
      </c>
      <c r="D17" s="448" t="s">
        <v>717</v>
      </c>
      <c r="E17" s="448"/>
      <c r="F17" s="665">
        <v>713</v>
      </c>
      <c r="G17" s="665">
        <v>3730</v>
      </c>
      <c r="H17" s="665">
        <v>453</v>
      </c>
      <c r="I17" s="665">
        <v>4026</v>
      </c>
      <c r="J17" s="665">
        <v>4434</v>
      </c>
      <c r="L17" s="448" t="s">
        <v>762</v>
      </c>
      <c r="M17" s="448">
        <v>0</v>
      </c>
      <c r="N17" s="665">
        <v>531</v>
      </c>
      <c r="O17" s="665">
        <v>219</v>
      </c>
      <c r="P17" s="665">
        <v>531</v>
      </c>
      <c r="Q17" s="665">
        <v>531</v>
      </c>
      <c r="R17" s="665">
        <v>531</v>
      </c>
      <c r="T17" s="379">
        <v>0</v>
      </c>
      <c r="U17" s="379">
        <v>0</v>
      </c>
      <c r="V17" s="670">
        <v>0</v>
      </c>
      <c r="W17" s="670">
        <v>0</v>
      </c>
      <c r="X17" s="670">
        <v>0</v>
      </c>
      <c r="Y17" s="670">
        <v>0</v>
      </c>
      <c r="Z17" s="670">
        <v>0</v>
      </c>
      <c r="AB17" s="379"/>
      <c r="AC17" s="379"/>
      <c r="AD17" s="670"/>
      <c r="AE17" s="670"/>
      <c r="AF17" s="670"/>
      <c r="AG17" s="670"/>
      <c r="AH17" s="670"/>
      <c r="AJ17" s="665">
        <f>AD17+V17+N17+F17</f>
        <v>1244</v>
      </c>
      <c r="AK17" s="665">
        <f>AE17+W17+O17+G17</f>
        <v>3949</v>
      </c>
      <c r="AL17" s="665">
        <f>AF17+X17+P17+H17</f>
        <v>984</v>
      </c>
      <c r="AM17" s="665">
        <f>AG17+Y17+Q17+I17</f>
        <v>4557</v>
      </c>
      <c r="AN17" s="665">
        <f>AH17+Z17+R17+J17</f>
        <v>4965</v>
      </c>
      <c r="AO17" s="1202">
        <f t="shared" si="7"/>
        <v>14455</v>
      </c>
      <c r="AP17" s="1203">
        <f t="shared" ref="AP17:AP22" si="8">AVERAGE(AK17:AL17)</f>
        <v>2466.5</v>
      </c>
      <c r="AQ17" s="1204">
        <f t="shared" si="1"/>
        <v>0.42162393162393164</v>
      </c>
      <c r="AR17" s="729"/>
      <c r="AU17" s="32"/>
      <c r="AV17" s="32"/>
      <c r="AW17" s="32"/>
      <c r="AX17" s="32"/>
      <c r="AY17" s="88"/>
      <c r="AZ17" s="88"/>
      <c r="BA17" s="88"/>
      <c r="BB17" s="88"/>
      <c r="BC17" s="88"/>
      <c r="BD17" s="88"/>
      <c r="BE17" s="88"/>
      <c r="BF17" s="88"/>
      <c r="BG17" s="88"/>
      <c r="BH17" s="88"/>
      <c r="BI17" s="88"/>
      <c r="BJ17" s="88"/>
      <c r="BK17" s="88"/>
      <c r="BL17" s="88"/>
      <c r="BM17" s="88"/>
      <c r="BN17" s="88"/>
      <c r="BO17" s="88"/>
      <c r="BP17" s="88"/>
      <c r="BQ17" s="88"/>
      <c r="BR17" s="88"/>
      <c r="BS17" s="88"/>
      <c r="BT17" s="88"/>
      <c r="BU17" s="88"/>
      <c r="BV17" s="88"/>
      <c r="BW17" s="88"/>
      <c r="BX17" s="88"/>
      <c r="BY17" s="88"/>
      <c r="BZ17" s="88"/>
      <c r="CJ17" s="88"/>
      <c r="CK17" s="88"/>
      <c r="CL17" s="88"/>
      <c r="CM17" s="88"/>
      <c r="CN17" s="88"/>
      <c r="CO17" s="88"/>
      <c r="CP17" s="88"/>
      <c r="CQ17" s="88"/>
      <c r="CR17" s="88"/>
      <c r="CS17" s="88"/>
      <c r="CT17" s="88"/>
      <c r="CU17" s="88"/>
      <c r="CV17" s="88"/>
      <c r="CW17" s="88"/>
      <c r="CX17" s="88"/>
      <c r="CY17" s="88"/>
      <c r="CZ17" s="88"/>
      <c r="DA17" s="88"/>
      <c r="DB17" s="88"/>
      <c r="DC17" s="88"/>
      <c r="DD17" s="88"/>
      <c r="DE17" s="88"/>
      <c r="DF17" s="88"/>
      <c r="DG17" s="88"/>
      <c r="DH17" s="88"/>
      <c r="DI17" s="88"/>
      <c r="DJ17" s="88"/>
      <c r="DK17" s="88"/>
      <c r="DL17" s="88"/>
      <c r="DM17" s="88"/>
      <c r="DN17" s="88"/>
      <c r="DO17" s="88"/>
      <c r="DP17" s="88"/>
      <c r="DQ17" s="88"/>
      <c r="DR17" s="88"/>
      <c r="DS17" s="88"/>
      <c r="DT17" s="88"/>
      <c r="DU17" s="88"/>
      <c r="DV17" s="88"/>
      <c r="DW17" s="88"/>
      <c r="DX17" s="88"/>
    </row>
    <row r="18" spans="1:128" ht="25.5">
      <c r="A18" s="628">
        <v>5</v>
      </c>
      <c r="B18" s="1187">
        <f t="shared" si="2"/>
        <v>2012</v>
      </c>
      <c r="D18" s="448" t="s">
        <v>718</v>
      </c>
      <c r="E18" s="448"/>
      <c r="F18" s="665">
        <v>1730</v>
      </c>
      <c r="G18" s="665">
        <v>2258</v>
      </c>
      <c r="H18" s="665">
        <v>2701</v>
      </c>
      <c r="I18" s="665">
        <v>3858</v>
      </c>
      <c r="J18" s="665">
        <v>4469</v>
      </c>
      <c r="L18" s="1188" t="s">
        <v>741</v>
      </c>
      <c r="M18" s="448">
        <v>0</v>
      </c>
      <c r="N18" s="665">
        <v>2956</v>
      </c>
      <c r="O18" s="665">
        <v>2249.5</v>
      </c>
      <c r="P18" s="665">
        <v>2810</v>
      </c>
      <c r="Q18" s="665">
        <v>2810</v>
      </c>
      <c r="R18" s="665">
        <v>2833.5</v>
      </c>
      <c r="T18" s="379">
        <v>0</v>
      </c>
      <c r="U18" s="379">
        <v>0</v>
      </c>
      <c r="V18" s="670">
        <v>0</v>
      </c>
      <c r="W18" s="670">
        <v>0</v>
      </c>
      <c r="X18" s="670">
        <v>0</v>
      </c>
      <c r="Y18" s="670">
        <v>0</v>
      </c>
      <c r="Z18" s="670">
        <v>0</v>
      </c>
      <c r="AB18" s="379"/>
      <c r="AC18" s="379"/>
      <c r="AD18" s="670"/>
      <c r="AE18" s="670"/>
      <c r="AF18" s="670"/>
      <c r="AG18" s="670"/>
      <c r="AH18" s="670"/>
      <c r="AJ18" s="665">
        <f t="shared" si="0"/>
        <v>4686</v>
      </c>
      <c r="AK18" s="665">
        <f t="shared" si="3"/>
        <v>4507.5</v>
      </c>
      <c r="AL18" s="665">
        <f t="shared" si="4"/>
        <v>5511</v>
      </c>
      <c r="AM18" s="665">
        <f t="shared" si="5"/>
        <v>6668</v>
      </c>
      <c r="AN18" s="665">
        <f t="shared" si="6"/>
        <v>7302.5</v>
      </c>
      <c r="AO18" s="1202">
        <f t="shared" si="7"/>
        <v>23989</v>
      </c>
      <c r="AP18" s="1203">
        <f t="shared" si="8"/>
        <v>5009.25</v>
      </c>
      <c r="AQ18" s="1204">
        <f t="shared" si="1"/>
        <v>0.85628205128205126</v>
      </c>
      <c r="AR18" s="729"/>
      <c r="AU18" s="1"/>
      <c r="AV18" s="1"/>
      <c r="AW18" s="1"/>
      <c r="AX18" s="1"/>
      <c r="AY18" s="88"/>
      <c r="AZ18" s="88"/>
      <c r="BA18" s="88"/>
      <c r="BB18" s="88"/>
      <c r="BC18" s="88"/>
      <c r="BD18" s="88"/>
      <c r="BE18" s="88"/>
      <c r="BF18" s="88"/>
      <c r="BG18" s="88"/>
      <c r="BH18" s="88"/>
      <c r="BI18" s="88"/>
      <c r="BJ18" s="88"/>
      <c r="BK18" s="88"/>
      <c r="BL18" s="88"/>
      <c r="BM18" s="88"/>
      <c r="BN18" s="88"/>
      <c r="BO18" s="88"/>
      <c r="BP18" s="88"/>
      <c r="BQ18" s="88"/>
      <c r="BR18" s="88"/>
      <c r="BS18" s="88"/>
      <c r="BT18" s="88"/>
      <c r="BU18" s="88"/>
      <c r="BV18" s="88"/>
      <c r="BW18" s="88"/>
      <c r="BX18" s="88"/>
      <c r="BY18" s="88"/>
      <c r="BZ18" s="88"/>
      <c r="CJ18" s="88"/>
      <c r="CK18" s="88"/>
      <c r="CL18" s="88"/>
      <c r="CM18" s="88"/>
      <c r="CN18" s="88"/>
      <c r="CO18" s="88"/>
      <c r="CP18" s="88"/>
      <c r="CQ18" s="88"/>
      <c r="CR18" s="88"/>
      <c r="CS18" s="88"/>
      <c r="CT18" s="88"/>
      <c r="CU18" s="88"/>
      <c r="CV18" s="88"/>
      <c r="CW18" s="88"/>
      <c r="CX18" s="88"/>
      <c r="CY18" s="88"/>
      <c r="CZ18" s="88"/>
      <c r="DA18" s="88"/>
      <c r="DB18" s="88"/>
      <c r="DC18" s="88"/>
      <c r="DD18" s="88"/>
      <c r="DE18" s="88"/>
      <c r="DF18" s="88"/>
      <c r="DG18" s="88"/>
      <c r="DH18" s="88"/>
      <c r="DI18" s="88"/>
      <c r="DJ18" s="88"/>
      <c r="DK18" s="88"/>
      <c r="DL18" s="88"/>
      <c r="DM18" s="88"/>
      <c r="DN18" s="88"/>
      <c r="DO18" s="88"/>
      <c r="DP18" s="88"/>
      <c r="DQ18" s="88"/>
      <c r="DR18" s="88"/>
      <c r="DS18" s="88"/>
      <c r="DT18" s="88"/>
      <c r="DU18" s="88"/>
      <c r="DV18" s="88"/>
      <c r="DW18" s="88"/>
      <c r="DX18" s="88"/>
    </row>
    <row r="19" spans="1:128" ht="25.5">
      <c r="A19" s="628">
        <v>6</v>
      </c>
      <c r="B19" s="1187">
        <f t="shared" si="2"/>
        <v>2013</v>
      </c>
      <c r="D19" s="448" t="s">
        <v>721</v>
      </c>
      <c r="E19" s="448"/>
      <c r="F19" s="665">
        <v>1881</v>
      </c>
      <c r="G19" s="665">
        <v>1864</v>
      </c>
      <c r="H19" s="665">
        <v>1634</v>
      </c>
      <c r="I19" s="665">
        <v>1634</v>
      </c>
      <c r="J19" s="665">
        <v>1881</v>
      </c>
      <c r="L19" s="1188" t="s">
        <v>742</v>
      </c>
      <c r="M19" s="448">
        <v>0</v>
      </c>
      <c r="N19" s="665">
        <v>2956</v>
      </c>
      <c r="O19" s="665">
        <v>2249.5</v>
      </c>
      <c r="P19" s="665">
        <v>2810</v>
      </c>
      <c r="Q19" s="665">
        <v>2810</v>
      </c>
      <c r="R19" s="665">
        <v>2833.5</v>
      </c>
      <c r="T19" s="379">
        <v>0</v>
      </c>
      <c r="U19" s="379">
        <v>0</v>
      </c>
      <c r="V19" s="670">
        <v>0</v>
      </c>
      <c r="W19" s="670">
        <v>0</v>
      </c>
      <c r="X19" s="670">
        <v>0</v>
      </c>
      <c r="Y19" s="670">
        <v>0</v>
      </c>
      <c r="Z19" s="670">
        <v>0</v>
      </c>
      <c r="AB19" s="379"/>
      <c r="AC19" s="379"/>
      <c r="AD19" s="670"/>
      <c r="AE19" s="670"/>
      <c r="AF19" s="670"/>
      <c r="AG19" s="670"/>
      <c r="AH19" s="670"/>
      <c r="AJ19" s="665">
        <f t="shared" si="0"/>
        <v>4837</v>
      </c>
      <c r="AK19" s="665">
        <f t="shared" si="3"/>
        <v>4113.5</v>
      </c>
      <c r="AL19" s="665">
        <f t="shared" si="4"/>
        <v>4444</v>
      </c>
      <c r="AM19" s="665">
        <f t="shared" si="5"/>
        <v>4444</v>
      </c>
      <c r="AN19" s="665">
        <f t="shared" si="6"/>
        <v>4714.5</v>
      </c>
      <c r="AO19" s="1202">
        <f t="shared" si="7"/>
        <v>17716</v>
      </c>
      <c r="AP19" s="1203">
        <f t="shared" si="8"/>
        <v>4278.75</v>
      </c>
      <c r="AQ19" s="1204">
        <f t="shared" si="1"/>
        <v>0.73141025641025637</v>
      </c>
      <c r="AR19" s="729"/>
      <c r="AU19" s="32"/>
      <c r="AV19" s="32"/>
      <c r="AW19" s="32"/>
      <c r="AX19" s="32"/>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row>
    <row r="20" spans="1:128">
      <c r="A20" s="628">
        <v>7</v>
      </c>
      <c r="B20" s="1187">
        <f t="shared" si="2"/>
        <v>2014</v>
      </c>
      <c r="D20" s="448" t="s">
        <v>745</v>
      </c>
      <c r="E20" s="448"/>
      <c r="F20" s="665">
        <v>4399</v>
      </c>
      <c r="G20" s="665">
        <v>2973</v>
      </c>
      <c r="H20" s="665">
        <v>3905</v>
      </c>
      <c r="I20" s="665">
        <v>2671</v>
      </c>
      <c r="J20" s="665">
        <v>4057</v>
      </c>
      <c r="L20" s="448">
        <v>0</v>
      </c>
      <c r="M20" s="448">
        <v>0</v>
      </c>
      <c r="N20" s="665">
        <v>0</v>
      </c>
      <c r="O20" s="665">
        <v>0</v>
      </c>
      <c r="P20" s="665">
        <v>0</v>
      </c>
      <c r="Q20" s="665">
        <v>0</v>
      </c>
      <c r="R20" s="665">
        <v>0</v>
      </c>
      <c r="T20" s="379">
        <v>0</v>
      </c>
      <c r="U20" s="379">
        <v>0</v>
      </c>
      <c r="V20" s="670">
        <v>0</v>
      </c>
      <c r="W20" s="670">
        <v>0</v>
      </c>
      <c r="X20" s="670">
        <v>0</v>
      </c>
      <c r="Y20" s="670">
        <v>0</v>
      </c>
      <c r="Z20" s="670">
        <v>0</v>
      </c>
      <c r="AB20" s="379"/>
      <c r="AC20" s="379"/>
      <c r="AD20" s="670"/>
      <c r="AE20" s="670"/>
      <c r="AF20" s="670"/>
      <c r="AG20" s="670"/>
      <c r="AH20" s="670"/>
      <c r="AJ20" s="665">
        <f t="shared" si="0"/>
        <v>4399</v>
      </c>
      <c r="AK20" s="665">
        <f t="shared" si="3"/>
        <v>2973</v>
      </c>
      <c r="AL20" s="665">
        <f t="shared" si="4"/>
        <v>3905</v>
      </c>
      <c r="AM20" s="665">
        <f t="shared" si="5"/>
        <v>2671</v>
      </c>
      <c r="AN20" s="665">
        <f t="shared" si="6"/>
        <v>4057</v>
      </c>
      <c r="AO20" s="1202">
        <f t="shared" si="7"/>
        <v>13606</v>
      </c>
      <c r="AP20" s="1203">
        <f t="shared" si="8"/>
        <v>3439</v>
      </c>
      <c r="AQ20" s="1204">
        <f t="shared" si="1"/>
        <v>0.58786324786324784</v>
      </c>
      <c r="AR20" s="729"/>
      <c r="AU20" s="1"/>
      <c r="AV20" s="1"/>
      <c r="AW20" s="1"/>
      <c r="AX20" s="1"/>
      <c r="AY20" s="88"/>
      <c r="AZ20" s="88"/>
      <c r="BA20" s="88"/>
      <c r="BB20" s="88"/>
      <c r="BC20" s="88"/>
      <c r="BD20" s="88"/>
      <c r="BE20" s="88"/>
      <c r="BF20" s="88"/>
      <c r="BG20" s="88"/>
      <c r="BH20" s="88"/>
      <c r="BI20" s="88"/>
      <c r="BJ20" s="88"/>
      <c r="BK20" s="88"/>
      <c r="BL20" s="88"/>
      <c r="BM20" s="88"/>
      <c r="BN20" s="88"/>
      <c r="BO20" s="88"/>
      <c r="BP20" s="88"/>
      <c r="BQ20" s="88"/>
      <c r="BR20" s="88"/>
      <c r="BS20" s="88"/>
      <c r="BT20" s="88"/>
      <c r="BU20" s="88"/>
      <c r="BV20" s="88"/>
      <c r="BW20" s="88"/>
      <c r="BX20" s="88"/>
      <c r="BY20" s="88"/>
      <c r="BZ20" s="88"/>
      <c r="CJ20" s="88"/>
      <c r="CK20" s="88"/>
      <c r="CL20" s="88"/>
      <c r="CM20" s="88"/>
      <c r="CN20" s="88"/>
      <c r="CO20" s="88"/>
      <c r="CP20" s="88"/>
      <c r="CQ20" s="88"/>
      <c r="CR20" s="88"/>
      <c r="CS20" s="88"/>
      <c r="CT20" s="88"/>
      <c r="CU20" s="88"/>
      <c r="CV20" s="88"/>
      <c r="CW20" s="88"/>
      <c r="CX20" s="88"/>
      <c r="CY20" s="88"/>
      <c r="CZ20" s="88"/>
      <c r="DA20" s="88"/>
      <c r="DB20" s="88"/>
      <c r="DC20" s="88"/>
      <c r="DD20" s="88"/>
      <c r="DE20" s="88"/>
      <c r="DF20" s="88"/>
      <c r="DG20" s="88"/>
      <c r="DH20" s="88"/>
      <c r="DI20" s="88"/>
      <c r="DJ20" s="88"/>
      <c r="DK20" s="88"/>
      <c r="DL20" s="88"/>
      <c r="DM20" s="88"/>
      <c r="DN20" s="88"/>
      <c r="DO20" s="88"/>
      <c r="DP20" s="88"/>
      <c r="DQ20" s="88"/>
      <c r="DR20" s="88"/>
      <c r="DS20" s="88"/>
      <c r="DT20" s="88"/>
      <c r="DU20" s="88"/>
      <c r="DV20" s="88"/>
      <c r="DW20" s="88"/>
      <c r="DX20" s="88"/>
    </row>
    <row r="21" spans="1:128">
      <c r="A21" s="628">
        <v>8</v>
      </c>
      <c r="B21" s="1187">
        <f t="shared" si="2"/>
        <v>2015</v>
      </c>
      <c r="D21" s="448" t="s">
        <v>748</v>
      </c>
      <c r="E21" s="448"/>
      <c r="F21" s="665">
        <v>1911</v>
      </c>
      <c r="G21" s="665">
        <v>683</v>
      </c>
      <c r="H21" s="665">
        <v>2198</v>
      </c>
      <c r="I21" s="665">
        <v>734</v>
      </c>
      <c r="J21" s="665">
        <v>895</v>
      </c>
      <c r="L21" s="448" t="s">
        <v>720</v>
      </c>
      <c r="M21" s="448">
        <v>0</v>
      </c>
      <c r="N21" s="665">
        <v>3036</v>
      </c>
      <c r="O21" s="665">
        <v>2151</v>
      </c>
      <c r="P21" s="665">
        <v>2409</v>
      </c>
      <c r="Q21" s="665">
        <v>2409</v>
      </c>
      <c r="R21" s="665">
        <v>3036</v>
      </c>
      <c r="T21" s="379">
        <v>0</v>
      </c>
      <c r="U21" s="379">
        <v>0</v>
      </c>
      <c r="V21" s="670">
        <v>0</v>
      </c>
      <c r="W21" s="670">
        <v>0</v>
      </c>
      <c r="X21" s="670">
        <v>0</v>
      </c>
      <c r="Y21" s="670">
        <v>0</v>
      </c>
      <c r="Z21" s="670">
        <v>0</v>
      </c>
      <c r="AB21" s="379"/>
      <c r="AC21" s="379"/>
      <c r="AD21" s="670"/>
      <c r="AE21" s="670"/>
      <c r="AF21" s="670"/>
      <c r="AG21" s="670"/>
      <c r="AH21" s="670"/>
      <c r="AJ21" s="665">
        <f t="shared" si="0"/>
        <v>4947</v>
      </c>
      <c r="AK21" s="665">
        <f t="shared" si="3"/>
        <v>2834</v>
      </c>
      <c r="AL21" s="665">
        <f t="shared" si="4"/>
        <v>4607</v>
      </c>
      <c r="AM21" s="665">
        <f t="shared" si="5"/>
        <v>3143</v>
      </c>
      <c r="AN21" s="665">
        <f t="shared" si="6"/>
        <v>3931</v>
      </c>
      <c r="AO21" s="1202">
        <f t="shared" si="7"/>
        <v>14515</v>
      </c>
      <c r="AP21" s="1203">
        <f t="shared" si="8"/>
        <v>3720.5</v>
      </c>
      <c r="AQ21" s="1204">
        <f t="shared" si="1"/>
        <v>0.63598290598290597</v>
      </c>
      <c r="AR21" s="729"/>
      <c r="AU21" s="32"/>
      <c r="AV21" s="32"/>
      <c r="AW21" s="32"/>
      <c r="AX21" s="32"/>
      <c r="AY21" s="88"/>
      <c r="AZ21" s="88"/>
      <c r="BA21" s="88"/>
      <c r="BB21" s="88"/>
      <c r="BC21" s="88"/>
      <c r="BD21" s="88"/>
      <c r="BE21" s="88"/>
      <c r="BF21" s="88"/>
      <c r="BG21" s="88"/>
      <c r="BH21" s="88"/>
      <c r="BI21" s="88"/>
      <c r="BJ21" s="88"/>
      <c r="BK21" s="88"/>
      <c r="BL21" s="88"/>
      <c r="BM21" s="88"/>
      <c r="BN21" s="88"/>
      <c r="BO21" s="88"/>
      <c r="BP21" s="88"/>
      <c r="BQ21" s="88"/>
      <c r="BR21" s="88"/>
      <c r="BS21" s="88"/>
      <c r="BT21" s="88"/>
      <c r="BU21" s="88"/>
      <c r="BV21" s="88"/>
      <c r="BW21" s="88"/>
      <c r="BX21" s="88"/>
      <c r="BY21" s="88"/>
      <c r="BZ21" s="88"/>
      <c r="CJ21" s="88"/>
      <c r="CK21" s="88"/>
      <c r="CL21" s="88"/>
      <c r="CM21" s="88"/>
      <c r="CN21" s="88"/>
      <c r="CO21" s="88"/>
      <c r="CP21" s="88"/>
      <c r="CQ21" s="88"/>
      <c r="CR21" s="88"/>
      <c r="CS21" s="88"/>
      <c r="CT21" s="88"/>
      <c r="CU21" s="88"/>
      <c r="CV21" s="88"/>
      <c r="CW21" s="88"/>
      <c r="CX21" s="88"/>
      <c r="CY21" s="88"/>
      <c r="CZ21" s="88"/>
      <c r="DA21" s="88"/>
      <c r="DB21" s="88"/>
      <c r="DC21" s="88"/>
      <c r="DD21" s="88"/>
      <c r="DE21" s="88"/>
      <c r="DF21" s="88"/>
      <c r="DG21" s="88"/>
      <c r="DH21" s="88"/>
      <c r="DI21" s="88"/>
      <c r="DJ21" s="88"/>
      <c r="DK21" s="88"/>
      <c r="DL21" s="88"/>
      <c r="DM21" s="88"/>
      <c r="DN21" s="88"/>
      <c r="DO21" s="88"/>
      <c r="DP21" s="88"/>
      <c r="DQ21" s="88"/>
      <c r="DR21" s="88"/>
      <c r="DS21" s="88"/>
      <c r="DT21" s="88"/>
      <c r="DU21" s="88"/>
      <c r="DV21" s="88"/>
      <c r="DW21" s="88"/>
      <c r="DX21" s="88"/>
    </row>
    <row r="22" spans="1:128">
      <c r="A22" s="628">
        <v>9</v>
      </c>
      <c r="B22" s="1187">
        <f t="shared" si="2"/>
        <v>2016</v>
      </c>
      <c r="D22" s="448" t="s">
        <v>749</v>
      </c>
      <c r="E22" s="448"/>
      <c r="F22" s="665">
        <v>3858</v>
      </c>
      <c r="G22" s="665">
        <v>2095</v>
      </c>
      <c r="H22" s="665">
        <v>3191</v>
      </c>
      <c r="I22" s="665">
        <v>2853</v>
      </c>
      <c r="J22" s="665">
        <v>2454</v>
      </c>
      <c r="L22" s="448" t="s">
        <v>743</v>
      </c>
      <c r="M22" s="448">
        <v>0</v>
      </c>
      <c r="N22" s="665">
        <v>0</v>
      </c>
      <c r="O22" s="665">
        <v>0</v>
      </c>
      <c r="P22" s="665">
        <v>0</v>
      </c>
      <c r="Q22" s="665">
        <v>0</v>
      </c>
      <c r="R22" s="665">
        <v>0</v>
      </c>
      <c r="T22" s="448" t="s">
        <v>744</v>
      </c>
      <c r="U22" s="448">
        <v>0</v>
      </c>
      <c r="V22" s="665">
        <v>3550</v>
      </c>
      <c r="W22" s="665">
        <f>2300-500</f>
        <v>1800</v>
      </c>
      <c r="X22" s="665">
        <v>2582</v>
      </c>
      <c r="Y22" s="665">
        <v>2582</v>
      </c>
      <c r="Z22" s="665">
        <v>2982</v>
      </c>
      <c r="AB22" s="379"/>
      <c r="AC22" s="379"/>
      <c r="AD22" s="670"/>
      <c r="AE22" s="670"/>
      <c r="AF22" s="670"/>
      <c r="AG22" s="670"/>
      <c r="AH22" s="670"/>
      <c r="AJ22" s="665">
        <f t="shared" si="0"/>
        <v>7408</v>
      </c>
      <c r="AK22" s="665">
        <f t="shared" si="3"/>
        <v>3895</v>
      </c>
      <c r="AL22" s="665">
        <f t="shared" si="4"/>
        <v>5773</v>
      </c>
      <c r="AM22" s="665">
        <f t="shared" si="5"/>
        <v>5435</v>
      </c>
      <c r="AN22" s="665">
        <f t="shared" si="6"/>
        <v>5436</v>
      </c>
      <c r="AO22" s="1202">
        <f t="shared" si="7"/>
        <v>20539</v>
      </c>
      <c r="AP22" s="1203">
        <f t="shared" si="8"/>
        <v>4834</v>
      </c>
      <c r="AQ22" s="1204">
        <f t="shared" si="1"/>
        <v>0.82632478632478634</v>
      </c>
      <c r="AR22" s="729"/>
      <c r="AU22" s="1"/>
      <c r="AV22" s="1"/>
      <c r="AW22" s="1"/>
      <c r="AX22" s="1"/>
      <c r="AY22" s="88"/>
      <c r="AZ22" s="88"/>
      <c r="BA22" s="88"/>
      <c r="BB22" s="88"/>
      <c r="BC22" s="88"/>
      <c r="BD22" s="88"/>
      <c r="BE22" s="88"/>
      <c r="BF22" s="88"/>
      <c r="BG22" s="88"/>
      <c r="BH22" s="88"/>
      <c r="BI22" s="88"/>
      <c r="BJ22" s="88"/>
      <c r="BK22" s="88"/>
      <c r="BL22" s="88"/>
      <c r="BM22" s="88"/>
      <c r="BN22" s="88"/>
      <c r="BO22" s="88"/>
      <c r="BP22" s="88"/>
      <c r="BQ22" s="88"/>
      <c r="BR22" s="88"/>
      <c r="BS22" s="88"/>
      <c r="BT22" s="88"/>
      <c r="BU22" s="88"/>
      <c r="BV22" s="88"/>
      <c r="BW22" s="88"/>
      <c r="BX22" s="88"/>
      <c r="BY22" s="88"/>
      <c r="BZ22" s="88"/>
      <c r="CJ22" s="88"/>
      <c r="CK22" s="88"/>
      <c r="CL22" s="88"/>
      <c r="CM22" s="88"/>
      <c r="CN22" s="88"/>
      <c r="CO22" s="88"/>
      <c r="CP22" s="88"/>
      <c r="CQ22" s="88"/>
      <c r="CR22" s="88"/>
      <c r="CS22" s="88"/>
      <c r="CT22" s="88"/>
      <c r="CU22" s="88"/>
      <c r="CV22" s="88"/>
      <c r="CW22" s="88"/>
      <c r="CX22" s="88"/>
      <c r="CY22" s="88"/>
      <c r="CZ22" s="88"/>
      <c r="DA22" s="88"/>
      <c r="DB22" s="88"/>
      <c r="DC22" s="88"/>
      <c r="DD22" s="88"/>
      <c r="DE22" s="88"/>
      <c r="DF22" s="88"/>
      <c r="DG22" s="88"/>
      <c r="DH22" s="88"/>
      <c r="DI22" s="88"/>
      <c r="DJ22" s="88"/>
      <c r="DK22" s="88"/>
      <c r="DL22" s="88"/>
      <c r="DM22" s="88"/>
      <c r="DN22" s="88"/>
      <c r="DO22" s="88"/>
      <c r="DP22" s="88"/>
      <c r="DQ22" s="88"/>
      <c r="DR22" s="88"/>
      <c r="DS22" s="88"/>
      <c r="DT22" s="88"/>
      <c r="DU22" s="88"/>
      <c r="DV22" s="88"/>
      <c r="DW22" s="88"/>
      <c r="DX22" s="88"/>
    </row>
    <row r="23" spans="1:128">
      <c r="A23" s="628">
        <v>10</v>
      </c>
      <c r="B23" s="1187">
        <f t="shared" si="2"/>
        <v>2017</v>
      </c>
      <c r="D23" s="448" t="s">
        <v>749</v>
      </c>
      <c r="E23" s="448"/>
      <c r="F23" s="665">
        <v>3858</v>
      </c>
      <c r="G23" s="665">
        <v>2095</v>
      </c>
      <c r="H23" s="665">
        <v>3191</v>
      </c>
      <c r="I23" s="665">
        <v>2853</v>
      </c>
      <c r="J23" s="665">
        <v>2454</v>
      </c>
      <c r="L23" s="448" t="s">
        <v>746</v>
      </c>
      <c r="M23" s="448">
        <v>0</v>
      </c>
      <c r="N23" s="665">
        <v>0</v>
      </c>
      <c r="O23" s="665">
        <v>0</v>
      </c>
      <c r="P23" s="665">
        <v>0</v>
      </c>
      <c r="Q23" s="665">
        <v>0</v>
      </c>
      <c r="R23" s="665">
        <v>0</v>
      </c>
      <c r="T23" s="448">
        <v>0</v>
      </c>
      <c r="U23" s="448">
        <v>0</v>
      </c>
      <c r="V23" s="665">
        <v>0</v>
      </c>
      <c r="W23" s="665">
        <v>0</v>
      </c>
      <c r="X23" s="665">
        <v>0</v>
      </c>
      <c r="Y23" s="665">
        <v>0</v>
      </c>
      <c r="Z23" s="665">
        <v>0</v>
      </c>
      <c r="AB23" s="379"/>
      <c r="AC23" s="379"/>
      <c r="AD23" s="670"/>
      <c r="AE23" s="670"/>
      <c r="AF23" s="670"/>
      <c r="AG23" s="670"/>
      <c r="AH23" s="670"/>
      <c r="AJ23" s="665">
        <f>AD23+V23+N23+F23</f>
        <v>3858</v>
      </c>
      <c r="AK23" s="665">
        <f>AE23+W23+O23+G23</f>
        <v>2095</v>
      </c>
      <c r="AL23" s="665">
        <f>AF23+X23+P23+H23</f>
        <v>3191</v>
      </c>
      <c r="AM23" s="665">
        <f>AG23+Y23+Q23+I23</f>
        <v>2853</v>
      </c>
      <c r="AN23" s="665">
        <f>AH23+Z23+R23+J23</f>
        <v>2454</v>
      </c>
      <c r="AO23" s="1202">
        <f>SUM(AK23:AN23)</f>
        <v>10593</v>
      </c>
      <c r="AP23" s="1203">
        <f>AVERAGE(AK23:AN23)</f>
        <v>2648.25</v>
      </c>
      <c r="AQ23" s="1204">
        <f t="shared" ref="AQ23:AQ63" si="9">AP23/5850</f>
        <v>0.45269230769230767</v>
      </c>
      <c r="AR23" s="729"/>
      <c r="AU23" s="32"/>
      <c r="AV23" s="32"/>
      <c r="AW23" s="32"/>
      <c r="AX23" s="32"/>
      <c r="AY23" s="88"/>
      <c r="AZ23" s="88"/>
      <c r="BA23" s="88"/>
      <c r="BB23" s="88"/>
      <c r="BC23" s="88"/>
      <c r="BD23" s="88"/>
      <c r="BE23" s="88"/>
      <c r="BF23" s="88"/>
      <c r="BG23" s="88"/>
      <c r="BH23" s="88"/>
      <c r="BI23" s="88"/>
      <c r="BJ23" s="88"/>
      <c r="BK23" s="88"/>
      <c r="BL23" s="88"/>
      <c r="BM23" s="88"/>
      <c r="BN23" s="88"/>
      <c r="BO23" s="88"/>
      <c r="BP23" s="88"/>
      <c r="BQ23" s="88"/>
      <c r="BR23" s="88"/>
      <c r="BS23" s="88"/>
      <c r="BT23" s="88"/>
      <c r="BU23" s="88"/>
      <c r="BV23" s="88"/>
      <c r="BW23" s="88"/>
      <c r="BX23" s="88"/>
      <c r="BY23" s="88"/>
      <c r="BZ23" s="88"/>
      <c r="CJ23" s="88"/>
      <c r="CK23" s="88"/>
      <c r="CL23" s="88"/>
      <c r="CM23" s="88"/>
      <c r="CN23" s="88"/>
      <c r="CO23" s="88"/>
      <c r="CP23" s="88"/>
      <c r="CQ23" s="88"/>
      <c r="CR23" s="88"/>
      <c r="CS23" s="88"/>
      <c r="CT23" s="88"/>
      <c r="CU23" s="88"/>
      <c r="CV23" s="88"/>
      <c r="CW23" s="88"/>
      <c r="CX23" s="88"/>
      <c r="CY23" s="88"/>
      <c r="CZ23" s="88"/>
      <c r="DA23" s="88"/>
      <c r="DB23" s="88"/>
      <c r="DC23" s="88"/>
      <c r="DD23" s="88"/>
      <c r="DE23" s="88"/>
      <c r="DF23" s="88"/>
      <c r="DG23" s="88"/>
      <c r="DH23" s="88"/>
      <c r="DI23" s="88"/>
      <c r="DJ23" s="88"/>
      <c r="DK23" s="88"/>
      <c r="DL23" s="88"/>
      <c r="DM23" s="88"/>
      <c r="DN23" s="88"/>
      <c r="DO23" s="88"/>
      <c r="DP23" s="88"/>
      <c r="DQ23" s="88"/>
      <c r="DR23" s="88"/>
      <c r="DS23" s="88"/>
      <c r="DT23" s="88"/>
      <c r="DU23" s="88"/>
      <c r="DV23" s="88"/>
      <c r="DW23" s="88"/>
      <c r="DX23" s="88"/>
    </row>
    <row r="24" spans="1:128">
      <c r="A24" s="628">
        <v>11</v>
      </c>
      <c r="B24" s="1187">
        <f t="shared" si="2"/>
        <v>2018</v>
      </c>
      <c r="D24" s="448" t="s">
        <v>751</v>
      </c>
      <c r="E24" s="448"/>
      <c r="F24" s="665">
        <v>2966</v>
      </c>
      <c r="G24" s="665">
        <v>2137</v>
      </c>
      <c r="H24" s="665">
        <v>2435</v>
      </c>
      <c r="I24" s="665">
        <v>976</v>
      </c>
      <c r="J24" s="665">
        <v>2514</v>
      </c>
      <c r="L24" s="448"/>
      <c r="M24" s="448"/>
      <c r="N24" s="665"/>
      <c r="O24" s="665"/>
      <c r="P24" s="665"/>
      <c r="Q24" s="665"/>
      <c r="R24" s="665"/>
      <c r="T24" s="448" t="s">
        <v>747</v>
      </c>
      <c r="U24" s="448">
        <v>0</v>
      </c>
      <c r="V24" s="665">
        <v>3026</v>
      </c>
      <c r="W24" s="665">
        <f>2205-500</f>
        <v>1705</v>
      </c>
      <c r="X24" s="665">
        <v>2778</v>
      </c>
      <c r="Y24" s="665">
        <v>2778</v>
      </c>
      <c r="Z24" s="665">
        <v>2927</v>
      </c>
      <c r="AB24" s="379"/>
      <c r="AC24" s="379"/>
      <c r="AD24" s="670"/>
      <c r="AE24" s="670"/>
      <c r="AF24" s="670"/>
      <c r="AG24" s="670"/>
      <c r="AH24" s="670"/>
      <c r="AJ24" s="665">
        <f t="shared" ref="AJ24:AJ43" si="10">AD24+V24+N24+F24</f>
        <v>5992</v>
      </c>
      <c r="AK24" s="665">
        <f t="shared" ref="AK24:AK43" si="11">AE24+W24+O24+G24</f>
        <v>3842</v>
      </c>
      <c r="AL24" s="665">
        <f t="shared" ref="AL24:AL43" si="12">AF24+X24+P24+H24</f>
        <v>5213</v>
      </c>
      <c r="AM24" s="665">
        <f t="shared" ref="AM24:AM43" si="13">AG24+Y24+Q24+I24</f>
        <v>3754</v>
      </c>
      <c r="AN24" s="665">
        <f t="shared" ref="AN24:AN43" si="14">AH24+Z24+R24+J24</f>
        <v>5441</v>
      </c>
      <c r="AO24" s="1202">
        <f t="shared" ref="AO24:AO43" si="15">SUM(AK24:AN24)</f>
        <v>18250</v>
      </c>
      <c r="AP24" s="1203">
        <f t="shared" ref="AP24:AP63" si="16">AVERAGE(AK24:AN24)</f>
        <v>4562.5</v>
      </c>
      <c r="AQ24" s="1204">
        <f t="shared" si="9"/>
        <v>0.77991452991452992</v>
      </c>
      <c r="AR24" s="729"/>
      <c r="AU24" s="1"/>
      <c r="AV24" s="1"/>
      <c r="AW24" s="1"/>
      <c r="AX24" s="1"/>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row>
    <row r="25" spans="1:128">
      <c r="A25" s="628">
        <v>12</v>
      </c>
      <c r="B25" s="1187">
        <f t="shared" si="2"/>
        <v>2019</v>
      </c>
      <c r="D25" s="448" t="s">
        <v>753</v>
      </c>
      <c r="E25" s="448"/>
      <c r="F25" s="665">
        <v>1346</v>
      </c>
      <c r="G25" s="665">
        <v>1333</v>
      </c>
      <c r="H25" s="665">
        <v>2213</v>
      </c>
      <c r="I25" s="665">
        <v>1027</v>
      </c>
      <c r="J25" s="665">
        <v>751</v>
      </c>
      <c r="L25" s="448" t="s">
        <v>750</v>
      </c>
      <c r="M25" s="448">
        <v>0</v>
      </c>
      <c r="N25" s="665">
        <v>2977</v>
      </c>
      <c r="O25" s="665">
        <v>2357</v>
      </c>
      <c r="P25" s="665">
        <v>2625</v>
      </c>
      <c r="Q25" s="665">
        <v>2625</v>
      </c>
      <c r="R25" s="665">
        <v>2930</v>
      </c>
      <c r="T25" s="448"/>
      <c r="U25" s="448"/>
      <c r="V25" s="665"/>
      <c r="W25" s="665"/>
      <c r="X25" s="665"/>
      <c r="Y25" s="665"/>
      <c r="Z25" s="665"/>
      <c r="AB25" s="379"/>
      <c r="AC25" s="379"/>
      <c r="AD25" s="670"/>
      <c r="AE25" s="670"/>
      <c r="AF25" s="670"/>
      <c r="AG25" s="670"/>
      <c r="AH25" s="670"/>
      <c r="AJ25" s="665">
        <f t="shared" si="10"/>
        <v>4323</v>
      </c>
      <c r="AK25" s="665">
        <f t="shared" si="11"/>
        <v>3690</v>
      </c>
      <c r="AL25" s="665">
        <f t="shared" si="12"/>
        <v>4838</v>
      </c>
      <c r="AM25" s="665">
        <f t="shared" si="13"/>
        <v>3652</v>
      </c>
      <c r="AN25" s="665">
        <f t="shared" si="14"/>
        <v>3681</v>
      </c>
      <c r="AO25" s="1202">
        <f t="shared" si="15"/>
        <v>15861</v>
      </c>
      <c r="AP25" s="1203">
        <f t="shared" si="16"/>
        <v>3965.25</v>
      </c>
      <c r="AQ25" s="1204">
        <f t="shared" si="9"/>
        <v>0.67782051282051281</v>
      </c>
      <c r="AR25" s="729"/>
      <c r="AS25" s="729"/>
      <c r="AU25" s="32"/>
      <c r="AV25" s="32"/>
      <c r="AW25" s="32"/>
      <c r="AX25" s="32"/>
      <c r="AY25" s="88"/>
      <c r="AZ25" s="88"/>
      <c r="BA25" s="88"/>
      <c r="BB25" s="88"/>
      <c r="BC25" s="88"/>
      <c r="BD25" s="88"/>
      <c r="BE25" s="88"/>
      <c r="BF25" s="88"/>
      <c r="BG25" s="88"/>
      <c r="BH25" s="88"/>
      <c r="BI25" s="88"/>
      <c r="BJ25" s="88"/>
      <c r="BK25" s="88"/>
      <c r="BL25" s="88"/>
      <c r="BM25" s="88"/>
      <c r="BN25" s="88"/>
      <c r="BO25" s="88"/>
      <c r="BP25" s="88"/>
      <c r="BQ25" s="88"/>
      <c r="BR25" s="88"/>
      <c r="BS25" s="88"/>
      <c r="BT25" s="88"/>
      <c r="BU25" s="88"/>
      <c r="BV25" s="88"/>
      <c r="BW25" s="88"/>
      <c r="BX25" s="88"/>
      <c r="BY25" s="88"/>
      <c r="BZ25" s="88"/>
      <c r="CJ25" s="88"/>
      <c r="CK25" s="88"/>
      <c r="CL25" s="88"/>
      <c r="CM25" s="88"/>
      <c r="CN25" s="88"/>
      <c r="CO25" s="88"/>
      <c r="CP25" s="88"/>
      <c r="CQ25" s="88"/>
      <c r="CR25" s="88"/>
      <c r="CS25" s="88"/>
      <c r="CT25" s="88"/>
      <c r="CU25" s="88"/>
      <c r="CV25" s="88"/>
      <c r="CW25" s="88"/>
      <c r="CX25" s="88"/>
      <c r="CY25" s="88"/>
      <c r="CZ25" s="88"/>
      <c r="DA25" s="88"/>
      <c r="DB25" s="88"/>
      <c r="DC25" s="88"/>
      <c r="DD25" s="88"/>
      <c r="DE25" s="88"/>
      <c r="DF25" s="88"/>
      <c r="DG25" s="88"/>
      <c r="DH25" s="88"/>
      <c r="DI25" s="88"/>
      <c r="DJ25" s="88"/>
      <c r="DK25" s="88"/>
      <c r="DL25" s="88"/>
      <c r="DM25" s="88"/>
      <c r="DN25" s="88"/>
      <c r="DO25" s="88"/>
      <c r="DP25" s="88"/>
      <c r="DQ25" s="88"/>
      <c r="DR25" s="88"/>
      <c r="DS25" s="88"/>
      <c r="DT25" s="88"/>
      <c r="DU25" s="88"/>
      <c r="DV25" s="88"/>
      <c r="DW25" s="88"/>
      <c r="DX25" s="88"/>
    </row>
    <row r="26" spans="1:128">
      <c r="A26" s="628">
        <v>13</v>
      </c>
      <c r="B26" s="1187">
        <f t="shared" si="2"/>
        <v>2020</v>
      </c>
      <c r="D26" s="448" t="s">
        <v>755</v>
      </c>
      <c r="E26" s="448"/>
      <c r="F26" s="665">
        <v>1166</v>
      </c>
      <c r="G26" s="665">
        <v>858</v>
      </c>
      <c r="H26" s="665">
        <v>1166</v>
      </c>
      <c r="I26" s="665">
        <v>1166</v>
      </c>
      <c r="J26" s="665">
        <v>971</v>
      </c>
      <c r="L26" s="448"/>
      <c r="M26" s="448"/>
      <c r="N26" s="665"/>
      <c r="O26" s="665"/>
      <c r="P26" s="665"/>
      <c r="Q26" s="665"/>
      <c r="R26" s="665"/>
      <c r="T26" s="448" t="s">
        <v>754</v>
      </c>
      <c r="U26" s="448">
        <v>0</v>
      </c>
      <c r="V26" s="665">
        <v>4426</v>
      </c>
      <c r="W26" s="665">
        <f>3407-500</f>
        <v>2907</v>
      </c>
      <c r="X26" s="665">
        <v>3354</v>
      </c>
      <c r="Y26" s="665">
        <v>3486</v>
      </c>
      <c r="Z26" s="665">
        <v>4686</v>
      </c>
      <c r="AB26" s="448" t="s">
        <v>764</v>
      </c>
      <c r="AC26" s="448"/>
      <c r="AD26" s="665">
        <v>1289</v>
      </c>
      <c r="AE26" s="665">
        <v>0</v>
      </c>
      <c r="AF26" s="665">
        <v>0</v>
      </c>
      <c r="AG26" s="665">
        <v>0</v>
      </c>
      <c r="AH26" s="665">
        <v>0</v>
      </c>
      <c r="AJ26" s="665">
        <f t="shared" si="10"/>
        <v>6881</v>
      </c>
      <c r="AK26" s="665">
        <f t="shared" si="11"/>
        <v>3765</v>
      </c>
      <c r="AL26" s="665">
        <f t="shared" si="12"/>
        <v>4520</v>
      </c>
      <c r="AM26" s="665">
        <f t="shared" si="13"/>
        <v>4652</v>
      </c>
      <c r="AN26" s="665">
        <f t="shared" si="14"/>
        <v>5657</v>
      </c>
      <c r="AO26" s="1205">
        <f t="shared" si="15"/>
        <v>18594</v>
      </c>
      <c r="AP26" s="1203">
        <f t="shared" si="16"/>
        <v>4648.5</v>
      </c>
      <c r="AQ26" s="1204">
        <f t="shared" si="9"/>
        <v>0.79461538461538461</v>
      </c>
      <c r="AR26" s="729"/>
      <c r="AS26" s="729"/>
      <c r="AU26" s="1"/>
      <c r="AV26" s="1"/>
      <c r="AW26" s="1"/>
      <c r="AX26" s="1"/>
      <c r="AY26" s="88"/>
      <c r="AZ26" s="88"/>
      <c r="BA26" s="88"/>
      <c r="BB26" s="88"/>
      <c r="BC26" s="88"/>
      <c r="BD26" s="88"/>
      <c r="BE26" s="88"/>
      <c r="BF26" s="88"/>
      <c r="BG26" s="88"/>
      <c r="BH26" s="88"/>
      <c r="BI26" s="88"/>
      <c r="BJ26" s="88"/>
      <c r="BK26" s="88"/>
      <c r="BL26" s="88"/>
      <c r="BM26" s="88"/>
      <c r="BN26" s="88"/>
      <c r="BO26" s="88"/>
      <c r="BP26" s="88"/>
      <c r="BQ26" s="88"/>
      <c r="BR26" s="88"/>
      <c r="BS26" s="88"/>
      <c r="BT26" s="88"/>
      <c r="BU26" s="88"/>
      <c r="BV26" s="88"/>
      <c r="BW26" s="88"/>
      <c r="BX26" s="88"/>
      <c r="BY26" s="88"/>
      <c r="BZ26" s="88"/>
      <c r="CA26" s="88"/>
      <c r="CB26" s="88"/>
      <c r="CC26" s="88"/>
      <c r="CD26" s="88"/>
      <c r="CE26" s="88"/>
      <c r="CF26" s="88"/>
      <c r="CG26" s="88"/>
      <c r="CH26" s="88"/>
      <c r="CI26" s="88"/>
      <c r="CJ26" s="88"/>
      <c r="CK26" s="88"/>
      <c r="CL26" s="88"/>
      <c r="CM26" s="88"/>
      <c r="CN26" s="88"/>
      <c r="CO26" s="88"/>
      <c r="CP26" s="88"/>
      <c r="CQ26" s="88"/>
      <c r="CR26" s="88"/>
      <c r="CS26" s="88"/>
      <c r="CT26" s="88"/>
      <c r="CU26" s="88"/>
      <c r="CV26" s="88"/>
      <c r="CW26" s="88"/>
      <c r="CX26" s="88"/>
      <c r="CY26" s="88"/>
      <c r="CZ26" s="88"/>
      <c r="DA26" s="88"/>
      <c r="DB26" s="88"/>
      <c r="DC26" s="88"/>
      <c r="DD26" s="88"/>
      <c r="DE26" s="88"/>
      <c r="DF26" s="88"/>
      <c r="DG26" s="88"/>
      <c r="DH26" s="88"/>
      <c r="DI26" s="88"/>
      <c r="DJ26" s="88"/>
      <c r="DK26" s="88"/>
      <c r="DL26" s="88"/>
      <c r="DM26" s="88"/>
      <c r="DN26" s="88"/>
      <c r="DO26" s="88"/>
      <c r="DP26" s="88"/>
      <c r="DQ26" s="88"/>
      <c r="DR26" s="88"/>
      <c r="DS26" s="88"/>
      <c r="DT26" s="88"/>
      <c r="DU26" s="88"/>
      <c r="DV26" s="88"/>
      <c r="DW26" s="88"/>
      <c r="DX26" s="88"/>
    </row>
    <row r="27" spans="1:128">
      <c r="A27" s="628">
        <v>14</v>
      </c>
      <c r="B27" s="1187">
        <f t="shared" si="2"/>
        <v>2021</v>
      </c>
      <c r="D27" s="448" t="s">
        <v>757</v>
      </c>
      <c r="E27" s="448"/>
      <c r="F27" s="665">
        <v>2607</v>
      </c>
      <c r="G27" s="665">
        <v>1838</v>
      </c>
      <c r="H27" s="665">
        <v>2164</v>
      </c>
      <c r="I27" s="665">
        <v>2059</v>
      </c>
      <c r="J27" s="665">
        <v>1823</v>
      </c>
      <c r="L27" s="448"/>
      <c r="M27" s="448"/>
      <c r="N27" s="665"/>
      <c r="O27" s="665"/>
      <c r="P27" s="665"/>
      <c r="Q27" s="665"/>
      <c r="R27" s="665"/>
      <c r="T27" s="448"/>
      <c r="U27" s="448"/>
      <c r="V27" s="665"/>
      <c r="W27" s="665"/>
      <c r="X27" s="665"/>
      <c r="Y27" s="665"/>
      <c r="Z27" s="665"/>
      <c r="AB27" s="448" t="s">
        <v>766</v>
      </c>
      <c r="AC27" s="448"/>
      <c r="AD27" s="665">
        <v>4463</v>
      </c>
      <c r="AE27" s="665">
        <v>4404</v>
      </c>
      <c r="AF27" s="665">
        <v>3743</v>
      </c>
      <c r="AG27" s="665">
        <v>3772</v>
      </c>
      <c r="AH27" s="665">
        <v>4560</v>
      </c>
      <c r="AJ27" s="665">
        <f t="shared" si="10"/>
        <v>7070</v>
      </c>
      <c r="AK27" s="665">
        <f t="shared" si="11"/>
        <v>6242</v>
      </c>
      <c r="AL27" s="665">
        <f t="shared" si="12"/>
        <v>5907</v>
      </c>
      <c r="AM27" s="665">
        <f t="shared" si="13"/>
        <v>5831</v>
      </c>
      <c r="AN27" s="665">
        <f t="shared" si="14"/>
        <v>6383</v>
      </c>
      <c r="AO27" s="1205">
        <f t="shared" si="15"/>
        <v>24363</v>
      </c>
      <c r="AP27" s="1203">
        <f t="shared" si="16"/>
        <v>6090.75</v>
      </c>
      <c r="AQ27" s="1204">
        <f t="shared" si="9"/>
        <v>1.0411538461538461</v>
      </c>
      <c r="AR27" s="729"/>
      <c r="AS27" s="729"/>
      <c r="AU27" s="32"/>
      <c r="AV27" s="32"/>
      <c r="AW27" s="32"/>
      <c r="AX27" s="32"/>
      <c r="AY27" s="88"/>
      <c r="AZ27" s="88"/>
      <c r="BA27" s="88"/>
      <c r="BB27" s="88"/>
      <c r="BC27" s="88"/>
      <c r="BD27" s="88"/>
      <c r="BE27" s="88"/>
      <c r="BF27" s="88"/>
      <c r="BG27" s="88"/>
      <c r="BH27" s="88"/>
      <c r="BI27" s="88"/>
      <c r="BJ27" s="88"/>
      <c r="BK27" s="88"/>
      <c r="BL27" s="88"/>
      <c r="BM27" s="88"/>
      <c r="BN27" s="88"/>
      <c r="BO27" s="88"/>
      <c r="BP27" s="88"/>
      <c r="BQ27" s="88"/>
      <c r="BR27" s="88"/>
      <c r="BS27" s="88"/>
      <c r="BT27" s="88"/>
      <c r="BU27" s="88"/>
      <c r="BV27" s="88"/>
      <c r="BW27" s="88"/>
      <c r="BX27" s="88"/>
      <c r="BY27" s="88"/>
      <c r="BZ27" s="88"/>
      <c r="CA27" s="88"/>
      <c r="CB27" s="88"/>
      <c r="CC27" s="88"/>
      <c r="CD27" s="88"/>
      <c r="CE27" s="88"/>
      <c r="CF27" s="88"/>
      <c r="CG27" s="88"/>
      <c r="CH27" s="88"/>
      <c r="CI27" s="88"/>
      <c r="CJ27" s="88"/>
      <c r="CK27" s="88"/>
      <c r="CL27" s="88"/>
      <c r="CM27" s="88"/>
      <c r="CN27" s="88"/>
      <c r="CO27" s="88"/>
      <c r="CP27" s="88"/>
      <c r="CQ27" s="88"/>
      <c r="CR27" s="88"/>
      <c r="CS27" s="88"/>
      <c r="CT27" s="88"/>
      <c r="CU27" s="88"/>
      <c r="CV27" s="88"/>
      <c r="CW27" s="88"/>
      <c r="CX27" s="88"/>
      <c r="CY27" s="88"/>
      <c r="CZ27" s="88"/>
      <c r="DA27" s="88"/>
      <c r="DB27" s="88"/>
      <c r="DC27" s="88"/>
      <c r="DD27" s="88"/>
      <c r="DE27" s="88"/>
      <c r="DF27" s="88"/>
      <c r="DG27" s="88"/>
      <c r="DH27" s="88"/>
      <c r="DI27" s="88"/>
      <c r="DJ27" s="88"/>
      <c r="DK27" s="88"/>
      <c r="DL27" s="88"/>
      <c r="DM27" s="88"/>
      <c r="DN27" s="88"/>
      <c r="DO27" s="88"/>
      <c r="DP27" s="88"/>
      <c r="DQ27" s="88"/>
      <c r="DR27" s="88"/>
      <c r="DS27" s="88"/>
      <c r="DT27" s="88"/>
      <c r="DU27" s="88"/>
      <c r="DV27" s="88"/>
      <c r="DW27" s="88"/>
      <c r="DX27" s="88"/>
    </row>
    <row r="28" spans="1:128">
      <c r="A28" s="628">
        <v>15</v>
      </c>
      <c r="B28" s="1187">
        <f t="shared" si="2"/>
        <v>2022</v>
      </c>
      <c r="D28" s="448" t="s">
        <v>719</v>
      </c>
      <c r="E28" s="448"/>
      <c r="F28" s="665">
        <v>564</v>
      </c>
      <c r="G28" s="665">
        <v>3367</v>
      </c>
      <c r="H28" s="665">
        <v>565</v>
      </c>
      <c r="I28" s="665">
        <v>3159</v>
      </c>
      <c r="J28" s="665">
        <v>2789</v>
      </c>
      <c r="L28" s="448"/>
      <c r="M28" s="448"/>
      <c r="N28" s="665"/>
      <c r="O28" s="665"/>
      <c r="P28" s="665"/>
      <c r="Q28" s="665"/>
      <c r="R28" s="665"/>
      <c r="T28" s="448"/>
      <c r="U28" s="448"/>
      <c r="V28" s="665"/>
      <c r="W28" s="665"/>
      <c r="X28" s="665"/>
      <c r="Y28" s="665"/>
      <c r="Z28" s="665"/>
      <c r="AB28" s="448" t="s">
        <v>768</v>
      </c>
      <c r="AC28" s="448"/>
      <c r="AD28" s="665">
        <v>4062</v>
      </c>
      <c r="AE28" s="665">
        <v>907</v>
      </c>
      <c r="AF28" s="665">
        <v>1409</v>
      </c>
      <c r="AG28" s="665">
        <v>1409</v>
      </c>
      <c r="AH28" s="665">
        <v>2087</v>
      </c>
      <c r="AJ28" s="665">
        <f t="shared" si="10"/>
        <v>4626</v>
      </c>
      <c r="AK28" s="665">
        <f t="shared" si="11"/>
        <v>4274</v>
      </c>
      <c r="AL28" s="665">
        <f t="shared" si="12"/>
        <v>1974</v>
      </c>
      <c r="AM28" s="665">
        <f t="shared" si="13"/>
        <v>4568</v>
      </c>
      <c r="AN28" s="665">
        <f t="shared" si="14"/>
        <v>4876</v>
      </c>
      <c r="AO28" s="1205">
        <f t="shared" si="15"/>
        <v>15692</v>
      </c>
      <c r="AP28" s="1203">
        <f t="shared" si="16"/>
        <v>3923</v>
      </c>
      <c r="AQ28" s="1204">
        <f t="shared" si="9"/>
        <v>0.67059829059829057</v>
      </c>
      <c r="AR28" s="729"/>
      <c r="AS28" s="729"/>
      <c r="AU28" s="1"/>
      <c r="AV28" s="1"/>
      <c r="AW28" s="1"/>
      <c r="AX28" s="1"/>
      <c r="AY28" s="88"/>
      <c r="AZ28" s="88"/>
      <c r="BA28" s="88"/>
      <c r="BB28" s="88"/>
      <c r="BC28" s="88"/>
      <c r="BD28" s="88"/>
      <c r="BE28" s="88"/>
      <c r="BF28" s="88"/>
      <c r="BG28" s="88"/>
      <c r="BH28" s="88"/>
      <c r="BI28" s="88"/>
      <c r="BJ28" s="88"/>
      <c r="BK28" s="88"/>
      <c r="BL28" s="88"/>
      <c r="BM28" s="88"/>
      <c r="BN28" s="88"/>
      <c r="BO28" s="88"/>
      <c r="BP28" s="88"/>
      <c r="BQ28" s="88"/>
      <c r="BR28" s="88"/>
      <c r="BS28" s="88"/>
      <c r="BT28" s="88"/>
      <c r="BU28" s="88"/>
      <c r="BV28" s="88"/>
      <c r="BW28" s="88"/>
      <c r="BX28" s="88"/>
      <c r="BY28" s="88"/>
      <c r="BZ28" s="88"/>
      <c r="CA28" s="88"/>
      <c r="CB28" s="88"/>
      <c r="CC28" s="88"/>
      <c r="CD28" s="88"/>
      <c r="CE28" s="88"/>
      <c r="CF28" s="88"/>
      <c r="CG28" s="88"/>
      <c r="CH28" s="88"/>
      <c r="CI28" s="88"/>
      <c r="CJ28" s="88"/>
      <c r="CK28" s="88"/>
      <c r="CL28" s="88"/>
      <c r="CM28" s="88"/>
      <c r="CN28" s="88"/>
      <c r="CO28" s="88"/>
      <c r="CP28" s="88"/>
      <c r="CQ28" s="88"/>
      <c r="CR28" s="88"/>
      <c r="CS28" s="88"/>
      <c r="CT28" s="88"/>
      <c r="CU28" s="88"/>
      <c r="CV28" s="88"/>
      <c r="CW28" s="88"/>
      <c r="CX28" s="88"/>
      <c r="CY28" s="88"/>
      <c r="CZ28" s="88"/>
      <c r="DA28" s="88"/>
      <c r="DB28" s="88"/>
      <c r="DC28" s="88"/>
      <c r="DD28" s="88"/>
      <c r="DE28" s="88"/>
      <c r="DF28" s="88"/>
      <c r="DG28" s="88"/>
      <c r="DH28" s="88"/>
      <c r="DI28" s="88"/>
      <c r="DJ28" s="88"/>
      <c r="DK28" s="88"/>
      <c r="DL28" s="88"/>
      <c r="DM28" s="88"/>
      <c r="DN28" s="88"/>
      <c r="DO28" s="88"/>
      <c r="DP28" s="88"/>
      <c r="DQ28" s="88"/>
      <c r="DR28" s="88"/>
      <c r="DS28" s="88"/>
      <c r="DT28" s="88"/>
      <c r="DU28" s="88"/>
      <c r="DV28" s="88"/>
      <c r="DW28" s="88"/>
      <c r="DX28" s="88"/>
    </row>
    <row r="29" spans="1:128">
      <c r="A29" s="628">
        <v>16</v>
      </c>
      <c r="B29" s="1187">
        <f t="shared" si="2"/>
        <v>2023</v>
      </c>
      <c r="D29" s="448"/>
      <c r="E29" s="448"/>
      <c r="F29" s="665"/>
      <c r="G29" s="665"/>
      <c r="H29" s="665"/>
      <c r="I29" s="665"/>
      <c r="J29" s="665"/>
      <c r="L29" s="379">
        <v>0</v>
      </c>
      <c r="M29" s="379">
        <v>0</v>
      </c>
      <c r="N29" s="670">
        <v>0</v>
      </c>
      <c r="O29" s="670">
        <v>0</v>
      </c>
      <c r="P29" s="670">
        <v>0</v>
      </c>
      <c r="Q29" s="670">
        <v>0</v>
      </c>
      <c r="R29" s="670">
        <v>0</v>
      </c>
      <c r="T29" s="448" t="s">
        <v>752</v>
      </c>
      <c r="U29" s="448">
        <v>0</v>
      </c>
      <c r="V29" s="665">
        <v>6599</v>
      </c>
      <c r="W29" s="665">
        <f>5319-500</f>
        <v>4819</v>
      </c>
      <c r="X29" s="665">
        <v>6313</v>
      </c>
      <c r="Y29" s="665">
        <v>6313</v>
      </c>
      <c r="Z29" s="665">
        <v>6329</v>
      </c>
      <c r="AB29" s="448"/>
      <c r="AC29" s="448"/>
      <c r="AD29" s="665"/>
      <c r="AE29" s="665"/>
      <c r="AF29" s="665"/>
      <c r="AG29" s="665"/>
      <c r="AH29" s="665"/>
      <c r="AJ29" s="665">
        <f t="shared" si="10"/>
        <v>6599</v>
      </c>
      <c r="AK29" s="665">
        <f t="shared" si="11"/>
        <v>4819</v>
      </c>
      <c r="AL29" s="665">
        <f t="shared" si="12"/>
        <v>6313</v>
      </c>
      <c r="AM29" s="665">
        <f t="shared" si="13"/>
        <v>6313</v>
      </c>
      <c r="AN29" s="665">
        <f t="shared" si="14"/>
        <v>6329</v>
      </c>
      <c r="AO29" s="1205">
        <f t="shared" si="15"/>
        <v>23774</v>
      </c>
      <c r="AP29" s="1203">
        <f t="shared" si="16"/>
        <v>5943.5</v>
      </c>
      <c r="AQ29" s="1204">
        <f t="shared" si="9"/>
        <v>1.015982905982906</v>
      </c>
      <c r="AR29" s="729"/>
      <c r="AS29" s="729"/>
      <c r="AU29" s="1"/>
      <c r="AV29" s="1"/>
      <c r="AW29" s="1"/>
      <c r="AX29" s="1"/>
      <c r="BB29" s="88"/>
      <c r="BC29" s="88"/>
      <c r="BD29" s="88"/>
      <c r="BE29" s="88"/>
      <c r="BF29" s="88"/>
      <c r="BG29" s="88"/>
      <c r="BH29" s="88"/>
      <c r="BI29" s="88"/>
      <c r="BJ29" s="88"/>
      <c r="BK29" s="88"/>
      <c r="BL29" s="88"/>
      <c r="BM29" s="88"/>
      <c r="BN29" s="88"/>
      <c r="BO29" s="88"/>
      <c r="BP29" s="88"/>
      <c r="BQ29" s="88"/>
      <c r="BR29" s="88"/>
      <c r="BS29" s="88"/>
      <c r="BT29" s="88"/>
      <c r="BU29" s="88"/>
      <c r="BV29" s="88"/>
      <c r="BW29" s="88"/>
      <c r="BX29" s="88"/>
      <c r="BY29" s="88"/>
      <c r="BZ29" s="88"/>
      <c r="CA29" s="88"/>
      <c r="CB29" s="88"/>
      <c r="CC29" s="88"/>
      <c r="CD29" s="88"/>
      <c r="CE29" s="88"/>
      <c r="CF29" s="88"/>
      <c r="CG29" s="88"/>
      <c r="CH29" s="88"/>
      <c r="CI29" s="88"/>
      <c r="CJ29" s="88"/>
      <c r="CK29" s="88"/>
      <c r="CL29" s="88"/>
      <c r="CM29" s="88"/>
      <c r="CN29" s="88"/>
      <c r="CO29" s="88"/>
      <c r="CP29" s="88"/>
      <c r="CQ29" s="88"/>
      <c r="CR29" s="88"/>
      <c r="CS29" s="88"/>
      <c r="CT29" s="88"/>
      <c r="CU29" s="88"/>
      <c r="CV29" s="88"/>
      <c r="CW29" s="88"/>
      <c r="CX29" s="88"/>
      <c r="CY29" s="88"/>
      <c r="CZ29" s="88"/>
      <c r="DA29" s="88"/>
      <c r="DB29" s="88"/>
      <c r="DC29" s="88"/>
      <c r="DD29" s="88"/>
      <c r="DE29" s="88"/>
      <c r="DF29" s="88"/>
      <c r="DG29" s="88"/>
      <c r="DH29" s="88"/>
      <c r="DI29" s="88"/>
      <c r="DJ29" s="88"/>
      <c r="DK29" s="88"/>
      <c r="DL29" s="88"/>
      <c r="DM29" s="88"/>
      <c r="DN29" s="88"/>
      <c r="DO29" s="88"/>
      <c r="DP29" s="88"/>
      <c r="DQ29" s="88"/>
      <c r="DR29" s="88"/>
      <c r="DS29" s="88"/>
      <c r="DT29" s="88"/>
      <c r="DU29" s="88"/>
      <c r="DV29" s="88"/>
      <c r="DW29" s="88"/>
      <c r="DX29" s="88"/>
    </row>
    <row r="30" spans="1:128">
      <c r="A30" s="628">
        <v>17</v>
      </c>
      <c r="B30" s="1187">
        <f t="shared" si="2"/>
        <v>2024</v>
      </c>
      <c r="D30" s="448"/>
      <c r="E30" s="448"/>
      <c r="F30" s="665"/>
      <c r="G30" s="665"/>
      <c r="H30" s="665"/>
      <c r="I30" s="665"/>
      <c r="J30" s="665"/>
      <c r="L30" s="379">
        <v>0</v>
      </c>
      <c r="M30" s="379">
        <v>0</v>
      </c>
      <c r="N30" s="670">
        <v>0</v>
      </c>
      <c r="O30" s="670">
        <v>0</v>
      </c>
      <c r="P30" s="670">
        <v>0</v>
      </c>
      <c r="Q30" s="670">
        <v>0</v>
      </c>
      <c r="R30" s="670">
        <v>0</v>
      </c>
      <c r="T30" s="448"/>
      <c r="U30" s="448"/>
      <c r="V30" s="665"/>
      <c r="W30" s="665"/>
      <c r="X30" s="665"/>
      <c r="Y30" s="665"/>
      <c r="Z30" s="665"/>
      <c r="AB30" s="448" t="s">
        <v>770</v>
      </c>
      <c r="AC30" s="448"/>
      <c r="AD30" s="665">
        <v>6309</v>
      </c>
      <c r="AE30" s="665">
        <v>4353</v>
      </c>
      <c r="AF30" s="665">
        <v>4119</v>
      </c>
      <c r="AG30" s="665">
        <v>4119</v>
      </c>
      <c r="AH30" s="665">
        <v>4989</v>
      </c>
      <c r="AJ30" s="665">
        <f t="shared" si="10"/>
        <v>6309</v>
      </c>
      <c r="AK30" s="665">
        <f t="shared" si="11"/>
        <v>4353</v>
      </c>
      <c r="AL30" s="665">
        <f t="shared" si="12"/>
        <v>4119</v>
      </c>
      <c r="AM30" s="665">
        <f t="shared" si="13"/>
        <v>4119</v>
      </c>
      <c r="AN30" s="665">
        <f t="shared" si="14"/>
        <v>4989</v>
      </c>
      <c r="AO30" s="1205">
        <f t="shared" si="15"/>
        <v>17580</v>
      </c>
      <c r="AP30" s="1203">
        <f t="shared" si="16"/>
        <v>4395</v>
      </c>
      <c r="AQ30" s="1204">
        <f t="shared" si="9"/>
        <v>0.75128205128205128</v>
      </c>
      <c r="AR30" s="729"/>
      <c r="AS30" s="729"/>
      <c r="AU30" s="1"/>
      <c r="AV30" s="1"/>
      <c r="AW30" s="1"/>
      <c r="AX30" s="1"/>
      <c r="BB30" s="88"/>
      <c r="BC30" s="88"/>
      <c r="BD30" s="88"/>
      <c r="BE30" s="88"/>
      <c r="BF30" s="88"/>
      <c r="BG30" s="88"/>
      <c r="BH30" s="88"/>
      <c r="BI30" s="88"/>
      <c r="BJ30" s="88"/>
      <c r="BK30" s="88"/>
      <c r="BL30" s="88"/>
      <c r="BM30" s="88"/>
      <c r="BN30" s="88"/>
      <c r="BO30" s="88"/>
      <c r="BP30" s="88"/>
      <c r="BQ30" s="88"/>
      <c r="BR30" s="88"/>
      <c r="BS30" s="88"/>
      <c r="BT30" s="88"/>
      <c r="BU30" s="88"/>
      <c r="BV30" s="88"/>
      <c r="BW30" s="88"/>
      <c r="BX30" s="88"/>
      <c r="BY30" s="88"/>
      <c r="BZ30" s="88"/>
      <c r="CA30" s="88"/>
      <c r="CB30" s="88"/>
      <c r="CC30" s="88"/>
      <c r="CD30" s="88"/>
      <c r="CE30" s="88"/>
      <c r="CF30" s="88"/>
      <c r="CG30" s="88"/>
      <c r="CH30" s="88"/>
      <c r="CI30" s="88"/>
      <c r="CJ30" s="88"/>
      <c r="CK30" s="88"/>
      <c r="CL30" s="88"/>
      <c r="CM30" s="88"/>
      <c r="CN30" s="88"/>
      <c r="CO30" s="88"/>
      <c r="CP30" s="88"/>
      <c r="CQ30" s="88"/>
      <c r="CR30" s="88"/>
      <c r="CS30" s="88"/>
      <c r="CT30" s="88"/>
      <c r="CU30" s="88"/>
      <c r="CV30" s="88"/>
      <c r="CW30" s="88"/>
      <c r="CX30" s="88"/>
      <c r="CY30" s="88"/>
      <c r="CZ30" s="88"/>
      <c r="DA30" s="88"/>
      <c r="DB30" s="88"/>
      <c r="DC30" s="88"/>
      <c r="DD30" s="88"/>
      <c r="DE30" s="88"/>
      <c r="DF30" s="88"/>
      <c r="DG30" s="88"/>
      <c r="DH30" s="88"/>
      <c r="DI30" s="88"/>
      <c r="DJ30" s="88"/>
      <c r="DK30" s="88"/>
      <c r="DL30" s="88"/>
      <c r="DM30" s="88"/>
      <c r="DN30" s="88"/>
      <c r="DO30" s="88"/>
      <c r="DP30" s="88"/>
      <c r="DQ30" s="88"/>
      <c r="DR30" s="88"/>
      <c r="DS30" s="88"/>
      <c r="DT30" s="88"/>
      <c r="DU30" s="88"/>
      <c r="DV30" s="88"/>
      <c r="DW30" s="88"/>
      <c r="DX30" s="88"/>
    </row>
    <row r="31" spans="1:128">
      <c r="A31" s="628">
        <v>18</v>
      </c>
      <c r="B31" s="1187">
        <f t="shared" si="2"/>
        <v>2025</v>
      </c>
      <c r="D31" s="448"/>
      <c r="E31" s="448"/>
      <c r="F31" s="665"/>
      <c r="G31" s="665"/>
      <c r="H31" s="665"/>
      <c r="I31" s="665"/>
      <c r="J31" s="665"/>
      <c r="L31" s="379">
        <v>0</v>
      </c>
      <c r="M31" s="379">
        <v>0</v>
      </c>
      <c r="N31" s="670">
        <v>0</v>
      </c>
      <c r="O31" s="670">
        <v>0</v>
      </c>
      <c r="P31" s="670">
        <v>0</v>
      </c>
      <c r="Q31" s="670">
        <v>0</v>
      </c>
      <c r="R31" s="670">
        <v>0</v>
      </c>
      <c r="T31" s="448" t="s">
        <v>756</v>
      </c>
      <c r="U31" s="448">
        <v>0</v>
      </c>
      <c r="V31" s="665">
        <v>4629</v>
      </c>
      <c r="W31" s="669">
        <f>2515-500</f>
        <v>2015</v>
      </c>
      <c r="X31" s="665">
        <v>4365</v>
      </c>
      <c r="Y31" s="665">
        <v>4365</v>
      </c>
      <c r="Z31" s="665">
        <v>4929</v>
      </c>
      <c r="AB31" s="448"/>
      <c r="AC31" s="448"/>
      <c r="AD31" s="665"/>
      <c r="AE31" s="665"/>
      <c r="AF31" s="665"/>
      <c r="AG31" s="665"/>
      <c r="AH31" s="665"/>
      <c r="AJ31" s="665">
        <f t="shared" si="10"/>
        <v>4629</v>
      </c>
      <c r="AK31" s="665">
        <f t="shared" si="11"/>
        <v>2015</v>
      </c>
      <c r="AL31" s="665">
        <f t="shared" si="12"/>
        <v>4365</v>
      </c>
      <c r="AM31" s="665">
        <f t="shared" si="13"/>
        <v>4365</v>
      </c>
      <c r="AN31" s="665">
        <f t="shared" si="14"/>
        <v>4929</v>
      </c>
      <c r="AO31" s="1205">
        <f t="shared" si="15"/>
        <v>15674</v>
      </c>
      <c r="AP31" s="1203">
        <f t="shared" si="16"/>
        <v>3918.5</v>
      </c>
      <c r="AQ31" s="1204">
        <f t="shared" si="9"/>
        <v>0.66982905982905983</v>
      </c>
      <c r="AR31" s="729"/>
      <c r="AS31" s="729"/>
      <c r="AU31" s="1"/>
      <c r="AV31" s="1"/>
      <c r="AW31" s="1"/>
      <c r="AX31" s="1"/>
      <c r="BB31" s="88"/>
      <c r="BC31" s="88"/>
      <c r="BD31" s="88"/>
      <c r="BE31" s="88"/>
      <c r="BF31" s="88"/>
      <c r="BG31" s="88"/>
      <c r="BH31" s="88"/>
      <c r="BI31" s="88"/>
      <c r="BJ31" s="88"/>
      <c r="BK31" s="88"/>
      <c r="BL31" s="88"/>
      <c r="BM31" s="88"/>
      <c r="BN31" s="88"/>
      <c r="BO31" s="88"/>
      <c r="BP31" s="88"/>
      <c r="BQ31" s="88"/>
      <c r="BR31" s="88"/>
      <c r="BS31" s="88"/>
      <c r="BT31" s="88"/>
      <c r="BU31" s="88"/>
      <c r="BV31" s="88"/>
      <c r="BW31" s="88"/>
      <c r="BX31" s="88"/>
      <c r="BY31" s="88"/>
      <c r="BZ31" s="88"/>
      <c r="CA31" s="88"/>
      <c r="CB31" s="88"/>
      <c r="CC31" s="88"/>
      <c r="CD31" s="88"/>
      <c r="CE31" s="88"/>
      <c r="CF31" s="88"/>
      <c r="CG31" s="88"/>
      <c r="CH31" s="88"/>
      <c r="CI31" s="88"/>
      <c r="CJ31" s="88"/>
      <c r="CK31" s="88"/>
      <c r="CL31" s="88"/>
      <c r="CM31" s="88"/>
      <c r="CN31" s="88"/>
      <c r="CO31" s="88"/>
      <c r="CP31" s="88"/>
      <c r="CQ31" s="88"/>
      <c r="CR31" s="88"/>
      <c r="CS31" s="88"/>
      <c r="CT31" s="88"/>
      <c r="CU31" s="88"/>
      <c r="CV31" s="88"/>
      <c r="CW31" s="88"/>
      <c r="CX31" s="88"/>
      <c r="CY31" s="88"/>
      <c r="CZ31" s="88"/>
      <c r="DA31" s="88"/>
      <c r="DB31" s="88"/>
      <c r="DC31" s="88"/>
      <c r="DD31" s="88"/>
      <c r="DE31" s="88"/>
      <c r="DF31" s="88"/>
      <c r="DG31" s="88"/>
      <c r="DH31" s="88"/>
      <c r="DI31" s="88"/>
      <c r="DJ31" s="88"/>
      <c r="DK31" s="88"/>
      <c r="DL31" s="88"/>
      <c r="DM31" s="88"/>
      <c r="DN31" s="88"/>
      <c r="DO31" s="88"/>
      <c r="DP31" s="88"/>
      <c r="DQ31" s="88"/>
      <c r="DR31" s="88"/>
      <c r="DS31" s="88"/>
      <c r="DT31" s="88"/>
      <c r="DU31" s="88"/>
      <c r="DV31" s="88"/>
      <c r="DW31" s="88"/>
      <c r="DX31" s="88"/>
    </row>
    <row r="32" spans="1:128" ht="13.5" thickBot="1">
      <c r="A32" s="628">
        <v>19</v>
      </c>
      <c r="B32" s="1187">
        <f t="shared" si="2"/>
        <v>2026</v>
      </c>
      <c r="D32" s="448"/>
      <c r="E32" s="448"/>
      <c r="F32" s="665"/>
      <c r="G32" s="665"/>
      <c r="H32" s="665"/>
      <c r="I32" s="665"/>
      <c r="J32" s="665"/>
      <c r="L32" s="379">
        <v>0</v>
      </c>
      <c r="M32" s="379">
        <v>0</v>
      </c>
      <c r="N32" s="670">
        <v>0</v>
      </c>
      <c r="O32" s="670">
        <v>0</v>
      </c>
      <c r="P32" s="670">
        <v>0</v>
      </c>
      <c r="Q32" s="670">
        <v>0</v>
      </c>
      <c r="R32" s="670">
        <v>0</v>
      </c>
      <c r="T32" s="1189" t="s">
        <v>758</v>
      </c>
      <c r="U32" s="1189">
        <v>0</v>
      </c>
      <c r="V32" s="1190">
        <v>6668</v>
      </c>
      <c r="W32" s="722">
        <f>5878-500</f>
        <v>5378</v>
      </c>
      <c r="X32" s="1190">
        <v>5113</v>
      </c>
      <c r="Y32" s="1190">
        <v>5113</v>
      </c>
      <c r="Z32" s="1190">
        <v>6479</v>
      </c>
      <c r="AB32" s="448"/>
      <c r="AC32" s="448"/>
      <c r="AD32" s="665"/>
      <c r="AE32" s="665"/>
      <c r="AF32" s="665"/>
      <c r="AG32" s="665"/>
      <c r="AH32" s="665"/>
      <c r="AJ32" s="665">
        <f t="shared" si="10"/>
        <v>6668</v>
      </c>
      <c r="AK32" s="665">
        <f t="shared" si="11"/>
        <v>5378</v>
      </c>
      <c r="AL32" s="665">
        <f t="shared" si="12"/>
        <v>5113</v>
      </c>
      <c r="AM32" s="665">
        <f t="shared" si="13"/>
        <v>5113</v>
      </c>
      <c r="AN32" s="665">
        <f t="shared" si="14"/>
        <v>6479</v>
      </c>
      <c r="AO32" s="1205">
        <f t="shared" si="15"/>
        <v>22083</v>
      </c>
      <c r="AP32" s="1203">
        <f t="shared" si="16"/>
        <v>5520.75</v>
      </c>
      <c r="AQ32" s="1204">
        <f t="shared" si="9"/>
        <v>0.94371794871794867</v>
      </c>
      <c r="AR32" s="729"/>
      <c r="AS32" s="729"/>
      <c r="AU32" s="1"/>
      <c r="AV32" s="1"/>
      <c r="AW32" s="1"/>
      <c r="AX32" s="1"/>
      <c r="BB32" s="88"/>
      <c r="BC32" s="88"/>
      <c r="BD32" s="88"/>
      <c r="BE32" s="88"/>
      <c r="BF32" s="88"/>
      <c r="BG32" s="88"/>
      <c r="BH32" s="88"/>
      <c r="BI32" s="88"/>
      <c r="BJ32" s="88"/>
      <c r="BK32" s="88"/>
      <c r="BL32" s="88"/>
      <c r="BM32" s="88"/>
      <c r="BN32" s="88"/>
      <c r="BO32" s="88"/>
      <c r="BP32" s="88"/>
      <c r="BQ32" s="88"/>
      <c r="BR32" s="88"/>
      <c r="BS32" s="88"/>
      <c r="BT32" s="88"/>
      <c r="BU32" s="88"/>
      <c r="BV32" s="88"/>
      <c r="BW32" s="88"/>
      <c r="BX32" s="88"/>
      <c r="BY32" s="88"/>
      <c r="BZ32" s="88"/>
      <c r="CA32" s="88"/>
      <c r="CB32" s="88"/>
      <c r="CC32" s="88"/>
      <c r="CD32" s="88"/>
      <c r="CE32" s="88"/>
      <c r="CF32" s="88"/>
      <c r="CG32" s="88"/>
      <c r="CH32" s="88"/>
      <c r="CI32" s="88"/>
      <c r="CJ32" s="88"/>
      <c r="CK32" s="88"/>
      <c r="CL32" s="88"/>
      <c r="CM32" s="88"/>
      <c r="CN32" s="88"/>
      <c r="CO32" s="88"/>
      <c r="CP32" s="88"/>
      <c r="CQ32" s="88"/>
      <c r="CR32" s="88"/>
      <c r="CS32" s="88"/>
      <c r="CT32" s="88"/>
      <c r="CU32" s="88"/>
      <c r="CV32" s="88"/>
      <c r="CW32" s="88"/>
      <c r="CX32" s="88"/>
      <c r="CY32" s="88"/>
      <c r="CZ32" s="88"/>
      <c r="DA32" s="88"/>
      <c r="DB32" s="88"/>
      <c r="DC32" s="88"/>
      <c r="DD32" s="88"/>
      <c r="DE32" s="88"/>
      <c r="DF32" s="88"/>
      <c r="DG32" s="88"/>
      <c r="DH32" s="88"/>
      <c r="DI32" s="88"/>
      <c r="DJ32" s="88"/>
      <c r="DK32" s="88"/>
      <c r="DL32" s="88"/>
      <c r="DM32" s="88"/>
      <c r="DN32" s="88"/>
      <c r="DO32" s="88"/>
      <c r="DP32" s="88"/>
      <c r="DQ32" s="88"/>
      <c r="DR32" s="88"/>
      <c r="DS32" s="88"/>
      <c r="DT32" s="88"/>
      <c r="DU32" s="88"/>
      <c r="DV32" s="88"/>
      <c r="DW32" s="88"/>
      <c r="DX32" s="88"/>
    </row>
    <row r="33" spans="1:128">
      <c r="A33" s="628">
        <v>20</v>
      </c>
      <c r="B33" s="1187">
        <f t="shared" si="2"/>
        <v>2027</v>
      </c>
      <c r="D33" s="448"/>
      <c r="E33" s="448"/>
      <c r="F33" s="665"/>
      <c r="G33" s="665"/>
      <c r="H33" s="665"/>
      <c r="I33" s="665"/>
      <c r="J33" s="665"/>
      <c r="L33" s="379">
        <v>0</v>
      </c>
      <c r="M33" s="379">
        <v>0</v>
      </c>
      <c r="N33" s="670">
        <v>0</v>
      </c>
      <c r="O33" s="670">
        <v>0</v>
      </c>
      <c r="P33" s="670">
        <v>0</v>
      </c>
      <c r="Q33" s="670">
        <v>0</v>
      </c>
      <c r="R33" s="670">
        <v>0</v>
      </c>
      <c r="T33" s="1191" t="s">
        <v>759</v>
      </c>
      <c r="U33" s="1192">
        <v>0</v>
      </c>
      <c r="V33" s="1193">
        <v>937</v>
      </c>
      <c r="W33" s="1193">
        <v>483</v>
      </c>
      <c r="X33" s="1193">
        <v>2498</v>
      </c>
      <c r="Y33" s="1193">
        <v>2498</v>
      </c>
      <c r="Z33" s="1194">
        <v>2893</v>
      </c>
      <c r="AB33" s="448" t="s">
        <v>768</v>
      </c>
      <c r="AC33" s="448"/>
      <c r="AD33" s="665">
        <v>4062</v>
      </c>
      <c r="AE33" s="665">
        <v>907</v>
      </c>
      <c r="AF33" s="665">
        <v>1409</v>
      </c>
      <c r="AG33" s="665">
        <v>1409</v>
      </c>
      <c r="AH33" s="665">
        <v>2087</v>
      </c>
      <c r="AJ33" s="665">
        <f t="shared" si="10"/>
        <v>4999</v>
      </c>
      <c r="AK33" s="665">
        <f t="shared" si="11"/>
        <v>1390</v>
      </c>
      <c r="AL33" s="665">
        <f t="shared" si="12"/>
        <v>3907</v>
      </c>
      <c r="AM33" s="665">
        <f t="shared" si="13"/>
        <v>3907</v>
      </c>
      <c r="AN33" s="665">
        <f t="shared" si="14"/>
        <v>4980</v>
      </c>
      <c r="AO33" s="1205">
        <f t="shared" si="15"/>
        <v>14184</v>
      </c>
      <c r="AP33" s="1203">
        <f t="shared" si="16"/>
        <v>3546</v>
      </c>
      <c r="AQ33" s="1204">
        <f t="shared" si="9"/>
        <v>0.60615384615384615</v>
      </c>
      <c r="AR33" s="729"/>
      <c r="AS33" s="729"/>
      <c r="AU33" s="1"/>
      <c r="AV33" s="1"/>
      <c r="AW33" s="1"/>
      <c r="AX33" s="1"/>
      <c r="BB33" s="88"/>
      <c r="BC33" s="88"/>
      <c r="BD33" s="88"/>
      <c r="BE33" s="88"/>
      <c r="BF33" s="88"/>
      <c r="BG33" s="88"/>
      <c r="BH33" s="88"/>
      <c r="BI33" s="88"/>
      <c r="BJ33" s="88"/>
      <c r="BK33" s="88"/>
      <c r="BL33" s="88"/>
      <c r="BM33" s="88"/>
      <c r="BN33" s="88"/>
      <c r="BO33" s="88"/>
      <c r="BP33" s="88"/>
      <c r="BQ33" s="88"/>
      <c r="BR33" s="88"/>
      <c r="BS33" s="88"/>
      <c r="BT33" s="88"/>
      <c r="BU33" s="88"/>
      <c r="BV33" s="88"/>
      <c r="BW33" s="88"/>
      <c r="BX33" s="88"/>
      <c r="BY33" s="88"/>
      <c r="BZ33" s="88"/>
      <c r="CA33" s="88"/>
      <c r="CB33" s="88"/>
      <c r="CC33" s="88"/>
      <c r="CD33" s="88"/>
      <c r="CE33" s="88"/>
      <c r="CF33" s="88"/>
      <c r="CG33" s="88"/>
      <c r="CH33" s="88"/>
      <c r="CI33" s="88"/>
      <c r="CJ33" s="88"/>
      <c r="CK33" s="88"/>
      <c r="CL33" s="88"/>
      <c r="CM33" s="88"/>
      <c r="CN33" s="88"/>
      <c r="CO33" s="88"/>
      <c r="CP33" s="88"/>
      <c r="CQ33" s="88"/>
      <c r="CR33" s="88"/>
      <c r="CS33" s="88"/>
      <c r="CT33" s="88"/>
      <c r="CU33" s="88"/>
      <c r="CV33" s="88"/>
      <c r="CW33" s="88"/>
      <c r="CX33" s="88"/>
      <c r="CY33" s="88"/>
      <c r="CZ33" s="88"/>
      <c r="DA33" s="88"/>
      <c r="DB33" s="88"/>
      <c r="DC33" s="88"/>
      <c r="DD33" s="88"/>
      <c r="DE33" s="88"/>
      <c r="DF33" s="88"/>
      <c r="DG33" s="88"/>
      <c r="DH33" s="88"/>
      <c r="DI33" s="88"/>
      <c r="DJ33" s="88"/>
      <c r="DK33" s="88"/>
      <c r="DL33" s="88"/>
      <c r="DM33" s="88"/>
      <c r="DN33" s="88"/>
      <c r="DO33" s="88"/>
      <c r="DP33" s="88"/>
      <c r="DQ33" s="88"/>
      <c r="DR33" s="88"/>
      <c r="DS33" s="88"/>
      <c r="DT33" s="88"/>
      <c r="DU33" s="88"/>
      <c r="DV33" s="88"/>
      <c r="DW33" s="88"/>
      <c r="DX33" s="88"/>
    </row>
    <row r="34" spans="1:128">
      <c r="A34" s="628">
        <v>21</v>
      </c>
      <c r="B34" s="1187">
        <f t="shared" si="2"/>
        <v>2028</v>
      </c>
      <c r="D34" s="379"/>
      <c r="E34" s="379"/>
      <c r="F34" s="670">
        <v>0</v>
      </c>
      <c r="G34" s="670">
        <v>0</v>
      </c>
      <c r="H34" s="670">
        <v>0</v>
      </c>
      <c r="I34" s="670">
        <v>0</v>
      </c>
      <c r="J34" s="670">
        <v>0</v>
      </c>
      <c r="L34" s="379">
        <v>0</v>
      </c>
      <c r="M34" s="379">
        <v>0</v>
      </c>
      <c r="N34" s="670">
        <v>0</v>
      </c>
      <c r="O34" s="670">
        <v>0</v>
      </c>
      <c r="P34" s="670">
        <v>0</v>
      </c>
      <c r="Q34" s="670">
        <v>0</v>
      </c>
      <c r="R34" s="670">
        <v>0</v>
      </c>
      <c r="T34" s="1195" t="s">
        <v>760</v>
      </c>
      <c r="U34" s="448">
        <v>0</v>
      </c>
      <c r="V34" s="665">
        <v>4078</v>
      </c>
      <c r="W34" s="665">
        <v>2200</v>
      </c>
      <c r="X34" s="665">
        <v>4004</v>
      </c>
      <c r="Y34" s="665">
        <v>4004</v>
      </c>
      <c r="Z34" s="1196">
        <v>6290</v>
      </c>
      <c r="AB34" s="448"/>
      <c r="AC34" s="448"/>
      <c r="AD34" s="665"/>
      <c r="AE34" s="665"/>
      <c r="AF34" s="665"/>
      <c r="AG34" s="665"/>
      <c r="AH34" s="665"/>
      <c r="AJ34" s="665">
        <f t="shared" si="10"/>
        <v>4078</v>
      </c>
      <c r="AK34" s="665">
        <f t="shared" si="11"/>
        <v>2200</v>
      </c>
      <c r="AL34" s="665">
        <f t="shared" si="12"/>
        <v>4004</v>
      </c>
      <c r="AM34" s="665">
        <f t="shared" si="13"/>
        <v>4004</v>
      </c>
      <c r="AN34" s="665">
        <f t="shared" si="14"/>
        <v>6290</v>
      </c>
      <c r="AO34" s="1205">
        <f t="shared" si="15"/>
        <v>16498</v>
      </c>
      <c r="AP34" s="1203">
        <f t="shared" si="16"/>
        <v>4124.5</v>
      </c>
      <c r="AQ34" s="1204">
        <f t="shared" si="9"/>
        <v>0.70504273504273507</v>
      </c>
      <c r="AR34" s="729"/>
      <c r="AS34" s="729"/>
      <c r="AU34" s="1"/>
      <c r="AV34" s="1"/>
      <c r="AW34" s="1"/>
      <c r="AX34" s="1"/>
      <c r="BB34" s="88"/>
      <c r="BC34" s="88"/>
      <c r="BD34" s="88"/>
      <c r="BE34" s="88"/>
      <c r="BF34" s="88"/>
      <c r="BG34" s="88"/>
      <c r="BH34" s="88"/>
      <c r="BI34" s="88"/>
      <c r="BJ34" s="88"/>
      <c r="BK34" s="88"/>
      <c r="BL34" s="88"/>
      <c r="BM34" s="88"/>
      <c r="BN34" s="88"/>
      <c r="BO34" s="88"/>
      <c r="BP34" s="88"/>
      <c r="BQ34" s="88"/>
      <c r="BR34" s="88"/>
      <c r="BS34" s="88"/>
      <c r="BT34" s="88"/>
      <c r="BU34" s="88"/>
      <c r="BV34" s="88"/>
      <c r="BW34" s="88"/>
      <c r="BX34" s="88"/>
      <c r="BY34" s="88"/>
      <c r="BZ34" s="88"/>
      <c r="CA34" s="88"/>
      <c r="CB34" s="88"/>
      <c r="CC34" s="88"/>
      <c r="CD34" s="88"/>
      <c r="CE34" s="88"/>
      <c r="CF34" s="88"/>
      <c r="CG34" s="88"/>
      <c r="CH34" s="88"/>
      <c r="CI34" s="88"/>
      <c r="CJ34" s="88"/>
      <c r="CK34" s="88"/>
      <c r="CL34" s="88"/>
      <c r="CM34" s="88"/>
      <c r="CN34" s="88"/>
      <c r="CO34" s="88"/>
      <c r="CP34" s="88"/>
      <c r="CQ34" s="88"/>
      <c r="CR34" s="88"/>
      <c r="CS34" s="88"/>
      <c r="CT34" s="88"/>
      <c r="CU34" s="88"/>
      <c r="CV34" s="88"/>
      <c r="CW34" s="88"/>
      <c r="CX34" s="88"/>
      <c r="CY34" s="88"/>
      <c r="CZ34" s="88"/>
      <c r="DA34" s="88"/>
      <c r="DB34" s="88"/>
      <c r="DC34" s="88"/>
      <c r="DD34" s="88"/>
      <c r="DE34" s="88"/>
      <c r="DF34" s="88"/>
      <c r="DG34" s="88"/>
      <c r="DH34" s="88"/>
      <c r="DI34" s="88"/>
      <c r="DJ34" s="88"/>
      <c r="DK34" s="88"/>
      <c r="DL34" s="88"/>
      <c r="DM34" s="88"/>
      <c r="DN34" s="88"/>
      <c r="DO34" s="88"/>
      <c r="DP34" s="88"/>
      <c r="DQ34" s="88"/>
      <c r="DR34" s="88"/>
      <c r="DS34" s="88"/>
      <c r="DT34" s="88"/>
      <c r="DU34" s="88"/>
      <c r="DV34" s="88"/>
      <c r="DW34" s="88"/>
      <c r="DX34" s="88"/>
    </row>
    <row r="35" spans="1:128" ht="13.5" thickBot="1">
      <c r="A35" s="628">
        <v>22</v>
      </c>
      <c r="B35" s="1187">
        <f t="shared" si="2"/>
        <v>2029</v>
      </c>
      <c r="D35" s="379"/>
      <c r="E35" s="379"/>
      <c r="F35" s="670">
        <v>0</v>
      </c>
      <c r="G35" s="670">
        <v>0</v>
      </c>
      <c r="H35" s="670">
        <v>0</v>
      </c>
      <c r="I35" s="670">
        <v>0</v>
      </c>
      <c r="J35" s="670">
        <v>0</v>
      </c>
      <c r="L35" s="379">
        <v>0</v>
      </c>
      <c r="M35" s="379">
        <v>0</v>
      </c>
      <c r="N35" s="670">
        <v>0</v>
      </c>
      <c r="O35" s="670">
        <v>0</v>
      </c>
      <c r="P35" s="670">
        <v>0</v>
      </c>
      <c r="Q35" s="670">
        <v>0</v>
      </c>
      <c r="R35" s="670">
        <v>0</v>
      </c>
      <c r="T35" s="1197" t="s">
        <v>761</v>
      </c>
      <c r="U35" s="458">
        <v>0</v>
      </c>
      <c r="V35" s="1198">
        <v>1386</v>
      </c>
      <c r="W35" s="1198">
        <v>2748</v>
      </c>
      <c r="X35" s="1198">
        <v>7344</v>
      </c>
      <c r="Y35" s="1198">
        <v>5664</v>
      </c>
      <c r="Z35" s="1199">
        <v>8075</v>
      </c>
      <c r="AB35" s="448"/>
      <c r="AC35" s="448"/>
      <c r="AD35" s="665"/>
      <c r="AE35" s="665"/>
      <c r="AF35" s="665"/>
      <c r="AG35" s="665"/>
      <c r="AH35" s="665"/>
      <c r="AJ35" s="665">
        <f t="shared" si="10"/>
        <v>1386</v>
      </c>
      <c r="AK35" s="665">
        <f t="shared" si="11"/>
        <v>2748</v>
      </c>
      <c r="AL35" s="665">
        <f t="shared" si="12"/>
        <v>7344</v>
      </c>
      <c r="AM35" s="665">
        <f t="shared" si="13"/>
        <v>5664</v>
      </c>
      <c r="AN35" s="665">
        <f t="shared" si="14"/>
        <v>8075</v>
      </c>
      <c r="AO35" s="1205">
        <f t="shared" si="15"/>
        <v>23831</v>
      </c>
      <c r="AP35" s="1203">
        <f t="shared" si="16"/>
        <v>5957.75</v>
      </c>
      <c r="AQ35" s="1204">
        <f t="shared" si="9"/>
        <v>1.0184188034188033</v>
      </c>
      <c r="AR35" s="729"/>
      <c r="AS35" s="729"/>
      <c r="AU35" s="1"/>
      <c r="AV35" s="1"/>
      <c r="AW35" s="1"/>
      <c r="AX35" s="1"/>
      <c r="BB35" s="88"/>
      <c r="BC35" s="88"/>
      <c r="BD35" s="88"/>
      <c r="BE35" s="88"/>
      <c r="BF35" s="88"/>
      <c r="BG35" s="88"/>
      <c r="BH35" s="88"/>
      <c r="BI35" s="88"/>
      <c r="BJ35" s="88"/>
      <c r="BK35" s="88"/>
      <c r="BL35" s="88"/>
      <c r="BM35" s="88"/>
      <c r="BN35" s="88"/>
      <c r="BO35" s="88"/>
      <c r="BP35" s="88"/>
      <c r="BQ35" s="88"/>
      <c r="BR35" s="88"/>
      <c r="BS35" s="88"/>
      <c r="BT35" s="88"/>
      <c r="BU35" s="88"/>
      <c r="BV35" s="88"/>
      <c r="BW35" s="88"/>
      <c r="BX35" s="88"/>
      <c r="BY35" s="88"/>
      <c r="BZ35" s="88"/>
      <c r="CA35" s="88"/>
      <c r="CB35" s="88"/>
      <c r="CC35" s="88"/>
      <c r="CD35" s="88"/>
      <c r="CE35" s="88"/>
      <c r="CF35" s="88"/>
      <c r="CG35" s="88"/>
      <c r="CH35" s="88"/>
      <c r="CI35" s="88"/>
      <c r="CJ35" s="88"/>
      <c r="CK35" s="88"/>
      <c r="CL35" s="88"/>
      <c r="CM35" s="88"/>
      <c r="CN35" s="88"/>
      <c r="CO35" s="88"/>
      <c r="CP35" s="88"/>
      <c r="CQ35" s="88"/>
      <c r="CR35" s="88"/>
      <c r="CS35" s="88"/>
      <c r="CT35" s="88"/>
      <c r="CU35" s="88"/>
      <c r="CV35" s="88"/>
      <c r="CW35" s="88"/>
      <c r="CX35" s="88"/>
      <c r="CY35" s="88"/>
      <c r="CZ35" s="88"/>
      <c r="DA35" s="88"/>
      <c r="DB35" s="88"/>
      <c r="DC35" s="88"/>
      <c r="DD35" s="88"/>
      <c r="DE35" s="88"/>
      <c r="DF35" s="88"/>
      <c r="DG35" s="88"/>
      <c r="DH35" s="88"/>
      <c r="DI35" s="88"/>
      <c r="DJ35" s="88"/>
      <c r="DK35" s="88"/>
      <c r="DL35" s="88"/>
      <c r="DM35" s="88"/>
      <c r="DN35" s="88"/>
      <c r="DO35" s="88"/>
      <c r="DP35" s="88"/>
      <c r="DQ35" s="88"/>
      <c r="DR35" s="88"/>
      <c r="DS35" s="88"/>
      <c r="DT35" s="88"/>
      <c r="DU35" s="88"/>
      <c r="DV35" s="88"/>
      <c r="DW35" s="88"/>
      <c r="DX35" s="88"/>
    </row>
    <row r="36" spans="1:128">
      <c r="A36" s="628">
        <v>23</v>
      </c>
      <c r="B36" s="1187">
        <f t="shared" si="2"/>
        <v>2030</v>
      </c>
      <c r="D36" s="379"/>
      <c r="E36" s="379"/>
      <c r="F36" s="670">
        <v>0</v>
      </c>
      <c r="G36" s="670">
        <v>0</v>
      </c>
      <c r="H36" s="670">
        <v>0</v>
      </c>
      <c r="I36" s="670">
        <v>0</v>
      </c>
      <c r="J36" s="670">
        <v>0</v>
      </c>
      <c r="L36" s="448"/>
      <c r="M36" s="448"/>
      <c r="N36" s="665"/>
      <c r="O36" s="665"/>
      <c r="P36" s="665"/>
      <c r="Q36" s="665"/>
      <c r="R36" s="665"/>
      <c r="T36" s="1200" t="s">
        <v>763</v>
      </c>
      <c r="U36" s="1200">
        <v>0</v>
      </c>
      <c r="V36" s="1201">
        <v>4924</v>
      </c>
      <c r="W36" s="1201">
        <v>3036</v>
      </c>
      <c r="X36" s="1201">
        <v>4182</v>
      </c>
      <c r="Y36" s="1201">
        <v>4182</v>
      </c>
      <c r="Z36" s="1201">
        <v>5233</v>
      </c>
      <c r="AB36" s="448"/>
      <c r="AC36" s="448"/>
      <c r="AD36" s="665"/>
      <c r="AE36" s="665"/>
      <c r="AF36" s="665"/>
      <c r="AG36" s="665"/>
      <c r="AH36" s="665"/>
      <c r="AJ36" s="665">
        <f t="shared" si="10"/>
        <v>4924</v>
      </c>
      <c r="AK36" s="665">
        <f t="shared" si="11"/>
        <v>3036</v>
      </c>
      <c r="AL36" s="665">
        <f t="shared" si="12"/>
        <v>4182</v>
      </c>
      <c r="AM36" s="665">
        <f t="shared" si="13"/>
        <v>4182</v>
      </c>
      <c r="AN36" s="665">
        <f t="shared" si="14"/>
        <v>5233</v>
      </c>
      <c r="AO36" s="1205">
        <f t="shared" si="15"/>
        <v>16633</v>
      </c>
      <c r="AP36" s="1203">
        <f t="shared" si="16"/>
        <v>4158.25</v>
      </c>
      <c r="AQ36" s="1204">
        <f t="shared" si="9"/>
        <v>0.71081196581196582</v>
      </c>
      <c r="AR36" s="729"/>
      <c r="AS36" s="729"/>
      <c r="AU36" s="1"/>
      <c r="AV36" s="1"/>
      <c r="AW36" s="1"/>
      <c r="AX36" s="1"/>
      <c r="BB36" s="88"/>
      <c r="BC36" s="88"/>
      <c r="BD36" s="88"/>
      <c r="BE36" s="88"/>
      <c r="BF36" s="88"/>
      <c r="BG36" s="88"/>
      <c r="BH36" s="88"/>
      <c r="BI36" s="88"/>
      <c r="BJ36" s="88"/>
      <c r="BK36" s="88"/>
      <c r="BL36" s="88"/>
      <c r="BM36" s="88"/>
      <c r="BN36" s="88"/>
      <c r="BO36" s="88"/>
      <c r="BP36" s="88"/>
      <c r="BQ36" s="88"/>
      <c r="BR36" s="88"/>
      <c r="BS36" s="88"/>
      <c r="BT36" s="88"/>
      <c r="BU36" s="88"/>
      <c r="BV36" s="88"/>
      <c r="BW36" s="88"/>
      <c r="BX36" s="88"/>
      <c r="BY36" s="88"/>
      <c r="BZ36" s="88"/>
      <c r="CA36" s="88"/>
      <c r="CB36" s="88"/>
      <c r="CC36" s="88"/>
      <c r="CD36" s="88"/>
      <c r="CE36" s="88"/>
      <c r="CF36" s="88"/>
      <c r="CG36" s="88"/>
      <c r="CH36" s="88"/>
      <c r="CI36" s="88"/>
      <c r="CJ36" s="88"/>
      <c r="CK36" s="88"/>
      <c r="CL36" s="88"/>
      <c r="CM36" s="88"/>
      <c r="CN36" s="88"/>
      <c r="CO36" s="88"/>
      <c r="CP36" s="88"/>
      <c r="CQ36" s="88"/>
      <c r="CR36" s="88"/>
      <c r="CS36" s="88"/>
      <c r="CT36" s="88"/>
      <c r="CU36" s="88"/>
      <c r="CV36" s="88"/>
      <c r="CW36" s="88"/>
      <c r="CX36" s="88"/>
      <c r="CY36" s="88"/>
      <c r="CZ36" s="88"/>
      <c r="DA36" s="88"/>
      <c r="DB36" s="88"/>
      <c r="DC36" s="88"/>
      <c r="DD36" s="88"/>
      <c r="DE36" s="88"/>
      <c r="DF36" s="88"/>
      <c r="DG36" s="88"/>
      <c r="DH36" s="88"/>
      <c r="DI36" s="88"/>
      <c r="DJ36" s="88"/>
      <c r="DK36" s="88"/>
      <c r="DL36" s="88"/>
      <c r="DM36" s="88"/>
      <c r="DN36" s="88"/>
      <c r="DO36" s="88"/>
      <c r="DP36" s="88"/>
      <c r="DQ36" s="88"/>
      <c r="DR36" s="88"/>
      <c r="DS36" s="88"/>
      <c r="DT36" s="88"/>
      <c r="DU36" s="88"/>
      <c r="DV36" s="88"/>
      <c r="DW36" s="88"/>
      <c r="DX36" s="88"/>
    </row>
    <row r="37" spans="1:128">
      <c r="A37" s="628">
        <v>24</v>
      </c>
      <c r="B37" s="1187">
        <f t="shared" si="2"/>
        <v>2031</v>
      </c>
      <c r="D37" s="379"/>
      <c r="E37" s="379"/>
      <c r="F37" s="670">
        <v>0</v>
      </c>
      <c r="G37" s="670">
        <v>0</v>
      </c>
      <c r="H37" s="670">
        <v>0</v>
      </c>
      <c r="I37" s="670">
        <v>0</v>
      </c>
      <c r="J37" s="670">
        <v>0</v>
      </c>
      <c r="L37" s="379">
        <v>0</v>
      </c>
      <c r="M37" s="379">
        <v>0</v>
      </c>
      <c r="N37" s="670">
        <v>0</v>
      </c>
      <c r="O37" s="670">
        <v>0</v>
      </c>
      <c r="P37" s="670">
        <v>0</v>
      </c>
      <c r="Q37" s="670">
        <v>0</v>
      </c>
      <c r="R37" s="670">
        <v>0</v>
      </c>
      <c r="T37" s="448" t="s">
        <v>765</v>
      </c>
      <c r="U37" s="448">
        <v>0</v>
      </c>
      <c r="V37" s="665">
        <v>573</v>
      </c>
      <c r="W37" s="665">
        <v>3350</v>
      </c>
      <c r="X37" s="665">
        <v>4356</v>
      </c>
      <c r="Y37" s="665">
        <v>4356</v>
      </c>
      <c r="Z37" s="665">
        <v>4807</v>
      </c>
      <c r="AB37" s="448"/>
      <c r="AC37" s="448"/>
      <c r="AD37" s="665"/>
      <c r="AE37" s="665"/>
      <c r="AF37" s="665"/>
      <c r="AG37" s="665"/>
      <c r="AH37" s="665"/>
      <c r="AJ37" s="665">
        <f t="shared" si="10"/>
        <v>573</v>
      </c>
      <c r="AK37" s="665">
        <f t="shared" si="11"/>
        <v>3350</v>
      </c>
      <c r="AL37" s="665">
        <f t="shared" si="12"/>
        <v>4356</v>
      </c>
      <c r="AM37" s="665">
        <f t="shared" si="13"/>
        <v>4356</v>
      </c>
      <c r="AN37" s="665">
        <f t="shared" si="14"/>
        <v>4807</v>
      </c>
      <c r="AO37" s="1205">
        <f t="shared" si="15"/>
        <v>16869</v>
      </c>
      <c r="AP37" s="1203">
        <f t="shared" si="16"/>
        <v>4217.25</v>
      </c>
      <c r="AQ37" s="1204">
        <f t="shared" si="9"/>
        <v>0.72089743589743593</v>
      </c>
      <c r="AR37" s="729"/>
      <c r="AS37" s="729"/>
      <c r="AU37" s="1"/>
      <c r="AV37" s="1"/>
      <c r="AW37" s="1"/>
      <c r="AX37" s="1"/>
      <c r="BB37" s="88"/>
      <c r="BC37" s="88"/>
      <c r="BD37" s="88"/>
      <c r="BE37" s="88"/>
      <c r="BF37" s="88"/>
      <c r="BG37" s="88"/>
      <c r="BH37" s="88"/>
      <c r="BI37" s="88"/>
      <c r="BJ37" s="88"/>
      <c r="BK37" s="88"/>
      <c r="BL37" s="88"/>
      <c r="BM37" s="88"/>
      <c r="BN37" s="88"/>
      <c r="BO37" s="88"/>
      <c r="BP37" s="88"/>
      <c r="BQ37" s="88"/>
      <c r="BR37" s="88"/>
      <c r="BS37" s="88"/>
      <c r="BT37" s="88"/>
      <c r="BU37" s="88"/>
      <c r="BV37" s="88"/>
      <c r="BW37" s="88"/>
      <c r="BX37" s="88"/>
      <c r="BY37" s="88"/>
      <c r="BZ37" s="88"/>
      <c r="CA37" s="88"/>
      <c r="CB37" s="88"/>
      <c r="CC37" s="88"/>
      <c r="CD37" s="88"/>
      <c r="CE37" s="88"/>
      <c r="CF37" s="88"/>
      <c r="CG37" s="88"/>
      <c r="CH37" s="88"/>
      <c r="CI37" s="88"/>
      <c r="CJ37" s="88"/>
      <c r="CK37" s="88"/>
      <c r="CL37" s="88"/>
      <c r="CM37" s="88"/>
      <c r="CN37" s="88"/>
      <c r="CO37" s="88"/>
      <c r="CP37" s="88"/>
      <c r="CQ37" s="88"/>
      <c r="CR37" s="88"/>
      <c r="CS37" s="88"/>
      <c r="CT37" s="88"/>
      <c r="CU37" s="88"/>
      <c r="CV37" s="88"/>
      <c r="CW37" s="88"/>
      <c r="CX37" s="88"/>
      <c r="CY37" s="88"/>
      <c r="CZ37" s="88"/>
      <c r="DA37" s="88"/>
      <c r="DB37" s="88"/>
      <c r="DC37" s="88"/>
      <c r="DD37" s="88"/>
      <c r="DE37" s="88"/>
      <c r="DF37" s="88"/>
      <c r="DG37" s="88"/>
      <c r="DH37" s="88"/>
      <c r="DI37" s="88"/>
      <c r="DJ37" s="88"/>
      <c r="DK37" s="88"/>
      <c r="DL37" s="88"/>
      <c r="DM37" s="88"/>
      <c r="DN37" s="88"/>
      <c r="DO37" s="88"/>
      <c r="DP37" s="88"/>
      <c r="DQ37" s="88"/>
      <c r="DR37" s="88"/>
      <c r="DS37" s="88"/>
      <c r="DT37" s="88"/>
      <c r="DU37" s="88"/>
      <c r="DV37" s="88"/>
      <c r="DW37" s="88"/>
      <c r="DX37" s="88"/>
    </row>
    <row r="38" spans="1:128">
      <c r="A38" s="628">
        <v>25</v>
      </c>
      <c r="B38" s="1187">
        <f t="shared" si="2"/>
        <v>2032</v>
      </c>
      <c r="D38" s="379"/>
      <c r="E38" s="379"/>
      <c r="F38" s="670">
        <v>0</v>
      </c>
      <c r="G38" s="670">
        <v>0</v>
      </c>
      <c r="H38" s="670">
        <v>0</v>
      </c>
      <c r="I38" s="670">
        <v>0</v>
      </c>
      <c r="J38" s="670">
        <v>0</v>
      </c>
      <c r="L38" s="379">
        <v>0</v>
      </c>
      <c r="M38" s="379">
        <v>0</v>
      </c>
      <c r="N38" s="670">
        <v>0</v>
      </c>
      <c r="O38" s="670">
        <v>0</v>
      </c>
      <c r="P38" s="670">
        <v>0</v>
      </c>
      <c r="Q38" s="670">
        <v>0</v>
      </c>
      <c r="R38" s="670">
        <v>0</v>
      </c>
      <c r="T38" s="448" t="s">
        <v>767</v>
      </c>
      <c r="U38" s="448">
        <v>0</v>
      </c>
      <c r="V38" s="665">
        <v>4153</v>
      </c>
      <c r="W38" s="665">
        <v>2925</v>
      </c>
      <c r="X38" s="665">
        <v>3942</v>
      </c>
      <c r="Y38" s="665">
        <v>3942</v>
      </c>
      <c r="Z38" s="665">
        <v>4705</v>
      </c>
      <c r="AB38" s="448"/>
      <c r="AC38" s="448"/>
      <c r="AD38" s="665"/>
      <c r="AE38" s="665"/>
      <c r="AF38" s="665"/>
      <c r="AG38" s="665"/>
      <c r="AH38" s="665"/>
      <c r="AJ38" s="665">
        <f t="shared" si="10"/>
        <v>4153</v>
      </c>
      <c r="AK38" s="665">
        <f t="shared" si="11"/>
        <v>2925</v>
      </c>
      <c r="AL38" s="665">
        <f t="shared" si="12"/>
        <v>3942</v>
      </c>
      <c r="AM38" s="665">
        <f t="shared" si="13"/>
        <v>3942</v>
      </c>
      <c r="AN38" s="665">
        <f t="shared" si="14"/>
        <v>4705</v>
      </c>
      <c r="AO38" s="1202">
        <f t="shared" si="15"/>
        <v>15514</v>
      </c>
      <c r="AP38" s="1203">
        <f t="shared" si="16"/>
        <v>3878.5</v>
      </c>
      <c r="AQ38" s="1204">
        <f t="shared" si="9"/>
        <v>0.66299145299145301</v>
      </c>
      <c r="AR38" s="729"/>
      <c r="AS38" s="729"/>
      <c r="AU38" s="1"/>
      <c r="AV38" s="1"/>
      <c r="AW38" s="1"/>
      <c r="AX38" s="1"/>
      <c r="BB38" s="88"/>
      <c r="BC38" s="88"/>
      <c r="BD38" s="88"/>
      <c r="BE38" s="88"/>
      <c r="BF38" s="88"/>
      <c r="BG38" s="88"/>
      <c r="BH38" s="88"/>
      <c r="BI38" s="88"/>
      <c r="BJ38" s="88"/>
      <c r="BK38" s="88"/>
      <c r="BL38" s="88"/>
      <c r="BM38" s="88"/>
      <c r="BN38" s="88"/>
      <c r="BO38" s="88"/>
      <c r="BP38" s="88"/>
      <c r="BQ38" s="88"/>
      <c r="BR38" s="88"/>
      <c r="BS38" s="88"/>
      <c r="BT38" s="88"/>
      <c r="BU38" s="88"/>
      <c r="BV38" s="88"/>
      <c r="BW38" s="88"/>
      <c r="BX38" s="88"/>
      <c r="BY38" s="88"/>
      <c r="BZ38" s="88"/>
      <c r="CA38" s="88"/>
      <c r="CB38" s="88"/>
      <c r="CC38" s="88"/>
      <c r="CD38" s="88"/>
      <c r="CE38" s="88"/>
      <c r="CF38" s="88"/>
      <c r="CG38" s="88"/>
      <c r="CH38" s="88"/>
      <c r="CI38" s="88"/>
      <c r="CJ38" s="88"/>
      <c r="CK38" s="88"/>
      <c r="CL38" s="88"/>
      <c r="CM38" s="88"/>
      <c r="CN38" s="88"/>
      <c r="CO38" s="88"/>
      <c r="CP38" s="88"/>
      <c r="CQ38" s="88"/>
      <c r="CR38" s="88"/>
      <c r="CS38" s="88"/>
      <c r="CT38" s="88"/>
      <c r="CU38" s="88"/>
      <c r="CV38" s="88"/>
      <c r="CW38" s="88"/>
      <c r="CX38" s="88"/>
      <c r="CY38" s="88"/>
      <c r="CZ38" s="88"/>
      <c r="DA38" s="88"/>
      <c r="DB38" s="88"/>
      <c r="DC38" s="88"/>
      <c r="DD38" s="88"/>
      <c r="DE38" s="88"/>
      <c r="DF38" s="88"/>
      <c r="DG38" s="88"/>
      <c r="DH38" s="88"/>
      <c r="DI38" s="88"/>
      <c r="DJ38" s="88"/>
      <c r="DK38" s="88"/>
      <c r="DL38" s="88"/>
      <c r="DM38" s="88"/>
      <c r="DN38" s="88"/>
      <c r="DO38" s="88"/>
      <c r="DP38" s="88"/>
      <c r="DQ38" s="88"/>
      <c r="DR38" s="88"/>
      <c r="DS38" s="88"/>
      <c r="DT38" s="88"/>
      <c r="DU38" s="88"/>
      <c r="DV38" s="88"/>
      <c r="DW38" s="88"/>
      <c r="DX38" s="88"/>
    </row>
    <row r="39" spans="1:128">
      <c r="A39" s="628">
        <v>26</v>
      </c>
      <c r="B39" s="1187">
        <f t="shared" si="2"/>
        <v>2033</v>
      </c>
      <c r="D39" s="379"/>
      <c r="E39" s="379"/>
      <c r="F39" s="670">
        <v>0</v>
      </c>
      <c r="G39" s="670">
        <v>0</v>
      </c>
      <c r="H39" s="670">
        <v>0</v>
      </c>
      <c r="I39" s="670">
        <v>0</v>
      </c>
      <c r="J39" s="670">
        <v>0</v>
      </c>
      <c r="L39" s="379">
        <v>0</v>
      </c>
      <c r="M39" s="379">
        <v>0</v>
      </c>
      <c r="N39" s="670">
        <v>0</v>
      </c>
      <c r="O39" s="670">
        <v>0</v>
      </c>
      <c r="P39" s="670">
        <v>0</v>
      </c>
      <c r="Q39" s="670">
        <v>0</v>
      </c>
      <c r="R39" s="670">
        <v>0</v>
      </c>
      <c r="T39" s="448" t="s">
        <v>769</v>
      </c>
      <c r="U39" s="448">
        <v>0</v>
      </c>
      <c r="V39" s="665">
        <v>1659</v>
      </c>
      <c r="W39" s="665">
        <v>1652</v>
      </c>
      <c r="X39" s="665">
        <v>1652</v>
      </c>
      <c r="Y39" s="665">
        <v>1633</v>
      </c>
      <c r="Z39" s="665">
        <v>1659</v>
      </c>
      <c r="AB39" s="448" t="s">
        <v>771</v>
      </c>
      <c r="AC39" s="448"/>
      <c r="AD39" s="665">
        <v>5503</v>
      </c>
      <c r="AE39" s="665">
        <v>3323</v>
      </c>
      <c r="AF39" s="665">
        <v>4646</v>
      </c>
      <c r="AG39" s="665">
        <v>3984</v>
      </c>
      <c r="AH39" s="665">
        <v>4685</v>
      </c>
      <c r="AJ39" s="665">
        <f t="shared" si="10"/>
        <v>7162</v>
      </c>
      <c r="AK39" s="665">
        <f t="shared" si="11"/>
        <v>4975</v>
      </c>
      <c r="AL39" s="665">
        <f t="shared" si="12"/>
        <v>6298</v>
      </c>
      <c r="AM39" s="665">
        <f t="shared" si="13"/>
        <v>5617</v>
      </c>
      <c r="AN39" s="665">
        <f t="shared" si="14"/>
        <v>6344</v>
      </c>
      <c r="AO39" s="1202">
        <f t="shared" si="15"/>
        <v>23234</v>
      </c>
      <c r="AP39" s="1203">
        <f t="shared" si="16"/>
        <v>5808.5</v>
      </c>
      <c r="AQ39" s="1204">
        <f t="shared" si="9"/>
        <v>0.99290598290598286</v>
      </c>
      <c r="AR39" s="729"/>
      <c r="AS39" s="729"/>
      <c r="AU39" s="1"/>
      <c r="AV39" s="1"/>
      <c r="AW39" s="1"/>
      <c r="AX39" s="1"/>
      <c r="BB39" s="88"/>
      <c r="BC39" s="88"/>
      <c r="BD39" s="88"/>
      <c r="BE39" s="88"/>
      <c r="BF39" s="88"/>
      <c r="BG39" s="88"/>
      <c r="BH39" s="88"/>
      <c r="BI39" s="88"/>
      <c r="BJ39" s="88"/>
      <c r="BK39" s="88"/>
      <c r="BL39" s="88"/>
      <c r="BM39" s="88"/>
      <c r="BN39" s="88"/>
      <c r="BO39" s="88"/>
      <c r="BP39" s="88"/>
      <c r="BQ39" s="88"/>
      <c r="BR39" s="88"/>
      <c r="BS39" s="88"/>
      <c r="BT39" s="88"/>
      <c r="BU39" s="88"/>
      <c r="BV39" s="88"/>
      <c r="BW39" s="88"/>
      <c r="BX39" s="88"/>
      <c r="BY39" s="88"/>
      <c r="BZ39" s="88"/>
      <c r="CA39" s="88"/>
      <c r="CB39" s="88"/>
      <c r="CC39" s="88"/>
      <c r="CD39" s="88"/>
      <c r="CE39" s="88"/>
      <c r="CF39" s="88"/>
      <c r="CG39" s="88"/>
      <c r="CH39" s="88"/>
      <c r="CI39" s="88"/>
      <c r="CJ39" s="88"/>
      <c r="CK39" s="88"/>
      <c r="CL39" s="88"/>
      <c r="CM39" s="88"/>
      <c r="CN39" s="88"/>
      <c r="CO39" s="88"/>
      <c r="CP39" s="88"/>
      <c r="CQ39" s="88"/>
      <c r="CR39" s="88"/>
      <c r="CS39" s="88"/>
      <c r="CT39" s="88"/>
      <c r="CU39" s="88"/>
      <c r="CV39" s="88"/>
      <c r="CW39" s="88"/>
      <c r="CX39" s="88"/>
      <c r="CY39" s="88"/>
      <c r="CZ39" s="88"/>
      <c r="DA39" s="88"/>
      <c r="DB39" s="88"/>
      <c r="DC39" s="88"/>
      <c r="DD39" s="88"/>
      <c r="DE39" s="88"/>
      <c r="DF39" s="88"/>
      <c r="DG39" s="88"/>
      <c r="DH39" s="88"/>
      <c r="DI39" s="88"/>
      <c r="DJ39" s="88"/>
      <c r="DK39" s="88"/>
      <c r="DL39" s="88"/>
      <c r="DM39" s="88"/>
      <c r="DN39" s="88"/>
      <c r="DO39" s="88"/>
      <c r="DP39" s="88"/>
      <c r="DQ39" s="88"/>
      <c r="DR39" s="88"/>
      <c r="DS39" s="88"/>
      <c r="DT39" s="88"/>
      <c r="DU39" s="88"/>
      <c r="DV39" s="88"/>
      <c r="DW39" s="88"/>
      <c r="DX39" s="88"/>
    </row>
    <row r="40" spans="1:128">
      <c r="A40" s="628">
        <v>27</v>
      </c>
      <c r="B40" s="1187">
        <f t="shared" si="2"/>
        <v>2034</v>
      </c>
      <c r="D40" s="379"/>
      <c r="E40" s="379"/>
      <c r="F40" s="670">
        <v>0</v>
      </c>
      <c r="G40" s="670">
        <v>0</v>
      </c>
      <c r="H40" s="670">
        <v>0</v>
      </c>
      <c r="I40" s="670">
        <v>0</v>
      </c>
      <c r="J40" s="670">
        <v>0</v>
      </c>
      <c r="L40" s="379">
        <v>0</v>
      </c>
      <c r="M40" s="379">
        <v>0</v>
      </c>
      <c r="N40" s="670">
        <v>0</v>
      </c>
      <c r="O40" s="670">
        <v>0</v>
      </c>
      <c r="P40" s="670">
        <v>0</v>
      </c>
      <c r="Q40" s="670">
        <v>0</v>
      </c>
      <c r="R40" s="670">
        <v>0</v>
      </c>
      <c r="T40" s="379">
        <v>0</v>
      </c>
      <c r="U40" s="379">
        <v>0</v>
      </c>
      <c r="V40" s="670">
        <v>0</v>
      </c>
      <c r="W40" s="670">
        <v>0</v>
      </c>
      <c r="X40" s="670">
        <v>0</v>
      </c>
      <c r="Y40" s="670">
        <v>0</v>
      </c>
      <c r="Z40" s="670">
        <v>0</v>
      </c>
      <c r="AB40" s="448" t="s">
        <v>739</v>
      </c>
      <c r="AC40" s="448"/>
      <c r="AD40" s="665">
        <v>3117.5</v>
      </c>
      <c r="AE40" s="665">
        <v>2052</v>
      </c>
      <c r="AF40" s="665">
        <v>2446.5</v>
      </c>
      <c r="AG40" s="665">
        <v>2296</v>
      </c>
      <c r="AH40" s="665">
        <v>2763</v>
      </c>
      <c r="AJ40" s="665">
        <f t="shared" si="10"/>
        <v>3117.5</v>
      </c>
      <c r="AK40" s="665">
        <f t="shared" si="11"/>
        <v>2052</v>
      </c>
      <c r="AL40" s="665">
        <f t="shared" si="12"/>
        <v>2446.5</v>
      </c>
      <c r="AM40" s="665">
        <f t="shared" si="13"/>
        <v>2296</v>
      </c>
      <c r="AN40" s="665">
        <f t="shared" si="14"/>
        <v>2763</v>
      </c>
      <c r="AO40" s="1202">
        <f t="shared" si="15"/>
        <v>9557.5</v>
      </c>
      <c r="AP40" s="1203">
        <f t="shared" si="16"/>
        <v>2389.375</v>
      </c>
      <c r="AQ40" s="1204">
        <f t="shared" si="9"/>
        <v>0.40844017094017093</v>
      </c>
      <c r="AR40" s="729"/>
      <c r="AS40" s="729"/>
      <c r="AU40" s="1"/>
      <c r="AV40" s="1"/>
      <c r="AW40" s="1"/>
      <c r="AX40" s="1"/>
      <c r="BB40" s="88"/>
      <c r="BC40" s="88"/>
      <c r="BD40" s="88"/>
      <c r="BE40" s="88"/>
      <c r="BF40" s="88"/>
      <c r="BG40" s="88"/>
      <c r="BH40" s="88"/>
      <c r="BI40" s="88"/>
      <c r="BJ40" s="88"/>
      <c r="BK40" s="88"/>
      <c r="BL40" s="88"/>
      <c r="BM40" s="88"/>
      <c r="BN40" s="88"/>
      <c r="BO40" s="88"/>
      <c r="BP40" s="88"/>
      <c r="BQ40" s="88"/>
      <c r="BR40" s="88"/>
      <c r="BS40" s="88"/>
      <c r="BT40" s="88"/>
      <c r="BU40" s="88"/>
      <c r="BV40" s="88"/>
      <c r="BW40" s="88"/>
      <c r="BX40" s="88"/>
      <c r="BY40" s="88"/>
      <c r="BZ40" s="88"/>
      <c r="CA40" s="88"/>
      <c r="CB40" s="88"/>
      <c r="CC40" s="88"/>
      <c r="CD40" s="88"/>
      <c r="CE40" s="88"/>
      <c r="CF40" s="88"/>
      <c r="CG40" s="88"/>
      <c r="CH40" s="88"/>
      <c r="CI40" s="88"/>
      <c r="CJ40" s="88"/>
      <c r="CK40" s="88"/>
      <c r="CL40" s="88"/>
      <c r="CM40" s="88"/>
      <c r="CN40" s="88"/>
      <c r="CO40" s="88"/>
      <c r="CP40" s="88"/>
      <c r="CQ40" s="88"/>
      <c r="CR40" s="88"/>
      <c r="CS40" s="88"/>
      <c r="CT40" s="88"/>
      <c r="CU40" s="88"/>
      <c r="CV40" s="88"/>
      <c r="CW40" s="88"/>
      <c r="CX40" s="88"/>
      <c r="CY40" s="88"/>
      <c r="CZ40" s="88"/>
      <c r="DA40" s="88"/>
      <c r="DB40" s="88"/>
      <c r="DC40" s="88"/>
      <c r="DD40" s="88"/>
      <c r="DE40" s="88"/>
      <c r="DF40" s="88"/>
      <c r="DG40" s="88"/>
      <c r="DH40" s="88"/>
      <c r="DI40" s="88"/>
      <c r="DJ40" s="88"/>
      <c r="DK40" s="88"/>
      <c r="DL40" s="88"/>
      <c r="DM40" s="88"/>
      <c r="DN40" s="88"/>
      <c r="DO40" s="88"/>
      <c r="DP40" s="88"/>
      <c r="DQ40" s="88"/>
      <c r="DR40" s="88"/>
      <c r="DS40" s="88"/>
      <c r="DT40" s="88"/>
      <c r="DU40" s="88"/>
      <c r="DV40" s="88"/>
      <c r="DW40" s="88"/>
      <c r="DX40" s="88"/>
    </row>
    <row r="41" spans="1:128">
      <c r="A41" s="628">
        <v>28</v>
      </c>
      <c r="B41" s="1187">
        <f t="shared" si="2"/>
        <v>2035</v>
      </c>
      <c r="D41" s="379"/>
      <c r="E41" s="379"/>
      <c r="F41" s="670">
        <v>0</v>
      </c>
      <c r="G41" s="670">
        <v>0</v>
      </c>
      <c r="H41" s="670">
        <v>0</v>
      </c>
      <c r="I41" s="670">
        <v>0</v>
      </c>
      <c r="J41" s="670">
        <v>0</v>
      </c>
      <c r="L41" s="379">
        <v>0</v>
      </c>
      <c r="M41" s="379">
        <v>0</v>
      </c>
      <c r="N41" s="670">
        <v>0</v>
      </c>
      <c r="O41" s="670">
        <v>0</v>
      </c>
      <c r="P41" s="670">
        <v>0</v>
      </c>
      <c r="Q41" s="670">
        <v>0</v>
      </c>
      <c r="R41" s="670">
        <v>0</v>
      </c>
      <c r="T41" s="379">
        <v>0</v>
      </c>
      <c r="U41" s="379">
        <v>0</v>
      </c>
      <c r="V41" s="670">
        <v>0</v>
      </c>
      <c r="W41" s="670">
        <v>0</v>
      </c>
      <c r="X41" s="670">
        <v>0</v>
      </c>
      <c r="Y41" s="670">
        <v>0</v>
      </c>
      <c r="Z41" s="670">
        <v>0</v>
      </c>
      <c r="AB41" s="448" t="s">
        <v>740</v>
      </c>
      <c r="AC41" s="448"/>
      <c r="AD41" s="665">
        <v>3117.5</v>
      </c>
      <c r="AE41" s="665">
        <v>2052</v>
      </c>
      <c r="AF41" s="665">
        <v>2446.5</v>
      </c>
      <c r="AG41" s="665">
        <v>2296</v>
      </c>
      <c r="AH41" s="665">
        <v>2763</v>
      </c>
      <c r="AJ41" s="665">
        <f t="shared" si="10"/>
        <v>3117.5</v>
      </c>
      <c r="AK41" s="665">
        <f t="shared" si="11"/>
        <v>2052</v>
      </c>
      <c r="AL41" s="665">
        <f t="shared" si="12"/>
        <v>2446.5</v>
      </c>
      <c r="AM41" s="665">
        <f t="shared" si="13"/>
        <v>2296</v>
      </c>
      <c r="AN41" s="665">
        <f t="shared" si="14"/>
        <v>2763</v>
      </c>
      <c r="AO41" s="1202">
        <f t="shared" si="15"/>
        <v>9557.5</v>
      </c>
      <c r="AP41" s="1203">
        <f t="shared" si="16"/>
        <v>2389.375</v>
      </c>
      <c r="AQ41" s="1204">
        <f t="shared" si="9"/>
        <v>0.40844017094017093</v>
      </c>
      <c r="AR41" s="729"/>
      <c r="AS41" s="729"/>
      <c r="AU41" s="1"/>
      <c r="AV41" s="1"/>
      <c r="AW41" s="1"/>
      <c r="AX41" s="1"/>
      <c r="BB41" s="88"/>
      <c r="BC41" s="88"/>
      <c r="BD41" s="88"/>
      <c r="BE41" s="88"/>
      <c r="BF41" s="88"/>
      <c r="BG41" s="88"/>
      <c r="BH41" s="88"/>
      <c r="BI41" s="88"/>
      <c r="BJ41" s="88"/>
      <c r="BK41" s="88"/>
      <c r="BL41" s="88"/>
      <c r="BM41" s="88"/>
      <c r="BN41" s="88"/>
      <c r="BO41" s="88"/>
      <c r="BP41" s="88"/>
      <c r="BQ41" s="88"/>
      <c r="BR41" s="88"/>
      <c r="BS41" s="88"/>
      <c r="BT41" s="88"/>
      <c r="BU41" s="88"/>
      <c r="BV41" s="88"/>
      <c r="BW41" s="88"/>
      <c r="BX41" s="88"/>
      <c r="BY41" s="88"/>
      <c r="BZ41" s="88"/>
      <c r="CA41" s="88"/>
      <c r="CB41" s="88"/>
      <c r="CC41" s="88"/>
      <c r="CD41" s="88"/>
      <c r="CE41" s="88"/>
      <c r="CF41" s="88"/>
      <c r="CG41" s="88"/>
      <c r="CH41" s="88"/>
      <c r="CI41" s="88"/>
      <c r="CJ41" s="88"/>
      <c r="CK41" s="88"/>
      <c r="CL41" s="88"/>
      <c r="CM41" s="88"/>
      <c r="CN41" s="88"/>
      <c r="CO41" s="88"/>
      <c r="CP41" s="88"/>
      <c r="CQ41" s="88"/>
      <c r="CR41" s="88"/>
      <c r="CS41" s="88"/>
      <c r="CT41" s="88"/>
      <c r="CU41" s="88"/>
      <c r="CV41" s="88"/>
      <c r="CW41" s="88"/>
      <c r="CX41" s="88"/>
      <c r="CY41" s="88"/>
      <c r="CZ41" s="88"/>
      <c r="DA41" s="88"/>
      <c r="DB41" s="88"/>
      <c r="DC41" s="88"/>
      <c r="DD41" s="88"/>
      <c r="DE41" s="88"/>
      <c r="DF41" s="88"/>
      <c r="DG41" s="88"/>
      <c r="DH41" s="88"/>
      <c r="DI41" s="88"/>
      <c r="DJ41" s="88"/>
      <c r="DK41" s="88"/>
      <c r="DL41" s="88"/>
      <c r="DM41" s="88"/>
      <c r="DN41" s="88"/>
      <c r="DO41" s="88"/>
      <c r="DP41" s="88"/>
      <c r="DQ41" s="88"/>
      <c r="DR41" s="88"/>
      <c r="DS41" s="88"/>
      <c r="DT41" s="88"/>
      <c r="DU41" s="88"/>
      <c r="DV41" s="88"/>
      <c r="DW41" s="88"/>
      <c r="DX41" s="88"/>
    </row>
    <row r="42" spans="1:128">
      <c r="A42" s="628">
        <v>29</v>
      </c>
      <c r="B42" s="1187">
        <f t="shared" si="2"/>
        <v>2036</v>
      </c>
      <c r="D42" s="379"/>
      <c r="E42" s="379"/>
      <c r="F42" s="670">
        <v>0</v>
      </c>
      <c r="G42" s="670">
        <v>0</v>
      </c>
      <c r="H42" s="670">
        <v>0</v>
      </c>
      <c r="I42" s="670">
        <v>0</v>
      </c>
      <c r="J42" s="670">
        <v>0</v>
      </c>
      <c r="L42" s="379">
        <v>0</v>
      </c>
      <c r="M42" s="379">
        <v>0</v>
      </c>
      <c r="N42" s="670">
        <v>0</v>
      </c>
      <c r="O42" s="670">
        <v>0</v>
      </c>
      <c r="P42" s="670">
        <v>0</v>
      </c>
      <c r="Q42" s="670">
        <v>0</v>
      </c>
      <c r="R42" s="670">
        <v>0</v>
      </c>
      <c r="T42" s="379">
        <v>0</v>
      </c>
      <c r="U42" s="379">
        <v>0</v>
      </c>
      <c r="V42" s="670">
        <v>0</v>
      </c>
      <c r="W42" s="670">
        <v>0</v>
      </c>
      <c r="X42" s="670">
        <v>0</v>
      </c>
      <c r="Y42" s="670">
        <v>0</v>
      </c>
      <c r="Z42" s="670">
        <v>0</v>
      </c>
      <c r="AB42" s="448" t="s">
        <v>772</v>
      </c>
      <c r="AC42" s="448"/>
      <c r="AD42" s="665">
        <v>4784</v>
      </c>
      <c r="AE42" s="665">
        <v>2819</v>
      </c>
      <c r="AF42" s="665">
        <v>3392</v>
      </c>
      <c r="AG42" s="665">
        <v>3392</v>
      </c>
      <c r="AH42" s="665">
        <v>4021</v>
      </c>
      <c r="AJ42" s="665">
        <f t="shared" si="10"/>
        <v>4784</v>
      </c>
      <c r="AK42" s="665">
        <f t="shared" si="11"/>
        <v>2819</v>
      </c>
      <c r="AL42" s="665">
        <f t="shared" si="12"/>
        <v>3392</v>
      </c>
      <c r="AM42" s="665">
        <f t="shared" si="13"/>
        <v>3392</v>
      </c>
      <c r="AN42" s="665">
        <f t="shared" si="14"/>
        <v>4021</v>
      </c>
      <c r="AO42" s="1202">
        <f t="shared" si="15"/>
        <v>13624</v>
      </c>
      <c r="AP42" s="1203">
        <f t="shared" si="16"/>
        <v>3406</v>
      </c>
      <c r="AQ42" s="1204">
        <f t="shared" si="9"/>
        <v>0.5822222222222222</v>
      </c>
      <c r="AR42" s="729"/>
      <c r="AS42" s="729"/>
      <c r="AU42" s="1"/>
      <c r="AV42" s="1"/>
      <c r="AW42" s="1"/>
      <c r="AX42" s="1"/>
      <c r="BB42" s="88"/>
      <c r="BC42" s="88"/>
      <c r="BD42" s="88"/>
      <c r="BE42" s="88"/>
      <c r="BF42" s="88"/>
      <c r="BG42" s="88"/>
      <c r="BH42" s="88"/>
      <c r="BI42" s="88"/>
      <c r="BJ42" s="88"/>
      <c r="BK42" s="88"/>
      <c r="BL42" s="88"/>
      <c r="BM42" s="88"/>
      <c r="BN42" s="88"/>
      <c r="BO42" s="88"/>
      <c r="BP42" s="88"/>
      <c r="BQ42" s="88"/>
      <c r="BR42" s="88"/>
      <c r="BS42" s="88"/>
      <c r="BT42" s="88"/>
      <c r="BU42" s="88"/>
      <c r="BV42" s="88"/>
      <c r="BW42" s="88"/>
      <c r="BX42" s="88"/>
      <c r="BY42" s="88"/>
      <c r="BZ42" s="88"/>
      <c r="CA42" s="88"/>
      <c r="CB42" s="88"/>
      <c r="CC42" s="88"/>
      <c r="CD42" s="88"/>
      <c r="CE42" s="88"/>
      <c r="CF42" s="88"/>
      <c r="CG42" s="88"/>
      <c r="CH42" s="88"/>
      <c r="CI42" s="88"/>
      <c r="CJ42" s="88"/>
      <c r="CK42" s="88"/>
      <c r="CL42" s="88"/>
      <c r="CM42" s="88"/>
      <c r="CN42" s="88"/>
      <c r="CO42" s="88"/>
      <c r="CP42" s="88"/>
      <c r="CQ42" s="88"/>
      <c r="CR42" s="88"/>
      <c r="CS42" s="88"/>
      <c r="CT42" s="88"/>
      <c r="CU42" s="88"/>
      <c r="CV42" s="88"/>
      <c r="CW42" s="88"/>
      <c r="CX42" s="88"/>
      <c r="CY42" s="88"/>
      <c r="CZ42" s="88"/>
      <c r="DA42" s="88"/>
      <c r="DB42" s="88"/>
      <c r="DC42" s="88"/>
      <c r="DD42" s="88"/>
      <c r="DE42" s="88"/>
      <c r="DF42" s="88"/>
      <c r="DG42" s="88"/>
      <c r="DH42" s="88"/>
      <c r="DI42" s="88"/>
      <c r="DJ42" s="88"/>
      <c r="DK42" s="88"/>
      <c r="DL42" s="88"/>
      <c r="DM42" s="88"/>
      <c r="DN42" s="88"/>
      <c r="DO42" s="88"/>
      <c r="DP42" s="88"/>
      <c r="DQ42" s="88"/>
      <c r="DR42" s="88"/>
      <c r="DS42" s="88"/>
      <c r="DT42" s="88"/>
      <c r="DU42" s="88"/>
      <c r="DV42" s="88"/>
      <c r="DW42" s="88"/>
      <c r="DX42" s="88"/>
    </row>
    <row r="43" spans="1:128">
      <c r="A43" s="628">
        <v>30</v>
      </c>
      <c r="B43" s="1187">
        <f t="shared" si="2"/>
        <v>2037</v>
      </c>
      <c r="D43" s="379"/>
      <c r="E43" s="379"/>
      <c r="F43" s="670">
        <v>0</v>
      </c>
      <c r="G43" s="670">
        <v>0</v>
      </c>
      <c r="H43" s="670">
        <v>0</v>
      </c>
      <c r="I43" s="670">
        <v>0</v>
      </c>
      <c r="J43" s="670">
        <v>0</v>
      </c>
      <c r="L43" s="379">
        <v>0</v>
      </c>
      <c r="M43" s="379">
        <v>0</v>
      </c>
      <c r="N43" s="670">
        <v>0</v>
      </c>
      <c r="O43" s="670">
        <v>0</v>
      </c>
      <c r="P43" s="670">
        <v>0</v>
      </c>
      <c r="Q43" s="670">
        <v>0</v>
      </c>
      <c r="R43" s="670">
        <v>0</v>
      </c>
      <c r="T43" s="379">
        <v>0</v>
      </c>
      <c r="U43" s="379">
        <v>0</v>
      </c>
      <c r="V43" s="670">
        <v>0</v>
      </c>
      <c r="W43" s="670">
        <v>0</v>
      </c>
      <c r="X43" s="670">
        <v>0</v>
      </c>
      <c r="Y43" s="670">
        <v>0</v>
      </c>
      <c r="Z43" s="670">
        <v>0</v>
      </c>
      <c r="AB43" s="448" t="s">
        <v>773</v>
      </c>
      <c r="AC43" s="448"/>
      <c r="AD43" s="665">
        <v>5337</v>
      </c>
      <c r="AE43" s="665">
        <v>3271</v>
      </c>
      <c r="AF43" s="665">
        <v>3795</v>
      </c>
      <c r="AG43" s="665">
        <v>3795</v>
      </c>
      <c r="AH43" s="665">
        <v>5337</v>
      </c>
      <c r="AJ43" s="665">
        <f t="shared" si="10"/>
        <v>5337</v>
      </c>
      <c r="AK43" s="665">
        <f t="shared" si="11"/>
        <v>3271</v>
      </c>
      <c r="AL43" s="665">
        <f t="shared" si="12"/>
        <v>3795</v>
      </c>
      <c r="AM43" s="665">
        <f t="shared" si="13"/>
        <v>3795</v>
      </c>
      <c r="AN43" s="665">
        <f t="shared" si="14"/>
        <v>5337</v>
      </c>
      <c r="AO43" s="1202">
        <f t="shared" si="15"/>
        <v>16198</v>
      </c>
      <c r="AP43" s="1203">
        <f t="shared" si="16"/>
        <v>4049.5</v>
      </c>
      <c r="AQ43" s="1204">
        <f t="shared" si="9"/>
        <v>0.69222222222222218</v>
      </c>
      <c r="AR43" s="729"/>
      <c r="AS43" s="729"/>
      <c r="AU43" s="1"/>
      <c r="AV43" s="1"/>
      <c r="AW43" s="1"/>
      <c r="AX43" s="1"/>
      <c r="BB43" s="88"/>
      <c r="BC43" s="88"/>
      <c r="BD43" s="88"/>
      <c r="BE43" s="88"/>
      <c r="BF43" s="88"/>
      <c r="BG43" s="88"/>
      <c r="BH43" s="88"/>
      <c r="BI43" s="88"/>
      <c r="BJ43" s="88"/>
      <c r="BK43" s="88"/>
      <c r="BL43" s="88"/>
      <c r="BM43" s="88"/>
      <c r="BN43" s="88"/>
      <c r="BO43" s="88"/>
      <c r="BP43" s="88"/>
      <c r="BQ43" s="88"/>
      <c r="BR43" s="88"/>
      <c r="BS43" s="88"/>
      <c r="BT43" s="88"/>
      <c r="BU43" s="88"/>
      <c r="BV43" s="88"/>
      <c r="BW43" s="88"/>
      <c r="BX43" s="88"/>
      <c r="BY43" s="88"/>
      <c r="BZ43" s="88"/>
      <c r="CA43" s="88"/>
      <c r="CB43" s="88"/>
      <c r="CC43" s="88"/>
      <c r="CD43" s="88"/>
      <c r="CE43" s="88"/>
      <c r="CF43" s="88"/>
      <c r="CG43" s="88"/>
      <c r="CH43" s="88"/>
      <c r="CI43" s="88"/>
      <c r="CJ43" s="88"/>
      <c r="CK43" s="88"/>
      <c r="CL43" s="88"/>
      <c r="CM43" s="88"/>
      <c r="CN43" s="88"/>
      <c r="CO43" s="88"/>
      <c r="CP43" s="88"/>
      <c r="CQ43" s="88"/>
      <c r="CR43" s="88"/>
      <c r="CS43" s="88"/>
      <c r="CT43" s="88"/>
      <c r="CU43" s="88"/>
      <c r="CV43" s="88"/>
      <c r="CW43" s="88"/>
      <c r="CX43" s="88"/>
      <c r="CY43" s="88"/>
      <c r="CZ43" s="88"/>
      <c r="DA43" s="88"/>
      <c r="DB43" s="88"/>
      <c r="DC43" s="88"/>
      <c r="DD43" s="88"/>
      <c r="DE43" s="88"/>
      <c r="DF43" s="88"/>
      <c r="DG43" s="88"/>
      <c r="DH43" s="88"/>
      <c r="DI43" s="88"/>
      <c r="DJ43" s="88"/>
      <c r="DK43" s="88"/>
      <c r="DL43" s="88"/>
      <c r="DM43" s="88"/>
      <c r="DN43" s="88"/>
      <c r="DO43" s="88"/>
      <c r="DP43" s="88"/>
      <c r="DQ43" s="88"/>
      <c r="DR43" s="88"/>
      <c r="DS43" s="88"/>
      <c r="DT43" s="88"/>
      <c r="DU43" s="88"/>
      <c r="DV43" s="88"/>
      <c r="DW43" s="88"/>
      <c r="DX43" s="88"/>
    </row>
    <row r="44" spans="1:128">
      <c r="A44" s="627">
        <v>31</v>
      </c>
      <c r="B44" s="1187">
        <f t="shared" si="2"/>
        <v>2038</v>
      </c>
      <c r="D44" s="379" t="s">
        <v>774</v>
      </c>
      <c r="E44" s="379"/>
      <c r="F44" s="670">
        <v>0</v>
      </c>
      <c r="G44" s="670">
        <v>441</v>
      </c>
      <c r="H44" s="670">
        <v>0</v>
      </c>
      <c r="I44" s="670">
        <v>0</v>
      </c>
      <c r="J44" s="670">
        <v>0</v>
      </c>
      <c r="L44" s="379" t="s">
        <v>775</v>
      </c>
      <c r="M44" s="379">
        <v>321</v>
      </c>
      <c r="N44" s="670">
        <v>0</v>
      </c>
      <c r="O44" s="670">
        <v>321</v>
      </c>
      <c r="P44" s="670">
        <v>0</v>
      </c>
      <c r="Q44" s="670">
        <v>0</v>
      </c>
      <c r="R44" s="670">
        <v>0</v>
      </c>
      <c r="T44" s="379">
        <v>0</v>
      </c>
      <c r="U44" s="379" t="s">
        <v>776</v>
      </c>
      <c r="V44" s="670">
        <v>0</v>
      </c>
      <c r="W44" s="670">
        <v>1756</v>
      </c>
      <c r="X44" s="670">
        <v>0</v>
      </c>
      <c r="Y44" s="670">
        <v>0</v>
      </c>
      <c r="Z44" s="670">
        <v>0</v>
      </c>
      <c r="AB44" s="379"/>
      <c r="AC44" s="379"/>
      <c r="AD44" s="670"/>
      <c r="AE44" s="670"/>
      <c r="AF44" s="670"/>
      <c r="AG44" s="670"/>
      <c r="AH44" s="670"/>
      <c r="AJ44" s="665">
        <f>AD44+V44+N44+F44</f>
        <v>0</v>
      </c>
      <c r="AK44" s="665">
        <f>AE44+W44+O44+G44</f>
        <v>2518</v>
      </c>
      <c r="AL44" s="665">
        <f>AF44+X44+P44+H44</f>
        <v>0</v>
      </c>
      <c r="AM44" s="665">
        <f>AG44+Y44+Q44+I44</f>
        <v>0</v>
      </c>
      <c r="AN44" s="665">
        <f>AH44+Z44+R44+J44</f>
        <v>0</v>
      </c>
      <c r="AO44" s="1202">
        <f>SUM(AK44:AN44)</f>
        <v>2518</v>
      </c>
      <c r="AP44" s="1203">
        <f t="shared" si="16"/>
        <v>629.5</v>
      </c>
      <c r="AQ44" s="1204">
        <f t="shared" si="9"/>
        <v>0.1076068376068376</v>
      </c>
      <c r="AR44" s="729"/>
      <c r="AS44" s="729"/>
      <c r="AU44" s="88"/>
      <c r="AV44" s="88"/>
      <c r="AW44" s="88"/>
      <c r="AX44" s="88"/>
      <c r="AY44" s="88"/>
      <c r="AZ44" s="88"/>
      <c r="BA44" s="88"/>
      <c r="BB44" s="88"/>
      <c r="BC44" s="88"/>
      <c r="BD44" s="88"/>
      <c r="BE44" s="88"/>
      <c r="BF44" s="88"/>
      <c r="BG44" s="88"/>
      <c r="BH44" s="88"/>
      <c r="BI44" s="88"/>
      <c r="BJ44" s="88"/>
      <c r="BK44" s="88"/>
      <c r="BL44" s="88"/>
      <c r="BM44" s="88"/>
      <c r="BN44" s="88"/>
      <c r="BO44" s="88"/>
      <c r="BP44" s="88"/>
      <c r="BQ44" s="88"/>
      <c r="BR44" s="88"/>
      <c r="BS44" s="88"/>
      <c r="BT44" s="88"/>
      <c r="BU44" s="88"/>
      <c r="BV44" s="88"/>
      <c r="BW44" s="88"/>
      <c r="BX44" s="88"/>
      <c r="BY44" s="88"/>
      <c r="BZ44" s="88"/>
      <c r="CA44" s="88"/>
      <c r="CB44" s="88"/>
      <c r="CC44" s="88"/>
      <c r="CD44" s="88"/>
      <c r="CE44" s="88"/>
      <c r="CF44" s="88"/>
      <c r="CG44" s="88"/>
      <c r="CH44" s="88"/>
      <c r="CI44" s="88"/>
      <c r="CJ44" s="88"/>
      <c r="CK44" s="88"/>
      <c r="CL44" s="88"/>
      <c r="CM44" s="88"/>
      <c r="CN44" s="88"/>
      <c r="CO44" s="88"/>
      <c r="CP44" s="88"/>
      <c r="CQ44" s="88"/>
      <c r="CR44" s="88"/>
      <c r="CS44" s="88"/>
      <c r="CT44" s="88"/>
      <c r="CU44" s="88"/>
      <c r="CV44" s="88"/>
      <c r="CW44" s="88"/>
      <c r="CX44" s="88"/>
      <c r="CY44" s="88"/>
      <c r="CZ44" s="88"/>
      <c r="DA44" s="88"/>
      <c r="DB44" s="88"/>
      <c r="DC44" s="88"/>
      <c r="DD44" s="88"/>
      <c r="DE44" s="88"/>
      <c r="DF44" s="88"/>
      <c r="DG44" s="88"/>
      <c r="DH44" s="88"/>
      <c r="DI44" s="88"/>
      <c r="DJ44" s="88"/>
      <c r="DK44" s="88"/>
      <c r="DL44" s="88"/>
      <c r="DM44" s="88"/>
      <c r="DN44" s="88"/>
      <c r="DO44" s="88"/>
      <c r="DP44" s="88"/>
      <c r="DQ44" s="88"/>
      <c r="DR44" s="88"/>
      <c r="DS44" s="88"/>
      <c r="DT44" s="88"/>
      <c r="DU44" s="88"/>
      <c r="DV44" s="88"/>
      <c r="DW44" s="88"/>
      <c r="DX44" s="88"/>
    </row>
    <row r="45" spans="1:128">
      <c r="A45" s="627">
        <v>32</v>
      </c>
      <c r="B45" s="1187">
        <f t="shared" si="2"/>
        <v>2039</v>
      </c>
      <c r="D45" s="379"/>
      <c r="E45" s="379" t="s">
        <v>777</v>
      </c>
      <c r="F45" s="670">
        <v>0</v>
      </c>
      <c r="G45" s="670">
        <v>0</v>
      </c>
      <c r="H45" s="670">
        <v>856</v>
      </c>
      <c r="I45" s="670">
        <v>0</v>
      </c>
      <c r="J45" s="670">
        <v>0</v>
      </c>
      <c r="L45" s="379" t="s">
        <v>778</v>
      </c>
      <c r="M45" s="379">
        <v>1070</v>
      </c>
      <c r="N45" s="670">
        <v>0</v>
      </c>
      <c r="O45" s="670">
        <v>1070</v>
      </c>
      <c r="P45" s="670">
        <v>0</v>
      </c>
      <c r="Q45" s="670">
        <v>0</v>
      </c>
      <c r="R45" s="670">
        <v>0</v>
      </c>
      <c r="T45" s="379">
        <v>0</v>
      </c>
      <c r="U45" s="379" t="s">
        <v>701</v>
      </c>
      <c r="V45" s="670">
        <v>0</v>
      </c>
      <c r="W45" s="669">
        <f>5430.5-5430.5</f>
        <v>0</v>
      </c>
      <c r="X45" s="670">
        <v>0</v>
      </c>
      <c r="Y45" s="670">
        <v>0</v>
      </c>
      <c r="Z45" s="670">
        <v>0</v>
      </c>
      <c r="AB45" s="379"/>
      <c r="AC45" s="379"/>
      <c r="AD45" s="670"/>
      <c r="AE45" s="670"/>
      <c r="AF45" s="670"/>
      <c r="AG45" s="670"/>
      <c r="AH45" s="670"/>
      <c r="AJ45" s="665">
        <f t="shared" ref="AJ45:AJ63" si="17">AD45+V45+N45+F45</f>
        <v>0</v>
      </c>
      <c r="AK45" s="665">
        <f t="shared" ref="AK45:AK63" si="18">AE45+W45+O45+G45</f>
        <v>1070</v>
      </c>
      <c r="AL45" s="665">
        <f t="shared" ref="AL45:AL63" si="19">AF45+X45+P45+H45</f>
        <v>856</v>
      </c>
      <c r="AM45" s="665">
        <f t="shared" ref="AM45:AM63" si="20">AG45+Y45+Q45+I45</f>
        <v>0</v>
      </c>
      <c r="AN45" s="665">
        <f t="shared" ref="AN45:AN63" si="21">AH45+Z45+R45+J45</f>
        <v>0</v>
      </c>
      <c r="AO45" s="1202">
        <f t="shared" ref="AO45:AO63" si="22">SUM(AK45:AN45)</f>
        <v>1926</v>
      </c>
      <c r="AP45" s="1203">
        <f t="shared" si="16"/>
        <v>481.5</v>
      </c>
      <c r="AQ45" s="1204">
        <f t="shared" si="9"/>
        <v>8.2307692307692304E-2</v>
      </c>
      <c r="AR45" s="729"/>
      <c r="AS45" s="729"/>
      <c r="AU45" s="88"/>
      <c r="AV45" s="88"/>
      <c r="AW45" s="88"/>
      <c r="AX45" s="88"/>
      <c r="AY45" s="88"/>
      <c r="AZ45" s="88"/>
      <c r="BA45" s="88"/>
      <c r="BB45" s="88"/>
      <c r="BC45" s="88"/>
      <c r="BD45" s="88"/>
      <c r="BE45" s="88"/>
      <c r="BF45" s="88"/>
      <c r="BG45" s="88"/>
      <c r="BH45" s="88"/>
      <c r="BI45" s="88"/>
      <c r="BJ45" s="88"/>
      <c r="BK45" s="88"/>
      <c r="BL45" s="88"/>
      <c r="BM45" s="88"/>
      <c r="BN45" s="88"/>
      <c r="BO45" s="88"/>
      <c r="BP45" s="88"/>
      <c r="BQ45" s="88"/>
      <c r="BR45" s="88"/>
      <c r="BS45" s="88"/>
      <c r="BT45" s="88"/>
      <c r="BU45" s="88"/>
      <c r="BV45" s="88"/>
      <c r="BW45" s="88"/>
      <c r="BX45" s="88"/>
      <c r="BY45" s="88"/>
      <c r="BZ45" s="88"/>
      <c r="CA45" s="88"/>
      <c r="CB45" s="88"/>
      <c r="CC45" s="88"/>
      <c r="CD45" s="88"/>
      <c r="CE45" s="88"/>
      <c r="CF45" s="88"/>
      <c r="CG45" s="88"/>
      <c r="CH45" s="88"/>
      <c r="CI45" s="88"/>
      <c r="CJ45" s="88"/>
      <c r="CK45" s="88"/>
      <c r="CL45" s="88"/>
      <c r="CM45" s="88"/>
      <c r="CN45" s="88"/>
      <c r="CO45" s="88"/>
      <c r="CP45" s="88"/>
      <c r="CQ45" s="88"/>
      <c r="CR45" s="88"/>
      <c r="CS45" s="88"/>
      <c r="CT45" s="88"/>
      <c r="CU45" s="88"/>
      <c r="CV45" s="88"/>
      <c r="CW45" s="88"/>
      <c r="CX45" s="88"/>
      <c r="CY45" s="88"/>
      <c r="CZ45" s="88"/>
      <c r="DA45" s="88"/>
      <c r="DB45" s="88"/>
      <c r="DC45" s="88"/>
      <c r="DD45" s="88"/>
      <c r="DE45" s="88"/>
      <c r="DF45" s="88"/>
      <c r="DG45" s="88"/>
      <c r="DH45" s="88"/>
      <c r="DI45" s="88"/>
      <c r="DJ45" s="88"/>
      <c r="DK45" s="88"/>
      <c r="DL45" s="88"/>
      <c r="DM45" s="88"/>
      <c r="DN45" s="88"/>
      <c r="DO45" s="88"/>
      <c r="DP45" s="88"/>
      <c r="DQ45" s="88"/>
      <c r="DR45" s="88"/>
      <c r="DS45" s="88"/>
      <c r="DT45" s="88"/>
      <c r="DU45" s="88"/>
      <c r="DV45" s="88"/>
      <c r="DW45" s="88"/>
      <c r="DX45" s="88"/>
    </row>
    <row r="46" spans="1:128">
      <c r="A46" s="627">
        <v>33</v>
      </c>
      <c r="B46" s="1187">
        <f t="shared" si="2"/>
        <v>2040</v>
      </c>
      <c r="D46" s="379"/>
      <c r="E46" s="379" t="s">
        <v>787</v>
      </c>
      <c r="F46" s="670">
        <v>0</v>
      </c>
      <c r="G46" s="670">
        <v>0</v>
      </c>
      <c r="H46" s="670">
        <v>173</v>
      </c>
      <c r="I46" s="670">
        <v>0</v>
      </c>
      <c r="J46" s="670">
        <v>0</v>
      </c>
      <c r="L46" s="379" t="s">
        <v>788</v>
      </c>
      <c r="M46" s="379">
        <v>0</v>
      </c>
      <c r="N46" s="670">
        <v>0</v>
      </c>
      <c r="O46" s="665">
        <v>978</v>
      </c>
      <c r="P46" s="670">
        <v>0</v>
      </c>
      <c r="Q46" s="670">
        <v>0</v>
      </c>
      <c r="R46" s="670">
        <v>0</v>
      </c>
      <c r="T46" s="379">
        <v>0</v>
      </c>
      <c r="U46" s="379" t="s">
        <v>701</v>
      </c>
      <c r="V46" s="670">
        <v>0</v>
      </c>
      <c r="W46" s="669">
        <f>5430.5-708</f>
        <v>4722.5</v>
      </c>
      <c r="X46" s="670">
        <v>0</v>
      </c>
      <c r="Y46" s="670">
        <v>0</v>
      </c>
      <c r="Z46" s="670">
        <v>0</v>
      </c>
      <c r="AB46" s="379"/>
      <c r="AC46" s="379"/>
      <c r="AD46" s="670"/>
      <c r="AE46" s="670"/>
      <c r="AF46" s="670"/>
      <c r="AG46" s="670"/>
      <c r="AH46" s="670"/>
      <c r="AJ46" s="665">
        <f t="shared" si="17"/>
        <v>0</v>
      </c>
      <c r="AK46" s="665">
        <f t="shared" si="18"/>
        <v>5700.5</v>
      </c>
      <c r="AL46" s="665">
        <f t="shared" si="19"/>
        <v>173</v>
      </c>
      <c r="AM46" s="665">
        <f t="shared" si="20"/>
        <v>0</v>
      </c>
      <c r="AN46" s="665">
        <f t="shared" si="21"/>
        <v>0</v>
      </c>
      <c r="AO46" s="1202">
        <f t="shared" si="22"/>
        <v>5873.5</v>
      </c>
      <c r="AP46" s="1203">
        <f t="shared" si="16"/>
        <v>1468.375</v>
      </c>
      <c r="AQ46" s="1204">
        <f t="shared" si="9"/>
        <v>0.25100427350427351</v>
      </c>
      <c r="AR46" s="729"/>
      <c r="AS46" s="729"/>
    </row>
    <row r="47" spans="1:128">
      <c r="A47" s="627">
        <v>34</v>
      </c>
      <c r="B47" s="1187">
        <f t="shared" si="2"/>
        <v>2041</v>
      </c>
      <c r="D47" s="379"/>
      <c r="E47" s="379"/>
      <c r="F47" s="670">
        <v>0</v>
      </c>
      <c r="G47" s="670">
        <v>0</v>
      </c>
      <c r="H47" s="670">
        <v>0</v>
      </c>
      <c r="I47" s="670">
        <v>0</v>
      </c>
      <c r="J47" s="670">
        <v>0</v>
      </c>
      <c r="L47" s="379" t="s">
        <v>789</v>
      </c>
      <c r="M47" s="379">
        <v>0</v>
      </c>
      <c r="N47" s="670">
        <v>0</v>
      </c>
      <c r="O47" s="665">
        <v>1762</v>
      </c>
      <c r="P47" s="670">
        <v>0</v>
      </c>
      <c r="Q47" s="670">
        <v>0</v>
      </c>
      <c r="R47" s="670">
        <v>0</v>
      </c>
      <c r="T47" s="379">
        <v>0</v>
      </c>
      <c r="U47" s="379" t="s">
        <v>790</v>
      </c>
      <c r="V47" s="670">
        <v>0</v>
      </c>
      <c r="W47" s="670">
        <v>0</v>
      </c>
      <c r="X47" s="670">
        <v>686</v>
      </c>
      <c r="Y47" s="670">
        <v>0</v>
      </c>
      <c r="Z47" s="670">
        <v>0</v>
      </c>
      <c r="AB47" s="379"/>
      <c r="AC47" s="379"/>
      <c r="AD47" s="670"/>
      <c r="AE47" s="670"/>
      <c r="AF47" s="670"/>
      <c r="AG47" s="670"/>
      <c r="AH47" s="670"/>
      <c r="AJ47" s="665">
        <f t="shared" si="17"/>
        <v>0</v>
      </c>
      <c r="AK47" s="665">
        <f t="shared" si="18"/>
        <v>1762</v>
      </c>
      <c r="AL47" s="665">
        <f t="shared" si="19"/>
        <v>686</v>
      </c>
      <c r="AM47" s="665">
        <f t="shared" si="20"/>
        <v>0</v>
      </c>
      <c r="AN47" s="665">
        <f t="shared" si="21"/>
        <v>0</v>
      </c>
      <c r="AO47" s="1202">
        <f t="shared" si="22"/>
        <v>2448</v>
      </c>
      <c r="AP47" s="1203">
        <f t="shared" si="16"/>
        <v>612</v>
      </c>
      <c r="AQ47" s="1204">
        <f t="shared" si="9"/>
        <v>0.10461538461538461</v>
      </c>
      <c r="AR47" s="729"/>
      <c r="AS47" s="729"/>
    </row>
    <row r="48" spans="1:128">
      <c r="A48" s="627">
        <v>35</v>
      </c>
      <c r="B48" s="1187">
        <f t="shared" si="2"/>
        <v>2042</v>
      </c>
      <c r="D48" s="379"/>
      <c r="E48" s="379"/>
      <c r="F48" s="670">
        <v>0</v>
      </c>
      <c r="G48" s="670">
        <v>0</v>
      </c>
      <c r="H48" s="670">
        <v>0</v>
      </c>
      <c r="I48" s="670">
        <v>0</v>
      </c>
      <c r="J48" s="670">
        <v>0</v>
      </c>
      <c r="L48" s="448" t="s">
        <v>791</v>
      </c>
      <c r="M48" s="448">
        <v>0</v>
      </c>
      <c r="N48" s="665">
        <v>0</v>
      </c>
      <c r="O48" s="669">
        <f>2107-2107</f>
        <v>0</v>
      </c>
      <c r="P48" s="670">
        <v>0</v>
      </c>
      <c r="Q48" s="670">
        <v>2122</v>
      </c>
      <c r="R48" s="670">
        <v>2723</v>
      </c>
      <c r="T48" s="379">
        <v>0</v>
      </c>
      <c r="U48" s="379" t="s">
        <v>792</v>
      </c>
      <c r="V48" s="670">
        <v>0</v>
      </c>
      <c r="W48" s="670">
        <v>0</v>
      </c>
      <c r="X48" s="670">
        <v>0</v>
      </c>
      <c r="Y48" s="670">
        <v>3393</v>
      </c>
      <c r="Z48" s="670">
        <v>0</v>
      </c>
      <c r="AB48" s="379"/>
      <c r="AC48" s="379"/>
      <c r="AD48" s="670"/>
      <c r="AE48" s="670"/>
      <c r="AF48" s="670"/>
      <c r="AG48" s="670"/>
      <c r="AH48" s="670"/>
      <c r="AJ48" s="665">
        <f t="shared" si="17"/>
        <v>0</v>
      </c>
      <c r="AK48" s="665">
        <f t="shared" si="18"/>
        <v>0</v>
      </c>
      <c r="AL48" s="665">
        <f t="shared" si="19"/>
        <v>0</v>
      </c>
      <c r="AM48" s="665">
        <f t="shared" si="20"/>
        <v>5515</v>
      </c>
      <c r="AN48" s="665">
        <f t="shared" si="21"/>
        <v>2723</v>
      </c>
      <c r="AO48" s="1202">
        <f t="shared" si="22"/>
        <v>8238</v>
      </c>
      <c r="AP48" s="1203">
        <f t="shared" si="16"/>
        <v>2059.5</v>
      </c>
      <c r="AQ48" s="1204">
        <f t="shared" si="9"/>
        <v>0.35205128205128206</v>
      </c>
      <c r="AR48" s="729"/>
      <c r="AS48" s="729"/>
    </row>
    <row r="49" spans="1:45">
      <c r="A49" s="627">
        <v>36</v>
      </c>
      <c r="B49" s="1187">
        <f t="shared" si="2"/>
        <v>2043</v>
      </c>
      <c r="D49" s="379"/>
      <c r="E49" s="379"/>
      <c r="F49" s="670">
        <v>0</v>
      </c>
      <c r="G49" s="670">
        <v>0</v>
      </c>
      <c r="H49" s="670">
        <v>0</v>
      </c>
      <c r="I49" s="670">
        <v>0</v>
      </c>
      <c r="J49" s="670">
        <v>0</v>
      </c>
      <c r="L49" s="379">
        <v>0</v>
      </c>
      <c r="M49" s="379">
        <v>0</v>
      </c>
      <c r="N49" s="670">
        <v>0</v>
      </c>
      <c r="O49" s="665">
        <v>0</v>
      </c>
      <c r="P49" s="670">
        <v>0</v>
      </c>
      <c r="Q49" s="670">
        <v>0</v>
      </c>
      <c r="R49" s="670">
        <v>0</v>
      </c>
      <c r="T49" s="379">
        <v>0</v>
      </c>
      <c r="U49" s="379">
        <v>0</v>
      </c>
      <c r="V49" s="670">
        <v>0</v>
      </c>
      <c r="W49" s="670">
        <v>0</v>
      </c>
      <c r="X49" s="670">
        <v>0</v>
      </c>
      <c r="Y49" s="670">
        <v>0</v>
      </c>
      <c r="Z49" s="670">
        <v>0</v>
      </c>
      <c r="AB49" s="379" t="s">
        <v>793</v>
      </c>
      <c r="AC49" s="379"/>
      <c r="AD49" s="670"/>
      <c r="AE49" s="670">
        <v>1289</v>
      </c>
      <c r="AF49" s="670">
        <v>0</v>
      </c>
      <c r="AG49" s="670">
        <v>0</v>
      </c>
      <c r="AH49" s="670">
        <v>0</v>
      </c>
      <c r="AJ49" s="665">
        <f t="shared" si="17"/>
        <v>0</v>
      </c>
      <c r="AK49" s="665">
        <f t="shared" si="18"/>
        <v>1289</v>
      </c>
      <c r="AL49" s="665">
        <f t="shared" si="19"/>
        <v>0</v>
      </c>
      <c r="AM49" s="665">
        <f t="shared" si="20"/>
        <v>0</v>
      </c>
      <c r="AN49" s="665">
        <f t="shared" si="21"/>
        <v>0</v>
      </c>
      <c r="AO49" s="1202">
        <f t="shared" si="22"/>
        <v>1289</v>
      </c>
      <c r="AP49" s="1203">
        <f t="shared" si="16"/>
        <v>322.25</v>
      </c>
      <c r="AQ49" s="1204">
        <f t="shared" si="9"/>
        <v>5.5085470085470087E-2</v>
      </c>
      <c r="AR49" s="729"/>
      <c r="AS49" s="729"/>
    </row>
    <row r="50" spans="1:45">
      <c r="A50" s="627">
        <v>37</v>
      </c>
      <c r="B50" s="1187">
        <f t="shared" si="2"/>
        <v>2044</v>
      </c>
      <c r="D50" s="379"/>
      <c r="E50" s="379"/>
      <c r="F50" s="670">
        <v>0</v>
      </c>
      <c r="G50" s="670">
        <v>0</v>
      </c>
      <c r="H50" s="670">
        <v>0</v>
      </c>
      <c r="I50" s="670">
        <v>0</v>
      </c>
      <c r="J50" s="670">
        <v>0</v>
      </c>
      <c r="L50" s="379">
        <v>0</v>
      </c>
      <c r="M50" s="379">
        <v>0</v>
      </c>
      <c r="N50" s="670">
        <v>0</v>
      </c>
      <c r="O50" s="670">
        <v>0</v>
      </c>
      <c r="P50" s="670">
        <v>0</v>
      </c>
      <c r="Q50" s="670">
        <v>0</v>
      </c>
      <c r="R50" s="670">
        <v>0</v>
      </c>
      <c r="T50" s="379">
        <v>0</v>
      </c>
      <c r="U50" s="379">
        <v>0</v>
      </c>
      <c r="V50" s="670">
        <v>0</v>
      </c>
      <c r="W50" s="670">
        <v>0</v>
      </c>
      <c r="X50" s="670">
        <v>0</v>
      </c>
      <c r="Y50" s="670">
        <v>0</v>
      </c>
      <c r="Z50" s="670">
        <v>0</v>
      </c>
      <c r="AB50" s="379"/>
      <c r="AC50" s="379"/>
      <c r="AD50" s="670"/>
      <c r="AE50" s="670"/>
      <c r="AF50" s="670"/>
      <c r="AG50" s="670"/>
      <c r="AH50" s="670"/>
      <c r="AJ50" s="665">
        <f t="shared" si="17"/>
        <v>0</v>
      </c>
      <c r="AK50" s="665">
        <f t="shared" si="18"/>
        <v>0</v>
      </c>
      <c r="AL50" s="665">
        <f t="shared" si="19"/>
        <v>0</v>
      </c>
      <c r="AM50" s="665">
        <f t="shared" si="20"/>
        <v>0</v>
      </c>
      <c r="AN50" s="665">
        <f t="shared" si="21"/>
        <v>0</v>
      </c>
      <c r="AO50" s="1202">
        <f t="shared" si="22"/>
        <v>0</v>
      </c>
      <c r="AP50" s="1203">
        <f t="shared" si="16"/>
        <v>0</v>
      </c>
      <c r="AQ50" s="1204">
        <f t="shared" si="9"/>
        <v>0</v>
      </c>
      <c r="AR50" s="729"/>
      <c r="AS50" s="729"/>
    </row>
    <row r="51" spans="1:45">
      <c r="A51" s="627">
        <v>38</v>
      </c>
      <c r="B51" s="1187">
        <f t="shared" si="2"/>
        <v>2045</v>
      </c>
      <c r="D51" s="379"/>
      <c r="E51" s="379"/>
      <c r="F51" s="670">
        <v>0</v>
      </c>
      <c r="G51" s="670">
        <v>0</v>
      </c>
      <c r="H51" s="670">
        <v>0</v>
      </c>
      <c r="I51" s="670">
        <v>0</v>
      </c>
      <c r="J51" s="670">
        <v>0</v>
      </c>
      <c r="L51" s="379">
        <v>0</v>
      </c>
      <c r="M51" s="379">
        <v>0</v>
      </c>
      <c r="N51" s="670">
        <v>0</v>
      </c>
      <c r="O51" s="670">
        <v>0</v>
      </c>
      <c r="P51" s="670">
        <v>0</v>
      </c>
      <c r="Q51" s="670">
        <v>0</v>
      </c>
      <c r="R51" s="670">
        <v>0</v>
      </c>
      <c r="T51" s="379">
        <v>0</v>
      </c>
      <c r="U51" s="379">
        <v>0</v>
      </c>
      <c r="V51" s="670">
        <v>0</v>
      </c>
      <c r="W51" s="670">
        <v>0</v>
      </c>
      <c r="X51" s="670">
        <v>0</v>
      </c>
      <c r="Y51" s="670">
        <v>0</v>
      </c>
      <c r="Z51" s="670">
        <v>0</v>
      </c>
      <c r="AB51" s="379"/>
      <c r="AC51" s="379"/>
      <c r="AD51" s="670"/>
      <c r="AE51" s="670"/>
      <c r="AF51" s="670"/>
      <c r="AG51" s="670"/>
      <c r="AH51" s="670"/>
      <c r="AJ51" s="665">
        <f t="shared" si="17"/>
        <v>0</v>
      </c>
      <c r="AK51" s="665">
        <f t="shared" si="18"/>
        <v>0</v>
      </c>
      <c r="AL51" s="665">
        <f t="shared" si="19"/>
        <v>0</v>
      </c>
      <c r="AM51" s="665">
        <f t="shared" si="20"/>
        <v>0</v>
      </c>
      <c r="AN51" s="665">
        <f t="shared" si="21"/>
        <v>0</v>
      </c>
      <c r="AO51" s="1202">
        <f t="shared" si="22"/>
        <v>0</v>
      </c>
      <c r="AP51" s="1203">
        <f t="shared" si="16"/>
        <v>0</v>
      </c>
      <c r="AQ51" s="1204">
        <f t="shared" si="9"/>
        <v>0</v>
      </c>
      <c r="AR51" s="729"/>
      <c r="AS51" s="729"/>
    </row>
    <row r="52" spans="1:45">
      <c r="A52" s="627">
        <v>39</v>
      </c>
      <c r="B52" s="1187">
        <f t="shared" si="2"/>
        <v>2046</v>
      </c>
      <c r="D52" s="379"/>
      <c r="E52" s="642" t="s">
        <v>794</v>
      </c>
      <c r="F52" s="670">
        <v>0</v>
      </c>
      <c r="G52" s="670">
        <v>0</v>
      </c>
      <c r="H52" s="669">
        <f>2413-2413</f>
        <v>0</v>
      </c>
      <c r="I52" s="670">
        <v>0</v>
      </c>
      <c r="J52" s="670">
        <v>2839</v>
      </c>
      <c r="L52" s="379">
        <v>0</v>
      </c>
      <c r="M52" s="379">
        <v>0</v>
      </c>
      <c r="N52" s="670">
        <v>0</v>
      </c>
      <c r="O52" s="670">
        <v>0</v>
      </c>
      <c r="P52" s="670">
        <v>0</v>
      </c>
      <c r="Q52" s="670">
        <v>0</v>
      </c>
      <c r="R52" s="670">
        <v>0</v>
      </c>
      <c r="T52" s="379">
        <v>0</v>
      </c>
      <c r="U52" s="379">
        <v>0</v>
      </c>
      <c r="V52" s="670">
        <v>0</v>
      </c>
      <c r="W52" s="670">
        <v>0</v>
      </c>
      <c r="X52" s="670">
        <v>0</v>
      </c>
      <c r="Y52" s="670">
        <v>0</v>
      </c>
      <c r="Z52" s="670">
        <v>0</v>
      </c>
      <c r="AB52" s="379"/>
      <c r="AC52" s="379"/>
      <c r="AD52" s="670"/>
      <c r="AE52" s="670"/>
      <c r="AF52" s="670"/>
      <c r="AG52" s="670"/>
      <c r="AH52" s="670"/>
      <c r="AJ52" s="665">
        <f t="shared" si="17"/>
        <v>0</v>
      </c>
      <c r="AK52" s="665">
        <f t="shared" si="18"/>
        <v>0</v>
      </c>
      <c r="AL52" s="665">
        <f t="shared" si="19"/>
        <v>0</v>
      </c>
      <c r="AM52" s="665">
        <f t="shared" si="20"/>
        <v>0</v>
      </c>
      <c r="AN52" s="665">
        <f t="shared" si="21"/>
        <v>2839</v>
      </c>
      <c r="AO52" s="1202">
        <f t="shared" si="22"/>
        <v>2839</v>
      </c>
      <c r="AP52" s="1203">
        <f t="shared" si="16"/>
        <v>709.75</v>
      </c>
      <c r="AQ52" s="1204">
        <f t="shared" si="9"/>
        <v>0.12132478632478633</v>
      </c>
      <c r="AR52" s="729"/>
      <c r="AS52" s="729"/>
    </row>
    <row r="53" spans="1:45">
      <c r="A53" s="627">
        <v>40</v>
      </c>
      <c r="B53" s="1187">
        <f t="shared" si="2"/>
        <v>2047</v>
      </c>
      <c r="D53" s="379"/>
      <c r="E53" s="642" t="s">
        <v>795</v>
      </c>
      <c r="F53" s="670">
        <v>0</v>
      </c>
      <c r="G53" s="670">
        <v>0</v>
      </c>
      <c r="H53" s="669">
        <f>2962-2554</f>
        <v>408</v>
      </c>
      <c r="I53" s="670">
        <v>0</v>
      </c>
      <c r="J53" s="670">
        <v>2962</v>
      </c>
      <c r="L53" s="379" t="s">
        <v>791</v>
      </c>
      <c r="M53" s="379">
        <v>0</v>
      </c>
      <c r="N53" s="670">
        <v>0</v>
      </c>
      <c r="O53" s="670">
        <v>0</v>
      </c>
      <c r="P53" s="670">
        <v>2122</v>
      </c>
      <c r="Q53" s="670">
        <v>0</v>
      </c>
      <c r="R53" s="670">
        <v>2723</v>
      </c>
      <c r="T53" s="379">
        <v>0</v>
      </c>
      <c r="U53" s="379" t="s">
        <v>796</v>
      </c>
      <c r="V53" s="670">
        <v>0</v>
      </c>
      <c r="W53" s="670">
        <v>0</v>
      </c>
      <c r="X53" s="670">
        <v>540</v>
      </c>
      <c r="Y53" s="670">
        <v>0</v>
      </c>
      <c r="Z53" s="670">
        <v>0</v>
      </c>
      <c r="AB53" s="379"/>
      <c r="AC53" s="379"/>
      <c r="AD53" s="670"/>
      <c r="AE53" s="670"/>
      <c r="AF53" s="670"/>
      <c r="AG53" s="670"/>
      <c r="AH53" s="670"/>
      <c r="AJ53" s="665">
        <f t="shared" si="17"/>
        <v>0</v>
      </c>
      <c r="AK53" s="665">
        <f t="shared" si="18"/>
        <v>0</v>
      </c>
      <c r="AL53" s="665">
        <f t="shared" si="19"/>
        <v>3070</v>
      </c>
      <c r="AM53" s="665">
        <f t="shared" si="20"/>
        <v>0</v>
      </c>
      <c r="AN53" s="665">
        <f t="shared" si="21"/>
        <v>5685</v>
      </c>
      <c r="AO53" s="1202">
        <f t="shared" si="22"/>
        <v>8755</v>
      </c>
      <c r="AP53" s="1203">
        <f t="shared" si="16"/>
        <v>2188.75</v>
      </c>
      <c r="AQ53" s="1204">
        <f t="shared" si="9"/>
        <v>0.37414529914529915</v>
      </c>
      <c r="AR53" s="729"/>
      <c r="AS53" s="729"/>
    </row>
    <row r="54" spans="1:45">
      <c r="A54" s="627">
        <v>41</v>
      </c>
      <c r="B54" s="1187">
        <f t="shared" si="2"/>
        <v>2048</v>
      </c>
      <c r="D54" s="379"/>
      <c r="E54" s="379" t="s">
        <v>749</v>
      </c>
      <c r="F54" s="670">
        <v>0</v>
      </c>
      <c r="G54" s="670">
        <v>0</v>
      </c>
      <c r="H54" s="670">
        <v>1021</v>
      </c>
      <c r="I54" s="670">
        <v>0</v>
      </c>
      <c r="J54" s="670">
        <v>1043</v>
      </c>
      <c r="L54" s="379">
        <v>0</v>
      </c>
      <c r="M54" s="379">
        <v>0</v>
      </c>
      <c r="N54" s="670">
        <v>0</v>
      </c>
      <c r="O54" s="670">
        <v>0</v>
      </c>
      <c r="P54" s="670">
        <v>0</v>
      </c>
      <c r="Q54" s="670">
        <v>0</v>
      </c>
      <c r="R54" s="670">
        <v>0</v>
      </c>
      <c r="T54" s="379">
        <v>0</v>
      </c>
      <c r="U54" s="379" t="s">
        <v>797</v>
      </c>
      <c r="V54" s="670">
        <v>0</v>
      </c>
      <c r="W54" s="670">
        <v>0</v>
      </c>
      <c r="X54" s="670">
        <v>0</v>
      </c>
      <c r="Y54" s="670">
        <v>0</v>
      </c>
      <c r="Z54" s="670">
        <v>1835</v>
      </c>
      <c r="AB54" s="379"/>
      <c r="AC54" s="379"/>
      <c r="AD54" s="670"/>
      <c r="AE54" s="670"/>
      <c r="AF54" s="670"/>
      <c r="AG54" s="670"/>
      <c r="AH54" s="670"/>
      <c r="AJ54" s="665">
        <f t="shared" si="17"/>
        <v>0</v>
      </c>
      <c r="AK54" s="665">
        <f t="shared" si="18"/>
        <v>0</v>
      </c>
      <c r="AL54" s="665">
        <f t="shared" si="19"/>
        <v>1021</v>
      </c>
      <c r="AM54" s="665">
        <f t="shared" si="20"/>
        <v>0</v>
      </c>
      <c r="AN54" s="665">
        <f t="shared" si="21"/>
        <v>2878</v>
      </c>
      <c r="AO54" s="1202">
        <f t="shared" si="22"/>
        <v>3899</v>
      </c>
      <c r="AP54" s="1203">
        <f t="shared" si="16"/>
        <v>974.75</v>
      </c>
      <c r="AQ54" s="1204">
        <f t="shared" si="9"/>
        <v>0.16662393162393163</v>
      </c>
      <c r="AR54" s="729"/>
      <c r="AS54" s="729"/>
    </row>
    <row r="55" spans="1:45">
      <c r="A55" s="627">
        <v>42</v>
      </c>
      <c r="B55" s="1187">
        <f t="shared" si="2"/>
        <v>2049</v>
      </c>
      <c r="D55" s="379"/>
      <c r="E55" s="379" t="s">
        <v>798</v>
      </c>
      <c r="F55" s="670">
        <v>0</v>
      </c>
      <c r="G55" s="670">
        <v>0</v>
      </c>
      <c r="H55" s="670">
        <v>0</v>
      </c>
      <c r="I55" s="670">
        <v>140</v>
      </c>
      <c r="J55" s="670">
        <v>760</v>
      </c>
      <c r="L55" s="379">
        <v>0</v>
      </c>
      <c r="M55" s="379">
        <v>0</v>
      </c>
      <c r="N55" s="670">
        <v>0</v>
      </c>
      <c r="O55" s="670">
        <v>0</v>
      </c>
      <c r="P55" s="670">
        <v>0</v>
      </c>
      <c r="Q55" s="670">
        <v>0</v>
      </c>
      <c r="R55" s="670">
        <v>0</v>
      </c>
      <c r="T55" s="379">
        <v>0</v>
      </c>
      <c r="U55" s="379">
        <v>0</v>
      </c>
      <c r="V55" s="670">
        <v>0</v>
      </c>
      <c r="W55" s="670">
        <v>0</v>
      </c>
      <c r="X55" s="670">
        <v>0</v>
      </c>
      <c r="Y55" s="670">
        <v>0</v>
      </c>
      <c r="Z55" s="670">
        <v>0</v>
      </c>
      <c r="AB55" s="379"/>
      <c r="AC55" s="379"/>
      <c r="AD55" s="670"/>
      <c r="AE55" s="670"/>
      <c r="AF55" s="670"/>
      <c r="AG55" s="670"/>
      <c r="AH55" s="670"/>
      <c r="AJ55" s="665">
        <f t="shared" si="17"/>
        <v>0</v>
      </c>
      <c r="AK55" s="665">
        <f t="shared" si="18"/>
        <v>0</v>
      </c>
      <c r="AL55" s="665">
        <f t="shared" si="19"/>
        <v>0</v>
      </c>
      <c r="AM55" s="665">
        <f t="shared" si="20"/>
        <v>140</v>
      </c>
      <c r="AN55" s="665">
        <f t="shared" si="21"/>
        <v>760</v>
      </c>
      <c r="AO55" s="1202">
        <f t="shared" si="22"/>
        <v>900</v>
      </c>
      <c r="AP55" s="1203">
        <f t="shared" si="16"/>
        <v>225</v>
      </c>
      <c r="AQ55" s="1204">
        <f t="shared" si="9"/>
        <v>3.8461538461538464E-2</v>
      </c>
      <c r="AR55" s="729"/>
      <c r="AS55" s="729"/>
    </row>
    <row r="56" spans="1:45">
      <c r="A56" s="627">
        <v>43</v>
      </c>
      <c r="B56" s="1187">
        <f t="shared" si="2"/>
        <v>2050</v>
      </c>
      <c r="D56" s="379"/>
      <c r="E56" s="379" t="s">
        <v>799</v>
      </c>
      <c r="F56" s="670">
        <v>0</v>
      </c>
      <c r="G56" s="670">
        <v>0</v>
      </c>
      <c r="H56" s="670">
        <v>0</v>
      </c>
      <c r="I56" s="670">
        <v>0</v>
      </c>
      <c r="J56" s="670">
        <v>275</v>
      </c>
      <c r="L56" s="379">
        <v>0</v>
      </c>
      <c r="M56" s="379">
        <v>0</v>
      </c>
      <c r="N56" s="670">
        <v>0</v>
      </c>
      <c r="O56" s="670">
        <v>0</v>
      </c>
      <c r="P56" s="670">
        <v>0</v>
      </c>
      <c r="Q56" s="670">
        <v>0</v>
      </c>
      <c r="R56" s="670">
        <v>0</v>
      </c>
      <c r="T56" s="379">
        <v>0</v>
      </c>
      <c r="U56" s="379" t="s">
        <v>800</v>
      </c>
      <c r="V56" s="670">
        <v>0</v>
      </c>
      <c r="W56" s="670">
        <v>0</v>
      </c>
      <c r="X56" s="670">
        <v>1809</v>
      </c>
      <c r="Y56" s="670">
        <v>0</v>
      </c>
      <c r="Z56" s="670">
        <v>0</v>
      </c>
      <c r="AB56" s="379"/>
      <c r="AC56" s="379"/>
      <c r="AD56" s="670"/>
      <c r="AE56" s="670"/>
      <c r="AF56" s="670"/>
      <c r="AG56" s="670"/>
      <c r="AH56" s="670"/>
      <c r="AJ56" s="665">
        <f t="shared" si="17"/>
        <v>0</v>
      </c>
      <c r="AK56" s="665">
        <f t="shared" si="18"/>
        <v>0</v>
      </c>
      <c r="AL56" s="665">
        <f t="shared" si="19"/>
        <v>1809</v>
      </c>
      <c r="AM56" s="665">
        <f t="shared" si="20"/>
        <v>0</v>
      </c>
      <c r="AN56" s="665">
        <f t="shared" si="21"/>
        <v>275</v>
      </c>
      <c r="AO56" s="1202">
        <f t="shared" si="22"/>
        <v>2084</v>
      </c>
      <c r="AP56" s="1203">
        <f t="shared" si="16"/>
        <v>521</v>
      </c>
      <c r="AQ56" s="1204">
        <f t="shared" si="9"/>
        <v>8.9059829059829065E-2</v>
      </c>
      <c r="AR56" s="729"/>
      <c r="AS56" s="729"/>
    </row>
    <row r="57" spans="1:45">
      <c r="A57" s="627">
        <v>44</v>
      </c>
      <c r="B57" s="1187">
        <f t="shared" si="2"/>
        <v>2051</v>
      </c>
      <c r="D57" s="379"/>
      <c r="E57" s="379"/>
      <c r="F57" s="670">
        <v>0</v>
      </c>
      <c r="G57" s="670">
        <v>0</v>
      </c>
      <c r="H57" s="670">
        <v>0</v>
      </c>
      <c r="I57" s="670">
        <v>0</v>
      </c>
      <c r="J57" s="670">
        <v>0</v>
      </c>
      <c r="L57" s="379">
        <v>0</v>
      </c>
      <c r="M57" s="379">
        <v>0</v>
      </c>
      <c r="N57" s="670">
        <v>0</v>
      </c>
      <c r="O57" s="670">
        <v>0</v>
      </c>
      <c r="P57" s="670">
        <v>0</v>
      </c>
      <c r="Q57" s="670">
        <v>0</v>
      </c>
      <c r="R57" s="670">
        <v>0</v>
      </c>
      <c r="T57" s="379">
        <v>0</v>
      </c>
      <c r="U57" s="379" t="s">
        <v>801</v>
      </c>
      <c r="V57" s="670">
        <v>0</v>
      </c>
      <c r="W57" s="670">
        <v>0</v>
      </c>
      <c r="X57" s="670">
        <v>0</v>
      </c>
      <c r="Y57" s="670">
        <v>4014</v>
      </c>
      <c r="Z57" s="670">
        <v>0</v>
      </c>
      <c r="AB57" s="379"/>
      <c r="AC57" s="379"/>
      <c r="AD57" s="670"/>
      <c r="AE57" s="670"/>
      <c r="AF57" s="670"/>
      <c r="AG57" s="670"/>
      <c r="AH57" s="670"/>
      <c r="AJ57" s="665">
        <f t="shared" si="17"/>
        <v>0</v>
      </c>
      <c r="AK57" s="665">
        <f t="shared" si="18"/>
        <v>0</v>
      </c>
      <c r="AL57" s="665">
        <f t="shared" si="19"/>
        <v>0</v>
      </c>
      <c r="AM57" s="665">
        <f t="shared" si="20"/>
        <v>4014</v>
      </c>
      <c r="AN57" s="665">
        <f t="shared" si="21"/>
        <v>0</v>
      </c>
      <c r="AO57" s="1202">
        <f t="shared" si="22"/>
        <v>4014</v>
      </c>
      <c r="AP57" s="1203">
        <f t="shared" si="16"/>
        <v>1003.5</v>
      </c>
      <c r="AQ57" s="1204">
        <f t="shared" si="9"/>
        <v>0.17153846153846153</v>
      </c>
      <c r="AR57" s="729"/>
      <c r="AS57" s="729"/>
    </row>
    <row r="58" spans="1:45">
      <c r="A58" s="627">
        <v>45</v>
      </c>
      <c r="B58" s="1187">
        <f t="shared" si="2"/>
        <v>2052</v>
      </c>
      <c r="D58" s="379"/>
      <c r="E58" s="379"/>
      <c r="F58" s="670">
        <v>0</v>
      </c>
      <c r="G58" s="670">
        <v>0</v>
      </c>
      <c r="H58" s="670">
        <v>0</v>
      </c>
      <c r="I58" s="670">
        <v>0</v>
      </c>
      <c r="J58" s="670">
        <v>0</v>
      </c>
      <c r="L58" s="379">
        <v>0</v>
      </c>
      <c r="M58" s="379">
        <v>0</v>
      </c>
      <c r="N58" s="670">
        <v>0</v>
      </c>
      <c r="O58" s="670">
        <v>0</v>
      </c>
      <c r="P58" s="670">
        <v>0</v>
      </c>
      <c r="Q58" s="670">
        <v>0</v>
      </c>
      <c r="R58" s="670">
        <v>0</v>
      </c>
      <c r="T58" s="379">
        <v>0</v>
      </c>
      <c r="U58" s="379" t="s">
        <v>802</v>
      </c>
      <c r="V58" s="670">
        <v>0</v>
      </c>
      <c r="W58" s="670">
        <v>0</v>
      </c>
      <c r="X58" s="670">
        <v>0</v>
      </c>
      <c r="Y58" s="670">
        <v>0</v>
      </c>
      <c r="Z58" s="670">
        <v>161</v>
      </c>
      <c r="AB58" s="379"/>
      <c r="AC58" s="379"/>
      <c r="AD58" s="670"/>
      <c r="AE58" s="670"/>
      <c r="AF58" s="670"/>
      <c r="AG58" s="670"/>
      <c r="AH58" s="670"/>
      <c r="AJ58" s="665">
        <f t="shared" si="17"/>
        <v>0</v>
      </c>
      <c r="AK58" s="665">
        <f t="shared" si="18"/>
        <v>0</v>
      </c>
      <c r="AL58" s="665">
        <f t="shared" si="19"/>
        <v>0</v>
      </c>
      <c r="AM58" s="665">
        <f t="shared" si="20"/>
        <v>0</v>
      </c>
      <c r="AN58" s="665">
        <f t="shared" si="21"/>
        <v>161</v>
      </c>
      <c r="AO58" s="1202">
        <f t="shared" si="22"/>
        <v>161</v>
      </c>
      <c r="AP58" s="1203">
        <f t="shared" si="16"/>
        <v>40.25</v>
      </c>
      <c r="AQ58" s="1204">
        <f t="shared" si="9"/>
        <v>6.88034188034188E-3</v>
      </c>
      <c r="AR58" s="729"/>
      <c r="AS58" s="729"/>
    </row>
    <row r="59" spans="1:45">
      <c r="A59" s="627">
        <v>46</v>
      </c>
      <c r="B59" s="1187">
        <f t="shared" si="2"/>
        <v>2053</v>
      </c>
      <c r="D59" s="379"/>
      <c r="E59" s="379"/>
      <c r="F59" s="670">
        <v>0</v>
      </c>
      <c r="G59" s="670">
        <v>0</v>
      </c>
      <c r="H59" s="670">
        <v>0</v>
      </c>
      <c r="I59" s="670">
        <v>0</v>
      </c>
      <c r="J59" s="670">
        <v>0</v>
      </c>
      <c r="L59" s="379">
        <v>0</v>
      </c>
      <c r="M59" s="379">
        <v>0</v>
      </c>
      <c r="N59" s="670">
        <v>0</v>
      </c>
      <c r="O59" s="670">
        <v>0</v>
      </c>
      <c r="P59" s="670">
        <v>0</v>
      </c>
      <c r="Q59" s="670">
        <v>0</v>
      </c>
      <c r="R59" s="670">
        <v>0</v>
      </c>
      <c r="T59" s="379">
        <v>0</v>
      </c>
      <c r="U59" s="379">
        <v>0</v>
      </c>
      <c r="V59" s="670">
        <v>0</v>
      </c>
      <c r="W59" s="670">
        <v>0</v>
      </c>
      <c r="X59" s="670">
        <v>0</v>
      </c>
      <c r="Y59" s="670">
        <v>0</v>
      </c>
      <c r="Z59" s="670">
        <v>0</v>
      </c>
      <c r="AB59" s="379"/>
      <c r="AC59" s="379"/>
      <c r="AD59" s="670"/>
      <c r="AE59" s="670"/>
      <c r="AF59" s="670"/>
      <c r="AG59" s="670"/>
      <c r="AH59" s="670"/>
      <c r="AJ59" s="665">
        <f t="shared" si="17"/>
        <v>0</v>
      </c>
      <c r="AK59" s="665">
        <f t="shared" si="18"/>
        <v>0</v>
      </c>
      <c r="AL59" s="665">
        <f t="shared" si="19"/>
        <v>0</v>
      </c>
      <c r="AM59" s="665">
        <f t="shared" si="20"/>
        <v>0</v>
      </c>
      <c r="AN59" s="665">
        <f t="shared" si="21"/>
        <v>0</v>
      </c>
      <c r="AO59" s="1202">
        <f t="shared" si="22"/>
        <v>0</v>
      </c>
      <c r="AP59" s="1203">
        <f t="shared" si="16"/>
        <v>0</v>
      </c>
      <c r="AQ59" s="1204">
        <f t="shared" si="9"/>
        <v>0</v>
      </c>
      <c r="AR59" s="729"/>
      <c r="AS59" s="729"/>
    </row>
    <row r="60" spans="1:45">
      <c r="A60" s="627">
        <v>47</v>
      </c>
      <c r="B60" s="1187">
        <f t="shared" si="2"/>
        <v>2054</v>
      </c>
      <c r="D60" s="379"/>
      <c r="E60" s="379"/>
      <c r="F60" s="670">
        <v>0</v>
      </c>
      <c r="G60" s="670">
        <v>0</v>
      </c>
      <c r="H60" s="670">
        <v>0</v>
      </c>
      <c r="I60" s="670">
        <v>0</v>
      </c>
      <c r="J60" s="670">
        <v>0</v>
      </c>
      <c r="L60" s="379">
        <v>0</v>
      </c>
      <c r="M60" s="379">
        <v>0</v>
      </c>
      <c r="N60" s="670">
        <v>0</v>
      </c>
      <c r="O60" s="670">
        <v>0</v>
      </c>
      <c r="P60" s="670">
        <v>0</v>
      </c>
      <c r="Q60" s="670">
        <v>0</v>
      </c>
      <c r="R60" s="670">
        <v>0</v>
      </c>
      <c r="T60" s="379">
        <v>0</v>
      </c>
      <c r="U60" s="379">
        <v>0</v>
      </c>
      <c r="V60" s="670">
        <v>0</v>
      </c>
      <c r="W60" s="670">
        <v>0</v>
      </c>
      <c r="X60" s="670">
        <v>0</v>
      </c>
      <c r="Y60" s="670">
        <v>0</v>
      </c>
      <c r="Z60" s="670">
        <v>0</v>
      </c>
      <c r="AB60" s="379"/>
      <c r="AC60" s="379"/>
      <c r="AD60" s="670"/>
      <c r="AE60" s="670"/>
      <c r="AF60" s="670"/>
      <c r="AG60" s="670"/>
      <c r="AH60" s="670"/>
      <c r="AJ60" s="665">
        <f t="shared" si="17"/>
        <v>0</v>
      </c>
      <c r="AK60" s="665">
        <f t="shared" si="18"/>
        <v>0</v>
      </c>
      <c r="AL60" s="665">
        <f t="shared" si="19"/>
        <v>0</v>
      </c>
      <c r="AM60" s="665">
        <f t="shared" si="20"/>
        <v>0</v>
      </c>
      <c r="AN60" s="665">
        <f t="shared" si="21"/>
        <v>0</v>
      </c>
      <c r="AO60" s="1202">
        <f t="shared" si="22"/>
        <v>0</v>
      </c>
      <c r="AP60" s="1203">
        <f t="shared" si="16"/>
        <v>0</v>
      </c>
      <c r="AQ60" s="1204">
        <f t="shared" si="9"/>
        <v>0</v>
      </c>
      <c r="AR60" s="729"/>
      <c r="AS60" s="729"/>
    </row>
    <row r="61" spans="1:45">
      <c r="A61" s="627">
        <v>48</v>
      </c>
      <c r="B61" s="1187">
        <f t="shared" si="2"/>
        <v>2055</v>
      </c>
      <c r="D61" s="379"/>
      <c r="E61" s="379"/>
      <c r="F61" s="670">
        <v>0</v>
      </c>
      <c r="G61" s="670">
        <v>0</v>
      </c>
      <c r="H61" s="670">
        <v>0</v>
      </c>
      <c r="I61" s="670">
        <v>0</v>
      </c>
      <c r="J61" s="670">
        <v>0</v>
      </c>
      <c r="L61" s="379">
        <v>0</v>
      </c>
      <c r="M61" s="379">
        <v>0</v>
      </c>
      <c r="N61" s="670">
        <v>0</v>
      </c>
      <c r="O61" s="670">
        <v>0</v>
      </c>
      <c r="P61" s="670">
        <v>0</v>
      </c>
      <c r="Q61" s="670">
        <v>0</v>
      </c>
      <c r="R61" s="670">
        <v>0</v>
      </c>
      <c r="T61" s="379">
        <v>0</v>
      </c>
      <c r="U61" s="379">
        <v>0</v>
      </c>
      <c r="V61" s="670">
        <v>0</v>
      </c>
      <c r="W61" s="670">
        <v>0</v>
      </c>
      <c r="X61" s="670">
        <v>0</v>
      </c>
      <c r="Y61" s="670">
        <v>0</v>
      </c>
      <c r="Z61" s="670">
        <v>0</v>
      </c>
      <c r="AB61" s="379" t="s">
        <v>803</v>
      </c>
      <c r="AC61" s="379"/>
      <c r="AD61" s="670"/>
      <c r="AE61" s="670">
        <v>0</v>
      </c>
      <c r="AF61" s="670">
        <v>0</v>
      </c>
      <c r="AG61" s="670">
        <v>0</v>
      </c>
      <c r="AH61" s="670">
        <v>2715</v>
      </c>
      <c r="AJ61" s="665">
        <f t="shared" si="17"/>
        <v>0</v>
      </c>
      <c r="AK61" s="665">
        <f t="shared" si="18"/>
        <v>0</v>
      </c>
      <c r="AL61" s="665">
        <f t="shared" si="19"/>
        <v>0</v>
      </c>
      <c r="AM61" s="665">
        <f t="shared" si="20"/>
        <v>0</v>
      </c>
      <c r="AN61" s="665">
        <f t="shared" si="21"/>
        <v>2715</v>
      </c>
      <c r="AO61" s="1202">
        <f t="shared" si="22"/>
        <v>2715</v>
      </c>
      <c r="AP61" s="1203">
        <f t="shared" si="16"/>
        <v>678.75</v>
      </c>
      <c r="AQ61" s="1204">
        <f t="shared" si="9"/>
        <v>0.11602564102564103</v>
      </c>
      <c r="AR61" s="729"/>
      <c r="AS61" s="729"/>
    </row>
    <row r="62" spans="1:45">
      <c r="A62" s="627">
        <v>49</v>
      </c>
      <c r="B62" s="1187">
        <f t="shared" si="2"/>
        <v>2056</v>
      </c>
      <c r="D62" s="379"/>
      <c r="E62" s="379"/>
      <c r="F62" s="670">
        <v>0</v>
      </c>
      <c r="G62" s="670">
        <v>0</v>
      </c>
      <c r="H62" s="670">
        <v>0</v>
      </c>
      <c r="I62" s="670">
        <v>0</v>
      </c>
      <c r="J62" s="670">
        <v>0</v>
      </c>
      <c r="L62" s="379">
        <v>0</v>
      </c>
      <c r="M62" s="379">
        <v>0</v>
      </c>
      <c r="N62" s="670">
        <v>0</v>
      </c>
      <c r="O62" s="670">
        <v>0</v>
      </c>
      <c r="P62" s="670">
        <v>0</v>
      </c>
      <c r="Q62" s="670">
        <v>0</v>
      </c>
      <c r="R62" s="670">
        <v>0</v>
      </c>
      <c r="T62" s="379">
        <v>0</v>
      </c>
      <c r="U62" s="379">
        <v>0</v>
      </c>
      <c r="V62" s="670">
        <v>0</v>
      </c>
      <c r="W62" s="670">
        <v>0</v>
      </c>
      <c r="X62" s="670">
        <v>0</v>
      </c>
      <c r="Y62" s="670">
        <v>0</v>
      </c>
      <c r="Z62" s="670">
        <v>0</v>
      </c>
      <c r="AB62" s="379" t="s">
        <v>804</v>
      </c>
      <c r="AC62" s="379"/>
      <c r="AD62" s="670"/>
      <c r="AE62" s="670">
        <v>0</v>
      </c>
      <c r="AF62" s="670">
        <v>402</v>
      </c>
      <c r="AG62" s="670">
        <v>0</v>
      </c>
      <c r="AH62" s="670">
        <v>966</v>
      </c>
      <c r="AJ62" s="665">
        <f t="shared" si="17"/>
        <v>0</v>
      </c>
      <c r="AK62" s="665">
        <f t="shared" si="18"/>
        <v>0</v>
      </c>
      <c r="AL62" s="665">
        <f t="shared" si="19"/>
        <v>402</v>
      </c>
      <c r="AM62" s="665">
        <f t="shared" si="20"/>
        <v>0</v>
      </c>
      <c r="AN62" s="665">
        <f t="shared" si="21"/>
        <v>966</v>
      </c>
      <c r="AO62" s="1202">
        <f t="shared" si="22"/>
        <v>1368</v>
      </c>
      <c r="AP62" s="1203">
        <f t="shared" si="16"/>
        <v>342</v>
      </c>
      <c r="AQ62" s="1204">
        <f t="shared" si="9"/>
        <v>5.8461538461538461E-2</v>
      </c>
      <c r="AR62" s="729"/>
      <c r="AS62" s="729"/>
    </row>
    <row r="63" spans="1:45" ht="13.5" thickBot="1">
      <c r="A63" s="627">
        <v>50</v>
      </c>
      <c r="B63" s="1187">
        <f t="shared" si="2"/>
        <v>2057</v>
      </c>
      <c r="D63" s="379"/>
      <c r="E63" s="379" t="s">
        <v>805</v>
      </c>
      <c r="F63" s="670">
        <v>0</v>
      </c>
      <c r="G63" s="670">
        <v>1015</v>
      </c>
      <c r="H63" s="670">
        <v>0</v>
      </c>
      <c r="I63" s="670">
        <v>0</v>
      </c>
      <c r="J63" s="670">
        <v>1548</v>
      </c>
      <c r="L63" s="379">
        <v>0</v>
      </c>
      <c r="M63" s="379">
        <v>0</v>
      </c>
      <c r="N63" s="670">
        <v>0</v>
      </c>
      <c r="O63" s="670">
        <v>0</v>
      </c>
      <c r="P63" s="670">
        <v>0</v>
      </c>
      <c r="Q63" s="670">
        <v>0</v>
      </c>
      <c r="R63" s="670">
        <v>0</v>
      </c>
      <c r="T63" s="379">
        <v>0</v>
      </c>
      <c r="U63" s="379" t="s">
        <v>825</v>
      </c>
      <c r="V63" s="670">
        <v>0</v>
      </c>
      <c r="W63" s="670">
        <v>4283</v>
      </c>
      <c r="X63" s="670">
        <v>1212</v>
      </c>
      <c r="Y63" s="670">
        <v>106</v>
      </c>
      <c r="Z63" s="670">
        <v>6922</v>
      </c>
      <c r="AB63" s="379"/>
      <c r="AC63" s="379"/>
      <c r="AD63" s="670"/>
      <c r="AE63" s="670">
        <v>0</v>
      </c>
      <c r="AF63" s="670">
        <v>0</v>
      </c>
      <c r="AG63" s="670">
        <v>0</v>
      </c>
      <c r="AH63" s="670">
        <v>0</v>
      </c>
      <c r="AJ63" s="665">
        <f t="shared" si="17"/>
        <v>0</v>
      </c>
      <c r="AK63" s="665">
        <f t="shared" si="18"/>
        <v>5298</v>
      </c>
      <c r="AL63" s="665">
        <f t="shared" si="19"/>
        <v>1212</v>
      </c>
      <c r="AM63" s="665">
        <f t="shared" si="20"/>
        <v>106</v>
      </c>
      <c r="AN63" s="665">
        <f t="shared" si="21"/>
        <v>8470</v>
      </c>
      <c r="AO63" s="1202">
        <f t="shared" si="22"/>
        <v>15086</v>
      </c>
      <c r="AP63" s="1206">
        <f t="shared" si="16"/>
        <v>3771.5</v>
      </c>
      <c r="AQ63" s="1207">
        <f t="shared" si="9"/>
        <v>0.6447008547008547</v>
      </c>
      <c r="AR63" s="729"/>
      <c r="AS63" s="729"/>
    </row>
    <row r="65" spans="36:45">
      <c r="AJ65" s="629">
        <f>SUM(AJ14:AJ63)</f>
        <v>132497</v>
      </c>
      <c r="AK65" s="629">
        <f>SUM(AK14:AK63)</f>
        <v>127412.5</v>
      </c>
      <c r="AL65" s="629">
        <f>SUM(AL14:AL63)</f>
        <v>134628</v>
      </c>
      <c r="AM65" s="629">
        <f>SUM(AM14:AM63)</f>
        <v>125364</v>
      </c>
      <c r="AN65" s="629">
        <f>SUM(AN14:AN63)</f>
        <v>164414</v>
      </c>
      <c r="AP65" s="663" t="s">
        <v>785</v>
      </c>
      <c r="AQ65" s="664">
        <f>AVERAGE(AQ23:AQ43)</f>
        <v>0.72886446886446887</v>
      </c>
      <c r="AR65" s="664"/>
      <c r="AS65" s="664"/>
    </row>
    <row r="66" spans="36:45">
      <c r="AP66" s="663" t="s">
        <v>786</v>
      </c>
      <c r="AQ66" s="664">
        <f>AVERAGE(AQ44:AQ63)</f>
        <v>0.13699465811965811</v>
      </c>
      <c r="AR66" s="664"/>
      <c r="AS66" s="664"/>
    </row>
  </sheetData>
  <phoneticPr fontId="25" type="noConversion"/>
  <pageMargins left="0.98" right="0.75" top="1" bottom="1" header="0.5" footer="0.5"/>
  <pageSetup paperSize="3" scale="44" orientation="landscape" horizontalDpi="300" verticalDpi="300" r:id="rId1"/>
  <headerFooter alignWithMargins="0">
    <oddHeader>&amp;R&amp;"Arial,Bold"Solicitation No. SP0600-05-R-0024</oddHeader>
  </headerFooter>
  <drawing r:id="rId2"/>
  <legacyDrawing r:id="rId3"/>
</worksheet>
</file>

<file path=xl/worksheets/sheet16.xml><?xml version="1.0" encoding="utf-8"?>
<worksheet xmlns="http://schemas.openxmlformats.org/spreadsheetml/2006/main" xmlns:r="http://schemas.openxmlformats.org/officeDocument/2006/relationships">
  <sheetPr>
    <pageSetUpPr fitToPage="1"/>
  </sheetPr>
  <dimension ref="A3:DX90"/>
  <sheetViews>
    <sheetView topLeftCell="A67" zoomScaleNormal="75" workbookViewId="0">
      <pane xSplit="1" ySplit="4" topLeftCell="B71" activePane="bottomRight" state="frozen"/>
      <selection activeCell="A67" sqref="A67"/>
      <selection pane="topRight" activeCell="B67" sqref="B67"/>
      <selection pane="bottomLeft" activeCell="A71" sqref="A71"/>
      <selection pane="bottomRight" activeCell="F92" sqref="F92"/>
    </sheetView>
  </sheetViews>
  <sheetFormatPr defaultRowHeight="12.75"/>
  <cols>
    <col min="1" max="1" width="17.7109375" customWidth="1"/>
    <col min="2" max="51" width="12.7109375" customWidth="1"/>
    <col min="52" max="52" width="4.28515625" customWidth="1"/>
    <col min="53" max="53" width="16.85546875" customWidth="1"/>
    <col min="54" max="77" width="13.28515625" customWidth="1"/>
    <col min="78" max="78" width="10.5703125" customWidth="1"/>
    <col min="79" max="79" width="9.7109375" customWidth="1"/>
    <col min="80" max="80" width="5.140625" customWidth="1"/>
    <col min="81" max="81" width="9.7109375" customWidth="1"/>
    <col min="82" max="82" width="5.140625" customWidth="1"/>
    <col min="83" max="83" width="9.7109375" customWidth="1"/>
    <col min="84" max="84" width="5.140625" customWidth="1"/>
    <col min="85" max="85" width="9.7109375" customWidth="1"/>
    <col min="86" max="86" width="7.28515625" customWidth="1"/>
    <col min="87" max="87" width="9.5703125" customWidth="1"/>
    <col min="88" max="88" width="5.140625" customWidth="1"/>
    <col min="89" max="89" width="9.5703125" customWidth="1"/>
    <col min="90" max="90" width="7" customWidth="1"/>
    <col min="91" max="91" width="9.5703125" customWidth="1"/>
    <col min="92" max="92" width="5.140625" customWidth="1"/>
    <col min="93" max="93" width="9.7109375" bestFit="1" customWidth="1"/>
    <col min="94" max="94" width="5.140625" customWidth="1"/>
    <col min="95" max="95" width="9.7109375" bestFit="1" customWidth="1"/>
    <col min="96" max="96" width="8.140625" customWidth="1"/>
    <col min="97" max="97" width="9.7109375" bestFit="1" customWidth="1"/>
    <col min="98" max="98" width="5.140625" customWidth="1"/>
    <col min="99" max="99" width="9.7109375" bestFit="1" customWidth="1"/>
    <col min="100" max="100" width="5.140625" customWidth="1"/>
    <col min="101" max="101" width="9.7109375" bestFit="1" customWidth="1"/>
    <col min="102" max="102" width="5.140625" customWidth="1"/>
    <col min="103" max="103" width="9.7109375" bestFit="1" customWidth="1"/>
    <col min="104" max="104" width="5.140625" customWidth="1"/>
    <col min="105" max="105" width="9.5703125" customWidth="1"/>
    <col min="106" max="106" width="5.140625" customWidth="1"/>
    <col min="107" max="107" width="9.7109375" bestFit="1" customWidth="1"/>
    <col min="108" max="108" width="5.140625" customWidth="1"/>
    <col min="109" max="109" width="9.5703125" customWidth="1"/>
    <col min="110" max="110" width="5.140625" customWidth="1"/>
    <col min="111" max="111" width="9.5703125" bestFit="1" customWidth="1"/>
    <col min="112" max="112" width="5.140625" customWidth="1"/>
    <col min="113" max="113" width="9.7109375" bestFit="1" customWidth="1"/>
    <col min="114" max="114" width="5.140625" customWidth="1"/>
    <col min="115" max="115" width="9.5703125" bestFit="1" customWidth="1"/>
    <col min="116" max="116" width="5.140625" customWidth="1"/>
    <col min="117" max="117" width="9.5703125" customWidth="1"/>
    <col min="118" max="118" width="5.140625" customWidth="1"/>
    <col min="119" max="119" width="9.7109375" bestFit="1" customWidth="1"/>
    <col min="120" max="120" width="6.5703125" customWidth="1"/>
    <col min="121" max="121" width="11.140625" bestFit="1" customWidth="1"/>
    <col min="122" max="122" width="10.5703125" customWidth="1"/>
    <col min="123" max="123" width="9.5703125" bestFit="1" customWidth="1"/>
    <col min="124" max="124" width="5.140625" customWidth="1"/>
    <col min="125" max="125" width="9.7109375" bestFit="1" customWidth="1"/>
    <col min="126" max="126" width="6.5703125" customWidth="1"/>
    <col min="127" max="127" width="11.140625" bestFit="1" customWidth="1"/>
    <col min="128" max="128" width="10.5703125" bestFit="1" customWidth="1"/>
  </cols>
  <sheetData>
    <row r="3" spans="1:128" ht="23.25">
      <c r="D3" s="637" t="s">
        <v>779</v>
      </c>
    </row>
    <row r="4" spans="1:128" ht="23.25">
      <c r="D4" s="636" t="s">
        <v>119</v>
      </c>
    </row>
    <row r="5" spans="1:128" ht="23.25">
      <c r="D5" s="637" t="s">
        <v>140</v>
      </c>
    </row>
    <row r="10" spans="1:128" ht="13.5" thickBot="1">
      <c r="AK10" s="624"/>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8"/>
      <c r="BQ10" s="88"/>
      <c r="BR10" s="88"/>
      <c r="BS10" s="88"/>
      <c r="BT10" s="88"/>
      <c r="BU10" s="88"/>
      <c r="BV10" s="88"/>
      <c r="BW10" s="88"/>
      <c r="BX10" s="88"/>
      <c r="BY10" s="88"/>
      <c r="BZ10" s="88"/>
      <c r="CA10" s="88"/>
      <c r="CB10" s="88"/>
      <c r="CC10" s="88"/>
      <c r="CD10" s="88"/>
      <c r="CE10" s="88"/>
      <c r="CF10" s="88"/>
      <c r="CG10" s="88"/>
      <c r="CH10" s="88"/>
      <c r="CI10" s="88"/>
      <c r="CJ10" s="88"/>
      <c r="CK10" s="88"/>
      <c r="CL10" s="88"/>
      <c r="CM10" s="88"/>
      <c r="CN10" s="88"/>
      <c r="CO10" s="88"/>
      <c r="CP10" s="88"/>
      <c r="CQ10" s="88"/>
      <c r="CR10" s="88"/>
      <c r="CS10" s="88"/>
      <c r="CT10" s="88"/>
      <c r="CU10" s="88"/>
      <c r="CV10" s="88"/>
      <c r="CW10" s="88"/>
      <c r="CX10" s="88"/>
      <c r="CY10" s="88"/>
      <c r="CZ10" s="88"/>
      <c r="DA10" s="88"/>
      <c r="DB10" s="88"/>
      <c r="DC10" s="88"/>
      <c r="DD10" s="88"/>
      <c r="DE10" s="88"/>
      <c r="DF10" s="88"/>
      <c r="DG10" s="88"/>
      <c r="DH10" s="88"/>
      <c r="DI10" s="88"/>
      <c r="DJ10" s="88"/>
      <c r="DK10" s="88"/>
      <c r="DL10" s="88"/>
      <c r="DM10" s="88"/>
      <c r="DN10" s="88"/>
      <c r="DO10" s="88"/>
      <c r="DP10" s="88"/>
      <c r="DQ10" s="88"/>
      <c r="DR10" s="88"/>
    </row>
    <row r="11" spans="1:128">
      <c r="A11" s="24" t="s">
        <v>704</v>
      </c>
      <c r="D11" s="344"/>
      <c r="E11" s="372"/>
      <c r="F11" s="406" t="s">
        <v>941</v>
      </c>
      <c r="G11" s="372"/>
      <c r="H11" s="372"/>
      <c r="I11" s="372"/>
      <c r="J11" s="375"/>
      <c r="L11" s="344"/>
      <c r="M11" s="372"/>
      <c r="N11" s="372"/>
      <c r="O11" s="406" t="s">
        <v>705</v>
      </c>
      <c r="P11" s="372"/>
      <c r="Q11" s="372"/>
      <c r="R11" s="375"/>
      <c r="T11" s="344"/>
      <c r="U11" s="372"/>
      <c r="V11" s="372"/>
      <c r="W11" s="406" t="s">
        <v>706</v>
      </c>
      <c r="X11" s="372"/>
      <c r="Y11" s="372"/>
      <c r="Z11" s="375"/>
      <c r="AB11" s="344"/>
      <c r="AC11" s="372"/>
      <c r="AD11" s="372"/>
      <c r="AE11" s="406" t="s">
        <v>707</v>
      </c>
      <c r="AF11" s="372"/>
      <c r="AG11" s="372"/>
      <c r="AH11" s="375"/>
      <c r="AJ11" s="344"/>
      <c r="AL11" s="372"/>
      <c r="AM11" s="406" t="s">
        <v>708</v>
      </c>
      <c r="AN11" s="372"/>
      <c r="AO11" s="372"/>
      <c r="AP11" s="661" t="s">
        <v>782</v>
      </c>
      <c r="AQ11" s="659" t="s">
        <v>782</v>
      </c>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8"/>
      <c r="BQ11" s="88"/>
      <c r="BR11" s="88"/>
      <c r="BS11" s="88"/>
      <c r="BT11" s="88"/>
      <c r="BU11" s="88"/>
      <c r="BV11" s="88"/>
      <c r="BW11" s="88"/>
      <c r="BX11" s="88"/>
      <c r="BY11" s="88"/>
      <c r="BZ11" s="88"/>
      <c r="CA11" s="88"/>
      <c r="CB11" s="88"/>
      <c r="CC11" s="88"/>
      <c r="CD11" s="88"/>
      <c r="CE11" s="88"/>
      <c r="CF11" s="88"/>
      <c r="CG11" s="88"/>
      <c r="CH11" s="88"/>
      <c r="CI11" s="88"/>
      <c r="CJ11" s="88"/>
      <c r="CK11" s="88"/>
      <c r="CL11" s="88"/>
      <c r="CM11" s="88"/>
      <c r="CN11" s="88"/>
      <c r="CO11" s="88"/>
      <c r="CP11" s="88"/>
      <c r="CQ11" s="88"/>
      <c r="CR11" s="88"/>
      <c r="CS11" s="88"/>
      <c r="CT11" s="88"/>
      <c r="CU11" s="88"/>
      <c r="CV11" s="88"/>
      <c r="CW11" s="88"/>
      <c r="CX11" s="88"/>
      <c r="CY11" s="88"/>
      <c r="CZ11" s="88"/>
      <c r="DA11" s="88"/>
      <c r="DB11" s="88"/>
      <c r="DC11" s="88"/>
      <c r="DD11" s="88"/>
      <c r="DE11" s="88"/>
      <c r="DF11" s="88"/>
      <c r="DG11" s="88"/>
      <c r="DH11" s="88"/>
      <c r="DI11" s="88"/>
      <c r="DJ11" s="88"/>
      <c r="DK11" s="88"/>
      <c r="DL11" s="88"/>
      <c r="DM11" s="88"/>
      <c r="DN11" s="88"/>
      <c r="DO11" s="88"/>
      <c r="DP11" s="88"/>
      <c r="DQ11" s="88"/>
      <c r="DR11" s="88"/>
    </row>
    <row r="12" spans="1:128" ht="13.5" thickBot="1">
      <c r="D12" s="360" t="s">
        <v>709</v>
      </c>
      <c r="E12" s="624" t="s">
        <v>710</v>
      </c>
      <c r="F12" s="624" t="s">
        <v>711</v>
      </c>
      <c r="G12" s="624" t="s">
        <v>712</v>
      </c>
      <c r="H12" s="624" t="s">
        <v>713</v>
      </c>
      <c r="I12" s="624" t="s">
        <v>714</v>
      </c>
      <c r="J12" s="625" t="s">
        <v>715</v>
      </c>
      <c r="L12" s="360" t="s">
        <v>709</v>
      </c>
      <c r="M12" s="624" t="s">
        <v>710</v>
      </c>
      <c r="N12" s="624" t="s">
        <v>711</v>
      </c>
      <c r="O12" s="624" t="s">
        <v>712</v>
      </c>
      <c r="P12" s="624" t="s">
        <v>713</v>
      </c>
      <c r="Q12" s="624" t="s">
        <v>714</v>
      </c>
      <c r="R12" s="625" t="s">
        <v>715</v>
      </c>
      <c r="T12" s="360" t="s">
        <v>709</v>
      </c>
      <c r="U12" s="624" t="s">
        <v>710</v>
      </c>
      <c r="V12" s="624" t="s">
        <v>711</v>
      </c>
      <c r="W12" s="624" t="s">
        <v>712</v>
      </c>
      <c r="X12" s="624" t="s">
        <v>713</v>
      </c>
      <c r="Y12" s="624" t="s">
        <v>714</v>
      </c>
      <c r="Z12" s="625" t="s">
        <v>715</v>
      </c>
      <c r="AB12" s="360" t="s">
        <v>709</v>
      </c>
      <c r="AC12" s="624" t="s">
        <v>710</v>
      </c>
      <c r="AD12" s="624" t="s">
        <v>711</v>
      </c>
      <c r="AE12" s="624" t="s">
        <v>712</v>
      </c>
      <c r="AF12" s="624" t="s">
        <v>713</v>
      </c>
      <c r="AG12" s="624" t="s">
        <v>714</v>
      </c>
      <c r="AH12" s="625" t="s">
        <v>715</v>
      </c>
      <c r="AJ12" s="360" t="s">
        <v>711</v>
      </c>
      <c r="AK12" s="624" t="s">
        <v>712</v>
      </c>
      <c r="AL12" s="624" t="s">
        <v>713</v>
      </c>
      <c r="AM12" s="624" t="s">
        <v>714</v>
      </c>
      <c r="AN12" s="624" t="s">
        <v>715</v>
      </c>
      <c r="AO12" s="624" t="s">
        <v>716</v>
      </c>
      <c r="AP12" s="662" t="s">
        <v>783</v>
      </c>
      <c r="AQ12" s="660" t="s">
        <v>784</v>
      </c>
      <c r="AR12" s="32"/>
      <c r="AS12" s="88"/>
      <c r="AT12" s="730"/>
      <c r="AU12" s="88"/>
      <c r="AV12" s="88"/>
      <c r="AW12" s="88"/>
      <c r="AX12" s="88"/>
      <c r="AY12" s="88"/>
      <c r="AZ12" s="88"/>
      <c r="BA12" s="88"/>
      <c r="BB12" s="88"/>
      <c r="BC12" s="88"/>
      <c r="BD12" s="88"/>
      <c r="BE12" s="88"/>
      <c r="BF12" s="88"/>
      <c r="BG12" s="88"/>
      <c r="BH12" s="88"/>
      <c r="BI12" s="88"/>
      <c r="BJ12" s="88"/>
      <c r="BK12" s="88"/>
      <c r="BL12" s="88"/>
      <c r="BM12" s="88"/>
      <c r="BN12" s="88"/>
      <c r="BO12" s="88"/>
      <c r="BP12" s="88"/>
      <c r="BQ12" s="88"/>
      <c r="BR12" s="88"/>
      <c r="BS12" s="88"/>
      <c r="BT12" s="88"/>
      <c r="BU12" s="88"/>
      <c r="BV12" s="88"/>
      <c r="BW12" s="88"/>
      <c r="BX12" s="88"/>
      <c r="BY12" s="88"/>
      <c r="BZ12" s="88"/>
      <c r="CA12" s="88"/>
      <c r="CB12" s="88"/>
      <c r="CC12" s="88"/>
      <c r="CD12" s="88"/>
      <c r="CE12" s="88"/>
      <c r="CF12" s="88"/>
      <c r="CG12" s="88"/>
      <c r="CH12" s="88"/>
      <c r="CI12" s="88"/>
      <c r="CJ12" s="88"/>
      <c r="CK12" s="88"/>
      <c r="CL12" s="88"/>
      <c r="CM12" s="88"/>
      <c r="CN12" s="88"/>
      <c r="CO12" s="88"/>
      <c r="CP12" s="88"/>
      <c r="CQ12" s="88"/>
      <c r="CR12" s="88"/>
      <c r="CS12" s="88"/>
      <c r="CT12" s="88"/>
      <c r="CU12" s="88"/>
      <c r="CV12" s="88"/>
      <c r="CW12" s="88"/>
      <c r="CX12" s="88"/>
      <c r="CY12" s="88"/>
      <c r="CZ12" s="88"/>
      <c r="DA12" s="88"/>
      <c r="DB12" s="88"/>
      <c r="DC12" s="88"/>
      <c r="DD12" s="88"/>
      <c r="DE12" s="88"/>
      <c r="DF12" s="88"/>
      <c r="DG12" s="88"/>
      <c r="DH12" s="88"/>
      <c r="DI12" s="88"/>
      <c r="DJ12" s="88"/>
      <c r="DK12" s="88"/>
      <c r="DL12" s="88"/>
      <c r="DM12" s="88"/>
      <c r="DN12" s="88"/>
      <c r="DO12" s="88"/>
      <c r="DP12" s="88"/>
      <c r="DQ12" s="88"/>
      <c r="DR12" s="88"/>
      <c r="DS12" s="88"/>
      <c r="DT12" s="88"/>
      <c r="DU12" s="88"/>
      <c r="DV12" s="88"/>
      <c r="DW12" s="88"/>
      <c r="DX12" s="88"/>
    </row>
    <row r="13" spans="1:128">
      <c r="AJ13" s="305"/>
      <c r="AK13" s="88"/>
      <c r="AL13" s="88"/>
      <c r="AM13" s="88"/>
      <c r="AN13" s="88"/>
      <c r="AO13" s="88"/>
      <c r="AP13" s="659"/>
      <c r="AQ13" s="659"/>
      <c r="AR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8"/>
      <c r="BQ13" s="88"/>
      <c r="BR13" s="88"/>
      <c r="BS13" s="88"/>
      <c r="BT13" s="88"/>
      <c r="BU13" s="88"/>
      <c r="BV13" s="88"/>
      <c r="BW13" s="88"/>
      <c r="BX13" s="88"/>
      <c r="BY13" s="88"/>
      <c r="BZ13" s="88"/>
      <c r="CA13" s="88"/>
      <c r="CB13" s="88"/>
      <c r="CC13" s="88"/>
      <c r="CD13" s="88"/>
      <c r="CE13" s="88"/>
      <c r="CF13" s="88"/>
      <c r="CG13" s="88"/>
      <c r="CH13" s="88"/>
      <c r="CI13" s="88"/>
      <c r="CJ13" s="88"/>
      <c r="CK13" s="88"/>
      <c r="CL13" s="88"/>
      <c r="CM13" s="88"/>
      <c r="CN13" s="88"/>
      <c r="CO13" s="88"/>
      <c r="CP13" s="88"/>
      <c r="CQ13" s="88"/>
      <c r="CR13" s="88"/>
      <c r="CS13" s="88"/>
      <c r="CT13" s="88"/>
      <c r="CU13" s="88"/>
      <c r="CV13" s="88"/>
      <c r="CW13" s="88"/>
      <c r="CX13" s="88"/>
      <c r="CY13" s="88"/>
      <c r="CZ13" s="88"/>
      <c r="DA13" s="88"/>
      <c r="DB13" s="88"/>
      <c r="DC13" s="88"/>
      <c r="DD13" s="88"/>
      <c r="DE13" s="88"/>
      <c r="DF13" s="88"/>
      <c r="DG13" s="88"/>
      <c r="DH13" s="88"/>
      <c r="DI13" s="88"/>
      <c r="DJ13" s="88"/>
      <c r="DK13" s="88"/>
      <c r="DL13" s="88"/>
      <c r="DM13" s="88"/>
      <c r="DN13" s="88"/>
      <c r="DO13" s="88"/>
      <c r="DP13" s="88"/>
      <c r="DQ13" s="88"/>
      <c r="DR13" s="88"/>
      <c r="DS13" s="88"/>
      <c r="DT13" s="88"/>
      <c r="DU13" s="88"/>
      <c r="DV13" s="88"/>
      <c r="DW13" s="88"/>
      <c r="DX13" s="88"/>
    </row>
    <row r="14" spans="1:128">
      <c r="A14">
        <v>1</v>
      </c>
      <c r="B14" s="706">
        <v>2009</v>
      </c>
      <c r="D14" s="626" t="s">
        <v>717</v>
      </c>
      <c r="E14" s="379"/>
      <c r="F14" s="734">
        <v>0</v>
      </c>
      <c r="G14" s="734">
        <v>0</v>
      </c>
      <c r="H14" s="735">
        <v>3573</v>
      </c>
      <c r="I14" s="734">
        <v>0</v>
      </c>
      <c r="J14" s="734">
        <v>0</v>
      </c>
      <c r="L14" s="379">
        <v>0</v>
      </c>
      <c r="M14" s="379">
        <v>0</v>
      </c>
      <c r="N14" s="734">
        <v>0</v>
      </c>
      <c r="O14" s="734">
        <v>0</v>
      </c>
      <c r="P14" s="734">
        <v>0</v>
      </c>
      <c r="Q14" s="734">
        <v>0</v>
      </c>
      <c r="R14" s="734">
        <v>0</v>
      </c>
      <c r="T14" s="379">
        <v>0</v>
      </c>
      <c r="U14" s="379">
        <v>0</v>
      </c>
      <c r="V14" s="734">
        <v>0</v>
      </c>
      <c r="W14" s="736">
        <v>3000</v>
      </c>
      <c r="X14" s="734">
        <v>0</v>
      </c>
      <c r="Y14" s="734">
        <v>0</v>
      </c>
      <c r="Z14" s="734">
        <v>0</v>
      </c>
      <c r="AB14" s="379"/>
      <c r="AC14" s="379"/>
      <c r="AD14" s="734"/>
      <c r="AE14" s="734"/>
      <c r="AF14" s="734"/>
      <c r="AG14" s="734"/>
      <c r="AH14" s="734"/>
      <c r="AJ14" s="736">
        <f t="shared" ref="AJ14:AJ45" si="0">AD14+V14+N14+F14</f>
        <v>0</v>
      </c>
      <c r="AK14" s="736">
        <f t="shared" ref="AK14:AK45" si="1">AE14+W14+O14+G14</f>
        <v>3000</v>
      </c>
      <c r="AL14" s="736">
        <f t="shared" ref="AL14:AL45" si="2">AF14+X14+P14+H14</f>
        <v>3573</v>
      </c>
      <c r="AM14" s="735">
        <f t="shared" ref="AM14:AM45" si="3">AG14+Y14+Q14+I14</f>
        <v>0</v>
      </c>
      <c r="AN14" s="735">
        <f t="shared" ref="AN14:AN45" si="4">AH14+Z14+R14+J14</f>
        <v>0</v>
      </c>
      <c r="AO14" s="737">
        <f t="shared" ref="AO14:AO45" si="5">SUM(AK14:AN14)</f>
        <v>6573</v>
      </c>
      <c r="AP14" s="738">
        <f t="shared" ref="AP14:AP22" si="6">AVERAGE(AK14:AL14)</f>
        <v>3286.5</v>
      </c>
      <c r="AQ14" s="666">
        <f t="shared" ref="AQ14:AQ45" si="7">AP14/5850</f>
        <v>0.56179487179487175</v>
      </c>
      <c r="AR14" s="729"/>
      <c r="AT14" s="88"/>
      <c r="AU14" s="1"/>
      <c r="AV14" s="1"/>
      <c r="AW14" s="1"/>
      <c r="AX14" s="1"/>
      <c r="CS14" s="627"/>
      <c r="CT14" s="627"/>
      <c r="CU14" s="730"/>
      <c r="CV14" s="730"/>
      <c r="CW14" s="730"/>
      <c r="CX14" s="730"/>
      <c r="CY14" s="730"/>
      <c r="CZ14" s="730"/>
      <c r="DA14" s="730"/>
      <c r="DB14" s="730"/>
      <c r="DC14" s="730"/>
      <c r="DD14" s="730"/>
      <c r="DE14" s="730"/>
      <c r="DF14" s="730"/>
      <c r="DG14" s="730"/>
      <c r="DH14" s="730"/>
      <c r="DI14" s="730"/>
      <c r="DJ14" s="730"/>
      <c r="DK14" s="730"/>
      <c r="DL14" s="730"/>
      <c r="DM14" s="730"/>
      <c r="DN14" s="730"/>
      <c r="DO14" s="730"/>
      <c r="DP14" s="730"/>
      <c r="DQ14" s="730"/>
      <c r="DR14" s="730"/>
      <c r="DS14" s="88"/>
      <c r="DT14" s="88"/>
      <c r="DU14" s="88"/>
      <c r="DV14" s="88"/>
      <c r="DW14" s="88"/>
      <c r="DX14" s="88"/>
    </row>
    <row r="15" spans="1:128">
      <c r="A15" s="628">
        <v>2</v>
      </c>
      <c r="B15" s="706">
        <f t="shared" ref="B15:B46" si="8">B14+1</f>
        <v>2010</v>
      </c>
      <c r="D15" s="626" t="s">
        <v>718</v>
      </c>
      <c r="E15" s="626"/>
      <c r="F15" s="735">
        <v>1923</v>
      </c>
      <c r="G15" s="736">
        <f>2413+2554</f>
        <v>4967</v>
      </c>
      <c r="H15" s="735">
        <v>2467</v>
      </c>
      <c r="I15" s="735">
        <v>0</v>
      </c>
      <c r="J15" s="735">
        <v>0</v>
      </c>
      <c r="L15" s="379">
        <v>0</v>
      </c>
      <c r="M15" s="379">
        <v>0</v>
      </c>
      <c r="N15" s="734">
        <v>0</v>
      </c>
      <c r="O15" s="736">
        <v>2107</v>
      </c>
      <c r="P15" s="734">
        <v>0</v>
      </c>
      <c r="Q15" s="734">
        <v>0</v>
      </c>
      <c r="R15" s="734">
        <v>0</v>
      </c>
      <c r="T15" s="379">
        <v>0</v>
      </c>
      <c r="U15" s="379">
        <v>0</v>
      </c>
      <c r="V15" s="734">
        <v>0</v>
      </c>
      <c r="W15" s="739">
        <v>0</v>
      </c>
      <c r="X15" s="734">
        <v>0</v>
      </c>
      <c r="Y15" s="734">
        <v>0</v>
      </c>
      <c r="Z15" s="734">
        <v>0</v>
      </c>
      <c r="AB15" s="379"/>
      <c r="AC15" s="379"/>
      <c r="AD15" s="734"/>
      <c r="AE15" s="734"/>
      <c r="AF15" s="734"/>
      <c r="AG15" s="734"/>
      <c r="AH15" s="734"/>
      <c r="AJ15" s="736">
        <f t="shared" si="0"/>
        <v>1923</v>
      </c>
      <c r="AK15" s="736">
        <f t="shared" si="1"/>
        <v>7074</v>
      </c>
      <c r="AL15" s="736">
        <f t="shared" si="2"/>
        <v>2467</v>
      </c>
      <c r="AM15" s="735">
        <f t="shared" si="3"/>
        <v>0</v>
      </c>
      <c r="AN15" s="735">
        <f t="shared" si="4"/>
        <v>0</v>
      </c>
      <c r="AO15" s="737">
        <f t="shared" si="5"/>
        <v>9541</v>
      </c>
      <c r="AP15" s="738">
        <f t="shared" si="6"/>
        <v>4770.5</v>
      </c>
      <c r="AQ15" s="666">
        <f t="shared" si="7"/>
        <v>0.81547008547008548</v>
      </c>
      <c r="AR15" s="729"/>
      <c r="AT15" s="88"/>
      <c r="AU15" s="32"/>
      <c r="AV15" s="32"/>
      <c r="AW15" s="32"/>
      <c r="AX15" s="32"/>
      <c r="AY15" s="88"/>
      <c r="AZ15" s="88"/>
      <c r="BA15" s="88"/>
      <c r="BB15" s="88"/>
      <c r="BC15" s="88"/>
      <c r="BD15" s="88"/>
      <c r="BE15" s="88"/>
      <c r="BF15" s="88"/>
      <c r="BG15" s="88"/>
      <c r="BH15" s="88"/>
      <c r="BI15" s="88"/>
      <c r="BJ15" s="88"/>
      <c r="BK15" s="88"/>
      <c r="BL15" s="88"/>
      <c r="BM15" s="88"/>
      <c r="BN15" s="88"/>
      <c r="BO15" s="88"/>
      <c r="BP15" s="88"/>
      <c r="BQ15" s="88"/>
      <c r="BR15" s="88"/>
      <c r="BS15" s="88"/>
      <c r="BT15" s="88"/>
      <c r="BU15" s="88"/>
      <c r="BV15" s="88"/>
      <c r="BW15" s="88"/>
      <c r="BX15" s="88"/>
      <c r="BY15" s="88"/>
      <c r="BZ15" s="88"/>
      <c r="CA15" s="88"/>
      <c r="CB15" s="88"/>
      <c r="CC15" s="88"/>
      <c r="CD15" s="88"/>
      <c r="CE15" s="88"/>
      <c r="CF15" s="88"/>
      <c r="CG15" s="88"/>
      <c r="CH15" s="88"/>
      <c r="CI15" s="88"/>
      <c r="CJ15" s="88"/>
      <c r="CK15" s="88"/>
      <c r="CL15" s="88"/>
      <c r="CM15" s="88"/>
      <c r="CN15" s="88"/>
      <c r="CO15" s="88"/>
      <c r="CP15" s="88"/>
      <c r="CQ15" s="88"/>
      <c r="CR15" s="88"/>
      <c r="CS15" s="88"/>
      <c r="CT15" s="88"/>
      <c r="CU15" s="88"/>
      <c r="CV15" s="88"/>
      <c r="CW15" s="88"/>
      <c r="CX15" s="88"/>
      <c r="CY15" s="88"/>
      <c r="CZ15" s="88"/>
      <c r="DA15" s="88"/>
      <c r="DB15" s="88"/>
      <c r="DC15" s="88"/>
      <c r="DD15" s="88"/>
      <c r="DE15" s="88"/>
      <c r="DF15" s="88"/>
      <c r="DG15" s="88"/>
      <c r="DH15" s="88"/>
      <c r="DI15" s="88"/>
      <c r="DJ15" s="88"/>
      <c r="DK15" s="88"/>
      <c r="DL15" s="88"/>
      <c r="DM15" s="88"/>
      <c r="DN15" s="88"/>
      <c r="DO15" s="88"/>
      <c r="DP15" s="88"/>
      <c r="DQ15" s="88"/>
      <c r="DR15" s="88"/>
      <c r="DS15" s="88"/>
      <c r="DT15" s="88"/>
      <c r="DU15" s="88"/>
      <c r="DV15" s="88"/>
      <c r="DW15" s="88"/>
      <c r="DX15" s="88"/>
    </row>
    <row r="16" spans="1:128">
      <c r="A16" s="628">
        <v>3</v>
      </c>
      <c r="B16" s="706">
        <f t="shared" si="8"/>
        <v>2011</v>
      </c>
      <c r="D16" s="626" t="s">
        <v>719</v>
      </c>
      <c r="E16" s="626"/>
      <c r="F16" s="735">
        <v>2467</v>
      </c>
      <c r="G16" s="735">
        <v>0</v>
      </c>
      <c r="H16" s="735">
        <v>2469</v>
      </c>
      <c r="I16" s="735">
        <v>0</v>
      </c>
      <c r="J16" s="735">
        <v>0</v>
      </c>
      <c r="L16" s="379">
        <v>0</v>
      </c>
      <c r="M16" s="379">
        <v>0</v>
      </c>
      <c r="N16" s="734">
        <v>0</v>
      </c>
      <c r="O16" s="734">
        <v>0</v>
      </c>
      <c r="P16" s="734">
        <v>0</v>
      </c>
      <c r="Q16" s="734">
        <v>0</v>
      </c>
      <c r="R16" s="734">
        <v>0</v>
      </c>
      <c r="T16" s="379">
        <v>0</v>
      </c>
      <c r="U16" s="379">
        <v>0</v>
      </c>
      <c r="V16" s="734">
        <v>0</v>
      </c>
      <c r="W16" s="736">
        <v>6138</v>
      </c>
      <c r="X16" s="734">
        <v>0</v>
      </c>
      <c r="Y16" s="734">
        <v>0</v>
      </c>
      <c r="Z16" s="734">
        <v>0</v>
      </c>
      <c r="AB16" s="379"/>
      <c r="AC16" s="379"/>
      <c r="AD16" s="734"/>
      <c r="AE16" s="734"/>
      <c r="AF16" s="734"/>
      <c r="AG16" s="734"/>
      <c r="AH16" s="734"/>
      <c r="AJ16" s="736">
        <f t="shared" si="0"/>
        <v>2467</v>
      </c>
      <c r="AK16" s="736">
        <f t="shared" si="1"/>
        <v>6138</v>
      </c>
      <c r="AL16" s="736">
        <f t="shared" si="2"/>
        <v>2469</v>
      </c>
      <c r="AM16" s="735">
        <f t="shared" si="3"/>
        <v>0</v>
      </c>
      <c r="AN16" s="735">
        <f t="shared" si="4"/>
        <v>0</v>
      </c>
      <c r="AO16" s="737">
        <f t="shared" si="5"/>
        <v>8607</v>
      </c>
      <c r="AP16" s="738">
        <f t="shared" si="6"/>
        <v>4303.5</v>
      </c>
      <c r="AQ16" s="666">
        <f t="shared" si="7"/>
        <v>0.73564102564102563</v>
      </c>
      <c r="AR16" s="729"/>
      <c r="AU16" s="1"/>
      <c r="AV16" s="1"/>
      <c r="AW16" s="1"/>
      <c r="AX16" s="1"/>
      <c r="AY16" s="88"/>
      <c r="AZ16" s="88"/>
      <c r="BA16" s="88"/>
      <c r="BB16" s="88"/>
      <c r="BC16" s="88"/>
      <c r="BD16" s="88"/>
      <c r="BE16" s="88"/>
      <c r="BF16" s="88"/>
      <c r="BG16" s="88"/>
      <c r="BH16" s="88"/>
      <c r="BI16" s="88"/>
      <c r="BJ16" s="88"/>
      <c r="BK16" s="88"/>
      <c r="BL16" s="88"/>
      <c r="BM16" s="88"/>
      <c r="BN16" s="88"/>
      <c r="BO16" s="88"/>
      <c r="BP16" s="88"/>
      <c r="BQ16" s="88"/>
      <c r="BR16" s="88"/>
      <c r="BS16" s="88"/>
      <c r="BT16" s="88"/>
      <c r="BU16" s="88"/>
      <c r="BV16" s="88"/>
      <c r="BW16" s="88"/>
      <c r="BX16" s="88"/>
      <c r="BY16" s="88"/>
      <c r="BZ16" s="88"/>
      <c r="CJ16" s="88"/>
      <c r="CK16" s="88"/>
      <c r="CL16" s="88"/>
      <c r="CM16" s="88"/>
      <c r="CN16" s="88"/>
      <c r="CO16" s="88"/>
      <c r="CP16" s="88"/>
      <c r="CQ16" s="88"/>
      <c r="CR16" s="88"/>
      <c r="CS16" s="88"/>
      <c r="CT16" s="88"/>
      <c r="CU16" s="88"/>
      <c r="CV16" s="88"/>
      <c r="CW16" s="88"/>
      <c r="CX16" s="88"/>
      <c r="CY16" s="88"/>
      <c r="CZ16" s="88"/>
      <c r="DA16" s="88"/>
      <c r="DB16" s="88"/>
      <c r="DC16" s="88"/>
      <c r="DD16" s="88"/>
      <c r="DE16" s="88"/>
      <c r="DF16" s="88"/>
      <c r="DG16" s="88"/>
      <c r="DH16" s="88"/>
      <c r="DI16" s="88"/>
      <c r="DJ16" s="88"/>
      <c r="DK16" s="88"/>
      <c r="DL16" s="88"/>
      <c r="DM16" s="88"/>
      <c r="DN16" s="88"/>
      <c r="DO16" s="88"/>
      <c r="DP16" s="88"/>
      <c r="DQ16" s="88"/>
      <c r="DR16" s="88"/>
      <c r="DS16" s="88"/>
      <c r="DT16" s="88"/>
      <c r="DU16" s="88"/>
      <c r="DV16" s="88"/>
      <c r="DW16" s="88"/>
      <c r="DX16" s="88"/>
    </row>
    <row r="17" spans="1:128">
      <c r="A17" s="628">
        <v>4</v>
      </c>
      <c r="B17" s="706">
        <f t="shared" si="8"/>
        <v>2012</v>
      </c>
      <c r="D17" s="717" t="s">
        <v>717</v>
      </c>
      <c r="E17" s="717"/>
      <c r="F17" s="740">
        <v>713</v>
      </c>
      <c r="G17" s="740">
        <v>3730</v>
      </c>
      <c r="H17" s="740">
        <v>453</v>
      </c>
      <c r="I17" s="740">
        <v>4026</v>
      </c>
      <c r="J17" s="740">
        <v>4434</v>
      </c>
      <c r="L17" s="717" t="s">
        <v>762</v>
      </c>
      <c r="M17" s="717">
        <v>0</v>
      </c>
      <c r="N17" s="740">
        <v>531</v>
      </c>
      <c r="O17" s="740">
        <v>219</v>
      </c>
      <c r="P17" s="740">
        <v>531</v>
      </c>
      <c r="Q17" s="740">
        <v>531</v>
      </c>
      <c r="R17" s="740">
        <v>531</v>
      </c>
      <c r="T17" s="379">
        <v>0</v>
      </c>
      <c r="U17" s="379">
        <v>0</v>
      </c>
      <c r="V17" s="734">
        <v>0</v>
      </c>
      <c r="W17" s="734">
        <v>0</v>
      </c>
      <c r="X17" s="734">
        <v>0</v>
      </c>
      <c r="Y17" s="734">
        <v>0</v>
      </c>
      <c r="Z17" s="734">
        <v>0</v>
      </c>
      <c r="AB17" s="379"/>
      <c r="AC17" s="379"/>
      <c r="AD17" s="734"/>
      <c r="AE17" s="734"/>
      <c r="AF17" s="734"/>
      <c r="AG17" s="734"/>
      <c r="AH17" s="734"/>
      <c r="AJ17" s="740">
        <f t="shared" si="0"/>
        <v>1244</v>
      </c>
      <c r="AK17" s="740">
        <f t="shared" si="1"/>
        <v>3949</v>
      </c>
      <c r="AL17" s="740">
        <f t="shared" si="2"/>
        <v>984</v>
      </c>
      <c r="AM17" s="740">
        <f t="shared" si="3"/>
        <v>4557</v>
      </c>
      <c r="AN17" s="740">
        <f t="shared" si="4"/>
        <v>4965</v>
      </c>
      <c r="AO17" s="741">
        <f t="shared" si="5"/>
        <v>14455</v>
      </c>
      <c r="AP17" s="742">
        <f t="shared" si="6"/>
        <v>2466.5</v>
      </c>
      <c r="AQ17" s="718">
        <f t="shared" si="7"/>
        <v>0.42162393162393164</v>
      </c>
      <c r="AR17" s="729"/>
      <c r="AU17" s="32"/>
      <c r="AV17" s="32"/>
      <c r="AW17" s="32"/>
      <c r="AX17" s="32"/>
      <c r="AY17" s="88"/>
      <c r="AZ17" s="88"/>
      <c r="BA17" s="88"/>
      <c r="BB17" s="88"/>
      <c r="BC17" s="88"/>
      <c r="BD17" s="88"/>
      <c r="BE17" s="88"/>
      <c r="BF17" s="88"/>
      <c r="BG17" s="88"/>
      <c r="BH17" s="88"/>
      <c r="BI17" s="88"/>
      <c r="BJ17" s="88"/>
      <c r="BK17" s="88"/>
      <c r="BL17" s="88"/>
      <c r="BM17" s="88"/>
      <c r="BN17" s="88"/>
      <c r="BO17" s="88"/>
      <c r="BP17" s="88"/>
      <c r="BQ17" s="88"/>
      <c r="BR17" s="88"/>
      <c r="BS17" s="88"/>
      <c r="BT17" s="88"/>
      <c r="BU17" s="88"/>
      <c r="BV17" s="88"/>
      <c r="BW17" s="88"/>
      <c r="BX17" s="88"/>
      <c r="BY17" s="88"/>
      <c r="BZ17" s="88"/>
      <c r="CJ17" s="88"/>
      <c r="CK17" s="88"/>
      <c r="CL17" s="88"/>
      <c r="CM17" s="88"/>
      <c r="CN17" s="88"/>
      <c r="CO17" s="88"/>
      <c r="CP17" s="88"/>
      <c r="CQ17" s="88"/>
      <c r="CR17" s="88"/>
      <c r="CS17" s="88"/>
      <c r="CT17" s="88"/>
      <c r="CU17" s="88"/>
      <c r="CV17" s="88"/>
      <c r="CW17" s="88"/>
      <c r="CX17" s="88"/>
      <c r="CY17" s="88"/>
      <c r="CZ17" s="88"/>
      <c r="DA17" s="88"/>
      <c r="DB17" s="88"/>
      <c r="DC17" s="88"/>
      <c r="DD17" s="88"/>
      <c r="DE17" s="88"/>
      <c r="DF17" s="88"/>
      <c r="DG17" s="88"/>
      <c r="DH17" s="88"/>
      <c r="DI17" s="88"/>
      <c r="DJ17" s="88"/>
      <c r="DK17" s="88"/>
      <c r="DL17" s="88"/>
      <c r="DM17" s="88"/>
      <c r="DN17" s="88"/>
      <c r="DO17" s="88"/>
      <c r="DP17" s="88"/>
      <c r="DQ17" s="88"/>
      <c r="DR17" s="88"/>
      <c r="DS17" s="88"/>
      <c r="DT17" s="88"/>
      <c r="DU17" s="88"/>
      <c r="DV17" s="88"/>
      <c r="DW17" s="88"/>
      <c r="DX17" s="88"/>
    </row>
    <row r="18" spans="1:128" ht="38.25">
      <c r="A18" s="628">
        <v>5</v>
      </c>
      <c r="B18" s="706">
        <f t="shared" si="8"/>
        <v>2013</v>
      </c>
      <c r="D18" s="717" t="s">
        <v>718</v>
      </c>
      <c r="E18" s="717"/>
      <c r="F18" s="740">
        <v>1730</v>
      </c>
      <c r="G18" s="740">
        <v>2258</v>
      </c>
      <c r="H18" s="740">
        <v>2701</v>
      </c>
      <c r="I18" s="740">
        <v>3858</v>
      </c>
      <c r="J18" s="740">
        <v>4469</v>
      </c>
      <c r="L18" s="720" t="s">
        <v>741</v>
      </c>
      <c r="M18" s="717">
        <v>0</v>
      </c>
      <c r="N18" s="740">
        <v>2956</v>
      </c>
      <c r="O18" s="740">
        <v>2249.5</v>
      </c>
      <c r="P18" s="740">
        <v>2810</v>
      </c>
      <c r="Q18" s="740">
        <v>2810</v>
      </c>
      <c r="R18" s="740">
        <v>2833.5</v>
      </c>
      <c r="T18" s="379">
        <v>0</v>
      </c>
      <c r="U18" s="379">
        <v>0</v>
      </c>
      <c r="V18" s="734">
        <v>0</v>
      </c>
      <c r="W18" s="734">
        <v>0</v>
      </c>
      <c r="X18" s="734">
        <v>0</v>
      </c>
      <c r="Y18" s="734">
        <v>0</v>
      </c>
      <c r="Z18" s="734">
        <v>0</v>
      </c>
      <c r="AB18" s="379"/>
      <c r="AC18" s="379"/>
      <c r="AD18" s="734"/>
      <c r="AE18" s="734"/>
      <c r="AF18" s="734"/>
      <c r="AG18" s="734"/>
      <c r="AH18" s="734"/>
      <c r="AJ18" s="740">
        <f t="shared" si="0"/>
        <v>4686</v>
      </c>
      <c r="AK18" s="740">
        <f t="shared" si="1"/>
        <v>4507.5</v>
      </c>
      <c r="AL18" s="740">
        <f t="shared" si="2"/>
        <v>5511</v>
      </c>
      <c r="AM18" s="740">
        <f t="shared" si="3"/>
        <v>6668</v>
      </c>
      <c r="AN18" s="740">
        <f t="shared" si="4"/>
        <v>7302.5</v>
      </c>
      <c r="AO18" s="741">
        <f t="shared" si="5"/>
        <v>23989</v>
      </c>
      <c r="AP18" s="742">
        <f t="shared" si="6"/>
        <v>5009.25</v>
      </c>
      <c r="AQ18" s="718">
        <f t="shared" si="7"/>
        <v>0.85628205128205126</v>
      </c>
      <c r="AR18" s="729"/>
      <c r="AU18" s="1"/>
      <c r="AV18" s="1"/>
      <c r="AW18" s="1"/>
      <c r="AX18" s="1"/>
      <c r="AY18" s="88"/>
      <c r="AZ18" s="88"/>
      <c r="BA18" s="88"/>
      <c r="BB18" s="88"/>
      <c r="BC18" s="88"/>
      <c r="BD18" s="88"/>
      <c r="BE18" s="88"/>
      <c r="BF18" s="88"/>
      <c r="BG18" s="88"/>
      <c r="BH18" s="88"/>
      <c r="BI18" s="88"/>
      <c r="BJ18" s="88"/>
      <c r="BK18" s="88"/>
      <c r="BL18" s="88"/>
      <c r="BM18" s="88"/>
      <c r="BN18" s="88"/>
      <c r="BO18" s="88"/>
      <c r="BP18" s="88"/>
      <c r="BQ18" s="88"/>
      <c r="BR18" s="88"/>
      <c r="BS18" s="88"/>
      <c r="BT18" s="88"/>
      <c r="BU18" s="88"/>
      <c r="BV18" s="88"/>
      <c r="BW18" s="88"/>
      <c r="BX18" s="88"/>
      <c r="BY18" s="88"/>
      <c r="BZ18" s="88"/>
      <c r="CJ18" s="88"/>
      <c r="CK18" s="88"/>
      <c r="CL18" s="88"/>
      <c r="CM18" s="88"/>
      <c r="CN18" s="88"/>
      <c r="CO18" s="88"/>
      <c r="CP18" s="88"/>
      <c r="CQ18" s="88"/>
      <c r="CR18" s="88"/>
      <c r="CS18" s="88"/>
      <c r="CT18" s="88"/>
      <c r="CU18" s="88"/>
      <c r="CV18" s="88"/>
      <c r="CW18" s="88"/>
      <c r="CX18" s="88"/>
      <c r="CY18" s="88"/>
      <c r="CZ18" s="88"/>
      <c r="DA18" s="88"/>
      <c r="DB18" s="88"/>
      <c r="DC18" s="88"/>
      <c r="DD18" s="88"/>
      <c r="DE18" s="88"/>
      <c r="DF18" s="88"/>
      <c r="DG18" s="88"/>
      <c r="DH18" s="88"/>
      <c r="DI18" s="88"/>
      <c r="DJ18" s="88"/>
      <c r="DK18" s="88"/>
      <c r="DL18" s="88"/>
      <c r="DM18" s="88"/>
      <c r="DN18" s="88"/>
      <c r="DO18" s="88"/>
      <c r="DP18" s="88"/>
      <c r="DQ18" s="88"/>
      <c r="DR18" s="88"/>
      <c r="DS18" s="88"/>
      <c r="DT18" s="88"/>
      <c r="DU18" s="88"/>
      <c r="DV18" s="88"/>
      <c r="DW18" s="88"/>
      <c r="DX18" s="88"/>
    </row>
    <row r="19" spans="1:128" ht="38.25">
      <c r="A19">
        <v>6</v>
      </c>
      <c r="B19" s="706">
        <f t="shared" si="8"/>
        <v>2014</v>
      </c>
      <c r="D19" s="717" t="s">
        <v>721</v>
      </c>
      <c r="E19" s="717"/>
      <c r="F19" s="740">
        <v>1881</v>
      </c>
      <c r="G19" s="740">
        <v>1864</v>
      </c>
      <c r="H19" s="740">
        <v>1634</v>
      </c>
      <c r="I19" s="740">
        <v>1634</v>
      </c>
      <c r="J19" s="740">
        <v>1881</v>
      </c>
      <c r="L19" s="720" t="s">
        <v>742</v>
      </c>
      <c r="M19" s="717">
        <v>0</v>
      </c>
      <c r="N19" s="740">
        <v>2956</v>
      </c>
      <c r="O19" s="740">
        <v>2249.5</v>
      </c>
      <c r="P19" s="740">
        <v>2810</v>
      </c>
      <c r="Q19" s="740">
        <v>2810</v>
      </c>
      <c r="R19" s="740">
        <v>2833.5</v>
      </c>
      <c r="T19" s="379">
        <v>0</v>
      </c>
      <c r="U19" s="379">
        <v>0</v>
      </c>
      <c r="V19" s="734">
        <v>0</v>
      </c>
      <c r="W19" s="734">
        <v>0</v>
      </c>
      <c r="X19" s="734">
        <v>0</v>
      </c>
      <c r="Y19" s="734">
        <v>0</v>
      </c>
      <c r="Z19" s="734">
        <v>0</v>
      </c>
      <c r="AB19" s="379"/>
      <c r="AC19" s="379"/>
      <c r="AD19" s="734"/>
      <c r="AE19" s="734"/>
      <c r="AF19" s="734"/>
      <c r="AG19" s="734"/>
      <c r="AH19" s="734"/>
      <c r="AJ19" s="740">
        <f t="shared" si="0"/>
        <v>4837</v>
      </c>
      <c r="AK19" s="740">
        <f t="shared" si="1"/>
        <v>4113.5</v>
      </c>
      <c r="AL19" s="740">
        <f t="shared" si="2"/>
        <v>4444</v>
      </c>
      <c r="AM19" s="740">
        <f t="shared" si="3"/>
        <v>4444</v>
      </c>
      <c r="AN19" s="740">
        <f t="shared" si="4"/>
        <v>4714.5</v>
      </c>
      <c r="AO19" s="741">
        <f t="shared" si="5"/>
        <v>17716</v>
      </c>
      <c r="AP19" s="742">
        <f t="shared" si="6"/>
        <v>4278.75</v>
      </c>
      <c r="AQ19" s="718">
        <f t="shared" si="7"/>
        <v>0.73141025641025637</v>
      </c>
      <c r="AR19" s="729"/>
      <c r="AU19" s="32"/>
      <c r="AV19" s="32"/>
      <c r="AW19" s="32"/>
      <c r="AX19" s="32"/>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row>
    <row r="20" spans="1:128">
      <c r="A20">
        <v>7</v>
      </c>
      <c r="B20" s="706">
        <f t="shared" si="8"/>
        <v>2015</v>
      </c>
      <c r="D20" s="717" t="s">
        <v>745</v>
      </c>
      <c r="E20" s="717"/>
      <c r="F20" s="740">
        <v>4399</v>
      </c>
      <c r="G20" s="740">
        <v>2973</v>
      </c>
      <c r="H20" s="740">
        <v>3905</v>
      </c>
      <c r="I20" s="740">
        <v>2671</v>
      </c>
      <c r="J20" s="740">
        <v>4057</v>
      </c>
      <c r="L20" s="717">
        <v>0</v>
      </c>
      <c r="M20" s="717">
        <v>0</v>
      </c>
      <c r="N20" s="740">
        <v>0</v>
      </c>
      <c r="O20" s="740">
        <v>0</v>
      </c>
      <c r="P20" s="740">
        <v>0</v>
      </c>
      <c r="Q20" s="740">
        <v>0</v>
      </c>
      <c r="R20" s="740">
        <v>0</v>
      </c>
      <c r="T20" s="379">
        <v>0</v>
      </c>
      <c r="U20" s="379">
        <v>0</v>
      </c>
      <c r="V20" s="734">
        <v>0</v>
      </c>
      <c r="W20" s="734">
        <v>0</v>
      </c>
      <c r="X20" s="734">
        <v>0</v>
      </c>
      <c r="Y20" s="734">
        <v>0</v>
      </c>
      <c r="Z20" s="734">
        <v>0</v>
      </c>
      <c r="AB20" s="379"/>
      <c r="AC20" s="379"/>
      <c r="AD20" s="734"/>
      <c r="AE20" s="734"/>
      <c r="AF20" s="734"/>
      <c r="AG20" s="734"/>
      <c r="AH20" s="734"/>
      <c r="AJ20" s="740">
        <f t="shared" si="0"/>
        <v>4399</v>
      </c>
      <c r="AK20" s="740">
        <f t="shared" si="1"/>
        <v>2973</v>
      </c>
      <c r="AL20" s="740">
        <f t="shared" si="2"/>
        <v>3905</v>
      </c>
      <c r="AM20" s="740">
        <f t="shared" si="3"/>
        <v>2671</v>
      </c>
      <c r="AN20" s="740">
        <f t="shared" si="4"/>
        <v>4057</v>
      </c>
      <c r="AO20" s="741">
        <f t="shared" si="5"/>
        <v>13606</v>
      </c>
      <c r="AP20" s="742">
        <f t="shared" si="6"/>
        <v>3439</v>
      </c>
      <c r="AQ20" s="718">
        <f t="shared" si="7"/>
        <v>0.58786324786324784</v>
      </c>
      <c r="AR20" s="729"/>
      <c r="AU20" s="1"/>
      <c r="AV20" s="1"/>
      <c r="AW20" s="1"/>
      <c r="AX20" s="1"/>
      <c r="AY20" s="88"/>
      <c r="AZ20" s="88"/>
      <c r="BA20" s="88"/>
      <c r="BB20" s="88"/>
      <c r="BC20" s="88"/>
      <c r="BD20" s="88"/>
      <c r="BE20" s="88"/>
      <c r="BF20" s="88"/>
      <c r="BG20" s="88"/>
      <c r="BH20" s="88"/>
      <c r="BI20" s="88"/>
      <c r="BJ20" s="88"/>
      <c r="BK20" s="88"/>
      <c r="BL20" s="88"/>
      <c r="BM20" s="88"/>
      <c r="BN20" s="88"/>
      <c r="BO20" s="88"/>
      <c r="BP20" s="88"/>
      <c r="BQ20" s="88"/>
      <c r="BR20" s="88"/>
      <c r="BS20" s="88"/>
      <c r="BT20" s="88"/>
      <c r="BU20" s="88"/>
      <c r="BV20" s="88"/>
      <c r="BW20" s="88"/>
      <c r="BX20" s="88"/>
      <c r="BY20" s="88"/>
      <c r="BZ20" s="88"/>
      <c r="CJ20" s="88"/>
      <c r="CK20" s="88"/>
      <c r="CL20" s="88"/>
      <c r="CM20" s="88"/>
      <c r="CN20" s="88"/>
      <c r="CO20" s="88"/>
      <c r="CP20" s="88"/>
      <c r="CQ20" s="88"/>
      <c r="CR20" s="88"/>
      <c r="CS20" s="88"/>
      <c r="CT20" s="88"/>
      <c r="CU20" s="88"/>
      <c r="CV20" s="88"/>
      <c r="CW20" s="88"/>
      <c r="CX20" s="88"/>
      <c r="CY20" s="88"/>
      <c r="CZ20" s="88"/>
      <c r="DA20" s="88"/>
      <c r="DB20" s="88"/>
      <c r="DC20" s="88"/>
      <c r="DD20" s="88"/>
      <c r="DE20" s="88"/>
      <c r="DF20" s="88"/>
      <c r="DG20" s="88"/>
      <c r="DH20" s="88"/>
      <c r="DI20" s="88"/>
      <c r="DJ20" s="88"/>
      <c r="DK20" s="88"/>
      <c r="DL20" s="88"/>
      <c r="DM20" s="88"/>
      <c r="DN20" s="88"/>
      <c r="DO20" s="88"/>
      <c r="DP20" s="88"/>
      <c r="DQ20" s="88"/>
      <c r="DR20" s="88"/>
      <c r="DS20" s="88"/>
      <c r="DT20" s="88"/>
      <c r="DU20" s="88"/>
      <c r="DV20" s="88"/>
      <c r="DW20" s="88"/>
      <c r="DX20" s="88"/>
    </row>
    <row r="21" spans="1:128">
      <c r="A21">
        <v>8</v>
      </c>
      <c r="B21" s="706">
        <f t="shared" si="8"/>
        <v>2016</v>
      </c>
      <c r="D21" s="717" t="s">
        <v>748</v>
      </c>
      <c r="E21" s="717"/>
      <c r="F21" s="740">
        <v>1911</v>
      </c>
      <c r="G21" s="740">
        <v>683</v>
      </c>
      <c r="H21" s="740">
        <v>2198</v>
      </c>
      <c r="I21" s="740">
        <v>734</v>
      </c>
      <c r="J21" s="740">
        <v>895</v>
      </c>
      <c r="L21" s="717" t="s">
        <v>720</v>
      </c>
      <c r="M21" s="717">
        <v>0</v>
      </c>
      <c r="N21" s="740">
        <v>3036</v>
      </c>
      <c r="O21" s="740">
        <v>2151</v>
      </c>
      <c r="P21" s="740">
        <v>2409</v>
      </c>
      <c r="Q21" s="740">
        <v>2409</v>
      </c>
      <c r="R21" s="740">
        <v>3036</v>
      </c>
      <c r="T21" s="379">
        <v>0</v>
      </c>
      <c r="U21" s="379">
        <v>0</v>
      </c>
      <c r="V21" s="734">
        <v>0</v>
      </c>
      <c r="W21" s="734">
        <v>0</v>
      </c>
      <c r="X21" s="734">
        <v>0</v>
      </c>
      <c r="Y21" s="734">
        <v>0</v>
      </c>
      <c r="Z21" s="734">
        <v>0</v>
      </c>
      <c r="AB21" s="379"/>
      <c r="AC21" s="379"/>
      <c r="AD21" s="734"/>
      <c r="AE21" s="734"/>
      <c r="AF21" s="734"/>
      <c r="AG21" s="734"/>
      <c r="AH21" s="734"/>
      <c r="AJ21" s="740">
        <f t="shared" si="0"/>
        <v>4947</v>
      </c>
      <c r="AK21" s="740">
        <f t="shared" si="1"/>
        <v>2834</v>
      </c>
      <c r="AL21" s="740">
        <f t="shared" si="2"/>
        <v>4607</v>
      </c>
      <c r="AM21" s="740">
        <f t="shared" si="3"/>
        <v>3143</v>
      </c>
      <c r="AN21" s="740">
        <f t="shared" si="4"/>
        <v>3931</v>
      </c>
      <c r="AO21" s="741">
        <f t="shared" si="5"/>
        <v>14515</v>
      </c>
      <c r="AP21" s="742">
        <f t="shared" si="6"/>
        <v>3720.5</v>
      </c>
      <c r="AQ21" s="718">
        <f t="shared" si="7"/>
        <v>0.63598290598290597</v>
      </c>
      <c r="AR21" s="729"/>
      <c r="AU21" s="32"/>
      <c r="AV21" s="32"/>
      <c r="AW21" s="32"/>
      <c r="AX21" s="32"/>
      <c r="AY21" s="88"/>
      <c r="AZ21" s="88"/>
      <c r="BA21" s="88"/>
      <c r="BB21" s="88"/>
      <c r="BC21" s="88"/>
      <c r="BD21" s="88"/>
      <c r="BE21" s="88"/>
      <c r="BF21" s="88"/>
      <c r="BG21" s="88"/>
      <c r="BH21" s="88"/>
      <c r="BI21" s="88"/>
      <c r="BJ21" s="88"/>
      <c r="BK21" s="88"/>
      <c r="BL21" s="88"/>
      <c r="BM21" s="88"/>
      <c r="BN21" s="88"/>
      <c r="BO21" s="88"/>
      <c r="BP21" s="88"/>
      <c r="BQ21" s="88"/>
      <c r="BR21" s="88"/>
      <c r="BS21" s="88"/>
      <c r="BT21" s="88"/>
      <c r="BU21" s="88"/>
      <c r="BV21" s="88"/>
      <c r="BW21" s="88"/>
      <c r="BX21" s="88"/>
      <c r="BY21" s="88"/>
      <c r="BZ21" s="88"/>
      <c r="CJ21" s="88"/>
      <c r="CK21" s="88"/>
      <c r="CL21" s="88"/>
      <c r="CM21" s="88"/>
      <c r="CN21" s="88"/>
      <c r="CO21" s="88"/>
      <c r="CP21" s="88"/>
      <c r="CQ21" s="88"/>
      <c r="CR21" s="88"/>
      <c r="CS21" s="88"/>
      <c r="CT21" s="88"/>
      <c r="CU21" s="88"/>
      <c r="CV21" s="88"/>
      <c r="CW21" s="88"/>
      <c r="CX21" s="88"/>
      <c r="CY21" s="88"/>
      <c r="CZ21" s="88"/>
      <c r="DA21" s="88"/>
      <c r="DB21" s="88"/>
      <c r="DC21" s="88"/>
      <c r="DD21" s="88"/>
      <c r="DE21" s="88"/>
      <c r="DF21" s="88"/>
      <c r="DG21" s="88"/>
      <c r="DH21" s="88"/>
      <c r="DI21" s="88"/>
      <c r="DJ21" s="88"/>
      <c r="DK21" s="88"/>
      <c r="DL21" s="88"/>
      <c r="DM21" s="88"/>
      <c r="DN21" s="88"/>
      <c r="DO21" s="88"/>
      <c r="DP21" s="88"/>
      <c r="DQ21" s="88"/>
      <c r="DR21" s="88"/>
      <c r="DS21" s="88"/>
      <c r="DT21" s="88"/>
      <c r="DU21" s="88"/>
      <c r="DV21" s="88"/>
      <c r="DW21" s="88"/>
      <c r="DX21" s="88"/>
    </row>
    <row r="22" spans="1:128">
      <c r="A22">
        <v>9</v>
      </c>
      <c r="B22" s="706">
        <f t="shared" si="8"/>
        <v>2017</v>
      </c>
      <c r="D22" s="717" t="s">
        <v>749</v>
      </c>
      <c r="E22" s="717"/>
      <c r="F22" s="740">
        <v>3858</v>
      </c>
      <c r="G22" s="740">
        <v>2095</v>
      </c>
      <c r="H22" s="740">
        <v>3191</v>
      </c>
      <c r="I22" s="740">
        <v>2853</v>
      </c>
      <c r="J22" s="740">
        <v>2454</v>
      </c>
      <c r="L22" s="717" t="s">
        <v>743</v>
      </c>
      <c r="M22" s="717">
        <v>0</v>
      </c>
      <c r="N22" s="740">
        <v>0</v>
      </c>
      <c r="O22" s="740">
        <v>0</v>
      </c>
      <c r="P22" s="740">
        <v>0</v>
      </c>
      <c r="Q22" s="740">
        <v>0</v>
      </c>
      <c r="R22" s="740">
        <v>0</v>
      </c>
      <c r="T22" s="717" t="s">
        <v>744</v>
      </c>
      <c r="U22" s="717">
        <v>0</v>
      </c>
      <c r="V22" s="740">
        <v>3550</v>
      </c>
      <c r="W22" s="740">
        <f>2300-500</f>
        <v>1800</v>
      </c>
      <c r="X22" s="740">
        <v>2582</v>
      </c>
      <c r="Y22" s="740">
        <v>2582</v>
      </c>
      <c r="Z22" s="740">
        <v>2982</v>
      </c>
      <c r="AB22" s="379"/>
      <c r="AC22" s="379"/>
      <c r="AD22" s="734"/>
      <c r="AE22" s="734"/>
      <c r="AF22" s="734"/>
      <c r="AG22" s="734"/>
      <c r="AH22" s="734"/>
      <c r="AJ22" s="740">
        <f t="shared" si="0"/>
        <v>7408</v>
      </c>
      <c r="AK22" s="740">
        <f t="shared" si="1"/>
        <v>3895</v>
      </c>
      <c r="AL22" s="740">
        <f t="shared" si="2"/>
        <v>5773</v>
      </c>
      <c r="AM22" s="740">
        <f t="shared" si="3"/>
        <v>5435</v>
      </c>
      <c r="AN22" s="740">
        <f t="shared" si="4"/>
        <v>5436</v>
      </c>
      <c r="AO22" s="741">
        <f t="shared" si="5"/>
        <v>20539</v>
      </c>
      <c r="AP22" s="742">
        <f t="shared" si="6"/>
        <v>4834</v>
      </c>
      <c r="AQ22" s="718">
        <f t="shared" si="7"/>
        <v>0.82632478632478634</v>
      </c>
      <c r="AR22" s="729"/>
      <c r="AU22" s="1"/>
      <c r="AV22" s="1"/>
      <c r="AW22" s="1"/>
      <c r="AX22" s="1"/>
      <c r="AY22" s="88"/>
      <c r="AZ22" s="88"/>
      <c r="BA22" s="88"/>
      <c r="BB22" s="88"/>
      <c r="BC22" s="88"/>
      <c r="BD22" s="88"/>
      <c r="BE22" s="88"/>
      <c r="BF22" s="88"/>
      <c r="BG22" s="88"/>
      <c r="BH22" s="88"/>
      <c r="BI22" s="88"/>
      <c r="BJ22" s="88"/>
      <c r="BK22" s="88"/>
      <c r="BL22" s="88"/>
      <c r="BM22" s="88"/>
      <c r="BN22" s="88"/>
      <c r="BO22" s="88"/>
      <c r="BP22" s="88"/>
      <c r="BQ22" s="88"/>
      <c r="BR22" s="88"/>
      <c r="BS22" s="88"/>
      <c r="BT22" s="88"/>
      <c r="BU22" s="88"/>
      <c r="BV22" s="88"/>
      <c r="BW22" s="88"/>
      <c r="BX22" s="88"/>
      <c r="BY22" s="88"/>
      <c r="BZ22" s="88"/>
      <c r="CJ22" s="88"/>
      <c r="CK22" s="88"/>
      <c r="CL22" s="88"/>
      <c r="CM22" s="88"/>
      <c r="CN22" s="88"/>
      <c r="CO22" s="88"/>
      <c r="CP22" s="88"/>
      <c r="CQ22" s="88"/>
      <c r="CR22" s="88"/>
      <c r="CS22" s="88"/>
      <c r="CT22" s="88"/>
      <c r="CU22" s="88"/>
      <c r="CV22" s="88"/>
      <c r="CW22" s="88"/>
      <c r="CX22" s="88"/>
      <c r="CY22" s="88"/>
      <c r="CZ22" s="88"/>
      <c r="DA22" s="88"/>
      <c r="DB22" s="88"/>
      <c r="DC22" s="88"/>
      <c r="DD22" s="88"/>
      <c r="DE22" s="88"/>
      <c r="DF22" s="88"/>
      <c r="DG22" s="88"/>
      <c r="DH22" s="88"/>
      <c r="DI22" s="88"/>
      <c r="DJ22" s="88"/>
      <c r="DK22" s="88"/>
      <c r="DL22" s="88"/>
      <c r="DM22" s="88"/>
      <c r="DN22" s="88"/>
      <c r="DO22" s="88"/>
      <c r="DP22" s="88"/>
      <c r="DQ22" s="88"/>
      <c r="DR22" s="88"/>
      <c r="DS22" s="88"/>
      <c r="DT22" s="88"/>
      <c r="DU22" s="88"/>
      <c r="DV22" s="88"/>
      <c r="DW22" s="88"/>
      <c r="DX22" s="88"/>
    </row>
    <row r="23" spans="1:128">
      <c r="A23" s="628">
        <v>10</v>
      </c>
      <c r="B23" s="706">
        <f t="shared" si="8"/>
        <v>2018</v>
      </c>
      <c r="D23" s="717" t="s">
        <v>749</v>
      </c>
      <c r="E23" s="717"/>
      <c r="F23" s="740">
        <v>3858</v>
      </c>
      <c r="G23" s="740">
        <v>2095</v>
      </c>
      <c r="H23" s="740">
        <v>3191</v>
      </c>
      <c r="I23" s="740">
        <v>2853</v>
      </c>
      <c r="J23" s="740">
        <v>2454</v>
      </c>
      <c r="L23" s="717" t="s">
        <v>746</v>
      </c>
      <c r="M23" s="717">
        <v>0</v>
      </c>
      <c r="N23" s="740">
        <v>0</v>
      </c>
      <c r="O23" s="740">
        <v>0</v>
      </c>
      <c r="P23" s="740">
        <v>0</v>
      </c>
      <c r="Q23" s="740">
        <v>0</v>
      </c>
      <c r="R23" s="740">
        <v>0</v>
      </c>
      <c r="T23" s="379">
        <v>0</v>
      </c>
      <c r="U23" s="379">
        <v>0</v>
      </c>
      <c r="V23" s="734">
        <v>0</v>
      </c>
      <c r="W23" s="734">
        <v>0</v>
      </c>
      <c r="X23" s="734">
        <v>0</v>
      </c>
      <c r="Y23" s="734">
        <v>0</v>
      </c>
      <c r="Z23" s="734">
        <v>0</v>
      </c>
      <c r="AB23" s="379"/>
      <c r="AC23" s="379"/>
      <c r="AD23" s="734"/>
      <c r="AE23" s="734"/>
      <c r="AF23" s="734"/>
      <c r="AG23" s="734"/>
      <c r="AH23" s="734"/>
      <c r="AJ23" s="740">
        <f t="shared" si="0"/>
        <v>3858</v>
      </c>
      <c r="AK23" s="740">
        <f t="shared" si="1"/>
        <v>2095</v>
      </c>
      <c r="AL23" s="740">
        <f t="shared" si="2"/>
        <v>3191</v>
      </c>
      <c r="AM23" s="740">
        <f t="shared" si="3"/>
        <v>2853</v>
      </c>
      <c r="AN23" s="740">
        <f t="shared" si="4"/>
        <v>2454</v>
      </c>
      <c r="AO23" s="741">
        <f t="shared" si="5"/>
        <v>10593</v>
      </c>
      <c r="AP23" s="742">
        <f t="shared" ref="AP23:AP63" si="9">AVERAGE(AK23:AN23)</f>
        <v>2648.25</v>
      </c>
      <c r="AQ23" s="718">
        <f t="shared" si="7"/>
        <v>0.45269230769230767</v>
      </c>
      <c r="AR23" s="729"/>
      <c r="AU23" s="32"/>
      <c r="AV23" s="32"/>
      <c r="AW23" s="32"/>
      <c r="AX23" s="32"/>
      <c r="AY23" s="88"/>
      <c r="AZ23" s="88"/>
      <c r="BA23" s="88"/>
      <c r="BB23" s="88"/>
      <c r="BC23" s="88"/>
      <c r="BD23" s="88"/>
      <c r="BE23" s="88"/>
      <c r="BF23" s="88"/>
      <c r="BG23" s="88"/>
      <c r="BH23" s="88"/>
      <c r="BI23" s="88"/>
      <c r="BJ23" s="88"/>
      <c r="BK23" s="88"/>
      <c r="BL23" s="88"/>
      <c r="BM23" s="88"/>
      <c r="BN23" s="88"/>
      <c r="BO23" s="88"/>
      <c r="BP23" s="88"/>
      <c r="BQ23" s="88"/>
      <c r="BR23" s="88"/>
      <c r="BS23" s="88"/>
      <c r="BT23" s="88"/>
      <c r="BU23" s="88"/>
      <c r="BV23" s="88"/>
      <c r="BW23" s="88"/>
      <c r="BX23" s="88"/>
      <c r="BY23" s="88"/>
      <c r="BZ23" s="88"/>
      <c r="CJ23" s="88"/>
      <c r="CK23" s="88"/>
      <c r="CL23" s="88"/>
      <c r="CM23" s="88"/>
      <c r="CN23" s="88"/>
      <c r="CO23" s="88"/>
      <c r="CP23" s="88"/>
      <c r="CQ23" s="88"/>
      <c r="CR23" s="88"/>
      <c r="CS23" s="88"/>
      <c r="CT23" s="88"/>
      <c r="CU23" s="88"/>
      <c r="CV23" s="88"/>
      <c r="CW23" s="88"/>
      <c r="CX23" s="88"/>
      <c r="CY23" s="88"/>
      <c r="CZ23" s="88"/>
      <c r="DA23" s="88"/>
      <c r="DB23" s="88"/>
      <c r="DC23" s="88"/>
      <c r="DD23" s="88"/>
      <c r="DE23" s="88"/>
      <c r="DF23" s="88"/>
      <c r="DG23" s="88"/>
      <c r="DH23" s="88"/>
      <c r="DI23" s="88"/>
      <c r="DJ23" s="88"/>
      <c r="DK23" s="88"/>
      <c r="DL23" s="88"/>
      <c r="DM23" s="88"/>
      <c r="DN23" s="88"/>
      <c r="DO23" s="88"/>
      <c r="DP23" s="88"/>
      <c r="DQ23" s="88"/>
      <c r="DR23" s="88"/>
      <c r="DS23" s="88"/>
      <c r="DT23" s="88"/>
      <c r="DU23" s="88"/>
      <c r="DV23" s="88"/>
      <c r="DW23" s="88"/>
      <c r="DX23" s="88"/>
    </row>
    <row r="24" spans="1:128">
      <c r="A24" s="628">
        <v>11</v>
      </c>
      <c r="B24" s="706">
        <f t="shared" si="8"/>
        <v>2019</v>
      </c>
      <c r="D24" s="717" t="s">
        <v>751</v>
      </c>
      <c r="E24" s="717"/>
      <c r="F24" s="740">
        <v>2966</v>
      </c>
      <c r="G24" s="740">
        <v>2137</v>
      </c>
      <c r="H24" s="740">
        <v>2435</v>
      </c>
      <c r="I24" s="740">
        <v>976</v>
      </c>
      <c r="J24" s="740">
        <v>2514</v>
      </c>
      <c r="L24" s="717"/>
      <c r="M24" s="717"/>
      <c r="N24" s="740"/>
      <c r="O24" s="740"/>
      <c r="P24" s="740"/>
      <c r="Q24" s="740"/>
      <c r="R24" s="740"/>
      <c r="T24" s="717" t="s">
        <v>747</v>
      </c>
      <c r="U24" s="717">
        <v>0</v>
      </c>
      <c r="V24" s="740">
        <v>3026</v>
      </c>
      <c r="W24" s="740">
        <f>2205-500</f>
        <v>1705</v>
      </c>
      <c r="X24" s="740">
        <v>2778</v>
      </c>
      <c r="Y24" s="740">
        <v>2778</v>
      </c>
      <c r="Z24" s="740">
        <v>2927</v>
      </c>
      <c r="AB24" s="379"/>
      <c r="AC24" s="379"/>
      <c r="AD24" s="734"/>
      <c r="AE24" s="734"/>
      <c r="AF24" s="734"/>
      <c r="AG24" s="734"/>
      <c r="AH24" s="734"/>
      <c r="AJ24" s="740">
        <f t="shared" si="0"/>
        <v>5992</v>
      </c>
      <c r="AK24" s="740">
        <f t="shared" si="1"/>
        <v>3842</v>
      </c>
      <c r="AL24" s="740">
        <f t="shared" si="2"/>
        <v>5213</v>
      </c>
      <c r="AM24" s="740">
        <f t="shared" si="3"/>
        <v>3754</v>
      </c>
      <c r="AN24" s="740">
        <f t="shared" si="4"/>
        <v>5441</v>
      </c>
      <c r="AO24" s="741">
        <f t="shared" si="5"/>
        <v>18250</v>
      </c>
      <c r="AP24" s="742">
        <f t="shared" si="9"/>
        <v>4562.5</v>
      </c>
      <c r="AQ24" s="718">
        <f t="shared" si="7"/>
        <v>0.77991452991452992</v>
      </c>
      <c r="AR24" s="729"/>
      <c r="AU24" s="1"/>
      <c r="AV24" s="1"/>
      <c r="AW24" s="1"/>
      <c r="AX24" s="1"/>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row>
    <row r="25" spans="1:128">
      <c r="A25" s="628">
        <v>12</v>
      </c>
      <c r="B25" s="706">
        <f t="shared" si="8"/>
        <v>2020</v>
      </c>
      <c r="D25" s="717" t="s">
        <v>753</v>
      </c>
      <c r="E25" s="717"/>
      <c r="F25" s="740">
        <v>1346</v>
      </c>
      <c r="G25" s="740">
        <v>1333</v>
      </c>
      <c r="H25" s="740">
        <v>2213</v>
      </c>
      <c r="I25" s="740">
        <v>1027</v>
      </c>
      <c r="J25" s="740">
        <v>751</v>
      </c>
      <c r="L25" s="717" t="s">
        <v>750</v>
      </c>
      <c r="M25" s="717">
        <v>0</v>
      </c>
      <c r="N25" s="740">
        <v>2977</v>
      </c>
      <c r="O25" s="740">
        <v>2357</v>
      </c>
      <c r="P25" s="740">
        <v>2625</v>
      </c>
      <c r="Q25" s="740">
        <v>2625</v>
      </c>
      <c r="R25" s="740">
        <v>2930</v>
      </c>
      <c r="T25" s="717"/>
      <c r="U25" s="717"/>
      <c r="V25" s="740"/>
      <c r="W25" s="740"/>
      <c r="X25" s="740"/>
      <c r="Y25" s="740"/>
      <c r="Z25" s="740"/>
      <c r="AB25" s="379"/>
      <c r="AC25" s="379"/>
      <c r="AD25" s="734"/>
      <c r="AE25" s="734"/>
      <c r="AF25" s="734"/>
      <c r="AG25" s="734"/>
      <c r="AH25" s="734"/>
      <c r="AJ25" s="740">
        <f t="shared" si="0"/>
        <v>4323</v>
      </c>
      <c r="AK25" s="740">
        <f t="shared" si="1"/>
        <v>3690</v>
      </c>
      <c r="AL25" s="740">
        <f t="shared" si="2"/>
        <v>4838</v>
      </c>
      <c r="AM25" s="740">
        <f t="shared" si="3"/>
        <v>3652</v>
      </c>
      <c r="AN25" s="740">
        <f t="shared" si="4"/>
        <v>3681</v>
      </c>
      <c r="AO25" s="741">
        <f t="shared" si="5"/>
        <v>15861</v>
      </c>
      <c r="AP25" s="742">
        <f t="shared" si="9"/>
        <v>3965.25</v>
      </c>
      <c r="AQ25" s="718">
        <f t="shared" si="7"/>
        <v>0.67782051282051281</v>
      </c>
      <c r="AR25" s="729"/>
      <c r="AS25" s="729"/>
      <c r="AU25" s="32"/>
      <c r="AV25" s="32"/>
      <c r="AW25" s="32"/>
      <c r="AX25" s="32"/>
      <c r="AY25" s="88"/>
      <c r="AZ25" s="88"/>
      <c r="BA25" s="88"/>
      <c r="BB25" s="88"/>
      <c r="BC25" s="88"/>
      <c r="BD25" s="88"/>
      <c r="BE25" s="88"/>
      <c r="BF25" s="88"/>
      <c r="BG25" s="88"/>
      <c r="BH25" s="88"/>
      <c r="BI25" s="88"/>
      <c r="BJ25" s="88"/>
      <c r="BK25" s="88"/>
      <c r="BL25" s="88"/>
      <c r="BM25" s="88"/>
      <c r="BN25" s="88"/>
      <c r="BO25" s="88"/>
      <c r="BP25" s="88"/>
      <c r="BQ25" s="88"/>
      <c r="BR25" s="88"/>
      <c r="BS25" s="88"/>
      <c r="BT25" s="88"/>
      <c r="BU25" s="88"/>
      <c r="BV25" s="88"/>
      <c r="BW25" s="88"/>
      <c r="BX25" s="88"/>
      <c r="BY25" s="88"/>
      <c r="BZ25" s="88"/>
      <c r="CJ25" s="88"/>
      <c r="CK25" s="88"/>
      <c r="CL25" s="88"/>
      <c r="CM25" s="88"/>
      <c r="CN25" s="88"/>
      <c r="CO25" s="88"/>
      <c r="CP25" s="88"/>
      <c r="CQ25" s="88"/>
      <c r="CR25" s="88"/>
      <c r="CS25" s="88"/>
      <c r="CT25" s="88"/>
      <c r="CU25" s="88"/>
      <c r="CV25" s="88"/>
      <c r="CW25" s="88"/>
      <c r="CX25" s="88"/>
      <c r="CY25" s="88"/>
      <c r="CZ25" s="88"/>
      <c r="DA25" s="88"/>
      <c r="DB25" s="88"/>
      <c r="DC25" s="88"/>
      <c r="DD25" s="88"/>
      <c r="DE25" s="88"/>
      <c r="DF25" s="88"/>
      <c r="DG25" s="88"/>
      <c r="DH25" s="88"/>
      <c r="DI25" s="88"/>
      <c r="DJ25" s="88"/>
      <c r="DK25" s="88"/>
      <c r="DL25" s="88"/>
      <c r="DM25" s="88"/>
      <c r="DN25" s="88"/>
      <c r="DO25" s="88"/>
      <c r="DP25" s="88"/>
      <c r="DQ25" s="88"/>
      <c r="DR25" s="88"/>
      <c r="DS25" s="88"/>
      <c r="DT25" s="88"/>
      <c r="DU25" s="88"/>
      <c r="DV25" s="88"/>
      <c r="DW25" s="88"/>
      <c r="DX25" s="88"/>
    </row>
    <row r="26" spans="1:128">
      <c r="A26" s="628">
        <v>13</v>
      </c>
      <c r="B26" s="706">
        <f t="shared" si="8"/>
        <v>2021</v>
      </c>
      <c r="D26" s="717" t="s">
        <v>755</v>
      </c>
      <c r="E26" s="717"/>
      <c r="F26" s="740">
        <v>1166</v>
      </c>
      <c r="G26" s="740">
        <v>858</v>
      </c>
      <c r="H26" s="740">
        <v>1166</v>
      </c>
      <c r="I26" s="740">
        <v>1166</v>
      </c>
      <c r="J26" s="740">
        <v>971</v>
      </c>
      <c r="L26" s="717"/>
      <c r="M26" s="717"/>
      <c r="N26" s="740"/>
      <c r="O26" s="740"/>
      <c r="P26" s="740"/>
      <c r="Q26" s="740"/>
      <c r="R26" s="740"/>
      <c r="T26" s="717" t="s">
        <v>754</v>
      </c>
      <c r="U26" s="717">
        <v>0</v>
      </c>
      <c r="V26" s="740">
        <v>4426</v>
      </c>
      <c r="W26" s="740">
        <f>3407-500</f>
        <v>2907</v>
      </c>
      <c r="X26" s="740">
        <v>3354</v>
      </c>
      <c r="Y26" s="740">
        <v>3486</v>
      </c>
      <c r="Z26" s="740">
        <v>4686</v>
      </c>
      <c r="AB26" s="717" t="s">
        <v>764</v>
      </c>
      <c r="AC26" s="717"/>
      <c r="AD26" s="740">
        <v>1289</v>
      </c>
      <c r="AE26" s="740">
        <v>0</v>
      </c>
      <c r="AF26" s="740">
        <v>0</v>
      </c>
      <c r="AG26" s="740">
        <v>0</v>
      </c>
      <c r="AH26" s="740">
        <v>0</v>
      </c>
      <c r="AJ26" s="740">
        <f t="shared" si="0"/>
        <v>6881</v>
      </c>
      <c r="AK26" s="740">
        <f t="shared" si="1"/>
        <v>3765</v>
      </c>
      <c r="AL26" s="740">
        <f t="shared" si="2"/>
        <v>4520</v>
      </c>
      <c r="AM26" s="740">
        <f t="shared" si="3"/>
        <v>4652</v>
      </c>
      <c r="AN26" s="740">
        <f t="shared" si="4"/>
        <v>5657</v>
      </c>
      <c r="AO26" s="719">
        <f t="shared" si="5"/>
        <v>18594</v>
      </c>
      <c r="AP26" s="742">
        <f t="shared" si="9"/>
        <v>4648.5</v>
      </c>
      <c r="AQ26" s="718">
        <f t="shared" si="7"/>
        <v>0.79461538461538461</v>
      </c>
      <c r="AR26" s="729"/>
      <c r="AS26" s="729"/>
      <c r="AU26" s="1"/>
      <c r="AV26" s="1"/>
      <c r="AW26" s="1"/>
      <c r="AX26" s="1"/>
      <c r="AY26" s="88"/>
      <c r="AZ26" s="88"/>
      <c r="BA26" s="88"/>
      <c r="BB26" s="88"/>
      <c r="BC26" s="88"/>
      <c r="BD26" s="88"/>
      <c r="BE26" s="88"/>
      <c r="BF26" s="88"/>
      <c r="BG26" s="88"/>
      <c r="BH26" s="88"/>
      <c r="BI26" s="88"/>
      <c r="BJ26" s="88"/>
      <c r="BK26" s="88"/>
      <c r="BL26" s="88"/>
      <c r="BM26" s="88"/>
      <c r="BN26" s="88"/>
      <c r="BO26" s="88"/>
      <c r="BP26" s="88"/>
      <c r="BQ26" s="88"/>
      <c r="BR26" s="88"/>
      <c r="BS26" s="88"/>
      <c r="BT26" s="88"/>
      <c r="BU26" s="88"/>
      <c r="BV26" s="88"/>
      <c r="BW26" s="88"/>
      <c r="BX26" s="88"/>
      <c r="BY26" s="88"/>
      <c r="BZ26" s="88"/>
      <c r="CA26" s="88"/>
      <c r="CB26" s="88"/>
      <c r="CC26" s="88"/>
      <c r="CD26" s="88"/>
      <c r="CE26" s="88"/>
      <c r="CF26" s="88"/>
      <c r="CG26" s="88"/>
      <c r="CH26" s="88"/>
      <c r="CI26" s="88"/>
      <c r="CJ26" s="88"/>
      <c r="CK26" s="88"/>
      <c r="CL26" s="88"/>
      <c r="CM26" s="88"/>
      <c r="CN26" s="88"/>
      <c r="CO26" s="88"/>
      <c r="CP26" s="88"/>
      <c r="CQ26" s="88"/>
      <c r="CR26" s="88"/>
      <c r="CS26" s="88"/>
      <c r="CT26" s="88"/>
      <c r="CU26" s="88"/>
      <c r="CV26" s="88"/>
      <c r="CW26" s="88"/>
      <c r="CX26" s="88"/>
      <c r="CY26" s="88"/>
      <c r="CZ26" s="88"/>
      <c r="DA26" s="88"/>
      <c r="DB26" s="88"/>
      <c r="DC26" s="88"/>
      <c r="DD26" s="88"/>
      <c r="DE26" s="88"/>
      <c r="DF26" s="88"/>
      <c r="DG26" s="88"/>
      <c r="DH26" s="88"/>
      <c r="DI26" s="88"/>
      <c r="DJ26" s="88"/>
      <c r="DK26" s="88"/>
      <c r="DL26" s="88"/>
      <c r="DM26" s="88"/>
      <c r="DN26" s="88"/>
      <c r="DO26" s="88"/>
      <c r="DP26" s="88"/>
      <c r="DQ26" s="88"/>
      <c r="DR26" s="88"/>
      <c r="DS26" s="88"/>
      <c r="DT26" s="88"/>
      <c r="DU26" s="88"/>
      <c r="DV26" s="88"/>
      <c r="DW26" s="88"/>
      <c r="DX26" s="88"/>
    </row>
    <row r="27" spans="1:128">
      <c r="A27" s="628">
        <v>14</v>
      </c>
      <c r="B27" s="706">
        <f t="shared" si="8"/>
        <v>2022</v>
      </c>
      <c r="D27" s="717" t="s">
        <v>757</v>
      </c>
      <c r="E27" s="717"/>
      <c r="F27" s="740">
        <v>2607</v>
      </c>
      <c r="G27" s="740">
        <v>1838</v>
      </c>
      <c r="H27" s="740">
        <v>2164</v>
      </c>
      <c r="I27" s="740">
        <v>2059</v>
      </c>
      <c r="J27" s="740">
        <v>1823</v>
      </c>
      <c r="L27" s="717"/>
      <c r="M27" s="717"/>
      <c r="N27" s="740"/>
      <c r="O27" s="740"/>
      <c r="P27" s="740"/>
      <c r="Q27" s="740"/>
      <c r="R27" s="740"/>
      <c r="T27" s="717"/>
      <c r="U27" s="717"/>
      <c r="V27" s="740"/>
      <c r="W27" s="740"/>
      <c r="X27" s="740"/>
      <c r="Y27" s="740"/>
      <c r="Z27" s="740"/>
      <c r="AB27" s="717" t="s">
        <v>766</v>
      </c>
      <c r="AC27" s="717"/>
      <c r="AD27" s="740">
        <v>4463</v>
      </c>
      <c r="AE27" s="740">
        <v>4404</v>
      </c>
      <c r="AF27" s="740">
        <v>3743</v>
      </c>
      <c r="AG27" s="740">
        <v>3772</v>
      </c>
      <c r="AH27" s="740">
        <v>4560</v>
      </c>
      <c r="AJ27" s="740">
        <f t="shared" si="0"/>
        <v>7070</v>
      </c>
      <c r="AK27" s="740">
        <f t="shared" si="1"/>
        <v>6242</v>
      </c>
      <c r="AL27" s="740">
        <f t="shared" si="2"/>
        <v>5907</v>
      </c>
      <c r="AM27" s="740">
        <f t="shared" si="3"/>
        <v>5831</v>
      </c>
      <c r="AN27" s="740">
        <f t="shared" si="4"/>
        <v>6383</v>
      </c>
      <c r="AO27" s="741">
        <f t="shared" si="5"/>
        <v>24363</v>
      </c>
      <c r="AP27" s="742">
        <f t="shared" si="9"/>
        <v>6090.75</v>
      </c>
      <c r="AQ27" s="718">
        <f t="shared" si="7"/>
        <v>1.0411538461538461</v>
      </c>
      <c r="AR27" s="729"/>
      <c r="AS27" s="729"/>
      <c r="AU27" s="32"/>
      <c r="AV27" s="32"/>
      <c r="AW27" s="32"/>
      <c r="AX27" s="32"/>
      <c r="AY27" s="88"/>
      <c r="AZ27" s="88"/>
      <c r="BA27" s="88"/>
      <c r="BB27" s="88"/>
      <c r="BC27" s="88"/>
      <c r="BD27" s="88"/>
      <c r="BE27" s="88"/>
      <c r="BF27" s="88"/>
      <c r="BG27" s="88"/>
      <c r="BH27" s="88"/>
      <c r="BI27" s="88"/>
      <c r="BJ27" s="88"/>
      <c r="BK27" s="88"/>
      <c r="BL27" s="88"/>
      <c r="BM27" s="88"/>
      <c r="BN27" s="88"/>
      <c r="BO27" s="88"/>
      <c r="BP27" s="88"/>
      <c r="BQ27" s="88"/>
      <c r="BR27" s="88"/>
      <c r="BS27" s="88"/>
      <c r="BT27" s="88"/>
      <c r="BU27" s="88"/>
      <c r="BV27" s="88"/>
      <c r="BW27" s="88"/>
      <c r="BX27" s="88"/>
      <c r="BY27" s="88"/>
      <c r="BZ27" s="88"/>
      <c r="CA27" s="88"/>
      <c r="CB27" s="88"/>
      <c r="CC27" s="88"/>
      <c r="CD27" s="88"/>
      <c r="CE27" s="88"/>
      <c r="CF27" s="88"/>
      <c r="CG27" s="88"/>
      <c r="CH27" s="88"/>
      <c r="CI27" s="88"/>
      <c r="CJ27" s="88"/>
      <c r="CK27" s="88"/>
      <c r="CL27" s="88"/>
      <c r="CM27" s="88"/>
      <c r="CN27" s="88"/>
      <c r="CO27" s="88"/>
      <c r="CP27" s="88"/>
      <c r="CQ27" s="88"/>
      <c r="CR27" s="88"/>
      <c r="CS27" s="88"/>
      <c r="CT27" s="88"/>
      <c r="CU27" s="88"/>
      <c r="CV27" s="88"/>
      <c r="CW27" s="88"/>
      <c r="CX27" s="88"/>
      <c r="CY27" s="88"/>
      <c r="CZ27" s="88"/>
      <c r="DA27" s="88"/>
      <c r="DB27" s="88"/>
      <c r="DC27" s="88"/>
      <c r="DD27" s="88"/>
      <c r="DE27" s="88"/>
      <c r="DF27" s="88"/>
      <c r="DG27" s="88"/>
      <c r="DH27" s="88"/>
      <c r="DI27" s="88"/>
      <c r="DJ27" s="88"/>
      <c r="DK27" s="88"/>
      <c r="DL27" s="88"/>
      <c r="DM27" s="88"/>
      <c r="DN27" s="88"/>
      <c r="DO27" s="88"/>
      <c r="DP27" s="88"/>
      <c r="DQ27" s="88"/>
      <c r="DR27" s="88"/>
      <c r="DS27" s="88"/>
      <c r="DT27" s="88"/>
      <c r="DU27" s="88"/>
      <c r="DV27" s="88"/>
      <c r="DW27" s="88"/>
      <c r="DX27" s="88"/>
    </row>
    <row r="28" spans="1:128">
      <c r="A28" s="628">
        <v>15</v>
      </c>
      <c r="B28" s="706">
        <f t="shared" si="8"/>
        <v>2023</v>
      </c>
      <c r="D28" s="717" t="s">
        <v>719</v>
      </c>
      <c r="E28" s="717"/>
      <c r="F28" s="740">
        <v>564</v>
      </c>
      <c r="G28" s="740">
        <v>3367</v>
      </c>
      <c r="H28" s="740">
        <v>565</v>
      </c>
      <c r="I28" s="740">
        <v>3159</v>
      </c>
      <c r="J28" s="740">
        <v>2789</v>
      </c>
      <c r="L28" s="717"/>
      <c r="M28" s="717"/>
      <c r="N28" s="740"/>
      <c r="O28" s="740"/>
      <c r="P28" s="740"/>
      <c r="Q28" s="740"/>
      <c r="R28" s="740"/>
      <c r="T28" s="717"/>
      <c r="U28" s="717"/>
      <c r="V28" s="740"/>
      <c r="W28" s="740"/>
      <c r="X28" s="740"/>
      <c r="Y28" s="740"/>
      <c r="Z28" s="740"/>
      <c r="AB28" s="717" t="s">
        <v>768</v>
      </c>
      <c r="AC28" s="717"/>
      <c r="AD28" s="740">
        <v>4062</v>
      </c>
      <c r="AE28" s="740">
        <v>907</v>
      </c>
      <c r="AF28" s="740">
        <v>1409</v>
      </c>
      <c r="AG28" s="740">
        <v>1409</v>
      </c>
      <c r="AH28" s="740">
        <v>2087</v>
      </c>
      <c r="AJ28" s="740">
        <f t="shared" si="0"/>
        <v>4626</v>
      </c>
      <c r="AK28" s="740">
        <f t="shared" si="1"/>
        <v>4274</v>
      </c>
      <c r="AL28" s="740">
        <f t="shared" si="2"/>
        <v>1974</v>
      </c>
      <c r="AM28" s="740">
        <f t="shared" si="3"/>
        <v>4568</v>
      </c>
      <c r="AN28" s="740">
        <f t="shared" si="4"/>
        <v>4876</v>
      </c>
      <c r="AO28" s="719">
        <f t="shared" si="5"/>
        <v>15692</v>
      </c>
      <c r="AP28" s="742">
        <f t="shared" si="9"/>
        <v>3923</v>
      </c>
      <c r="AQ28" s="718">
        <f t="shared" si="7"/>
        <v>0.67059829059829057</v>
      </c>
      <c r="AR28" s="729"/>
      <c r="AS28" s="729"/>
      <c r="AU28" s="1"/>
      <c r="AV28" s="1"/>
      <c r="AW28" s="1"/>
      <c r="AX28" s="1"/>
      <c r="AY28" s="88"/>
      <c r="AZ28" s="88"/>
      <c r="BA28" s="88"/>
      <c r="BB28" s="88"/>
      <c r="BC28" s="88"/>
      <c r="BD28" s="88"/>
      <c r="BE28" s="88"/>
      <c r="BF28" s="88"/>
      <c r="BG28" s="88"/>
      <c r="BH28" s="88"/>
      <c r="BI28" s="88"/>
      <c r="BJ28" s="88"/>
      <c r="BK28" s="88"/>
      <c r="BL28" s="88"/>
      <c r="BM28" s="88"/>
      <c r="BN28" s="88"/>
      <c r="BO28" s="88"/>
      <c r="BP28" s="88"/>
      <c r="BQ28" s="88"/>
      <c r="BR28" s="88"/>
      <c r="BS28" s="88"/>
      <c r="BT28" s="88"/>
      <c r="BU28" s="88"/>
      <c r="BV28" s="88"/>
      <c r="BW28" s="88"/>
      <c r="BX28" s="88"/>
      <c r="BY28" s="88"/>
      <c r="BZ28" s="88"/>
      <c r="CA28" s="88"/>
      <c r="CB28" s="88"/>
      <c r="CC28" s="88"/>
      <c r="CD28" s="88"/>
      <c r="CE28" s="88"/>
      <c r="CF28" s="88"/>
      <c r="CG28" s="88"/>
      <c r="CH28" s="88"/>
      <c r="CI28" s="88"/>
      <c r="CJ28" s="88"/>
      <c r="CK28" s="88"/>
      <c r="CL28" s="88"/>
      <c r="CM28" s="88"/>
      <c r="CN28" s="88"/>
      <c r="CO28" s="88"/>
      <c r="CP28" s="88"/>
      <c r="CQ28" s="88"/>
      <c r="CR28" s="88"/>
      <c r="CS28" s="88"/>
      <c r="CT28" s="88"/>
      <c r="CU28" s="88"/>
      <c r="CV28" s="88"/>
      <c r="CW28" s="88"/>
      <c r="CX28" s="88"/>
      <c r="CY28" s="88"/>
      <c r="CZ28" s="88"/>
      <c r="DA28" s="88"/>
      <c r="DB28" s="88"/>
      <c r="DC28" s="88"/>
      <c r="DD28" s="88"/>
      <c r="DE28" s="88"/>
      <c r="DF28" s="88"/>
      <c r="DG28" s="88"/>
      <c r="DH28" s="88"/>
      <c r="DI28" s="88"/>
      <c r="DJ28" s="88"/>
      <c r="DK28" s="88"/>
      <c r="DL28" s="88"/>
      <c r="DM28" s="88"/>
      <c r="DN28" s="88"/>
      <c r="DO28" s="88"/>
      <c r="DP28" s="88"/>
      <c r="DQ28" s="88"/>
      <c r="DR28" s="88"/>
      <c r="DS28" s="88"/>
      <c r="DT28" s="88"/>
      <c r="DU28" s="88"/>
      <c r="DV28" s="88"/>
      <c r="DW28" s="88"/>
      <c r="DX28" s="88"/>
    </row>
    <row r="29" spans="1:128">
      <c r="A29" s="628">
        <v>16</v>
      </c>
      <c r="B29" s="706">
        <f t="shared" si="8"/>
        <v>2024</v>
      </c>
      <c r="D29" s="448"/>
      <c r="E29" s="448"/>
      <c r="F29" s="739"/>
      <c r="G29" s="739"/>
      <c r="H29" s="739"/>
      <c r="I29" s="739"/>
      <c r="J29" s="739"/>
      <c r="L29" s="379">
        <v>0</v>
      </c>
      <c r="M29" s="379">
        <v>0</v>
      </c>
      <c r="N29" s="734">
        <v>0</v>
      </c>
      <c r="O29" s="734">
        <v>0</v>
      </c>
      <c r="P29" s="734">
        <v>0</v>
      </c>
      <c r="Q29" s="734">
        <v>0</v>
      </c>
      <c r="R29" s="734">
        <v>0</v>
      </c>
      <c r="T29" s="717" t="s">
        <v>752</v>
      </c>
      <c r="U29" s="717">
        <v>0</v>
      </c>
      <c r="V29" s="740">
        <v>6599</v>
      </c>
      <c r="W29" s="740">
        <f>5319-500</f>
        <v>4819</v>
      </c>
      <c r="X29" s="740">
        <v>6313</v>
      </c>
      <c r="Y29" s="740">
        <v>6313</v>
      </c>
      <c r="Z29" s="740">
        <v>6329</v>
      </c>
      <c r="AB29" s="379"/>
      <c r="AC29" s="379"/>
      <c r="AD29" s="734"/>
      <c r="AE29" s="734"/>
      <c r="AF29" s="734"/>
      <c r="AG29" s="734"/>
      <c r="AH29" s="734"/>
      <c r="AJ29" s="740">
        <f t="shared" si="0"/>
        <v>6599</v>
      </c>
      <c r="AK29" s="740">
        <f t="shared" si="1"/>
        <v>4819</v>
      </c>
      <c r="AL29" s="740">
        <f t="shared" si="2"/>
        <v>6313</v>
      </c>
      <c r="AM29" s="740">
        <f t="shared" si="3"/>
        <v>6313</v>
      </c>
      <c r="AN29" s="740">
        <f t="shared" si="4"/>
        <v>6329</v>
      </c>
      <c r="AO29" s="719">
        <f t="shared" si="5"/>
        <v>23774</v>
      </c>
      <c r="AP29" s="742">
        <f t="shared" si="9"/>
        <v>5943.5</v>
      </c>
      <c r="AQ29" s="718">
        <f t="shared" si="7"/>
        <v>1.015982905982906</v>
      </c>
      <c r="AR29" s="729"/>
      <c r="AS29" s="729"/>
      <c r="AU29" s="1"/>
      <c r="AV29" s="1"/>
      <c r="AW29" s="1"/>
      <c r="AX29" s="1"/>
      <c r="BB29" s="88"/>
      <c r="BC29" s="88"/>
      <c r="BD29" s="88"/>
      <c r="BE29" s="88"/>
      <c r="BF29" s="88"/>
      <c r="BG29" s="88"/>
      <c r="BH29" s="88"/>
      <c r="BI29" s="88"/>
      <c r="BJ29" s="88"/>
      <c r="BK29" s="88"/>
      <c r="BL29" s="88"/>
      <c r="BM29" s="88"/>
      <c r="BN29" s="88"/>
      <c r="BO29" s="88"/>
      <c r="BP29" s="88"/>
      <c r="BQ29" s="88"/>
      <c r="BR29" s="88"/>
      <c r="BS29" s="88"/>
      <c r="BT29" s="88"/>
      <c r="BU29" s="88"/>
      <c r="BV29" s="88"/>
      <c r="BW29" s="88"/>
      <c r="BX29" s="88"/>
      <c r="BY29" s="88"/>
      <c r="BZ29" s="88"/>
      <c r="CA29" s="88"/>
      <c r="CB29" s="88"/>
      <c r="CC29" s="88"/>
      <c r="CD29" s="88"/>
      <c r="CE29" s="88"/>
      <c r="CF29" s="88"/>
      <c r="CG29" s="88"/>
      <c r="CH29" s="88"/>
      <c r="CI29" s="88"/>
      <c r="CJ29" s="88"/>
      <c r="CK29" s="88"/>
      <c r="CL29" s="88"/>
      <c r="CM29" s="88"/>
      <c r="CN29" s="88"/>
      <c r="CO29" s="88"/>
      <c r="CP29" s="88"/>
      <c r="CQ29" s="88"/>
      <c r="CR29" s="88"/>
      <c r="CS29" s="88"/>
      <c r="CT29" s="88"/>
      <c r="CU29" s="88"/>
      <c r="CV29" s="88"/>
      <c r="CW29" s="88"/>
      <c r="CX29" s="88"/>
      <c r="CY29" s="88"/>
      <c r="CZ29" s="88"/>
      <c r="DA29" s="88"/>
      <c r="DB29" s="88"/>
      <c r="DC29" s="88"/>
      <c r="DD29" s="88"/>
      <c r="DE29" s="88"/>
      <c r="DF29" s="88"/>
      <c r="DG29" s="88"/>
      <c r="DH29" s="88"/>
      <c r="DI29" s="88"/>
      <c r="DJ29" s="88"/>
      <c r="DK29" s="88"/>
      <c r="DL29" s="88"/>
      <c r="DM29" s="88"/>
      <c r="DN29" s="88"/>
      <c r="DO29" s="88"/>
      <c r="DP29" s="88"/>
      <c r="DQ29" s="88"/>
      <c r="DR29" s="88"/>
      <c r="DS29" s="88"/>
      <c r="DT29" s="88"/>
      <c r="DU29" s="88"/>
      <c r="DV29" s="88"/>
      <c r="DW29" s="88"/>
      <c r="DX29" s="88"/>
    </row>
    <row r="30" spans="1:128">
      <c r="A30" s="628">
        <v>17</v>
      </c>
      <c r="B30" s="706">
        <f t="shared" si="8"/>
        <v>2025</v>
      </c>
      <c r="D30" s="448"/>
      <c r="E30" s="448"/>
      <c r="F30" s="739"/>
      <c r="G30" s="739"/>
      <c r="H30" s="739"/>
      <c r="I30" s="739"/>
      <c r="J30" s="739"/>
      <c r="L30" s="379">
        <v>0</v>
      </c>
      <c r="M30" s="379">
        <v>0</v>
      </c>
      <c r="N30" s="734">
        <v>0</v>
      </c>
      <c r="O30" s="734">
        <v>0</v>
      </c>
      <c r="P30" s="734">
        <v>0</v>
      </c>
      <c r="Q30" s="734">
        <v>0</v>
      </c>
      <c r="R30" s="734">
        <v>0</v>
      </c>
      <c r="T30" s="717"/>
      <c r="U30" s="717"/>
      <c r="V30" s="740"/>
      <c r="W30" s="740"/>
      <c r="X30" s="740"/>
      <c r="Y30" s="740"/>
      <c r="Z30" s="740"/>
      <c r="AB30" s="717" t="s">
        <v>770</v>
      </c>
      <c r="AC30" s="717"/>
      <c r="AD30" s="740">
        <v>6309</v>
      </c>
      <c r="AE30" s="740">
        <v>4353</v>
      </c>
      <c r="AF30" s="740">
        <v>4119</v>
      </c>
      <c r="AG30" s="740">
        <v>4119</v>
      </c>
      <c r="AH30" s="740">
        <v>4989</v>
      </c>
      <c r="AJ30" s="740">
        <f t="shared" si="0"/>
        <v>6309</v>
      </c>
      <c r="AK30" s="740">
        <f t="shared" si="1"/>
        <v>4353</v>
      </c>
      <c r="AL30" s="740">
        <f t="shared" si="2"/>
        <v>4119</v>
      </c>
      <c r="AM30" s="740">
        <f t="shared" si="3"/>
        <v>4119</v>
      </c>
      <c r="AN30" s="740">
        <f t="shared" si="4"/>
        <v>4989</v>
      </c>
      <c r="AO30" s="741">
        <f t="shared" si="5"/>
        <v>17580</v>
      </c>
      <c r="AP30" s="742">
        <f t="shared" si="9"/>
        <v>4395</v>
      </c>
      <c r="AQ30" s="718">
        <f t="shared" si="7"/>
        <v>0.75128205128205128</v>
      </c>
      <c r="AR30" s="729"/>
      <c r="AS30" s="729"/>
      <c r="AU30" s="1"/>
      <c r="AV30" s="1"/>
      <c r="AW30" s="1"/>
      <c r="AX30" s="1"/>
      <c r="BB30" s="88"/>
      <c r="BC30" s="88"/>
      <c r="BD30" s="88"/>
      <c r="BE30" s="88"/>
      <c r="BF30" s="88"/>
      <c r="BG30" s="88"/>
      <c r="BH30" s="88"/>
      <c r="BI30" s="88"/>
      <c r="BJ30" s="88"/>
      <c r="BK30" s="88"/>
      <c r="BL30" s="88"/>
      <c r="BM30" s="88"/>
      <c r="BN30" s="88"/>
      <c r="BO30" s="88"/>
      <c r="BP30" s="88"/>
      <c r="BQ30" s="88"/>
      <c r="BR30" s="88"/>
      <c r="BS30" s="88"/>
      <c r="BT30" s="88"/>
      <c r="BU30" s="88"/>
      <c r="BV30" s="88"/>
      <c r="BW30" s="88"/>
      <c r="BX30" s="88"/>
      <c r="BY30" s="88"/>
      <c r="BZ30" s="88"/>
      <c r="CA30" s="88"/>
      <c r="CB30" s="88"/>
      <c r="CC30" s="88"/>
      <c r="CD30" s="88"/>
      <c r="CE30" s="88"/>
      <c r="CF30" s="88"/>
      <c r="CG30" s="88"/>
      <c r="CH30" s="88"/>
      <c r="CI30" s="88"/>
      <c r="CJ30" s="88"/>
      <c r="CK30" s="88"/>
      <c r="CL30" s="88"/>
      <c r="CM30" s="88"/>
      <c r="CN30" s="88"/>
      <c r="CO30" s="88"/>
      <c r="CP30" s="88"/>
      <c r="CQ30" s="88"/>
      <c r="CR30" s="88"/>
      <c r="CS30" s="88"/>
      <c r="CT30" s="88"/>
      <c r="CU30" s="88"/>
      <c r="CV30" s="88"/>
      <c r="CW30" s="88"/>
      <c r="CX30" s="88"/>
      <c r="CY30" s="88"/>
      <c r="CZ30" s="88"/>
      <c r="DA30" s="88"/>
      <c r="DB30" s="88"/>
      <c r="DC30" s="88"/>
      <c r="DD30" s="88"/>
      <c r="DE30" s="88"/>
      <c r="DF30" s="88"/>
      <c r="DG30" s="88"/>
      <c r="DH30" s="88"/>
      <c r="DI30" s="88"/>
      <c r="DJ30" s="88"/>
      <c r="DK30" s="88"/>
      <c r="DL30" s="88"/>
      <c r="DM30" s="88"/>
      <c r="DN30" s="88"/>
      <c r="DO30" s="88"/>
      <c r="DP30" s="88"/>
      <c r="DQ30" s="88"/>
      <c r="DR30" s="88"/>
      <c r="DS30" s="88"/>
      <c r="DT30" s="88"/>
      <c r="DU30" s="88"/>
      <c r="DV30" s="88"/>
      <c r="DW30" s="88"/>
      <c r="DX30" s="88"/>
    </row>
    <row r="31" spans="1:128">
      <c r="A31" s="628">
        <v>18</v>
      </c>
      <c r="B31" s="706">
        <f t="shared" si="8"/>
        <v>2026</v>
      </c>
      <c r="D31" s="448"/>
      <c r="E31" s="448"/>
      <c r="F31" s="739"/>
      <c r="G31" s="739"/>
      <c r="H31" s="739"/>
      <c r="I31" s="739"/>
      <c r="J31" s="739"/>
      <c r="L31" s="379">
        <v>0</v>
      </c>
      <c r="M31" s="379">
        <v>0</v>
      </c>
      <c r="N31" s="734">
        <v>0</v>
      </c>
      <c r="O31" s="734">
        <v>0</v>
      </c>
      <c r="P31" s="734">
        <v>0</v>
      </c>
      <c r="Q31" s="734">
        <v>0</v>
      </c>
      <c r="R31" s="734">
        <v>0</v>
      </c>
      <c r="T31" s="626" t="s">
        <v>756</v>
      </c>
      <c r="U31" s="626">
        <v>0</v>
      </c>
      <c r="V31" s="735">
        <v>4629</v>
      </c>
      <c r="W31" s="736">
        <f>2515-500</f>
        <v>2015</v>
      </c>
      <c r="X31" s="735">
        <v>4365</v>
      </c>
      <c r="Y31" s="735">
        <v>4365</v>
      </c>
      <c r="Z31" s="735">
        <v>4929</v>
      </c>
      <c r="AB31" s="379"/>
      <c r="AC31" s="379"/>
      <c r="AD31" s="734"/>
      <c r="AE31" s="734"/>
      <c r="AF31" s="734"/>
      <c r="AG31" s="734"/>
      <c r="AH31" s="734"/>
      <c r="AJ31" s="740">
        <f t="shared" si="0"/>
        <v>4629</v>
      </c>
      <c r="AK31" s="740">
        <f t="shared" si="1"/>
        <v>2015</v>
      </c>
      <c r="AL31" s="740">
        <f t="shared" si="2"/>
        <v>4365</v>
      </c>
      <c r="AM31" s="740">
        <f t="shared" si="3"/>
        <v>4365</v>
      </c>
      <c r="AN31" s="740">
        <f t="shared" si="4"/>
        <v>4929</v>
      </c>
      <c r="AO31" s="741">
        <f t="shared" si="5"/>
        <v>15674</v>
      </c>
      <c r="AP31" s="742">
        <f t="shared" si="9"/>
        <v>3918.5</v>
      </c>
      <c r="AQ31" s="718">
        <f t="shared" si="7"/>
        <v>0.66982905982905983</v>
      </c>
      <c r="AR31" s="729"/>
      <c r="AS31" s="729"/>
      <c r="AU31" s="1"/>
      <c r="AV31" s="1"/>
      <c r="AW31" s="1"/>
      <c r="AX31" s="1"/>
      <c r="BB31" s="88"/>
      <c r="BC31" s="88"/>
      <c r="BD31" s="88"/>
      <c r="BE31" s="88"/>
      <c r="BF31" s="88"/>
      <c r="BG31" s="88"/>
      <c r="BH31" s="88"/>
      <c r="BI31" s="88"/>
      <c r="BJ31" s="88"/>
      <c r="BK31" s="88"/>
      <c r="BL31" s="88"/>
      <c r="BM31" s="88"/>
      <c r="BN31" s="88"/>
      <c r="BO31" s="88"/>
      <c r="BP31" s="88"/>
      <c r="BQ31" s="88"/>
      <c r="BR31" s="88"/>
      <c r="BS31" s="88"/>
      <c r="BT31" s="88"/>
      <c r="BU31" s="88"/>
      <c r="BV31" s="88"/>
      <c r="BW31" s="88"/>
      <c r="BX31" s="88"/>
      <c r="BY31" s="88"/>
      <c r="BZ31" s="88"/>
      <c r="CA31" s="88"/>
      <c r="CB31" s="88"/>
      <c r="CC31" s="88"/>
      <c r="CD31" s="88"/>
      <c r="CE31" s="88"/>
      <c r="CF31" s="88"/>
      <c r="CG31" s="88"/>
      <c r="CH31" s="88"/>
      <c r="CI31" s="88"/>
      <c r="CJ31" s="88"/>
      <c r="CK31" s="88"/>
      <c r="CL31" s="88"/>
      <c r="CM31" s="88"/>
      <c r="CN31" s="88"/>
      <c r="CO31" s="88"/>
      <c r="CP31" s="88"/>
      <c r="CQ31" s="88"/>
      <c r="CR31" s="88"/>
      <c r="CS31" s="88"/>
      <c r="CT31" s="88"/>
      <c r="CU31" s="88"/>
      <c r="CV31" s="88"/>
      <c r="CW31" s="88"/>
      <c r="CX31" s="88"/>
      <c r="CY31" s="88"/>
      <c r="CZ31" s="88"/>
      <c r="DA31" s="88"/>
      <c r="DB31" s="88"/>
      <c r="DC31" s="88"/>
      <c r="DD31" s="88"/>
      <c r="DE31" s="88"/>
      <c r="DF31" s="88"/>
      <c r="DG31" s="88"/>
      <c r="DH31" s="88"/>
      <c r="DI31" s="88"/>
      <c r="DJ31" s="88"/>
      <c r="DK31" s="88"/>
      <c r="DL31" s="88"/>
      <c r="DM31" s="88"/>
      <c r="DN31" s="88"/>
      <c r="DO31" s="88"/>
      <c r="DP31" s="88"/>
      <c r="DQ31" s="88"/>
      <c r="DR31" s="88"/>
      <c r="DS31" s="88"/>
      <c r="DT31" s="88"/>
      <c r="DU31" s="88"/>
      <c r="DV31" s="88"/>
      <c r="DW31" s="88"/>
      <c r="DX31" s="88"/>
    </row>
    <row r="32" spans="1:128" ht="13.5" thickBot="1">
      <c r="A32" s="628">
        <v>19</v>
      </c>
      <c r="B32" s="706">
        <f t="shared" si="8"/>
        <v>2027</v>
      </c>
      <c r="D32" s="448"/>
      <c r="E32" s="448"/>
      <c r="F32" s="739"/>
      <c r="G32" s="739"/>
      <c r="H32" s="739"/>
      <c r="I32" s="739"/>
      <c r="J32" s="739"/>
      <c r="L32" s="379">
        <v>0</v>
      </c>
      <c r="M32" s="379">
        <v>0</v>
      </c>
      <c r="N32" s="734">
        <v>0</v>
      </c>
      <c r="O32" s="734">
        <v>0</v>
      </c>
      <c r="P32" s="734">
        <v>0</v>
      </c>
      <c r="Q32" s="734">
        <v>0</v>
      </c>
      <c r="R32" s="734">
        <v>0</v>
      </c>
      <c r="T32" s="721" t="s">
        <v>758</v>
      </c>
      <c r="U32" s="721">
        <v>0</v>
      </c>
      <c r="V32" s="743">
        <v>6668</v>
      </c>
      <c r="W32" s="744">
        <f>5878-500</f>
        <v>5378</v>
      </c>
      <c r="X32" s="743">
        <v>5113</v>
      </c>
      <c r="Y32" s="743">
        <v>5113</v>
      </c>
      <c r="Z32" s="743">
        <v>6479</v>
      </c>
      <c r="AB32" s="448"/>
      <c r="AC32" s="448"/>
      <c r="AD32" s="739"/>
      <c r="AE32" s="739"/>
      <c r="AF32" s="739"/>
      <c r="AG32" s="739"/>
      <c r="AH32" s="739"/>
      <c r="AJ32" s="740">
        <f t="shared" si="0"/>
        <v>6668</v>
      </c>
      <c r="AK32" s="740">
        <f t="shared" si="1"/>
        <v>5378</v>
      </c>
      <c r="AL32" s="740">
        <f t="shared" si="2"/>
        <v>5113</v>
      </c>
      <c r="AM32" s="740">
        <f t="shared" si="3"/>
        <v>5113</v>
      </c>
      <c r="AN32" s="740">
        <f t="shared" si="4"/>
        <v>6479</v>
      </c>
      <c r="AO32" s="719">
        <f t="shared" si="5"/>
        <v>22083</v>
      </c>
      <c r="AP32" s="742">
        <f t="shared" si="9"/>
        <v>5520.75</v>
      </c>
      <c r="AQ32" s="718">
        <f t="shared" si="7"/>
        <v>0.94371794871794867</v>
      </c>
      <c r="AR32" s="729"/>
      <c r="AS32" s="729"/>
      <c r="AU32" s="1"/>
      <c r="AV32" s="1"/>
      <c r="AW32" s="1"/>
      <c r="AX32" s="1"/>
      <c r="BB32" s="88"/>
      <c r="BC32" s="88"/>
      <c r="BD32" s="88"/>
      <c r="BE32" s="88"/>
      <c r="BF32" s="88"/>
      <c r="BG32" s="88"/>
      <c r="BH32" s="88"/>
      <c r="BI32" s="88"/>
      <c r="BJ32" s="88"/>
      <c r="BK32" s="88"/>
      <c r="BL32" s="88"/>
      <c r="BM32" s="88"/>
      <c r="BN32" s="88"/>
      <c r="BO32" s="88"/>
      <c r="BP32" s="88"/>
      <c r="BQ32" s="88"/>
      <c r="BR32" s="88"/>
      <c r="BS32" s="88"/>
      <c r="BT32" s="88"/>
      <c r="BU32" s="88"/>
      <c r="BV32" s="88"/>
      <c r="BW32" s="88"/>
      <c r="BX32" s="88"/>
      <c r="BY32" s="88"/>
      <c r="BZ32" s="88"/>
      <c r="CA32" s="88"/>
      <c r="CB32" s="88"/>
      <c r="CC32" s="88"/>
      <c r="CD32" s="88"/>
      <c r="CE32" s="88"/>
      <c r="CF32" s="88"/>
      <c r="CG32" s="88"/>
      <c r="CH32" s="88"/>
      <c r="CI32" s="88"/>
      <c r="CJ32" s="88"/>
      <c r="CK32" s="88"/>
      <c r="CL32" s="88"/>
      <c r="CM32" s="88"/>
      <c r="CN32" s="88"/>
      <c r="CO32" s="88"/>
      <c r="CP32" s="88"/>
      <c r="CQ32" s="88"/>
      <c r="CR32" s="88"/>
      <c r="CS32" s="88"/>
      <c r="CT32" s="88"/>
      <c r="CU32" s="88"/>
      <c r="CV32" s="88"/>
      <c r="CW32" s="88"/>
      <c r="CX32" s="88"/>
      <c r="CY32" s="88"/>
      <c r="CZ32" s="88"/>
      <c r="DA32" s="88"/>
      <c r="DB32" s="88"/>
      <c r="DC32" s="88"/>
      <c r="DD32" s="88"/>
      <c r="DE32" s="88"/>
      <c r="DF32" s="88"/>
      <c r="DG32" s="88"/>
      <c r="DH32" s="88"/>
      <c r="DI32" s="88"/>
      <c r="DJ32" s="88"/>
      <c r="DK32" s="88"/>
      <c r="DL32" s="88"/>
      <c r="DM32" s="88"/>
      <c r="DN32" s="88"/>
      <c r="DO32" s="88"/>
      <c r="DP32" s="88"/>
      <c r="DQ32" s="88"/>
      <c r="DR32" s="88"/>
      <c r="DS32" s="88"/>
      <c r="DT32" s="88"/>
      <c r="DU32" s="88"/>
      <c r="DV32" s="88"/>
      <c r="DW32" s="88"/>
      <c r="DX32" s="88"/>
    </row>
    <row r="33" spans="1:128">
      <c r="A33" s="628">
        <v>20</v>
      </c>
      <c r="B33" s="706">
        <f t="shared" si="8"/>
        <v>2028</v>
      </c>
      <c r="D33" s="448"/>
      <c r="E33" s="448"/>
      <c r="F33" s="739"/>
      <c r="G33" s="739"/>
      <c r="H33" s="739"/>
      <c r="I33" s="739"/>
      <c r="J33" s="739"/>
      <c r="L33" s="379">
        <v>0</v>
      </c>
      <c r="M33" s="379">
        <v>0</v>
      </c>
      <c r="N33" s="734">
        <v>0</v>
      </c>
      <c r="O33" s="734">
        <v>0</v>
      </c>
      <c r="P33" s="734">
        <v>0</v>
      </c>
      <c r="Q33" s="734">
        <v>0</v>
      </c>
      <c r="R33" s="734">
        <v>0</v>
      </c>
      <c r="T33" s="724" t="s">
        <v>759</v>
      </c>
      <c r="U33" s="725">
        <v>0</v>
      </c>
      <c r="V33" s="745">
        <v>937</v>
      </c>
      <c r="W33" s="745">
        <v>483</v>
      </c>
      <c r="X33" s="745">
        <v>2498</v>
      </c>
      <c r="Y33" s="745">
        <v>2498</v>
      </c>
      <c r="Z33" s="746">
        <v>2893</v>
      </c>
      <c r="AB33" s="717" t="s">
        <v>768</v>
      </c>
      <c r="AC33" s="717"/>
      <c r="AD33" s="740">
        <v>4062</v>
      </c>
      <c r="AE33" s="740">
        <v>907</v>
      </c>
      <c r="AF33" s="740">
        <v>1409</v>
      </c>
      <c r="AG33" s="740">
        <v>1409</v>
      </c>
      <c r="AH33" s="740">
        <v>2087</v>
      </c>
      <c r="AJ33" s="740">
        <f t="shared" si="0"/>
        <v>4999</v>
      </c>
      <c r="AK33" s="740">
        <f t="shared" si="1"/>
        <v>1390</v>
      </c>
      <c r="AL33" s="740">
        <f t="shared" si="2"/>
        <v>3907</v>
      </c>
      <c r="AM33" s="740">
        <f t="shared" si="3"/>
        <v>3907</v>
      </c>
      <c r="AN33" s="740">
        <f t="shared" si="4"/>
        <v>4980</v>
      </c>
      <c r="AO33" s="741">
        <f t="shared" si="5"/>
        <v>14184</v>
      </c>
      <c r="AP33" s="742">
        <f t="shared" si="9"/>
        <v>3546</v>
      </c>
      <c r="AQ33" s="718">
        <f t="shared" si="7"/>
        <v>0.60615384615384615</v>
      </c>
      <c r="AR33" s="729"/>
      <c r="AS33" s="729"/>
      <c r="AU33" s="1"/>
      <c r="AV33" s="1"/>
      <c r="AW33" s="1"/>
      <c r="AX33" s="1"/>
      <c r="BB33" s="88"/>
      <c r="BC33" s="88"/>
      <c r="BD33" s="88"/>
      <c r="BE33" s="88"/>
      <c r="BF33" s="88"/>
      <c r="BG33" s="88"/>
      <c r="BH33" s="88"/>
      <c r="BI33" s="88"/>
      <c r="BJ33" s="88"/>
      <c r="BK33" s="88"/>
      <c r="BL33" s="88"/>
      <c r="BM33" s="88"/>
      <c r="BN33" s="88"/>
      <c r="BO33" s="88"/>
      <c r="BP33" s="88"/>
      <c r="BQ33" s="88"/>
      <c r="BR33" s="88"/>
      <c r="BS33" s="88"/>
      <c r="BT33" s="88"/>
      <c r="BU33" s="88"/>
      <c r="BV33" s="88"/>
      <c r="BW33" s="88"/>
      <c r="BX33" s="88"/>
      <c r="BY33" s="88"/>
      <c r="BZ33" s="88"/>
      <c r="CA33" s="88"/>
      <c r="CB33" s="88"/>
      <c r="CC33" s="88"/>
      <c r="CD33" s="88"/>
      <c r="CE33" s="88"/>
      <c r="CF33" s="88"/>
      <c r="CG33" s="88"/>
      <c r="CH33" s="88"/>
      <c r="CI33" s="88"/>
      <c r="CJ33" s="88"/>
      <c r="CK33" s="88"/>
      <c r="CL33" s="88"/>
      <c r="CM33" s="88"/>
      <c r="CN33" s="88"/>
      <c r="CO33" s="88"/>
      <c r="CP33" s="88"/>
      <c r="CQ33" s="88"/>
      <c r="CR33" s="88"/>
      <c r="CS33" s="88"/>
      <c r="CT33" s="88"/>
      <c r="CU33" s="88"/>
      <c r="CV33" s="88"/>
      <c r="CW33" s="88"/>
      <c r="CX33" s="88"/>
      <c r="CY33" s="88"/>
      <c r="CZ33" s="88"/>
      <c r="DA33" s="88"/>
      <c r="DB33" s="88"/>
      <c r="DC33" s="88"/>
      <c r="DD33" s="88"/>
      <c r="DE33" s="88"/>
      <c r="DF33" s="88"/>
      <c r="DG33" s="88"/>
      <c r="DH33" s="88"/>
      <c r="DI33" s="88"/>
      <c r="DJ33" s="88"/>
      <c r="DK33" s="88"/>
      <c r="DL33" s="88"/>
      <c r="DM33" s="88"/>
      <c r="DN33" s="88"/>
      <c r="DO33" s="88"/>
      <c r="DP33" s="88"/>
      <c r="DQ33" s="88"/>
      <c r="DR33" s="88"/>
      <c r="DS33" s="88"/>
      <c r="DT33" s="88"/>
      <c r="DU33" s="88"/>
      <c r="DV33" s="88"/>
      <c r="DW33" s="88"/>
      <c r="DX33" s="88"/>
    </row>
    <row r="34" spans="1:128">
      <c r="A34" s="628">
        <v>21</v>
      </c>
      <c r="B34" s="706">
        <f t="shared" si="8"/>
        <v>2029</v>
      </c>
      <c r="D34" s="379"/>
      <c r="E34" s="379"/>
      <c r="F34" s="734">
        <v>0</v>
      </c>
      <c r="G34" s="734">
        <v>0</v>
      </c>
      <c r="H34" s="734">
        <v>0</v>
      </c>
      <c r="I34" s="734">
        <v>0</v>
      </c>
      <c r="J34" s="734">
        <v>0</v>
      </c>
      <c r="L34" s="379">
        <v>0</v>
      </c>
      <c r="M34" s="379">
        <v>0</v>
      </c>
      <c r="N34" s="734">
        <v>0</v>
      </c>
      <c r="O34" s="734">
        <v>0</v>
      </c>
      <c r="P34" s="734">
        <v>0</v>
      </c>
      <c r="Q34" s="734">
        <v>0</v>
      </c>
      <c r="R34" s="734">
        <v>0</v>
      </c>
      <c r="T34" s="726" t="s">
        <v>760</v>
      </c>
      <c r="U34" s="626">
        <v>0</v>
      </c>
      <c r="V34" s="735">
        <v>4078</v>
      </c>
      <c r="W34" s="735">
        <v>2200</v>
      </c>
      <c r="X34" s="735">
        <v>4004</v>
      </c>
      <c r="Y34" s="735">
        <v>4004</v>
      </c>
      <c r="Z34" s="747">
        <v>6290</v>
      </c>
      <c r="AB34" s="379"/>
      <c r="AC34" s="379"/>
      <c r="AD34" s="734"/>
      <c r="AE34" s="734"/>
      <c r="AF34" s="734"/>
      <c r="AG34" s="734"/>
      <c r="AH34" s="734"/>
      <c r="AJ34" s="740">
        <f t="shared" si="0"/>
        <v>4078</v>
      </c>
      <c r="AK34" s="740">
        <f t="shared" si="1"/>
        <v>2200</v>
      </c>
      <c r="AL34" s="740">
        <f t="shared" si="2"/>
        <v>4004</v>
      </c>
      <c r="AM34" s="740">
        <f t="shared" si="3"/>
        <v>4004</v>
      </c>
      <c r="AN34" s="740">
        <f t="shared" si="4"/>
        <v>6290</v>
      </c>
      <c r="AO34" s="741">
        <f t="shared" si="5"/>
        <v>16498</v>
      </c>
      <c r="AP34" s="742">
        <f t="shared" si="9"/>
        <v>4124.5</v>
      </c>
      <c r="AQ34" s="718">
        <f t="shared" si="7"/>
        <v>0.70504273504273507</v>
      </c>
      <c r="AR34" s="729"/>
      <c r="AS34" s="729"/>
      <c r="AU34" s="1"/>
      <c r="AV34" s="1"/>
      <c r="AW34" s="1"/>
      <c r="AX34" s="1"/>
      <c r="BB34" s="88"/>
      <c r="BC34" s="88"/>
      <c r="BD34" s="88"/>
      <c r="BE34" s="88"/>
      <c r="BF34" s="88"/>
      <c r="BG34" s="88"/>
      <c r="BH34" s="88"/>
      <c r="BI34" s="88"/>
      <c r="BJ34" s="88"/>
      <c r="BK34" s="88"/>
      <c r="BL34" s="88"/>
      <c r="BM34" s="88"/>
      <c r="BN34" s="88"/>
      <c r="BO34" s="88"/>
      <c r="BP34" s="88"/>
      <c r="BQ34" s="88"/>
      <c r="BR34" s="88"/>
      <c r="BS34" s="88"/>
      <c r="BT34" s="88"/>
      <c r="BU34" s="88"/>
      <c r="BV34" s="88"/>
      <c r="BW34" s="88"/>
      <c r="BX34" s="88"/>
      <c r="BY34" s="88"/>
      <c r="BZ34" s="88"/>
      <c r="CA34" s="88"/>
      <c r="CB34" s="88"/>
      <c r="CC34" s="88"/>
      <c r="CD34" s="88"/>
      <c r="CE34" s="88"/>
      <c r="CF34" s="88"/>
      <c r="CG34" s="88"/>
      <c r="CH34" s="88"/>
      <c r="CI34" s="88"/>
      <c r="CJ34" s="88"/>
      <c r="CK34" s="88"/>
      <c r="CL34" s="88"/>
      <c r="CM34" s="88"/>
      <c r="CN34" s="88"/>
      <c r="CO34" s="88"/>
      <c r="CP34" s="88"/>
      <c r="CQ34" s="88"/>
      <c r="CR34" s="88"/>
      <c r="CS34" s="88"/>
      <c r="CT34" s="88"/>
      <c r="CU34" s="88"/>
      <c r="CV34" s="88"/>
      <c r="CW34" s="88"/>
      <c r="CX34" s="88"/>
      <c r="CY34" s="88"/>
      <c r="CZ34" s="88"/>
      <c r="DA34" s="88"/>
      <c r="DB34" s="88"/>
      <c r="DC34" s="88"/>
      <c r="DD34" s="88"/>
      <c r="DE34" s="88"/>
      <c r="DF34" s="88"/>
      <c r="DG34" s="88"/>
      <c r="DH34" s="88"/>
      <c r="DI34" s="88"/>
      <c r="DJ34" s="88"/>
      <c r="DK34" s="88"/>
      <c r="DL34" s="88"/>
      <c r="DM34" s="88"/>
      <c r="DN34" s="88"/>
      <c r="DO34" s="88"/>
      <c r="DP34" s="88"/>
      <c r="DQ34" s="88"/>
      <c r="DR34" s="88"/>
      <c r="DS34" s="88"/>
      <c r="DT34" s="88"/>
      <c r="DU34" s="88"/>
      <c r="DV34" s="88"/>
      <c r="DW34" s="88"/>
      <c r="DX34" s="88"/>
    </row>
    <row r="35" spans="1:128" ht="13.5" thickBot="1">
      <c r="A35" s="628">
        <v>22</v>
      </c>
      <c r="B35" s="706">
        <f t="shared" si="8"/>
        <v>2030</v>
      </c>
      <c r="D35" s="379"/>
      <c r="E35" s="379"/>
      <c r="F35" s="734">
        <v>0</v>
      </c>
      <c r="G35" s="734">
        <v>0</v>
      </c>
      <c r="H35" s="734">
        <v>0</v>
      </c>
      <c r="I35" s="734">
        <v>0</v>
      </c>
      <c r="J35" s="734">
        <v>0</v>
      </c>
      <c r="L35" s="379">
        <v>0</v>
      </c>
      <c r="M35" s="379">
        <v>0</v>
      </c>
      <c r="N35" s="734">
        <v>0</v>
      </c>
      <c r="O35" s="734">
        <v>0</v>
      </c>
      <c r="P35" s="734">
        <v>0</v>
      </c>
      <c r="Q35" s="734">
        <v>0</v>
      </c>
      <c r="R35" s="734">
        <v>0</v>
      </c>
      <c r="T35" s="727" t="s">
        <v>761</v>
      </c>
      <c r="U35" s="728">
        <v>0</v>
      </c>
      <c r="V35" s="748">
        <v>1386</v>
      </c>
      <c r="W35" s="748">
        <v>2748</v>
      </c>
      <c r="X35" s="748">
        <v>7344</v>
      </c>
      <c r="Y35" s="748">
        <v>5664</v>
      </c>
      <c r="Z35" s="749">
        <v>8075</v>
      </c>
      <c r="AB35" s="379"/>
      <c r="AC35" s="379"/>
      <c r="AD35" s="734"/>
      <c r="AE35" s="734"/>
      <c r="AF35" s="734"/>
      <c r="AG35" s="734"/>
      <c r="AH35" s="734"/>
      <c r="AJ35" s="740">
        <f t="shared" si="0"/>
        <v>1386</v>
      </c>
      <c r="AK35" s="740">
        <f t="shared" si="1"/>
        <v>2748</v>
      </c>
      <c r="AL35" s="740">
        <f t="shared" si="2"/>
        <v>7344</v>
      </c>
      <c r="AM35" s="740">
        <f t="shared" si="3"/>
        <v>5664</v>
      </c>
      <c r="AN35" s="740">
        <f t="shared" si="4"/>
        <v>8075</v>
      </c>
      <c r="AO35" s="719">
        <f t="shared" si="5"/>
        <v>23831</v>
      </c>
      <c r="AP35" s="742">
        <f t="shared" si="9"/>
        <v>5957.75</v>
      </c>
      <c r="AQ35" s="718">
        <f t="shared" si="7"/>
        <v>1.0184188034188033</v>
      </c>
      <c r="AR35" s="729"/>
      <c r="AS35" s="729"/>
      <c r="AU35" s="1"/>
      <c r="AV35" s="1"/>
      <c r="AW35" s="1"/>
      <c r="AX35" s="1"/>
      <c r="BB35" s="88"/>
      <c r="BC35" s="88"/>
      <c r="BD35" s="88"/>
      <c r="BE35" s="88"/>
      <c r="BF35" s="88"/>
      <c r="BG35" s="88"/>
      <c r="BH35" s="88"/>
      <c r="BI35" s="88"/>
      <c r="BJ35" s="88"/>
      <c r="BK35" s="88"/>
      <c r="BL35" s="88"/>
      <c r="BM35" s="88"/>
      <c r="BN35" s="88"/>
      <c r="BO35" s="88"/>
      <c r="BP35" s="88"/>
      <c r="BQ35" s="88"/>
      <c r="BR35" s="88"/>
      <c r="BS35" s="88"/>
      <c r="BT35" s="88"/>
      <c r="BU35" s="88"/>
      <c r="BV35" s="88"/>
      <c r="BW35" s="88"/>
      <c r="BX35" s="88"/>
      <c r="BY35" s="88"/>
      <c r="BZ35" s="88"/>
      <c r="CA35" s="88"/>
      <c r="CB35" s="88"/>
      <c r="CC35" s="88"/>
      <c r="CD35" s="88"/>
      <c r="CE35" s="88"/>
      <c r="CF35" s="88"/>
      <c r="CG35" s="88"/>
      <c r="CH35" s="88"/>
      <c r="CI35" s="88"/>
      <c r="CJ35" s="88"/>
      <c r="CK35" s="88"/>
      <c r="CL35" s="88"/>
      <c r="CM35" s="88"/>
      <c r="CN35" s="88"/>
      <c r="CO35" s="88"/>
      <c r="CP35" s="88"/>
      <c r="CQ35" s="88"/>
      <c r="CR35" s="88"/>
      <c r="CS35" s="88"/>
      <c r="CT35" s="88"/>
      <c r="CU35" s="88"/>
      <c r="CV35" s="88"/>
      <c r="CW35" s="88"/>
      <c r="CX35" s="88"/>
      <c r="CY35" s="88"/>
      <c r="CZ35" s="88"/>
      <c r="DA35" s="88"/>
      <c r="DB35" s="88"/>
      <c r="DC35" s="88"/>
      <c r="DD35" s="88"/>
      <c r="DE35" s="88"/>
      <c r="DF35" s="88"/>
      <c r="DG35" s="88"/>
      <c r="DH35" s="88"/>
      <c r="DI35" s="88"/>
      <c r="DJ35" s="88"/>
      <c r="DK35" s="88"/>
      <c r="DL35" s="88"/>
      <c r="DM35" s="88"/>
      <c r="DN35" s="88"/>
      <c r="DO35" s="88"/>
      <c r="DP35" s="88"/>
      <c r="DQ35" s="88"/>
      <c r="DR35" s="88"/>
      <c r="DS35" s="88"/>
      <c r="DT35" s="88"/>
      <c r="DU35" s="88"/>
      <c r="DV35" s="88"/>
      <c r="DW35" s="88"/>
      <c r="DX35" s="88"/>
    </row>
    <row r="36" spans="1:128">
      <c r="A36" s="628">
        <v>23</v>
      </c>
      <c r="B36" s="706">
        <f t="shared" si="8"/>
        <v>2031</v>
      </c>
      <c r="D36" s="379"/>
      <c r="E36" s="379"/>
      <c r="F36" s="734">
        <v>0</v>
      </c>
      <c r="G36" s="734">
        <v>0</v>
      </c>
      <c r="H36" s="734">
        <v>0</v>
      </c>
      <c r="I36" s="734">
        <v>0</v>
      </c>
      <c r="J36" s="734">
        <v>0</v>
      </c>
      <c r="L36" s="448"/>
      <c r="M36" s="448"/>
      <c r="N36" s="739"/>
      <c r="O36" s="739"/>
      <c r="P36" s="739"/>
      <c r="Q36" s="739"/>
      <c r="R36" s="739"/>
      <c r="T36" s="723" t="s">
        <v>763</v>
      </c>
      <c r="U36" s="723">
        <v>0</v>
      </c>
      <c r="V36" s="750">
        <v>4924</v>
      </c>
      <c r="W36" s="750">
        <v>3036</v>
      </c>
      <c r="X36" s="750">
        <v>4182</v>
      </c>
      <c r="Y36" s="750">
        <v>4182</v>
      </c>
      <c r="Z36" s="750">
        <v>5233</v>
      </c>
      <c r="AB36" s="717"/>
      <c r="AC36" s="717"/>
      <c r="AD36" s="740"/>
      <c r="AE36" s="740"/>
      <c r="AF36" s="740"/>
      <c r="AG36" s="740"/>
      <c r="AH36" s="740"/>
      <c r="AJ36" s="740">
        <f t="shared" si="0"/>
        <v>4924</v>
      </c>
      <c r="AK36" s="740">
        <f t="shared" si="1"/>
        <v>3036</v>
      </c>
      <c r="AL36" s="740">
        <f t="shared" si="2"/>
        <v>4182</v>
      </c>
      <c r="AM36" s="740">
        <f t="shared" si="3"/>
        <v>4182</v>
      </c>
      <c r="AN36" s="740">
        <f t="shared" si="4"/>
        <v>5233</v>
      </c>
      <c r="AO36" s="741">
        <f t="shared" si="5"/>
        <v>16633</v>
      </c>
      <c r="AP36" s="742">
        <f t="shared" si="9"/>
        <v>4158.25</v>
      </c>
      <c r="AQ36" s="718">
        <f t="shared" si="7"/>
        <v>0.71081196581196582</v>
      </c>
      <c r="AR36" s="729"/>
      <c r="AS36" s="729"/>
      <c r="AU36" s="1"/>
      <c r="AV36" s="1"/>
      <c r="AW36" s="1"/>
      <c r="AX36" s="1"/>
      <c r="BB36" s="88"/>
      <c r="BC36" s="88"/>
      <c r="BD36" s="88"/>
      <c r="BE36" s="88"/>
      <c r="BF36" s="88"/>
      <c r="BG36" s="88"/>
      <c r="BH36" s="88"/>
      <c r="BI36" s="88"/>
      <c r="BJ36" s="88"/>
      <c r="BK36" s="88"/>
      <c r="BL36" s="88"/>
      <c r="BM36" s="88"/>
      <c r="BN36" s="88"/>
      <c r="BO36" s="88"/>
      <c r="BP36" s="88"/>
      <c r="BQ36" s="88"/>
      <c r="BR36" s="88"/>
      <c r="BS36" s="88"/>
      <c r="BT36" s="88"/>
      <c r="BU36" s="88"/>
      <c r="BV36" s="88"/>
      <c r="BW36" s="88"/>
      <c r="BX36" s="88"/>
      <c r="BY36" s="88"/>
      <c r="BZ36" s="88"/>
      <c r="CA36" s="88"/>
      <c r="CB36" s="88"/>
      <c r="CC36" s="88"/>
      <c r="CD36" s="88"/>
      <c r="CE36" s="88"/>
      <c r="CF36" s="88"/>
      <c r="CG36" s="88"/>
      <c r="CH36" s="88"/>
      <c r="CI36" s="88"/>
      <c r="CJ36" s="88"/>
      <c r="CK36" s="88"/>
      <c r="CL36" s="88"/>
      <c r="CM36" s="88"/>
      <c r="CN36" s="88"/>
      <c r="CO36" s="88"/>
      <c r="CP36" s="88"/>
      <c r="CQ36" s="88"/>
      <c r="CR36" s="88"/>
      <c r="CS36" s="88"/>
      <c r="CT36" s="88"/>
      <c r="CU36" s="88"/>
      <c r="CV36" s="88"/>
      <c r="CW36" s="88"/>
      <c r="CX36" s="88"/>
      <c r="CY36" s="88"/>
      <c r="CZ36" s="88"/>
      <c r="DA36" s="88"/>
      <c r="DB36" s="88"/>
      <c r="DC36" s="88"/>
      <c r="DD36" s="88"/>
      <c r="DE36" s="88"/>
      <c r="DF36" s="88"/>
      <c r="DG36" s="88"/>
      <c r="DH36" s="88"/>
      <c r="DI36" s="88"/>
      <c r="DJ36" s="88"/>
      <c r="DK36" s="88"/>
      <c r="DL36" s="88"/>
      <c r="DM36" s="88"/>
      <c r="DN36" s="88"/>
      <c r="DO36" s="88"/>
      <c r="DP36" s="88"/>
      <c r="DQ36" s="88"/>
      <c r="DR36" s="88"/>
      <c r="DS36" s="88"/>
      <c r="DT36" s="88"/>
      <c r="DU36" s="88"/>
      <c r="DV36" s="88"/>
      <c r="DW36" s="88"/>
      <c r="DX36" s="88"/>
    </row>
    <row r="37" spans="1:128">
      <c r="A37" s="628">
        <v>24</v>
      </c>
      <c r="B37" s="706">
        <f t="shared" si="8"/>
        <v>2032</v>
      </c>
      <c r="D37" s="379"/>
      <c r="E37" s="379"/>
      <c r="F37" s="734">
        <v>0</v>
      </c>
      <c r="G37" s="734">
        <v>0</v>
      </c>
      <c r="H37" s="734">
        <v>0</v>
      </c>
      <c r="I37" s="734">
        <v>0</v>
      </c>
      <c r="J37" s="734">
        <v>0</v>
      </c>
      <c r="L37" s="379">
        <v>0</v>
      </c>
      <c r="M37" s="379">
        <v>0</v>
      </c>
      <c r="N37" s="734">
        <v>0</v>
      </c>
      <c r="O37" s="734">
        <v>0</v>
      </c>
      <c r="P37" s="734">
        <v>0</v>
      </c>
      <c r="Q37" s="734">
        <v>0</v>
      </c>
      <c r="R37" s="734">
        <v>0</v>
      </c>
      <c r="T37" s="626" t="s">
        <v>765</v>
      </c>
      <c r="U37" s="626">
        <v>0</v>
      </c>
      <c r="V37" s="735">
        <v>573</v>
      </c>
      <c r="W37" s="735">
        <v>3350</v>
      </c>
      <c r="X37" s="735">
        <v>4356</v>
      </c>
      <c r="Y37" s="735">
        <v>4356</v>
      </c>
      <c r="Z37" s="735">
        <v>4807</v>
      </c>
      <c r="AB37" s="717"/>
      <c r="AC37" s="717"/>
      <c r="AD37" s="740"/>
      <c r="AE37" s="740"/>
      <c r="AF37" s="740"/>
      <c r="AG37" s="740"/>
      <c r="AH37" s="740"/>
      <c r="AJ37" s="740">
        <f t="shared" si="0"/>
        <v>573</v>
      </c>
      <c r="AK37" s="740">
        <f t="shared" si="1"/>
        <v>3350</v>
      </c>
      <c r="AL37" s="740">
        <f t="shared" si="2"/>
        <v>4356</v>
      </c>
      <c r="AM37" s="740">
        <f t="shared" si="3"/>
        <v>4356</v>
      </c>
      <c r="AN37" s="740">
        <f t="shared" si="4"/>
        <v>4807</v>
      </c>
      <c r="AO37" s="719">
        <f t="shared" si="5"/>
        <v>16869</v>
      </c>
      <c r="AP37" s="742">
        <f t="shared" si="9"/>
        <v>4217.25</v>
      </c>
      <c r="AQ37" s="718">
        <f t="shared" si="7"/>
        <v>0.72089743589743593</v>
      </c>
      <c r="AR37" s="729"/>
      <c r="AS37" s="729"/>
      <c r="AU37" s="1"/>
      <c r="AV37" s="1"/>
      <c r="AW37" s="1"/>
      <c r="AX37" s="1"/>
      <c r="BB37" s="88"/>
      <c r="BC37" s="88"/>
      <c r="BD37" s="88"/>
      <c r="BE37" s="88"/>
      <c r="BF37" s="88"/>
      <c r="BG37" s="88"/>
      <c r="BH37" s="88"/>
      <c r="BI37" s="88"/>
      <c r="BJ37" s="88"/>
      <c r="BK37" s="88"/>
      <c r="BL37" s="88"/>
      <c r="BM37" s="88"/>
      <c r="BN37" s="88"/>
      <c r="BO37" s="88"/>
      <c r="BP37" s="88"/>
      <c r="BQ37" s="88"/>
      <c r="BR37" s="88"/>
      <c r="BS37" s="88"/>
      <c r="BT37" s="88"/>
      <c r="BU37" s="88"/>
      <c r="BV37" s="88"/>
      <c r="BW37" s="88"/>
      <c r="BX37" s="88"/>
      <c r="BY37" s="88"/>
      <c r="BZ37" s="88"/>
      <c r="CA37" s="88"/>
      <c r="CB37" s="88"/>
      <c r="CC37" s="88"/>
      <c r="CD37" s="88"/>
      <c r="CE37" s="88"/>
      <c r="CF37" s="88"/>
      <c r="CG37" s="88"/>
      <c r="CH37" s="88"/>
      <c r="CI37" s="88"/>
      <c r="CJ37" s="88"/>
      <c r="CK37" s="88"/>
      <c r="CL37" s="88"/>
      <c r="CM37" s="88"/>
      <c r="CN37" s="88"/>
      <c r="CO37" s="88"/>
      <c r="CP37" s="88"/>
      <c r="CQ37" s="88"/>
      <c r="CR37" s="88"/>
      <c r="CS37" s="88"/>
      <c r="CT37" s="88"/>
      <c r="CU37" s="88"/>
      <c r="CV37" s="88"/>
      <c r="CW37" s="88"/>
      <c r="CX37" s="88"/>
      <c r="CY37" s="88"/>
      <c r="CZ37" s="88"/>
      <c r="DA37" s="88"/>
      <c r="DB37" s="88"/>
      <c r="DC37" s="88"/>
      <c r="DD37" s="88"/>
      <c r="DE37" s="88"/>
      <c r="DF37" s="88"/>
      <c r="DG37" s="88"/>
      <c r="DH37" s="88"/>
      <c r="DI37" s="88"/>
      <c r="DJ37" s="88"/>
      <c r="DK37" s="88"/>
      <c r="DL37" s="88"/>
      <c r="DM37" s="88"/>
      <c r="DN37" s="88"/>
      <c r="DO37" s="88"/>
      <c r="DP37" s="88"/>
      <c r="DQ37" s="88"/>
      <c r="DR37" s="88"/>
      <c r="DS37" s="88"/>
      <c r="DT37" s="88"/>
      <c r="DU37" s="88"/>
      <c r="DV37" s="88"/>
      <c r="DW37" s="88"/>
      <c r="DX37" s="88"/>
    </row>
    <row r="38" spans="1:128">
      <c r="A38" s="628">
        <v>25</v>
      </c>
      <c r="B38" s="706">
        <f t="shared" si="8"/>
        <v>2033</v>
      </c>
      <c r="D38" s="379"/>
      <c r="E38" s="379"/>
      <c r="F38" s="734">
        <v>0</v>
      </c>
      <c r="G38" s="734">
        <v>0</v>
      </c>
      <c r="H38" s="734">
        <v>0</v>
      </c>
      <c r="I38" s="734">
        <v>0</v>
      </c>
      <c r="J38" s="734">
        <v>0</v>
      </c>
      <c r="L38" s="379">
        <v>0</v>
      </c>
      <c r="M38" s="379">
        <v>0</v>
      </c>
      <c r="N38" s="734">
        <v>0</v>
      </c>
      <c r="O38" s="734">
        <v>0</v>
      </c>
      <c r="P38" s="734">
        <v>0</v>
      </c>
      <c r="Q38" s="734">
        <v>0</v>
      </c>
      <c r="R38" s="734">
        <v>0</v>
      </c>
      <c r="T38" s="626" t="s">
        <v>767</v>
      </c>
      <c r="U38" s="626">
        <v>0</v>
      </c>
      <c r="V38" s="735">
        <v>4153</v>
      </c>
      <c r="W38" s="735">
        <v>2925</v>
      </c>
      <c r="X38" s="735">
        <v>3942</v>
      </c>
      <c r="Y38" s="735">
        <v>3942</v>
      </c>
      <c r="Z38" s="735">
        <v>4705</v>
      </c>
      <c r="AB38" s="717"/>
      <c r="AC38" s="717"/>
      <c r="AD38" s="740"/>
      <c r="AE38" s="740"/>
      <c r="AF38" s="740"/>
      <c r="AG38" s="740"/>
      <c r="AH38" s="740"/>
      <c r="AJ38" s="740">
        <f t="shared" si="0"/>
        <v>4153</v>
      </c>
      <c r="AK38" s="740">
        <f t="shared" si="1"/>
        <v>2925</v>
      </c>
      <c r="AL38" s="740">
        <f t="shared" si="2"/>
        <v>3942</v>
      </c>
      <c r="AM38" s="740">
        <f t="shared" si="3"/>
        <v>3942</v>
      </c>
      <c r="AN38" s="740">
        <f t="shared" si="4"/>
        <v>4705</v>
      </c>
      <c r="AO38" s="741">
        <f t="shared" si="5"/>
        <v>15514</v>
      </c>
      <c r="AP38" s="742">
        <f t="shared" si="9"/>
        <v>3878.5</v>
      </c>
      <c r="AQ38" s="718">
        <f t="shared" si="7"/>
        <v>0.66299145299145301</v>
      </c>
      <c r="AR38" s="729"/>
      <c r="AS38" s="729"/>
      <c r="AU38" s="1"/>
      <c r="AV38" s="1"/>
      <c r="AW38" s="1"/>
      <c r="AX38" s="1"/>
      <c r="BB38" s="88"/>
      <c r="BC38" s="88"/>
      <c r="BD38" s="88"/>
      <c r="BE38" s="88"/>
      <c r="BF38" s="88"/>
      <c r="BG38" s="88"/>
      <c r="BH38" s="88"/>
      <c r="BI38" s="88"/>
      <c r="BJ38" s="88"/>
      <c r="BK38" s="88"/>
      <c r="BL38" s="88"/>
      <c r="BM38" s="88"/>
      <c r="BN38" s="88"/>
      <c r="BO38" s="88"/>
      <c r="BP38" s="88"/>
      <c r="BQ38" s="88"/>
      <c r="BR38" s="88"/>
      <c r="BS38" s="88"/>
      <c r="BT38" s="88"/>
      <c r="BU38" s="88"/>
      <c r="BV38" s="88"/>
      <c r="BW38" s="88"/>
      <c r="BX38" s="88"/>
      <c r="BY38" s="88"/>
      <c r="BZ38" s="88"/>
      <c r="CA38" s="88"/>
      <c r="CB38" s="88"/>
      <c r="CC38" s="88"/>
      <c r="CD38" s="88"/>
      <c r="CE38" s="88"/>
      <c r="CF38" s="88"/>
      <c r="CG38" s="88"/>
      <c r="CH38" s="88"/>
      <c r="CI38" s="88"/>
      <c r="CJ38" s="88"/>
      <c r="CK38" s="88"/>
      <c r="CL38" s="88"/>
      <c r="CM38" s="88"/>
      <c r="CN38" s="88"/>
      <c r="CO38" s="88"/>
      <c r="CP38" s="88"/>
      <c r="CQ38" s="88"/>
      <c r="CR38" s="88"/>
      <c r="CS38" s="88"/>
      <c r="CT38" s="88"/>
      <c r="CU38" s="88"/>
      <c r="CV38" s="88"/>
      <c r="CW38" s="88"/>
      <c r="CX38" s="88"/>
      <c r="CY38" s="88"/>
      <c r="CZ38" s="88"/>
      <c r="DA38" s="88"/>
      <c r="DB38" s="88"/>
      <c r="DC38" s="88"/>
      <c r="DD38" s="88"/>
      <c r="DE38" s="88"/>
      <c r="DF38" s="88"/>
      <c r="DG38" s="88"/>
      <c r="DH38" s="88"/>
      <c r="DI38" s="88"/>
      <c r="DJ38" s="88"/>
      <c r="DK38" s="88"/>
      <c r="DL38" s="88"/>
      <c r="DM38" s="88"/>
      <c r="DN38" s="88"/>
      <c r="DO38" s="88"/>
      <c r="DP38" s="88"/>
      <c r="DQ38" s="88"/>
      <c r="DR38" s="88"/>
      <c r="DS38" s="88"/>
      <c r="DT38" s="88"/>
      <c r="DU38" s="88"/>
      <c r="DV38" s="88"/>
      <c r="DW38" s="88"/>
      <c r="DX38" s="88"/>
    </row>
    <row r="39" spans="1:128">
      <c r="A39" s="628">
        <v>26</v>
      </c>
      <c r="B39" s="706">
        <f t="shared" si="8"/>
        <v>2034</v>
      </c>
      <c r="D39" s="379"/>
      <c r="E39" s="379"/>
      <c r="F39" s="734">
        <v>0</v>
      </c>
      <c r="G39" s="734">
        <v>0</v>
      </c>
      <c r="H39" s="734">
        <v>0</v>
      </c>
      <c r="I39" s="734">
        <v>0</v>
      </c>
      <c r="J39" s="734">
        <v>0</v>
      </c>
      <c r="L39" s="379">
        <v>0</v>
      </c>
      <c r="M39" s="379">
        <v>0</v>
      </c>
      <c r="N39" s="734">
        <v>0</v>
      </c>
      <c r="O39" s="734">
        <v>0</v>
      </c>
      <c r="P39" s="734">
        <v>0</v>
      </c>
      <c r="Q39" s="734">
        <v>0</v>
      </c>
      <c r="R39" s="734">
        <v>0</v>
      </c>
      <c r="T39" s="626" t="s">
        <v>769</v>
      </c>
      <c r="U39" s="626">
        <v>0</v>
      </c>
      <c r="V39" s="735">
        <v>1659</v>
      </c>
      <c r="W39" s="735">
        <v>1652</v>
      </c>
      <c r="X39" s="735">
        <v>1652</v>
      </c>
      <c r="Y39" s="735">
        <v>1633</v>
      </c>
      <c r="Z39" s="735">
        <v>1659</v>
      </c>
      <c r="AB39" s="717" t="s">
        <v>771</v>
      </c>
      <c r="AC39" s="717"/>
      <c r="AD39" s="740">
        <v>5503</v>
      </c>
      <c r="AE39" s="740">
        <v>3323</v>
      </c>
      <c r="AF39" s="740">
        <v>4646</v>
      </c>
      <c r="AG39" s="740">
        <v>3984</v>
      </c>
      <c r="AH39" s="740">
        <v>4685</v>
      </c>
      <c r="AJ39" s="740">
        <f t="shared" si="0"/>
        <v>7162</v>
      </c>
      <c r="AK39" s="740">
        <f t="shared" si="1"/>
        <v>4975</v>
      </c>
      <c r="AL39" s="740">
        <f t="shared" si="2"/>
        <v>6298</v>
      </c>
      <c r="AM39" s="740">
        <f t="shared" si="3"/>
        <v>5617</v>
      </c>
      <c r="AN39" s="740">
        <f t="shared" si="4"/>
        <v>6344</v>
      </c>
      <c r="AO39" s="741">
        <f t="shared" si="5"/>
        <v>23234</v>
      </c>
      <c r="AP39" s="742">
        <f t="shared" si="9"/>
        <v>5808.5</v>
      </c>
      <c r="AQ39" s="718">
        <f t="shared" si="7"/>
        <v>0.99290598290598286</v>
      </c>
      <c r="AR39" s="729"/>
      <c r="AS39" s="729"/>
      <c r="AU39" s="1"/>
      <c r="AV39" s="1"/>
      <c r="AW39" s="1"/>
      <c r="AX39" s="1"/>
      <c r="BB39" s="88"/>
      <c r="BC39" s="88"/>
      <c r="BD39" s="88"/>
      <c r="BE39" s="88"/>
      <c r="BF39" s="88"/>
      <c r="BG39" s="88"/>
      <c r="BH39" s="88"/>
      <c r="BI39" s="88"/>
      <c r="BJ39" s="88"/>
      <c r="BK39" s="88"/>
      <c r="BL39" s="88"/>
      <c r="BM39" s="88"/>
      <c r="BN39" s="88"/>
      <c r="BO39" s="88"/>
      <c r="BP39" s="88"/>
      <c r="BQ39" s="88"/>
      <c r="BR39" s="88"/>
      <c r="BS39" s="88"/>
      <c r="BT39" s="88"/>
      <c r="BU39" s="88"/>
      <c r="BV39" s="88"/>
      <c r="BW39" s="88"/>
      <c r="BX39" s="88"/>
      <c r="BY39" s="88"/>
      <c r="BZ39" s="88"/>
      <c r="CA39" s="88"/>
      <c r="CB39" s="88"/>
      <c r="CC39" s="88"/>
      <c r="CD39" s="88"/>
      <c r="CE39" s="88"/>
      <c r="CF39" s="88"/>
      <c r="CG39" s="88"/>
      <c r="CH39" s="88"/>
      <c r="CI39" s="88"/>
      <c r="CJ39" s="88"/>
      <c r="CK39" s="88"/>
      <c r="CL39" s="88"/>
      <c r="CM39" s="88"/>
      <c r="CN39" s="88"/>
      <c r="CO39" s="88"/>
      <c r="CP39" s="88"/>
      <c r="CQ39" s="88"/>
      <c r="CR39" s="88"/>
      <c r="CS39" s="88"/>
      <c r="CT39" s="88"/>
      <c r="CU39" s="88"/>
      <c r="CV39" s="88"/>
      <c r="CW39" s="88"/>
      <c r="CX39" s="88"/>
      <c r="CY39" s="88"/>
      <c r="CZ39" s="88"/>
      <c r="DA39" s="88"/>
      <c r="DB39" s="88"/>
      <c r="DC39" s="88"/>
      <c r="DD39" s="88"/>
      <c r="DE39" s="88"/>
      <c r="DF39" s="88"/>
      <c r="DG39" s="88"/>
      <c r="DH39" s="88"/>
      <c r="DI39" s="88"/>
      <c r="DJ39" s="88"/>
      <c r="DK39" s="88"/>
      <c r="DL39" s="88"/>
      <c r="DM39" s="88"/>
      <c r="DN39" s="88"/>
      <c r="DO39" s="88"/>
      <c r="DP39" s="88"/>
      <c r="DQ39" s="88"/>
      <c r="DR39" s="88"/>
      <c r="DS39" s="88"/>
      <c r="DT39" s="88"/>
      <c r="DU39" s="88"/>
      <c r="DV39" s="88"/>
      <c r="DW39" s="88"/>
      <c r="DX39" s="88"/>
    </row>
    <row r="40" spans="1:128">
      <c r="A40" s="628">
        <v>27</v>
      </c>
      <c r="B40" s="706">
        <f t="shared" si="8"/>
        <v>2035</v>
      </c>
      <c r="D40" s="379"/>
      <c r="E40" s="379"/>
      <c r="F40" s="734">
        <v>0</v>
      </c>
      <c r="G40" s="734">
        <v>0</v>
      </c>
      <c r="H40" s="734">
        <v>0</v>
      </c>
      <c r="I40" s="734">
        <v>0</v>
      </c>
      <c r="J40" s="734">
        <v>0</v>
      </c>
      <c r="L40" s="379">
        <v>0</v>
      </c>
      <c r="M40" s="379">
        <v>0</v>
      </c>
      <c r="N40" s="734">
        <v>0</v>
      </c>
      <c r="O40" s="734">
        <v>0</v>
      </c>
      <c r="P40" s="734">
        <v>0</v>
      </c>
      <c r="Q40" s="734">
        <v>0</v>
      </c>
      <c r="R40" s="734">
        <v>0</v>
      </c>
      <c r="T40" s="379">
        <v>0</v>
      </c>
      <c r="U40" s="379">
        <v>0</v>
      </c>
      <c r="V40" s="734">
        <v>0</v>
      </c>
      <c r="W40" s="734">
        <v>0</v>
      </c>
      <c r="X40" s="734">
        <v>0</v>
      </c>
      <c r="Y40" s="734">
        <v>0</v>
      </c>
      <c r="Z40" s="734">
        <v>0</v>
      </c>
      <c r="AB40" s="717" t="s">
        <v>739</v>
      </c>
      <c r="AC40" s="717"/>
      <c r="AD40" s="740">
        <v>3117.5</v>
      </c>
      <c r="AE40" s="740">
        <v>2052</v>
      </c>
      <c r="AF40" s="740">
        <v>2446.5</v>
      </c>
      <c r="AG40" s="740">
        <v>2296</v>
      </c>
      <c r="AH40" s="740">
        <v>2763</v>
      </c>
      <c r="AJ40" s="740">
        <f t="shared" si="0"/>
        <v>3117.5</v>
      </c>
      <c r="AK40" s="740">
        <f t="shared" si="1"/>
        <v>2052</v>
      </c>
      <c r="AL40" s="740">
        <f t="shared" si="2"/>
        <v>2446.5</v>
      </c>
      <c r="AM40" s="740">
        <f t="shared" si="3"/>
        <v>2296</v>
      </c>
      <c r="AN40" s="740">
        <f t="shared" si="4"/>
        <v>2763</v>
      </c>
      <c r="AO40" s="741">
        <f t="shared" si="5"/>
        <v>9557.5</v>
      </c>
      <c r="AP40" s="742">
        <f t="shared" si="9"/>
        <v>2389.375</v>
      </c>
      <c r="AQ40" s="718">
        <f t="shared" si="7"/>
        <v>0.40844017094017093</v>
      </c>
      <c r="AR40" s="729"/>
      <c r="AS40" s="729"/>
      <c r="AU40" s="1"/>
      <c r="AV40" s="1"/>
      <c r="AW40" s="1"/>
      <c r="AX40" s="1"/>
      <c r="BB40" s="88"/>
      <c r="BC40" s="88"/>
      <c r="BD40" s="88"/>
      <c r="BE40" s="88"/>
      <c r="BF40" s="88"/>
      <c r="BG40" s="88"/>
      <c r="BH40" s="88"/>
      <c r="BI40" s="88"/>
      <c r="BJ40" s="88"/>
      <c r="BK40" s="88"/>
      <c r="BL40" s="88"/>
      <c r="BM40" s="88"/>
      <c r="BN40" s="88"/>
      <c r="BO40" s="88"/>
      <c r="BP40" s="88"/>
      <c r="BQ40" s="88"/>
      <c r="BR40" s="88"/>
      <c r="BS40" s="88"/>
      <c r="BT40" s="88"/>
      <c r="BU40" s="88"/>
      <c r="BV40" s="88"/>
      <c r="BW40" s="88"/>
      <c r="BX40" s="88"/>
      <c r="BY40" s="88"/>
      <c r="BZ40" s="88"/>
      <c r="CA40" s="88"/>
      <c r="CB40" s="88"/>
      <c r="CC40" s="88"/>
      <c r="CD40" s="88"/>
      <c r="CE40" s="88"/>
      <c r="CF40" s="88"/>
      <c r="CG40" s="88"/>
      <c r="CH40" s="88"/>
      <c r="CI40" s="88"/>
      <c r="CJ40" s="88"/>
      <c r="CK40" s="88"/>
      <c r="CL40" s="88"/>
      <c r="CM40" s="88"/>
      <c r="CN40" s="88"/>
      <c r="CO40" s="88"/>
      <c r="CP40" s="88"/>
      <c r="CQ40" s="88"/>
      <c r="CR40" s="88"/>
      <c r="CS40" s="88"/>
      <c r="CT40" s="88"/>
      <c r="CU40" s="88"/>
      <c r="CV40" s="88"/>
      <c r="CW40" s="88"/>
      <c r="CX40" s="88"/>
      <c r="CY40" s="88"/>
      <c r="CZ40" s="88"/>
      <c r="DA40" s="88"/>
      <c r="DB40" s="88"/>
      <c r="DC40" s="88"/>
      <c r="DD40" s="88"/>
      <c r="DE40" s="88"/>
      <c r="DF40" s="88"/>
      <c r="DG40" s="88"/>
      <c r="DH40" s="88"/>
      <c r="DI40" s="88"/>
      <c r="DJ40" s="88"/>
      <c r="DK40" s="88"/>
      <c r="DL40" s="88"/>
      <c r="DM40" s="88"/>
      <c r="DN40" s="88"/>
      <c r="DO40" s="88"/>
      <c r="DP40" s="88"/>
      <c r="DQ40" s="88"/>
      <c r="DR40" s="88"/>
      <c r="DS40" s="88"/>
      <c r="DT40" s="88"/>
      <c r="DU40" s="88"/>
      <c r="DV40" s="88"/>
      <c r="DW40" s="88"/>
      <c r="DX40" s="88"/>
    </row>
    <row r="41" spans="1:128">
      <c r="A41" s="628">
        <v>28</v>
      </c>
      <c r="B41" s="706">
        <f t="shared" si="8"/>
        <v>2036</v>
      </c>
      <c r="D41" s="379"/>
      <c r="E41" s="379"/>
      <c r="F41" s="734">
        <v>0</v>
      </c>
      <c r="G41" s="734">
        <v>0</v>
      </c>
      <c r="H41" s="734">
        <v>0</v>
      </c>
      <c r="I41" s="734">
        <v>0</v>
      </c>
      <c r="J41" s="734">
        <v>0</v>
      </c>
      <c r="L41" s="379">
        <v>0</v>
      </c>
      <c r="M41" s="379">
        <v>0</v>
      </c>
      <c r="N41" s="734">
        <v>0</v>
      </c>
      <c r="O41" s="734">
        <v>0</v>
      </c>
      <c r="P41" s="734">
        <v>0</v>
      </c>
      <c r="Q41" s="734">
        <v>0</v>
      </c>
      <c r="R41" s="734">
        <v>0</v>
      </c>
      <c r="T41" s="379">
        <v>0</v>
      </c>
      <c r="U41" s="379">
        <v>0</v>
      </c>
      <c r="V41" s="734">
        <v>0</v>
      </c>
      <c r="W41" s="734">
        <v>0</v>
      </c>
      <c r="X41" s="734">
        <v>0</v>
      </c>
      <c r="Y41" s="734">
        <v>0</v>
      </c>
      <c r="Z41" s="734">
        <v>0</v>
      </c>
      <c r="AB41" s="717" t="s">
        <v>740</v>
      </c>
      <c r="AC41" s="717"/>
      <c r="AD41" s="740">
        <v>3117.5</v>
      </c>
      <c r="AE41" s="740">
        <v>2052</v>
      </c>
      <c r="AF41" s="740">
        <v>2446.5</v>
      </c>
      <c r="AG41" s="740">
        <v>2296</v>
      </c>
      <c r="AH41" s="740">
        <v>2763</v>
      </c>
      <c r="AJ41" s="740">
        <f t="shared" si="0"/>
        <v>3117.5</v>
      </c>
      <c r="AK41" s="740">
        <f t="shared" si="1"/>
        <v>2052</v>
      </c>
      <c r="AL41" s="740">
        <f t="shared" si="2"/>
        <v>2446.5</v>
      </c>
      <c r="AM41" s="740">
        <f t="shared" si="3"/>
        <v>2296</v>
      </c>
      <c r="AN41" s="740">
        <f t="shared" si="4"/>
        <v>2763</v>
      </c>
      <c r="AO41" s="741">
        <f t="shared" si="5"/>
        <v>9557.5</v>
      </c>
      <c r="AP41" s="742">
        <f t="shared" si="9"/>
        <v>2389.375</v>
      </c>
      <c r="AQ41" s="718">
        <f t="shared" si="7"/>
        <v>0.40844017094017093</v>
      </c>
      <c r="AR41" s="729"/>
      <c r="AS41" s="729"/>
      <c r="AU41" s="1"/>
      <c r="AV41" s="1"/>
      <c r="AW41" s="1"/>
      <c r="AX41" s="1"/>
      <c r="BB41" s="88"/>
      <c r="BC41" s="88"/>
      <c r="BD41" s="88"/>
      <c r="BE41" s="88"/>
      <c r="BF41" s="88"/>
      <c r="BG41" s="88"/>
      <c r="BH41" s="88"/>
      <c r="BI41" s="88"/>
      <c r="BJ41" s="88"/>
      <c r="BK41" s="88"/>
      <c r="BL41" s="88"/>
      <c r="BM41" s="88"/>
      <c r="BN41" s="88"/>
      <c r="BO41" s="88"/>
      <c r="BP41" s="88"/>
      <c r="BQ41" s="88"/>
      <c r="BR41" s="88"/>
      <c r="BS41" s="88"/>
      <c r="BT41" s="88"/>
      <c r="BU41" s="88"/>
      <c r="BV41" s="88"/>
      <c r="BW41" s="88"/>
      <c r="BX41" s="88"/>
      <c r="BY41" s="88"/>
      <c r="BZ41" s="88"/>
      <c r="CA41" s="88"/>
      <c r="CB41" s="88"/>
      <c r="CC41" s="88"/>
      <c r="CD41" s="88"/>
      <c r="CE41" s="88"/>
      <c r="CF41" s="88"/>
      <c r="CG41" s="88"/>
      <c r="CH41" s="88"/>
      <c r="CI41" s="88"/>
      <c r="CJ41" s="88"/>
      <c r="CK41" s="88"/>
      <c r="CL41" s="88"/>
      <c r="CM41" s="88"/>
      <c r="CN41" s="88"/>
      <c r="CO41" s="88"/>
      <c r="CP41" s="88"/>
      <c r="CQ41" s="88"/>
      <c r="CR41" s="88"/>
      <c r="CS41" s="88"/>
      <c r="CT41" s="88"/>
      <c r="CU41" s="88"/>
      <c r="CV41" s="88"/>
      <c r="CW41" s="88"/>
      <c r="CX41" s="88"/>
      <c r="CY41" s="88"/>
      <c r="CZ41" s="88"/>
      <c r="DA41" s="88"/>
      <c r="DB41" s="88"/>
      <c r="DC41" s="88"/>
      <c r="DD41" s="88"/>
      <c r="DE41" s="88"/>
      <c r="DF41" s="88"/>
      <c r="DG41" s="88"/>
      <c r="DH41" s="88"/>
      <c r="DI41" s="88"/>
      <c r="DJ41" s="88"/>
      <c r="DK41" s="88"/>
      <c r="DL41" s="88"/>
      <c r="DM41" s="88"/>
      <c r="DN41" s="88"/>
      <c r="DO41" s="88"/>
      <c r="DP41" s="88"/>
      <c r="DQ41" s="88"/>
      <c r="DR41" s="88"/>
      <c r="DS41" s="88"/>
      <c r="DT41" s="88"/>
      <c r="DU41" s="88"/>
      <c r="DV41" s="88"/>
      <c r="DW41" s="88"/>
      <c r="DX41" s="88"/>
    </row>
    <row r="42" spans="1:128">
      <c r="A42" s="628">
        <v>29</v>
      </c>
      <c r="B42" s="706">
        <f t="shared" si="8"/>
        <v>2037</v>
      </c>
      <c r="D42" s="379"/>
      <c r="E42" s="379"/>
      <c r="F42" s="734">
        <v>0</v>
      </c>
      <c r="G42" s="734">
        <v>0</v>
      </c>
      <c r="H42" s="734">
        <v>0</v>
      </c>
      <c r="I42" s="734">
        <v>0</v>
      </c>
      <c r="J42" s="734">
        <v>0</v>
      </c>
      <c r="L42" s="379">
        <v>0</v>
      </c>
      <c r="M42" s="379">
        <v>0</v>
      </c>
      <c r="N42" s="734">
        <v>0</v>
      </c>
      <c r="O42" s="734">
        <v>0</v>
      </c>
      <c r="P42" s="734">
        <v>0</v>
      </c>
      <c r="Q42" s="734">
        <v>0</v>
      </c>
      <c r="R42" s="734">
        <v>0</v>
      </c>
      <c r="T42" s="379">
        <v>0</v>
      </c>
      <c r="U42" s="379">
        <v>0</v>
      </c>
      <c r="V42" s="734">
        <v>0</v>
      </c>
      <c r="W42" s="734">
        <v>0</v>
      </c>
      <c r="X42" s="734">
        <v>0</v>
      </c>
      <c r="Y42" s="734">
        <v>0</v>
      </c>
      <c r="Z42" s="734">
        <v>0</v>
      </c>
      <c r="AB42" s="626" t="s">
        <v>772</v>
      </c>
      <c r="AC42" s="626"/>
      <c r="AD42" s="735">
        <v>4784</v>
      </c>
      <c r="AE42" s="735">
        <v>2819</v>
      </c>
      <c r="AF42" s="735">
        <v>3392</v>
      </c>
      <c r="AG42" s="735">
        <v>3392</v>
      </c>
      <c r="AH42" s="735">
        <v>4021</v>
      </c>
      <c r="AJ42" s="735">
        <f t="shared" si="0"/>
        <v>4784</v>
      </c>
      <c r="AK42" s="735">
        <f t="shared" si="1"/>
        <v>2819</v>
      </c>
      <c r="AL42" s="735">
        <f t="shared" si="2"/>
        <v>3392</v>
      </c>
      <c r="AM42" s="735">
        <f t="shared" si="3"/>
        <v>3392</v>
      </c>
      <c r="AN42" s="735">
        <f t="shared" si="4"/>
        <v>4021</v>
      </c>
      <c r="AO42" s="737">
        <f t="shared" si="5"/>
        <v>13624</v>
      </c>
      <c r="AP42" s="738">
        <f t="shared" si="9"/>
        <v>3406</v>
      </c>
      <c r="AQ42" s="666">
        <f t="shared" si="7"/>
        <v>0.5822222222222222</v>
      </c>
      <c r="AR42" s="729"/>
      <c r="AS42" s="729"/>
      <c r="AU42" s="1"/>
      <c r="AV42" s="1"/>
      <c r="AW42" s="1"/>
      <c r="AX42" s="1"/>
      <c r="BB42" s="88"/>
      <c r="BC42" s="88"/>
      <c r="BD42" s="88"/>
      <c r="BE42" s="88"/>
      <c r="BF42" s="88"/>
      <c r="BG42" s="88"/>
      <c r="BH42" s="88"/>
      <c r="BI42" s="88"/>
      <c r="BJ42" s="88"/>
      <c r="BK42" s="88"/>
      <c r="BL42" s="88"/>
      <c r="BM42" s="88"/>
      <c r="BN42" s="88"/>
      <c r="BO42" s="88"/>
      <c r="BP42" s="88"/>
      <c r="BQ42" s="88"/>
      <c r="BR42" s="88"/>
      <c r="BS42" s="88"/>
      <c r="BT42" s="88"/>
      <c r="BU42" s="88"/>
      <c r="BV42" s="88"/>
      <c r="BW42" s="88"/>
      <c r="BX42" s="88"/>
      <c r="BY42" s="88"/>
      <c r="BZ42" s="88"/>
      <c r="CA42" s="88"/>
      <c r="CB42" s="88"/>
      <c r="CC42" s="88"/>
      <c r="CD42" s="88"/>
      <c r="CE42" s="88"/>
      <c r="CF42" s="88"/>
      <c r="CG42" s="88"/>
      <c r="CH42" s="88"/>
      <c r="CI42" s="88"/>
      <c r="CJ42" s="88"/>
      <c r="CK42" s="88"/>
      <c r="CL42" s="88"/>
      <c r="CM42" s="88"/>
      <c r="CN42" s="88"/>
      <c r="CO42" s="88"/>
      <c r="CP42" s="88"/>
      <c r="CQ42" s="88"/>
      <c r="CR42" s="88"/>
      <c r="CS42" s="88"/>
      <c r="CT42" s="88"/>
      <c r="CU42" s="88"/>
      <c r="CV42" s="88"/>
      <c r="CW42" s="88"/>
      <c r="CX42" s="88"/>
      <c r="CY42" s="88"/>
      <c r="CZ42" s="88"/>
      <c r="DA42" s="88"/>
      <c r="DB42" s="88"/>
      <c r="DC42" s="88"/>
      <c r="DD42" s="88"/>
      <c r="DE42" s="88"/>
      <c r="DF42" s="88"/>
      <c r="DG42" s="88"/>
      <c r="DH42" s="88"/>
      <c r="DI42" s="88"/>
      <c r="DJ42" s="88"/>
      <c r="DK42" s="88"/>
      <c r="DL42" s="88"/>
      <c r="DM42" s="88"/>
      <c r="DN42" s="88"/>
      <c r="DO42" s="88"/>
      <c r="DP42" s="88"/>
      <c r="DQ42" s="88"/>
      <c r="DR42" s="88"/>
      <c r="DS42" s="88"/>
      <c r="DT42" s="88"/>
      <c r="DU42" s="88"/>
      <c r="DV42" s="88"/>
      <c r="DW42" s="88"/>
      <c r="DX42" s="88"/>
    </row>
    <row r="43" spans="1:128">
      <c r="A43" s="628">
        <v>30</v>
      </c>
      <c r="B43" s="706">
        <f t="shared" si="8"/>
        <v>2038</v>
      </c>
      <c r="D43" s="379"/>
      <c r="E43" s="379"/>
      <c r="F43" s="734">
        <v>0</v>
      </c>
      <c r="G43" s="734">
        <v>0</v>
      </c>
      <c r="H43" s="734">
        <v>0</v>
      </c>
      <c r="I43" s="734">
        <v>0</v>
      </c>
      <c r="J43" s="734">
        <v>0</v>
      </c>
      <c r="L43" s="379">
        <v>0</v>
      </c>
      <c r="M43" s="379">
        <v>0</v>
      </c>
      <c r="N43" s="734">
        <v>0</v>
      </c>
      <c r="O43" s="734">
        <v>0</v>
      </c>
      <c r="P43" s="734">
        <v>0</v>
      </c>
      <c r="Q43" s="734">
        <v>0</v>
      </c>
      <c r="R43" s="734">
        <v>0</v>
      </c>
      <c r="T43" s="379">
        <v>0</v>
      </c>
      <c r="U43" s="379">
        <v>0</v>
      </c>
      <c r="V43" s="734">
        <v>0</v>
      </c>
      <c r="W43" s="734">
        <v>0</v>
      </c>
      <c r="X43" s="734">
        <v>0</v>
      </c>
      <c r="Y43" s="734">
        <v>0</v>
      </c>
      <c r="Z43" s="734">
        <v>0</v>
      </c>
      <c r="AB43" s="626" t="s">
        <v>773</v>
      </c>
      <c r="AC43" s="626"/>
      <c r="AD43" s="735">
        <v>5337</v>
      </c>
      <c r="AE43" s="735">
        <v>3271</v>
      </c>
      <c r="AF43" s="735">
        <v>3795</v>
      </c>
      <c r="AG43" s="735">
        <v>3795</v>
      </c>
      <c r="AH43" s="735">
        <v>5337</v>
      </c>
      <c r="AJ43" s="735">
        <f t="shared" si="0"/>
        <v>5337</v>
      </c>
      <c r="AK43" s="735">
        <f t="shared" si="1"/>
        <v>3271</v>
      </c>
      <c r="AL43" s="735">
        <f t="shared" si="2"/>
        <v>3795</v>
      </c>
      <c r="AM43" s="735">
        <f t="shared" si="3"/>
        <v>3795</v>
      </c>
      <c r="AN43" s="735">
        <f t="shared" si="4"/>
        <v>5337</v>
      </c>
      <c r="AO43" s="737">
        <f t="shared" si="5"/>
        <v>16198</v>
      </c>
      <c r="AP43" s="738">
        <f t="shared" si="9"/>
        <v>4049.5</v>
      </c>
      <c r="AQ43" s="666">
        <f t="shared" si="7"/>
        <v>0.69222222222222218</v>
      </c>
      <c r="AR43" s="729"/>
      <c r="AS43" s="729"/>
      <c r="AU43" s="1"/>
      <c r="AV43" s="1"/>
      <c r="AW43" s="1"/>
      <c r="AX43" s="1"/>
      <c r="BB43" s="88"/>
      <c r="BC43" s="88"/>
      <c r="BD43" s="88"/>
      <c r="BE43" s="88"/>
      <c r="BF43" s="88"/>
      <c r="BG43" s="88"/>
      <c r="BH43" s="88"/>
      <c r="BI43" s="88"/>
      <c r="BJ43" s="88"/>
      <c r="BK43" s="88"/>
      <c r="BL43" s="88"/>
      <c r="BM43" s="88"/>
      <c r="BN43" s="88"/>
      <c r="BO43" s="88"/>
      <c r="BP43" s="88"/>
      <c r="BQ43" s="88"/>
      <c r="BR43" s="88"/>
      <c r="BS43" s="88"/>
      <c r="BT43" s="88"/>
      <c r="BU43" s="88"/>
      <c r="BV43" s="88"/>
      <c r="BW43" s="88"/>
      <c r="BX43" s="88"/>
      <c r="BY43" s="88"/>
      <c r="BZ43" s="88"/>
      <c r="CA43" s="88"/>
      <c r="CB43" s="88"/>
      <c r="CC43" s="88"/>
      <c r="CD43" s="88"/>
      <c r="CE43" s="88"/>
      <c r="CF43" s="88"/>
      <c r="CG43" s="88"/>
      <c r="CH43" s="88"/>
      <c r="CI43" s="88"/>
      <c r="CJ43" s="88"/>
      <c r="CK43" s="88"/>
      <c r="CL43" s="88"/>
      <c r="CM43" s="88"/>
      <c r="CN43" s="88"/>
      <c r="CO43" s="88"/>
      <c r="CP43" s="88"/>
      <c r="CQ43" s="88"/>
      <c r="CR43" s="88"/>
      <c r="CS43" s="88"/>
      <c r="CT43" s="88"/>
      <c r="CU43" s="88"/>
      <c r="CV43" s="88"/>
      <c r="CW43" s="88"/>
      <c r="CX43" s="88"/>
      <c r="CY43" s="88"/>
      <c r="CZ43" s="88"/>
      <c r="DA43" s="88"/>
      <c r="DB43" s="88"/>
      <c r="DC43" s="88"/>
      <c r="DD43" s="88"/>
      <c r="DE43" s="88"/>
      <c r="DF43" s="88"/>
      <c r="DG43" s="88"/>
      <c r="DH43" s="88"/>
      <c r="DI43" s="88"/>
      <c r="DJ43" s="88"/>
      <c r="DK43" s="88"/>
      <c r="DL43" s="88"/>
      <c r="DM43" s="88"/>
      <c r="DN43" s="88"/>
      <c r="DO43" s="88"/>
      <c r="DP43" s="88"/>
      <c r="DQ43" s="88"/>
      <c r="DR43" s="88"/>
      <c r="DS43" s="88"/>
      <c r="DT43" s="88"/>
      <c r="DU43" s="88"/>
      <c r="DV43" s="88"/>
      <c r="DW43" s="88"/>
      <c r="DX43" s="88"/>
    </row>
    <row r="44" spans="1:128">
      <c r="A44" s="627">
        <v>31</v>
      </c>
      <c r="B44" s="627">
        <f t="shared" si="8"/>
        <v>2039</v>
      </c>
      <c r="D44" s="379" t="s">
        <v>774</v>
      </c>
      <c r="E44" s="379"/>
      <c r="F44" s="734">
        <v>0</v>
      </c>
      <c r="G44" s="734">
        <v>441</v>
      </c>
      <c r="H44" s="734">
        <v>0</v>
      </c>
      <c r="I44" s="734">
        <v>0</v>
      </c>
      <c r="J44" s="734">
        <v>0</v>
      </c>
      <c r="L44" s="379" t="s">
        <v>775</v>
      </c>
      <c r="M44" s="379">
        <v>321</v>
      </c>
      <c r="N44" s="734">
        <v>0</v>
      </c>
      <c r="O44" s="734">
        <v>321</v>
      </c>
      <c r="P44" s="734">
        <v>0</v>
      </c>
      <c r="Q44" s="734">
        <v>0</v>
      </c>
      <c r="R44" s="734">
        <v>0</v>
      </c>
      <c r="T44" s="379">
        <v>0</v>
      </c>
      <c r="U44" s="379" t="s">
        <v>776</v>
      </c>
      <c r="V44" s="734">
        <v>0</v>
      </c>
      <c r="W44" s="734">
        <v>1756</v>
      </c>
      <c r="X44" s="734">
        <v>0</v>
      </c>
      <c r="Y44" s="734">
        <v>0</v>
      </c>
      <c r="Z44" s="734">
        <v>0</v>
      </c>
      <c r="AB44" s="379"/>
      <c r="AC44" s="379"/>
      <c r="AD44" s="734"/>
      <c r="AE44" s="734"/>
      <c r="AF44" s="734"/>
      <c r="AG44" s="734"/>
      <c r="AH44" s="734"/>
      <c r="AJ44" s="751">
        <f t="shared" si="0"/>
        <v>0</v>
      </c>
      <c r="AK44" s="751">
        <f t="shared" si="1"/>
        <v>2518</v>
      </c>
      <c r="AL44" s="751">
        <f t="shared" si="2"/>
        <v>0</v>
      </c>
      <c r="AM44" s="751">
        <f t="shared" si="3"/>
        <v>0</v>
      </c>
      <c r="AN44" s="751">
        <f t="shared" si="4"/>
        <v>0</v>
      </c>
      <c r="AO44" s="752">
        <f t="shared" si="5"/>
        <v>2518</v>
      </c>
      <c r="AP44" s="753">
        <f t="shared" si="9"/>
        <v>629.5</v>
      </c>
      <c r="AQ44" s="667">
        <f t="shared" si="7"/>
        <v>0.1076068376068376</v>
      </c>
      <c r="AR44" s="729"/>
      <c r="AS44" s="729"/>
      <c r="AU44" s="88"/>
      <c r="AV44" s="88"/>
      <c r="AW44" s="88"/>
      <c r="AX44" s="88"/>
      <c r="AY44" s="88"/>
      <c r="AZ44" s="88"/>
      <c r="BA44" s="88"/>
      <c r="BB44" s="88"/>
      <c r="BC44" s="88"/>
      <c r="BD44" s="88"/>
      <c r="BE44" s="88"/>
      <c r="BF44" s="88"/>
      <c r="BG44" s="88"/>
      <c r="BH44" s="88"/>
      <c r="BI44" s="88"/>
      <c r="BJ44" s="88"/>
      <c r="BK44" s="88"/>
      <c r="BL44" s="88"/>
      <c r="BM44" s="88"/>
      <c r="BN44" s="88"/>
      <c r="BO44" s="88"/>
      <c r="BP44" s="88"/>
      <c r="BQ44" s="88"/>
      <c r="BR44" s="88"/>
      <c r="BS44" s="88"/>
      <c r="BT44" s="88"/>
      <c r="BU44" s="88"/>
      <c r="BV44" s="88"/>
      <c r="BW44" s="88"/>
      <c r="BX44" s="88"/>
      <c r="BY44" s="88"/>
      <c r="BZ44" s="88"/>
      <c r="CA44" s="88"/>
      <c r="CB44" s="88"/>
      <c r="CC44" s="88"/>
      <c r="CD44" s="88"/>
      <c r="CE44" s="88"/>
      <c r="CF44" s="88"/>
      <c r="CG44" s="88"/>
      <c r="CH44" s="88"/>
      <c r="CI44" s="88"/>
      <c r="CJ44" s="88"/>
      <c r="CK44" s="88"/>
      <c r="CL44" s="88"/>
      <c r="CM44" s="88"/>
      <c r="CN44" s="88"/>
      <c r="CO44" s="88"/>
      <c r="CP44" s="88"/>
      <c r="CQ44" s="88"/>
      <c r="CR44" s="88"/>
      <c r="CS44" s="88"/>
      <c r="CT44" s="88"/>
      <c r="CU44" s="88"/>
      <c r="CV44" s="88"/>
      <c r="CW44" s="88"/>
      <c r="CX44" s="88"/>
      <c r="CY44" s="88"/>
      <c r="CZ44" s="88"/>
      <c r="DA44" s="88"/>
      <c r="DB44" s="88"/>
      <c r="DC44" s="88"/>
      <c r="DD44" s="88"/>
      <c r="DE44" s="88"/>
      <c r="DF44" s="88"/>
      <c r="DG44" s="88"/>
      <c r="DH44" s="88"/>
      <c r="DI44" s="88"/>
      <c r="DJ44" s="88"/>
      <c r="DK44" s="88"/>
      <c r="DL44" s="88"/>
      <c r="DM44" s="88"/>
      <c r="DN44" s="88"/>
      <c r="DO44" s="88"/>
      <c r="DP44" s="88"/>
      <c r="DQ44" s="88"/>
      <c r="DR44" s="88"/>
      <c r="DS44" s="88"/>
      <c r="DT44" s="88"/>
      <c r="DU44" s="88"/>
      <c r="DV44" s="88"/>
      <c r="DW44" s="88"/>
      <c r="DX44" s="88"/>
    </row>
    <row r="45" spans="1:128">
      <c r="A45" s="627">
        <v>32</v>
      </c>
      <c r="B45" s="627">
        <f t="shared" si="8"/>
        <v>2040</v>
      </c>
      <c r="D45" s="379"/>
      <c r="E45" s="379" t="s">
        <v>777</v>
      </c>
      <c r="F45" s="734">
        <v>0</v>
      </c>
      <c r="G45" s="734">
        <v>0</v>
      </c>
      <c r="H45" s="734">
        <v>856</v>
      </c>
      <c r="I45" s="734">
        <v>0</v>
      </c>
      <c r="J45" s="734">
        <v>0</v>
      </c>
      <c r="L45" s="379" t="s">
        <v>778</v>
      </c>
      <c r="M45" s="379">
        <v>1070</v>
      </c>
      <c r="N45" s="734">
        <v>0</v>
      </c>
      <c r="O45" s="734">
        <v>1070</v>
      </c>
      <c r="P45" s="734">
        <v>0</v>
      </c>
      <c r="Q45" s="734">
        <v>0</v>
      </c>
      <c r="R45" s="734">
        <v>0</v>
      </c>
      <c r="T45" s="379">
        <v>0</v>
      </c>
      <c r="U45" s="379" t="s">
        <v>701</v>
      </c>
      <c r="V45" s="734">
        <v>0</v>
      </c>
      <c r="W45" s="736">
        <f>5430.5-5430.5</f>
        <v>0</v>
      </c>
      <c r="X45" s="734">
        <v>0</v>
      </c>
      <c r="Y45" s="734">
        <v>0</v>
      </c>
      <c r="Z45" s="734">
        <v>0</v>
      </c>
      <c r="AB45" s="379"/>
      <c r="AC45" s="379"/>
      <c r="AD45" s="734"/>
      <c r="AE45" s="734"/>
      <c r="AF45" s="734"/>
      <c r="AG45" s="734"/>
      <c r="AH45" s="734"/>
      <c r="AJ45" s="751">
        <f t="shared" si="0"/>
        <v>0</v>
      </c>
      <c r="AK45" s="736">
        <f t="shared" si="1"/>
        <v>1070</v>
      </c>
      <c r="AL45" s="751">
        <f t="shared" si="2"/>
        <v>856</v>
      </c>
      <c r="AM45" s="751">
        <f t="shared" si="3"/>
        <v>0</v>
      </c>
      <c r="AN45" s="751">
        <f t="shared" si="4"/>
        <v>0</v>
      </c>
      <c r="AO45" s="752">
        <f t="shared" si="5"/>
        <v>1926</v>
      </c>
      <c r="AP45" s="753">
        <f t="shared" si="9"/>
        <v>481.5</v>
      </c>
      <c r="AQ45" s="667">
        <f t="shared" si="7"/>
        <v>8.2307692307692304E-2</v>
      </c>
      <c r="AR45" s="729"/>
      <c r="AS45" s="729"/>
      <c r="AU45" s="88"/>
      <c r="AV45" s="88"/>
      <c r="AW45" s="88"/>
      <c r="AX45" s="88"/>
      <c r="AY45" s="88"/>
      <c r="AZ45" s="88"/>
      <c r="BA45" s="88"/>
      <c r="BB45" s="88"/>
      <c r="BC45" s="88"/>
      <c r="BD45" s="88"/>
      <c r="BE45" s="88"/>
      <c r="BF45" s="88"/>
      <c r="BG45" s="88"/>
      <c r="BH45" s="88"/>
      <c r="BI45" s="88"/>
      <c r="BJ45" s="88"/>
      <c r="BK45" s="88"/>
      <c r="BL45" s="88"/>
      <c r="BM45" s="88"/>
      <c r="BN45" s="88"/>
      <c r="BO45" s="88"/>
      <c r="BP45" s="88"/>
      <c r="BQ45" s="88"/>
      <c r="BR45" s="88"/>
      <c r="BS45" s="88"/>
      <c r="BT45" s="88"/>
      <c r="BU45" s="88"/>
      <c r="BV45" s="88"/>
      <c r="BW45" s="88"/>
      <c r="BX45" s="88"/>
      <c r="BY45" s="88"/>
      <c r="BZ45" s="88"/>
      <c r="CA45" s="88"/>
      <c r="CB45" s="88"/>
      <c r="CC45" s="88"/>
      <c r="CD45" s="88"/>
      <c r="CE45" s="88"/>
      <c r="CF45" s="88"/>
      <c r="CG45" s="88"/>
      <c r="CH45" s="88"/>
      <c r="CI45" s="88"/>
      <c r="CJ45" s="88"/>
      <c r="CK45" s="88"/>
      <c r="CL45" s="88"/>
      <c r="CM45" s="88"/>
      <c r="CN45" s="88"/>
      <c r="CO45" s="88"/>
      <c r="CP45" s="88"/>
      <c r="CQ45" s="88"/>
      <c r="CR45" s="88"/>
      <c r="CS45" s="88"/>
      <c r="CT45" s="88"/>
      <c r="CU45" s="88"/>
      <c r="CV45" s="88"/>
      <c r="CW45" s="88"/>
      <c r="CX45" s="88"/>
      <c r="CY45" s="88"/>
      <c r="CZ45" s="88"/>
      <c r="DA45" s="88"/>
      <c r="DB45" s="88"/>
      <c r="DC45" s="88"/>
      <c r="DD45" s="88"/>
      <c r="DE45" s="88"/>
      <c r="DF45" s="88"/>
      <c r="DG45" s="88"/>
      <c r="DH45" s="88"/>
      <c r="DI45" s="88"/>
      <c r="DJ45" s="88"/>
      <c r="DK45" s="88"/>
      <c r="DL45" s="88"/>
      <c r="DM45" s="88"/>
      <c r="DN45" s="88"/>
      <c r="DO45" s="88"/>
      <c r="DP45" s="88"/>
      <c r="DQ45" s="88"/>
      <c r="DR45" s="88"/>
      <c r="DS45" s="88"/>
      <c r="DT45" s="88"/>
      <c r="DU45" s="88"/>
      <c r="DV45" s="88"/>
      <c r="DW45" s="88"/>
      <c r="DX45" s="88"/>
    </row>
    <row r="46" spans="1:128">
      <c r="A46" s="627">
        <v>33</v>
      </c>
      <c r="B46" s="627">
        <f t="shared" si="8"/>
        <v>2041</v>
      </c>
      <c r="D46" s="379"/>
      <c r="E46" s="379" t="s">
        <v>787</v>
      </c>
      <c r="F46" s="734">
        <v>0</v>
      </c>
      <c r="G46" s="734">
        <v>0</v>
      </c>
      <c r="H46" s="734">
        <v>173</v>
      </c>
      <c r="I46" s="734">
        <v>0</v>
      </c>
      <c r="J46" s="734">
        <v>0</v>
      </c>
      <c r="L46" s="379" t="s">
        <v>788</v>
      </c>
      <c r="M46" s="379">
        <v>0</v>
      </c>
      <c r="N46" s="734">
        <v>0</v>
      </c>
      <c r="O46" s="739">
        <v>978</v>
      </c>
      <c r="P46" s="734">
        <v>0</v>
      </c>
      <c r="Q46" s="734">
        <v>0</v>
      </c>
      <c r="R46" s="734">
        <v>0</v>
      </c>
      <c r="T46" s="379">
        <v>0</v>
      </c>
      <c r="U46" s="379" t="s">
        <v>701</v>
      </c>
      <c r="V46" s="734">
        <v>0</v>
      </c>
      <c r="W46" s="736">
        <f>5430.5-708</f>
        <v>4722.5</v>
      </c>
      <c r="X46" s="734">
        <v>0</v>
      </c>
      <c r="Y46" s="734">
        <v>0</v>
      </c>
      <c r="Z46" s="734">
        <v>0</v>
      </c>
      <c r="AB46" s="379"/>
      <c r="AC46" s="379"/>
      <c r="AD46" s="734"/>
      <c r="AE46" s="734"/>
      <c r="AF46" s="734"/>
      <c r="AG46" s="734"/>
      <c r="AH46" s="734"/>
      <c r="AJ46" s="751">
        <f t="shared" ref="AJ46:AJ63" si="10">AD46+V46+N46+F46</f>
        <v>0</v>
      </c>
      <c r="AK46" s="736">
        <f t="shared" ref="AK46:AK63" si="11">AE46+W46+O46+G46</f>
        <v>5700.5</v>
      </c>
      <c r="AL46" s="751">
        <f t="shared" ref="AL46:AL63" si="12">AF46+X46+P46+H46</f>
        <v>173</v>
      </c>
      <c r="AM46" s="751">
        <f t="shared" ref="AM46:AM63" si="13">AG46+Y46+Q46+I46</f>
        <v>0</v>
      </c>
      <c r="AN46" s="751">
        <f t="shared" ref="AN46:AN63" si="14">AH46+Z46+R46+J46</f>
        <v>0</v>
      </c>
      <c r="AO46" s="752">
        <f t="shared" ref="AO46:AO63" si="15">SUM(AK46:AN46)</f>
        <v>5873.5</v>
      </c>
      <c r="AP46" s="753">
        <f t="shared" si="9"/>
        <v>1468.375</v>
      </c>
      <c r="AQ46" s="667">
        <f t="shared" ref="AQ46:AQ63" si="16">AP46/5850</f>
        <v>0.25100427350427351</v>
      </c>
      <c r="AR46" s="729"/>
      <c r="AS46" s="729"/>
    </row>
    <row r="47" spans="1:128">
      <c r="A47" s="627">
        <v>34</v>
      </c>
      <c r="B47" s="627">
        <f t="shared" ref="B47:B63" si="17">B46+1</f>
        <v>2042</v>
      </c>
      <c r="D47" s="379"/>
      <c r="E47" s="379"/>
      <c r="F47" s="734">
        <v>0</v>
      </c>
      <c r="G47" s="734">
        <v>0</v>
      </c>
      <c r="H47" s="734">
        <v>0</v>
      </c>
      <c r="I47" s="734">
        <v>0</v>
      </c>
      <c r="J47" s="734">
        <v>0</v>
      </c>
      <c r="L47" s="379" t="s">
        <v>789</v>
      </c>
      <c r="M47" s="379">
        <v>0</v>
      </c>
      <c r="N47" s="734">
        <v>0</v>
      </c>
      <c r="O47" s="739">
        <v>1762</v>
      </c>
      <c r="P47" s="734">
        <v>0</v>
      </c>
      <c r="Q47" s="734">
        <v>0</v>
      </c>
      <c r="R47" s="734">
        <v>0</v>
      </c>
      <c r="T47" s="379">
        <v>0</v>
      </c>
      <c r="U47" s="379" t="s">
        <v>790</v>
      </c>
      <c r="V47" s="734">
        <v>0</v>
      </c>
      <c r="W47" s="734">
        <v>0</v>
      </c>
      <c r="X47" s="734">
        <v>686</v>
      </c>
      <c r="Y47" s="734">
        <v>0</v>
      </c>
      <c r="Z47" s="734">
        <v>0</v>
      </c>
      <c r="AB47" s="379"/>
      <c r="AC47" s="379"/>
      <c r="AD47" s="734"/>
      <c r="AE47" s="734"/>
      <c r="AF47" s="734"/>
      <c r="AG47" s="734"/>
      <c r="AH47" s="734"/>
      <c r="AJ47" s="751">
        <f t="shared" si="10"/>
        <v>0</v>
      </c>
      <c r="AK47" s="751">
        <f t="shared" si="11"/>
        <v>1762</v>
      </c>
      <c r="AL47" s="751">
        <f t="shared" si="12"/>
        <v>686</v>
      </c>
      <c r="AM47" s="751">
        <f t="shared" si="13"/>
        <v>0</v>
      </c>
      <c r="AN47" s="751">
        <f t="shared" si="14"/>
        <v>0</v>
      </c>
      <c r="AO47" s="752">
        <f t="shared" si="15"/>
        <v>2448</v>
      </c>
      <c r="AP47" s="753">
        <f t="shared" si="9"/>
        <v>612</v>
      </c>
      <c r="AQ47" s="667">
        <f t="shared" si="16"/>
        <v>0.10461538461538461</v>
      </c>
      <c r="AR47" s="729"/>
      <c r="AS47" s="729"/>
    </row>
    <row r="48" spans="1:128">
      <c r="A48" s="627">
        <v>35</v>
      </c>
      <c r="B48" s="627">
        <f t="shared" si="17"/>
        <v>2043</v>
      </c>
      <c r="D48" s="379"/>
      <c r="E48" s="379"/>
      <c r="F48" s="734">
        <v>0</v>
      </c>
      <c r="G48" s="734">
        <v>0</v>
      </c>
      <c r="H48" s="734">
        <v>0</v>
      </c>
      <c r="I48" s="734">
        <v>0</v>
      </c>
      <c r="J48" s="734">
        <v>0</v>
      </c>
      <c r="L48" s="448" t="s">
        <v>791</v>
      </c>
      <c r="M48" s="448">
        <v>0</v>
      </c>
      <c r="N48" s="739">
        <v>0</v>
      </c>
      <c r="O48" s="736">
        <f>2107-2107</f>
        <v>0</v>
      </c>
      <c r="P48" s="734">
        <v>0</v>
      </c>
      <c r="Q48" s="734">
        <v>2122</v>
      </c>
      <c r="R48" s="734">
        <v>2723</v>
      </c>
      <c r="T48" s="379">
        <v>0</v>
      </c>
      <c r="U48" s="379" t="s">
        <v>792</v>
      </c>
      <c r="V48" s="734">
        <v>0</v>
      </c>
      <c r="W48" s="734">
        <v>0</v>
      </c>
      <c r="X48" s="734">
        <v>0</v>
      </c>
      <c r="Y48" s="734">
        <v>3393</v>
      </c>
      <c r="Z48" s="734">
        <v>0</v>
      </c>
      <c r="AB48" s="379"/>
      <c r="AC48" s="379"/>
      <c r="AD48" s="734"/>
      <c r="AE48" s="734"/>
      <c r="AF48" s="734"/>
      <c r="AG48" s="734"/>
      <c r="AH48" s="734"/>
      <c r="AJ48" s="751">
        <f t="shared" si="10"/>
        <v>0</v>
      </c>
      <c r="AK48" s="751">
        <f t="shared" si="11"/>
        <v>0</v>
      </c>
      <c r="AL48" s="751">
        <f t="shared" si="12"/>
        <v>0</v>
      </c>
      <c r="AM48" s="751">
        <f t="shared" si="13"/>
        <v>5515</v>
      </c>
      <c r="AN48" s="751">
        <f t="shared" si="14"/>
        <v>2723</v>
      </c>
      <c r="AO48" s="752">
        <f t="shared" si="15"/>
        <v>8238</v>
      </c>
      <c r="AP48" s="753">
        <f t="shared" si="9"/>
        <v>2059.5</v>
      </c>
      <c r="AQ48" s="667">
        <f t="shared" si="16"/>
        <v>0.35205128205128206</v>
      </c>
      <c r="AR48" s="729"/>
      <c r="AS48" s="729"/>
    </row>
    <row r="49" spans="1:45">
      <c r="A49" s="627">
        <v>36</v>
      </c>
      <c r="B49" s="627">
        <f t="shared" si="17"/>
        <v>2044</v>
      </c>
      <c r="D49" s="379"/>
      <c r="E49" s="379"/>
      <c r="F49" s="734">
        <v>0</v>
      </c>
      <c r="G49" s="734">
        <v>0</v>
      </c>
      <c r="H49" s="734">
        <v>0</v>
      </c>
      <c r="I49" s="734">
        <v>0</v>
      </c>
      <c r="J49" s="734">
        <v>0</v>
      </c>
      <c r="L49" s="379">
        <v>0</v>
      </c>
      <c r="M49" s="379">
        <v>0</v>
      </c>
      <c r="N49" s="734">
        <v>0</v>
      </c>
      <c r="O49" s="739">
        <v>0</v>
      </c>
      <c r="P49" s="734">
        <v>0</v>
      </c>
      <c r="Q49" s="734">
        <v>0</v>
      </c>
      <c r="R49" s="734">
        <v>0</v>
      </c>
      <c r="T49" s="379">
        <v>0</v>
      </c>
      <c r="U49" s="379">
        <v>0</v>
      </c>
      <c r="V49" s="734">
        <v>0</v>
      </c>
      <c r="W49" s="734">
        <v>0</v>
      </c>
      <c r="X49" s="734">
        <v>0</v>
      </c>
      <c r="Y49" s="734">
        <v>0</v>
      </c>
      <c r="Z49" s="734">
        <v>0</v>
      </c>
      <c r="AB49" s="379" t="s">
        <v>793</v>
      </c>
      <c r="AC49" s="379"/>
      <c r="AD49" s="734"/>
      <c r="AE49" s="734">
        <v>1289</v>
      </c>
      <c r="AF49" s="734">
        <v>0</v>
      </c>
      <c r="AG49" s="734">
        <v>0</v>
      </c>
      <c r="AH49" s="734">
        <v>0</v>
      </c>
      <c r="AJ49" s="751">
        <f t="shared" si="10"/>
        <v>0</v>
      </c>
      <c r="AK49" s="736">
        <f t="shared" si="11"/>
        <v>1289</v>
      </c>
      <c r="AL49" s="751">
        <f t="shared" si="12"/>
        <v>0</v>
      </c>
      <c r="AM49" s="751">
        <f t="shared" si="13"/>
        <v>0</v>
      </c>
      <c r="AN49" s="751">
        <f t="shared" si="14"/>
        <v>0</v>
      </c>
      <c r="AO49" s="752">
        <f t="shared" si="15"/>
        <v>1289</v>
      </c>
      <c r="AP49" s="753">
        <f t="shared" si="9"/>
        <v>322.25</v>
      </c>
      <c r="AQ49" s="667">
        <f t="shared" si="16"/>
        <v>5.5085470085470087E-2</v>
      </c>
      <c r="AR49" s="729"/>
      <c r="AS49" s="729"/>
    </row>
    <row r="50" spans="1:45">
      <c r="A50" s="627">
        <v>37</v>
      </c>
      <c r="B50" s="627">
        <f t="shared" si="17"/>
        <v>2045</v>
      </c>
      <c r="D50" s="379"/>
      <c r="E50" s="379"/>
      <c r="F50" s="734">
        <v>0</v>
      </c>
      <c r="G50" s="734">
        <v>0</v>
      </c>
      <c r="H50" s="734">
        <v>0</v>
      </c>
      <c r="I50" s="734">
        <v>0</v>
      </c>
      <c r="J50" s="734">
        <v>0</v>
      </c>
      <c r="L50" s="379">
        <v>0</v>
      </c>
      <c r="M50" s="379">
        <v>0</v>
      </c>
      <c r="N50" s="734">
        <v>0</v>
      </c>
      <c r="O50" s="734">
        <v>0</v>
      </c>
      <c r="P50" s="734">
        <v>0</v>
      </c>
      <c r="Q50" s="734">
        <v>0</v>
      </c>
      <c r="R50" s="734">
        <v>0</v>
      </c>
      <c r="T50" s="379">
        <v>0</v>
      </c>
      <c r="U50" s="379">
        <v>0</v>
      </c>
      <c r="V50" s="734">
        <v>0</v>
      </c>
      <c r="W50" s="734">
        <v>0</v>
      </c>
      <c r="X50" s="734">
        <v>0</v>
      </c>
      <c r="Y50" s="734">
        <v>0</v>
      </c>
      <c r="Z50" s="734">
        <v>0</v>
      </c>
      <c r="AB50" s="379"/>
      <c r="AC50" s="379"/>
      <c r="AD50" s="734"/>
      <c r="AE50" s="734"/>
      <c r="AF50" s="734"/>
      <c r="AG50" s="734"/>
      <c r="AH50" s="734"/>
      <c r="AJ50" s="751">
        <f t="shared" si="10"/>
        <v>0</v>
      </c>
      <c r="AK50" s="751">
        <f t="shared" si="11"/>
        <v>0</v>
      </c>
      <c r="AL50" s="751">
        <f t="shared" si="12"/>
        <v>0</v>
      </c>
      <c r="AM50" s="751">
        <f t="shared" si="13"/>
        <v>0</v>
      </c>
      <c r="AN50" s="751">
        <f t="shared" si="14"/>
        <v>0</v>
      </c>
      <c r="AO50" s="752">
        <f t="shared" si="15"/>
        <v>0</v>
      </c>
      <c r="AP50" s="753">
        <f t="shared" si="9"/>
        <v>0</v>
      </c>
      <c r="AQ50" s="667">
        <f t="shared" si="16"/>
        <v>0</v>
      </c>
      <c r="AR50" s="729"/>
      <c r="AS50" s="729"/>
    </row>
    <row r="51" spans="1:45">
      <c r="A51" s="627">
        <v>38</v>
      </c>
      <c r="B51" s="627">
        <f t="shared" si="17"/>
        <v>2046</v>
      </c>
      <c r="D51" s="379"/>
      <c r="E51" s="379"/>
      <c r="F51" s="734">
        <v>0</v>
      </c>
      <c r="G51" s="734">
        <v>0</v>
      </c>
      <c r="H51" s="734">
        <v>0</v>
      </c>
      <c r="I51" s="734">
        <v>0</v>
      </c>
      <c r="J51" s="734">
        <v>0</v>
      </c>
      <c r="L51" s="379">
        <v>0</v>
      </c>
      <c r="M51" s="379">
        <v>0</v>
      </c>
      <c r="N51" s="734">
        <v>0</v>
      </c>
      <c r="O51" s="734">
        <v>0</v>
      </c>
      <c r="P51" s="734">
        <v>0</v>
      </c>
      <c r="Q51" s="734">
        <v>0</v>
      </c>
      <c r="R51" s="734">
        <v>0</v>
      </c>
      <c r="T51" s="379">
        <v>0</v>
      </c>
      <c r="U51" s="379">
        <v>0</v>
      </c>
      <c r="V51" s="734">
        <v>0</v>
      </c>
      <c r="W51" s="734">
        <v>0</v>
      </c>
      <c r="X51" s="734">
        <v>0</v>
      </c>
      <c r="Y51" s="734">
        <v>0</v>
      </c>
      <c r="Z51" s="734">
        <v>0</v>
      </c>
      <c r="AB51" s="379"/>
      <c r="AC51" s="379"/>
      <c r="AD51" s="734"/>
      <c r="AE51" s="734"/>
      <c r="AF51" s="734"/>
      <c r="AG51" s="734"/>
      <c r="AH51" s="734"/>
      <c r="AJ51" s="751">
        <f t="shared" si="10"/>
        <v>0</v>
      </c>
      <c r="AK51" s="751">
        <f t="shared" si="11"/>
        <v>0</v>
      </c>
      <c r="AL51" s="751">
        <f t="shared" si="12"/>
        <v>0</v>
      </c>
      <c r="AM51" s="751">
        <f t="shared" si="13"/>
        <v>0</v>
      </c>
      <c r="AN51" s="751">
        <f t="shared" si="14"/>
        <v>0</v>
      </c>
      <c r="AO51" s="752">
        <f t="shared" si="15"/>
        <v>0</v>
      </c>
      <c r="AP51" s="753">
        <f t="shared" si="9"/>
        <v>0</v>
      </c>
      <c r="AQ51" s="667">
        <f t="shared" si="16"/>
        <v>0</v>
      </c>
      <c r="AR51" s="729"/>
      <c r="AS51" s="729"/>
    </row>
    <row r="52" spans="1:45">
      <c r="A52" s="627">
        <v>39</v>
      </c>
      <c r="B52" s="627">
        <f t="shared" si="17"/>
        <v>2047</v>
      </c>
      <c r="D52" s="379"/>
      <c r="E52" s="642" t="s">
        <v>794</v>
      </c>
      <c r="F52" s="734">
        <v>0</v>
      </c>
      <c r="G52" s="734">
        <v>0</v>
      </c>
      <c r="H52" s="736">
        <f>2413-2413</f>
        <v>0</v>
      </c>
      <c r="I52" s="734">
        <v>0</v>
      </c>
      <c r="J52" s="734">
        <v>2839</v>
      </c>
      <c r="L52" s="379">
        <v>0</v>
      </c>
      <c r="M52" s="379">
        <v>0</v>
      </c>
      <c r="N52" s="734">
        <v>0</v>
      </c>
      <c r="O52" s="734">
        <v>0</v>
      </c>
      <c r="P52" s="734">
        <v>0</v>
      </c>
      <c r="Q52" s="734">
        <v>0</v>
      </c>
      <c r="R52" s="734">
        <v>0</v>
      </c>
      <c r="T52" s="379">
        <v>0</v>
      </c>
      <c r="U52" s="379">
        <v>0</v>
      </c>
      <c r="V52" s="734">
        <v>0</v>
      </c>
      <c r="W52" s="734">
        <v>0</v>
      </c>
      <c r="X52" s="734">
        <v>0</v>
      </c>
      <c r="Y52" s="734">
        <v>0</v>
      </c>
      <c r="Z52" s="734">
        <v>0</v>
      </c>
      <c r="AB52" s="379"/>
      <c r="AC52" s="379"/>
      <c r="AD52" s="734"/>
      <c r="AE52" s="734"/>
      <c r="AF52" s="734"/>
      <c r="AG52" s="734"/>
      <c r="AH52" s="734"/>
      <c r="AJ52" s="751">
        <f t="shared" si="10"/>
        <v>0</v>
      </c>
      <c r="AK52" s="736">
        <f t="shared" si="11"/>
        <v>0</v>
      </c>
      <c r="AL52" s="751">
        <f t="shared" si="12"/>
        <v>0</v>
      </c>
      <c r="AM52" s="751">
        <f t="shared" si="13"/>
        <v>0</v>
      </c>
      <c r="AN52" s="751">
        <f t="shared" si="14"/>
        <v>2839</v>
      </c>
      <c r="AO52" s="752">
        <f t="shared" si="15"/>
        <v>2839</v>
      </c>
      <c r="AP52" s="753">
        <f t="shared" si="9"/>
        <v>709.75</v>
      </c>
      <c r="AQ52" s="667">
        <f t="shared" si="16"/>
        <v>0.12132478632478633</v>
      </c>
      <c r="AR52" s="729"/>
      <c r="AS52" s="729"/>
    </row>
    <row r="53" spans="1:45">
      <c r="A53" s="627">
        <v>40</v>
      </c>
      <c r="B53" s="627">
        <f t="shared" si="17"/>
        <v>2048</v>
      </c>
      <c r="D53" s="379"/>
      <c r="E53" s="642" t="s">
        <v>795</v>
      </c>
      <c r="F53" s="734">
        <v>0</v>
      </c>
      <c r="G53" s="734">
        <v>0</v>
      </c>
      <c r="H53" s="736">
        <f>2962-2554</f>
        <v>408</v>
      </c>
      <c r="I53" s="734">
        <v>0</v>
      </c>
      <c r="J53" s="734">
        <v>2962</v>
      </c>
      <c r="L53" s="379" t="s">
        <v>791</v>
      </c>
      <c r="M53" s="379">
        <v>0</v>
      </c>
      <c r="N53" s="734">
        <v>0</v>
      </c>
      <c r="O53" s="734">
        <v>0</v>
      </c>
      <c r="P53" s="734">
        <v>2122</v>
      </c>
      <c r="Q53" s="734">
        <v>0</v>
      </c>
      <c r="R53" s="734">
        <v>2723</v>
      </c>
      <c r="T53" s="379">
        <v>0</v>
      </c>
      <c r="U53" s="379" t="s">
        <v>796</v>
      </c>
      <c r="V53" s="734">
        <v>0</v>
      </c>
      <c r="W53" s="734">
        <v>0</v>
      </c>
      <c r="X53" s="734">
        <v>540</v>
      </c>
      <c r="Y53" s="734">
        <v>0</v>
      </c>
      <c r="Z53" s="734">
        <v>0</v>
      </c>
      <c r="AB53" s="379"/>
      <c r="AC53" s="379"/>
      <c r="AD53" s="734"/>
      <c r="AE53" s="734"/>
      <c r="AF53" s="734"/>
      <c r="AG53" s="734"/>
      <c r="AH53" s="734"/>
      <c r="AJ53" s="751">
        <f t="shared" si="10"/>
        <v>0</v>
      </c>
      <c r="AK53" s="736">
        <f t="shared" si="11"/>
        <v>0</v>
      </c>
      <c r="AL53" s="751">
        <f t="shared" si="12"/>
        <v>3070</v>
      </c>
      <c r="AM53" s="751">
        <f t="shared" si="13"/>
        <v>0</v>
      </c>
      <c r="AN53" s="751">
        <f t="shared" si="14"/>
        <v>5685</v>
      </c>
      <c r="AO53" s="752">
        <f t="shared" si="15"/>
        <v>8755</v>
      </c>
      <c r="AP53" s="753">
        <f t="shared" si="9"/>
        <v>2188.75</v>
      </c>
      <c r="AQ53" s="667">
        <f t="shared" si="16"/>
        <v>0.37414529914529915</v>
      </c>
      <c r="AR53" s="729"/>
      <c r="AS53" s="729"/>
    </row>
    <row r="54" spans="1:45">
      <c r="A54" s="627">
        <v>41</v>
      </c>
      <c r="B54" s="627">
        <f t="shared" si="17"/>
        <v>2049</v>
      </c>
      <c r="D54" s="379"/>
      <c r="E54" s="379" t="s">
        <v>749</v>
      </c>
      <c r="F54" s="734">
        <v>0</v>
      </c>
      <c r="G54" s="734">
        <v>0</v>
      </c>
      <c r="H54" s="734">
        <v>1021</v>
      </c>
      <c r="I54" s="734">
        <v>0</v>
      </c>
      <c r="J54" s="734">
        <v>1043</v>
      </c>
      <c r="L54" s="379">
        <v>0</v>
      </c>
      <c r="M54" s="379">
        <v>0</v>
      </c>
      <c r="N54" s="734">
        <v>0</v>
      </c>
      <c r="O54" s="734">
        <v>0</v>
      </c>
      <c r="P54" s="734">
        <v>0</v>
      </c>
      <c r="Q54" s="734">
        <v>0</v>
      </c>
      <c r="R54" s="734">
        <v>0</v>
      </c>
      <c r="T54" s="379">
        <v>0</v>
      </c>
      <c r="U54" s="379" t="s">
        <v>797</v>
      </c>
      <c r="V54" s="734">
        <v>0</v>
      </c>
      <c r="W54" s="734">
        <v>0</v>
      </c>
      <c r="X54" s="734">
        <v>0</v>
      </c>
      <c r="Y54" s="734">
        <v>0</v>
      </c>
      <c r="Z54" s="734">
        <v>1835</v>
      </c>
      <c r="AB54" s="379"/>
      <c r="AC54" s="379"/>
      <c r="AD54" s="734"/>
      <c r="AE54" s="734"/>
      <c r="AF54" s="734"/>
      <c r="AG54" s="734"/>
      <c r="AH54" s="734"/>
      <c r="AJ54" s="751">
        <f t="shared" si="10"/>
        <v>0</v>
      </c>
      <c r="AK54" s="751">
        <f t="shared" si="11"/>
        <v>0</v>
      </c>
      <c r="AL54" s="751">
        <f t="shared" si="12"/>
        <v>1021</v>
      </c>
      <c r="AM54" s="751">
        <f t="shared" si="13"/>
        <v>0</v>
      </c>
      <c r="AN54" s="751">
        <f t="shared" si="14"/>
        <v>2878</v>
      </c>
      <c r="AO54" s="752">
        <f t="shared" si="15"/>
        <v>3899</v>
      </c>
      <c r="AP54" s="753">
        <f t="shared" si="9"/>
        <v>974.75</v>
      </c>
      <c r="AQ54" s="667">
        <f t="shared" si="16"/>
        <v>0.16662393162393163</v>
      </c>
      <c r="AR54" s="729"/>
      <c r="AS54" s="729"/>
    </row>
    <row r="55" spans="1:45">
      <c r="A55" s="627">
        <v>42</v>
      </c>
      <c r="B55" s="627">
        <f t="shared" si="17"/>
        <v>2050</v>
      </c>
      <c r="D55" s="379"/>
      <c r="E55" s="379" t="s">
        <v>798</v>
      </c>
      <c r="F55" s="734">
        <v>0</v>
      </c>
      <c r="G55" s="734">
        <v>0</v>
      </c>
      <c r="H55" s="734">
        <v>0</v>
      </c>
      <c r="I55" s="734">
        <v>140</v>
      </c>
      <c r="J55" s="734">
        <v>760</v>
      </c>
      <c r="L55" s="379">
        <v>0</v>
      </c>
      <c r="M55" s="379">
        <v>0</v>
      </c>
      <c r="N55" s="734">
        <v>0</v>
      </c>
      <c r="O55" s="734">
        <v>0</v>
      </c>
      <c r="P55" s="734">
        <v>0</v>
      </c>
      <c r="Q55" s="734">
        <v>0</v>
      </c>
      <c r="R55" s="734">
        <v>0</v>
      </c>
      <c r="T55" s="379">
        <v>0</v>
      </c>
      <c r="U55" s="379">
        <v>0</v>
      </c>
      <c r="V55" s="734">
        <v>0</v>
      </c>
      <c r="W55" s="734">
        <v>0</v>
      </c>
      <c r="X55" s="734">
        <v>0</v>
      </c>
      <c r="Y55" s="734">
        <v>0</v>
      </c>
      <c r="Z55" s="734">
        <v>0</v>
      </c>
      <c r="AB55" s="379"/>
      <c r="AC55" s="379"/>
      <c r="AD55" s="734"/>
      <c r="AE55" s="734"/>
      <c r="AF55" s="734"/>
      <c r="AG55" s="734"/>
      <c r="AH55" s="734"/>
      <c r="AJ55" s="751">
        <f t="shared" si="10"/>
        <v>0</v>
      </c>
      <c r="AK55" s="751">
        <f t="shared" si="11"/>
        <v>0</v>
      </c>
      <c r="AL55" s="751">
        <f t="shared" si="12"/>
        <v>0</v>
      </c>
      <c r="AM55" s="751">
        <f t="shared" si="13"/>
        <v>140</v>
      </c>
      <c r="AN55" s="751">
        <f t="shared" si="14"/>
        <v>760</v>
      </c>
      <c r="AO55" s="752">
        <f t="shared" si="15"/>
        <v>900</v>
      </c>
      <c r="AP55" s="753">
        <f t="shared" si="9"/>
        <v>225</v>
      </c>
      <c r="AQ55" s="667">
        <f t="shared" si="16"/>
        <v>3.8461538461538464E-2</v>
      </c>
      <c r="AR55" s="729"/>
      <c r="AS55" s="729"/>
    </row>
    <row r="56" spans="1:45">
      <c r="A56" s="627">
        <v>43</v>
      </c>
      <c r="B56" s="627">
        <f t="shared" si="17"/>
        <v>2051</v>
      </c>
      <c r="D56" s="379"/>
      <c r="E56" s="379" t="s">
        <v>799</v>
      </c>
      <c r="F56" s="734">
        <v>0</v>
      </c>
      <c r="G56" s="734">
        <v>0</v>
      </c>
      <c r="H56" s="734">
        <v>0</v>
      </c>
      <c r="I56" s="734">
        <v>0</v>
      </c>
      <c r="J56" s="734">
        <v>275</v>
      </c>
      <c r="L56" s="379">
        <v>0</v>
      </c>
      <c r="M56" s="379">
        <v>0</v>
      </c>
      <c r="N56" s="734">
        <v>0</v>
      </c>
      <c r="O56" s="734">
        <v>0</v>
      </c>
      <c r="P56" s="734">
        <v>0</v>
      </c>
      <c r="Q56" s="734">
        <v>0</v>
      </c>
      <c r="R56" s="734">
        <v>0</v>
      </c>
      <c r="T56" s="379">
        <v>0</v>
      </c>
      <c r="U56" s="379" t="s">
        <v>800</v>
      </c>
      <c r="V56" s="734">
        <v>0</v>
      </c>
      <c r="W56" s="734">
        <v>0</v>
      </c>
      <c r="X56" s="734">
        <v>1809</v>
      </c>
      <c r="Y56" s="734">
        <v>0</v>
      </c>
      <c r="Z56" s="734">
        <v>0</v>
      </c>
      <c r="AB56" s="379"/>
      <c r="AC56" s="379"/>
      <c r="AD56" s="734"/>
      <c r="AE56" s="734"/>
      <c r="AF56" s="734"/>
      <c r="AG56" s="734"/>
      <c r="AH56" s="734"/>
      <c r="AJ56" s="751">
        <f t="shared" si="10"/>
        <v>0</v>
      </c>
      <c r="AK56" s="751">
        <f t="shared" si="11"/>
        <v>0</v>
      </c>
      <c r="AL56" s="751">
        <f t="shared" si="12"/>
        <v>1809</v>
      </c>
      <c r="AM56" s="751">
        <f t="shared" si="13"/>
        <v>0</v>
      </c>
      <c r="AN56" s="751">
        <f t="shared" si="14"/>
        <v>275</v>
      </c>
      <c r="AO56" s="752">
        <f t="shared" si="15"/>
        <v>2084</v>
      </c>
      <c r="AP56" s="753">
        <f t="shared" si="9"/>
        <v>521</v>
      </c>
      <c r="AQ56" s="667">
        <f t="shared" si="16"/>
        <v>8.9059829059829065E-2</v>
      </c>
      <c r="AR56" s="729"/>
      <c r="AS56" s="729"/>
    </row>
    <row r="57" spans="1:45">
      <c r="A57" s="627">
        <v>44</v>
      </c>
      <c r="B57" s="627">
        <f t="shared" si="17"/>
        <v>2052</v>
      </c>
      <c r="D57" s="379"/>
      <c r="E57" s="379"/>
      <c r="F57" s="734">
        <v>0</v>
      </c>
      <c r="G57" s="734">
        <v>0</v>
      </c>
      <c r="H57" s="734">
        <v>0</v>
      </c>
      <c r="I57" s="734">
        <v>0</v>
      </c>
      <c r="J57" s="734">
        <v>0</v>
      </c>
      <c r="L57" s="379">
        <v>0</v>
      </c>
      <c r="M57" s="379">
        <v>0</v>
      </c>
      <c r="N57" s="734">
        <v>0</v>
      </c>
      <c r="O57" s="734">
        <v>0</v>
      </c>
      <c r="P57" s="734">
        <v>0</v>
      </c>
      <c r="Q57" s="734">
        <v>0</v>
      </c>
      <c r="R57" s="734">
        <v>0</v>
      </c>
      <c r="T57" s="379">
        <v>0</v>
      </c>
      <c r="U57" s="379" t="s">
        <v>801</v>
      </c>
      <c r="V57" s="734">
        <v>0</v>
      </c>
      <c r="W57" s="734">
        <v>0</v>
      </c>
      <c r="X57" s="734">
        <v>0</v>
      </c>
      <c r="Y57" s="734">
        <v>4014</v>
      </c>
      <c r="Z57" s="734">
        <v>0</v>
      </c>
      <c r="AB57" s="379"/>
      <c r="AC57" s="379"/>
      <c r="AD57" s="734"/>
      <c r="AE57" s="734"/>
      <c r="AF57" s="734"/>
      <c r="AG57" s="734"/>
      <c r="AH57" s="734"/>
      <c r="AJ57" s="751">
        <f t="shared" si="10"/>
        <v>0</v>
      </c>
      <c r="AK57" s="751">
        <f t="shared" si="11"/>
        <v>0</v>
      </c>
      <c r="AL57" s="751">
        <f t="shared" si="12"/>
        <v>0</v>
      </c>
      <c r="AM57" s="751">
        <f t="shared" si="13"/>
        <v>4014</v>
      </c>
      <c r="AN57" s="751">
        <f t="shared" si="14"/>
        <v>0</v>
      </c>
      <c r="AO57" s="752">
        <f t="shared" si="15"/>
        <v>4014</v>
      </c>
      <c r="AP57" s="753">
        <f t="shared" si="9"/>
        <v>1003.5</v>
      </c>
      <c r="AQ57" s="667">
        <f t="shared" si="16"/>
        <v>0.17153846153846153</v>
      </c>
      <c r="AR57" s="729"/>
      <c r="AS57" s="729"/>
    </row>
    <row r="58" spans="1:45">
      <c r="A58" s="627">
        <v>45</v>
      </c>
      <c r="B58" s="627">
        <f t="shared" si="17"/>
        <v>2053</v>
      </c>
      <c r="D58" s="379"/>
      <c r="E58" s="379"/>
      <c r="F58" s="734">
        <v>0</v>
      </c>
      <c r="G58" s="734">
        <v>0</v>
      </c>
      <c r="H58" s="734">
        <v>0</v>
      </c>
      <c r="I58" s="734">
        <v>0</v>
      </c>
      <c r="J58" s="734">
        <v>0</v>
      </c>
      <c r="L58" s="379">
        <v>0</v>
      </c>
      <c r="M58" s="379">
        <v>0</v>
      </c>
      <c r="N58" s="734">
        <v>0</v>
      </c>
      <c r="O58" s="734">
        <v>0</v>
      </c>
      <c r="P58" s="734">
        <v>0</v>
      </c>
      <c r="Q58" s="734">
        <v>0</v>
      </c>
      <c r="R58" s="734">
        <v>0</v>
      </c>
      <c r="T58" s="379">
        <v>0</v>
      </c>
      <c r="U58" s="379" t="s">
        <v>802</v>
      </c>
      <c r="V58" s="734">
        <v>0</v>
      </c>
      <c r="W58" s="734">
        <v>0</v>
      </c>
      <c r="X58" s="734">
        <v>0</v>
      </c>
      <c r="Y58" s="734">
        <v>0</v>
      </c>
      <c r="Z58" s="734">
        <v>161</v>
      </c>
      <c r="AB58" s="379"/>
      <c r="AC58" s="379"/>
      <c r="AD58" s="734"/>
      <c r="AE58" s="734"/>
      <c r="AF58" s="734"/>
      <c r="AG58" s="734"/>
      <c r="AH58" s="734"/>
      <c r="AJ58" s="751">
        <f t="shared" si="10"/>
        <v>0</v>
      </c>
      <c r="AK58" s="751">
        <f t="shared" si="11"/>
        <v>0</v>
      </c>
      <c r="AL58" s="751">
        <f t="shared" si="12"/>
        <v>0</v>
      </c>
      <c r="AM58" s="751">
        <f t="shared" si="13"/>
        <v>0</v>
      </c>
      <c r="AN58" s="751">
        <f t="shared" si="14"/>
        <v>161</v>
      </c>
      <c r="AO58" s="752">
        <f t="shared" si="15"/>
        <v>161</v>
      </c>
      <c r="AP58" s="753">
        <f t="shared" si="9"/>
        <v>40.25</v>
      </c>
      <c r="AQ58" s="667">
        <f t="shared" si="16"/>
        <v>6.88034188034188E-3</v>
      </c>
      <c r="AR58" s="729"/>
      <c r="AS58" s="729"/>
    </row>
    <row r="59" spans="1:45">
      <c r="A59" s="627">
        <v>46</v>
      </c>
      <c r="B59" s="627">
        <f t="shared" si="17"/>
        <v>2054</v>
      </c>
      <c r="D59" s="379"/>
      <c r="E59" s="379"/>
      <c r="F59" s="734">
        <v>0</v>
      </c>
      <c r="G59" s="734">
        <v>0</v>
      </c>
      <c r="H59" s="734">
        <v>0</v>
      </c>
      <c r="I59" s="734">
        <v>0</v>
      </c>
      <c r="J59" s="734">
        <v>0</v>
      </c>
      <c r="L59" s="379">
        <v>0</v>
      </c>
      <c r="M59" s="379">
        <v>0</v>
      </c>
      <c r="N59" s="734">
        <v>0</v>
      </c>
      <c r="O59" s="734">
        <v>0</v>
      </c>
      <c r="P59" s="734">
        <v>0</v>
      </c>
      <c r="Q59" s="734">
        <v>0</v>
      </c>
      <c r="R59" s="734">
        <v>0</v>
      </c>
      <c r="T59" s="379">
        <v>0</v>
      </c>
      <c r="U59" s="379">
        <v>0</v>
      </c>
      <c r="V59" s="734">
        <v>0</v>
      </c>
      <c r="W59" s="734">
        <v>0</v>
      </c>
      <c r="X59" s="734">
        <v>0</v>
      </c>
      <c r="Y59" s="734">
        <v>0</v>
      </c>
      <c r="Z59" s="734">
        <v>0</v>
      </c>
      <c r="AB59" s="379"/>
      <c r="AC59" s="379"/>
      <c r="AD59" s="734"/>
      <c r="AE59" s="734"/>
      <c r="AF59" s="734"/>
      <c r="AG59" s="734"/>
      <c r="AH59" s="734"/>
      <c r="AJ59" s="751">
        <f t="shared" si="10"/>
        <v>0</v>
      </c>
      <c r="AK59" s="751">
        <f t="shared" si="11"/>
        <v>0</v>
      </c>
      <c r="AL59" s="751">
        <f t="shared" si="12"/>
        <v>0</v>
      </c>
      <c r="AM59" s="751">
        <f t="shared" si="13"/>
        <v>0</v>
      </c>
      <c r="AN59" s="751">
        <f t="shared" si="14"/>
        <v>0</v>
      </c>
      <c r="AO59" s="752">
        <f t="shared" si="15"/>
        <v>0</v>
      </c>
      <c r="AP59" s="753">
        <f t="shared" si="9"/>
        <v>0</v>
      </c>
      <c r="AQ59" s="667">
        <f t="shared" si="16"/>
        <v>0</v>
      </c>
      <c r="AR59" s="729"/>
      <c r="AS59" s="729"/>
    </row>
    <row r="60" spans="1:45">
      <c r="A60" s="627">
        <v>47</v>
      </c>
      <c r="B60" s="627">
        <f t="shared" si="17"/>
        <v>2055</v>
      </c>
      <c r="D60" s="379"/>
      <c r="E60" s="379"/>
      <c r="F60" s="734">
        <v>0</v>
      </c>
      <c r="G60" s="734">
        <v>0</v>
      </c>
      <c r="H60" s="734">
        <v>0</v>
      </c>
      <c r="I60" s="734">
        <v>0</v>
      </c>
      <c r="J60" s="734">
        <v>0</v>
      </c>
      <c r="L60" s="379">
        <v>0</v>
      </c>
      <c r="M60" s="379">
        <v>0</v>
      </c>
      <c r="N60" s="734">
        <v>0</v>
      </c>
      <c r="O60" s="734">
        <v>0</v>
      </c>
      <c r="P60" s="734">
        <v>0</v>
      </c>
      <c r="Q60" s="734">
        <v>0</v>
      </c>
      <c r="R60" s="734">
        <v>0</v>
      </c>
      <c r="T60" s="379">
        <v>0</v>
      </c>
      <c r="U60" s="379">
        <v>0</v>
      </c>
      <c r="V60" s="734">
        <v>0</v>
      </c>
      <c r="W60" s="734">
        <v>0</v>
      </c>
      <c r="X60" s="734">
        <v>0</v>
      </c>
      <c r="Y60" s="734">
        <v>0</v>
      </c>
      <c r="Z60" s="734">
        <v>0</v>
      </c>
      <c r="AB60" s="379"/>
      <c r="AC60" s="379"/>
      <c r="AD60" s="734"/>
      <c r="AE60" s="734"/>
      <c r="AF60" s="734"/>
      <c r="AG60" s="734"/>
      <c r="AH60" s="734"/>
      <c r="AJ60" s="751">
        <f t="shared" si="10"/>
        <v>0</v>
      </c>
      <c r="AK60" s="751">
        <f t="shared" si="11"/>
        <v>0</v>
      </c>
      <c r="AL60" s="751">
        <f t="shared" si="12"/>
        <v>0</v>
      </c>
      <c r="AM60" s="751">
        <f t="shared" si="13"/>
        <v>0</v>
      </c>
      <c r="AN60" s="751">
        <f t="shared" si="14"/>
        <v>0</v>
      </c>
      <c r="AO60" s="752">
        <f t="shared" si="15"/>
        <v>0</v>
      </c>
      <c r="AP60" s="753">
        <f t="shared" si="9"/>
        <v>0</v>
      </c>
      <c r="AQ60" s="667">
        <f t="shared" si="16"/>
        <v>0</v>
      </c>
      <c r="AR60" s="729"/>
      <c r="AS60" s="729"/>
    </row>
    <row r="61" spans="1:45">
      <c r="A61" s="627">
        <v>48</v>
      </c>
      <c r="B61" s="627">
        <f t="shared" si="17"/>
        <v>2056</v>
      </c>
      <c r="D61" s="379"/>
      <c r="E61" s="379"/>
      <c r="F61" s="734">
        <v>0</v>
      </c>
      <c r="G61" s="734">
        <v>0</v>
      </c>
      <c r="H61" s="734">
        <v>0</v>
      </c>
      <c r="I61" s="734">
        <v>0</v>
      </c>
      <c r="J61" s="734">
        <v>0</v>
      </c>
      <c r="L61" s="379">
        <v>0</v>
      </c>
      <c r="M61" s="379">
        <v>0</v>
      </c>
      <c r="N61" s="734">
        <v>0</v>
      </c>
      <c r="O61" s="734">
        <v>0</v>
      </c>
      <c r="P61" s="734">
        <v>0</v>
      </c>
      <c r="Q61" s="734">
        <v>0</v>
      </c>
      <c r="R61" s="734">
        <v>0</v>
      </c>
      <c r="T61" s="379">
        <v>0</v>
      </c>
      <c r="U61" s="379">
        <v>0</v>
      </c>
      <c r="V61" s="734">
        <v>0</v>
      </c>
      <c r="W61" s="734">
        <v>0</v>
      </c>
      <c r="X61" s="734">
        <v>0</v>
      </c>
      <c r="Y61" s="734">
        <v>0</v>
      </c>
      <c r="Z61" s="734">
        <v>0</v>
      </c>
      <c r="AB61" s="379" t="s">
        <v>803</v>
      </c>
      <c r="AC61" s="379"/>
      <c r="AD61" s="734"/>
      <c r="AE61" s="734">
        <v>0</v>
      </c>
      <c r="AF61" s="734">
        <v>0</v>
      </c>
      <c r="AG61" s="734">
        <v>0</v>
      </c>
      <c r="AH61" s="734">
        <v>2715</v>
      </c>
      <c r="AJ61" s="751">
        <f t="shared" si="10"/>
        <v>0</v>
      </c>
      <c r="AK61" s="751">
        <f t="shared" si="11"/>
        <v>0</v>
      </c>
      <c r="AL61" s="751">
        <f t="shared" si="12"/>
        <v>0</v>
      </c>
      <c r="AM61" s="751">
        <f t="shared" si="13"/>
        <v>0</v>
      </c>
      <c r="AN61" s="751">
        <f t="shared" si="14"/>
        <v>2715</v>
      </c>
      <c r="AO61" s="752">
        <f t="shared" si="15"/>
        <v>2715</v>
      </c>
      <c r="AP61" s="753">
        <f t="shared" si="9"/>
        <v>678.75</v>
      </c>
      <c r="AQ61" s="667">
        <f t="shared" si="16"/>
        <v>0.11602564102564103</v>
      </c>
      <c r="AR61" s="729"/>
      <c r="AS61" s="729"/>
    </row>
    <row r="62" spans="1:45">
      <c r="A62" s="627">
        <v>49</v>
      </c>
      <c r="B62" s="627">
        <f t="shared" si="17"/>
        <v>2057</v>
      </c>
      <c r="D62" s="379"/>
      <c r="E62" s="379"/>
      <c r="F62" s="734">
        <v>0</v>
      </c>
      <c r="G62" s="734">
        <v>0</v>
      </c>
      <c r="H62" s="734">
        <v>0</v>
      </c>
      <c r="I62" s="734">
        <v>0</v>
      </c>
      <c r="J62" s="734">
        <v>0</v>
      </c>
      <c r="L62" s="379">
        <v>0</v>
      </c>
      <c r="M62" s="379">
        <v>0</v>
      </c>
      <c r="N62" s="734">
        <v>0</v>
      </c>
      <c r="O62" s="734">
        <v>0</v>
      </c>
      <c r="P62" s="734">
        <v>0</v>
      </c>
      <c r="Q62" s="734">
        <v>0</v>
      </c>
      <c r="R62" s="734">
        <v>0</v>
      </c>
      <c r="T62" s="379">
        <v>0</v>
      </c>
      <c r="U62" s="379">
        <v>0</v>
      </c>
      <c r="V62" s="734">
        <v>0</v>
      </c>
      <c r="W62" s="734">
        <v>0</v>
      </c>
      <c r="X62" s="734">
        <v>0</v>
      </c>
      <c r="Y62" s="734">
        <v>0</v>
      </c>
      <c r="Z62" s="734">
        <v>0</v>
      </c>
      <c r="AB62" s="379" t="s">
        <v>804</v>
      </c>
      <c r="AC62" s="379"/>
      <c r="AD62" s="734"/>
      <c r="AE62" s="734">
        <v>0</v>
      </c>
      <c r="AF62" s="734">
        <v>402</v>
      </c>
      <c r="AG62" s="734">
        <v>0</v>
      </c>
      <c r="AH62" s="734">
        <v>966</v>
      </c>
      <c r="AJ62" s="751">
        <f t="shared" si="10"/>
        <v>0</v>
      </c>
      <c r="AK62" s="751">
        <f t="shared" si="11"/>
        <v>0</v>
      </c>
      <c r="AL62" s="751">
        <f t="shared" si="12"/>
        <v>402</v>
      </c>
      <c r="AM62" s="751">
        <f t="shared" si="13"/>
        <v>0</v>
      </c>
      <c r="AN62" s="751">
        <f t="shared" si="14"/>
        <v>966</v>
      </c>
      <c r="AO62" s="752">
        <f t="shared" si="15"/>
        <v>1368</v>
      </c>
      <c r="AP62" s="753">
        <f t="shared" si="9"/>
        <v>342</v>
      </c>
      <c r="AQ62" s="667">
        <f t="shared" si="16"/>
        <v>5.8461538461538461E-2</v>
      </c>
      <c r="AR62" s="729"/>
      <c r="AS62" s="729"/>
    </row>
    <row r="63" spans="1:45" ht="13.5" thickBot="1">
      <c r="A63" s="627">
        <v>50</v>
      </c>
      <c r="B63" s="627">
        <f t="shared" si="17"/>
        <v>2058</v>
      </c>
      <c r="D63" s="379"/>
      <c r="E63" s="379" t="s">
        <v>805</v>
      </c>
      <c r="F63" s="734">
        <v>0</v>
      </c>
      <c r="G63" s="734">
        <v>1015</v>
      </c>
      <c r="H63" s="734">
        <v>0</v>
      </c>
      <c r="I63" s="734">
        <v>0</v>
      </c>
      <c r="J63" s="734">
        <v>1548</v>
      </c>
      <c r="L63" s="379">
        <v>0</v>
      </c>
      <c r="M63" s="379">
        <v>0</v>
      </c>
      <c r="N63" s="734">
        <v>0</v>
      </c>
      <c r="O63" s="734">
        <v>0</v>
      </c>
      <c r="P63" s="734">
        <v>0</v>
      </c>
      <c r="Q63" s="734">
        <v>0</v>
      </c>
      <c r="R63" s="734">
        <v>0</v>
      </c>
      <c r="T63" s="379">
        <v>0</v>
      </c>
      <c r="U63" s="379" t="s">
        <v>825</v>
      </c>
      <c r="V63" s="734">
        <v>0</v>
      </c>
      <c r="W63" s="734">
        <v>4283</v>
      </c>
      <c r="X63" s="734">
        <v>1212</v>
      </c>
      <c r="Y63" s="734">
        <v>106</v>
      </c>
      <c r="Z63" s="734">
        <v>6922</v>
      </c>
      <c r="AB63" s="379"/>
      <c r="AC63" s="379"/>
      <c r="AD63" s="734"/>
      <c r="AE63" s="734">
        <v>0</v>
      </c>
      <c r="AF63" s="734">
        <v>0</v>
      </c>
      <c r="AG63" s="734">
        <v>0</v>
      </c>
      <c r="AH63" s="734">
        <v>0</v>
      </c>
      <c r="AJ63" s="751">
        <f t="shared" si="10"/>
        <v>0</v>
      </c>
      <c r="AK63" s="751">
        <f t="shared" si="11"/>
        <v>5298</v>
      </c>
      <c r="AL63" s="751">
        <f t="shared" si="12"/>
        <v>1212</v>
      </c>
      <c r="AM63" s="751">
        <f t="shared" si="13"/>
        <v>106</v>
      </c>
      <c r="AN63" s="751">
        <f t="shared" si="14"/>
        <v>8470</v>
      </c>
      <c r="AO63" s="752">
        <f t="shared" si="15"/>
        <v>15086</v>
      </c>
      <c r="AP63" s="754">
        <f t="shared" si="9"/>
        <v>3771.5</v>
      </c>
      <c r="AQ63" s="668">
        <f t="shared" si="16"/>
        <v>0.6447008547008547</v>
      </c>
      <c r="AR63" s="729"/>
      <c r="AS63" s="729"/>
    </row>
    <row r="65" spans="1:56">
      <c r="AJ65" s="629">
        <f>SUM(AJ14:AJ63)</f>
        <v>132497</v>
      </c>
      <c r="AK65" s="629">
        <f>SUM(AK14:AK63)</f>
        <v>127412.5</v>
      </c>
      <c r="AL65" s="629">
        <f>SUM(AL14:AL63)</f>
        <v>134628</v>
      </c>
      <c r="AM65" s="629">
        <f>SUM(AM14:AM63)</f>
        <v>125364</v>
      </c>
      <c r="AN65" s="629">
        <f>SUM(AN14:AN63)</f>
        <v>164414</v>
      </c>
      <c r="AP65" s="663" t="s">
        <v>785</v>
      </c>
      <c r="AQ65" s="664">
        <f>AVERAGE(AQ23:AQ43)</f>
        <v>0.72886446886446887</v>
      </c>
      <c r="AR65" s="664"/>
      <c r="AS65" s="664"/>
    </row>
    <row r="66" spans="1:56">
      <c r="AP66" s="663" t="s">
        <v>786</v>
      </c>
      <c r="AQ66" s="664">
        <f>AVERAGE(AQ44:AQ63)</f>
        <v>0.13699465811965811</v>
      </c>
      <c r="AR66" s="664"/>
      <c r="AS66" s="664"/>
    </row>
    <row r="69" spans="1:56">
      <c r="BA69" s="24" t="s">
        <v>66</v>
      </c>
      <c r="BB69" s="24" t="s">
        <v>63</v>
      </c>
      <c r="BC69" s="24" t="s">
        <v>65</v>
      </c>
    </row>
    <row r="70" spans="1:56" s="1" customFormat="1" ht="13.5" thickBot="1">
      <c r="A70" s="928" t="s">
        <v>938</v>
      </c>
      <c r="B70" s="33">
        <v>2008</v>
      </c>
      <c r="C70" s="33">
        <f t="shared" ref="C70:AH70" si="18">B70+1</f>
        <v>2009</v>
      </c>
      <c r="D70" s="33">
        <f t="shared" si="18"/>
        <v>2010</v>
      </c>
      <c r="E70" s="33">
        <f t="shared" si="18"/>
        <v>2011</v>
      </c>
      <c r="F70" s="33">
        <f t="shared" si="18"/>
        <v>2012</v>
      </c>
      <c r="G70" s="33">
        <f t="shared" si="18"/>
        <v>2013</v>
      </c>
      <c r="H70" s="33">
        <f t="shared" si="18"/>
        <v>2014</v>
      </c>
      <c r="I70" s="33">
        <f t="shared" si="18"/>
        <v>2015</v>
      </c>
      <c r="J70" s="33">
        <f t="shared" si="18"/>
        <v>2016</v>
      </c>
      <c r="K70" s="33">
        <f t="shared" si="18"/>
        <v>2017</v>
      </c>
      <c r="L70" s="33">
        <f t="shared" si="18"/>
        <v>2018</v>
      </c>
      <c r="M70" s="33">
        <f t="shared" si="18"/>
        <v>2019</v>
      </c>
      <c r="N70" s="33">
        <f t="shared" si="18"/>
        <v>2020</v>
      </c>
      <c r="O70" s="33">
        <f t="shared" si="18"/>
        <v>2021</v>
      </c>
      <c r="P70" s="33">
        <f t="shared" si="18"/>
        <v>2022</v>
      </c>
      <c r="Q70" s="33">
        <f t="shared" si="18"/>
        <v>2023</v>
      </c>
      <c r="R70" s="33">
        <f t="shared" si="18"/>
        <v>2024</v>
      </c>
      <c r="S70" s="33">
        <f t="shared" si="18"/>
        <v>2025</v>
      </c>
      <c r="T70" s="33">
        <f t="shared" si="18"/>
        <v>2026</v>
      </c>
      <c r="U70" s="33">
        <f t="shared" si="18"/>
        <v>2027</v>
      </c>
      <c r="V70" s="33">
        <f t="shared" si="18"/>
        <v>2028</v>
      </c>
      <c r="W70" s="33">
        <f t="shared" si="18"/>
        <v>2029</v>
      </c>
      <c r="X70" s="33">
        <f t="shared" si="18"/>
        <v>2030</v>
      </c>
      <c r="Y70" s="33">
        <f t="shared" si="18"/>
        <v>2031</v>
      </c>
      <c r="Z70" s="33">
        <f t="shared" si="18"/>
        <v>2032</v>
      </c>
      <c r="AA70" s="33">
        <f t="shared" si="18"/>
        <v>2033</v>
      </c>
      <c r="AB70" s="33">
        <f t="shared" si="18"/>
        <v>2034</v>
      </c>
      <c r="AC70" s="33">
        <f t="shared" si="18"/>
        <v>2035</v>
      </c>
      <c r="AD70" s="33">
        <f t="shared" si="18"/>
        <v>2036</v>
      </c>
      <c r="AE70" s="33">
        <f t="shared" si="18"/>
        <v>2037</v>
      </c>
      <c r="AF70" s="33">
        <f t="shared" si="18"/>
        <v>2038</v>
      </c>
      <c r="AG70" s="33">
        <f t="shared" si="18"/>
        <v>2039</v>
      </c>
      <c r="AH70" s="33">
        <f t="shared" si="18"/>
        <v>2040</v>
      </c>
      <c r="AI70" s="33">
        <f t="shared" ref="AI70:AY70" si="19">AH70+1</f>
        <v>2041</v>
      </c>
      <c r="AJ70" s="33">
        <f t="shared" si="19"/>
        <v>2042</v>
      </c>
      <c r="AK70" s="33">
        <f t="shared" si="19"/>
        <v>2043</v>
      </c>
      <c r="AL70" s="33">
        <f t="shared" si="19"/>
        <v>2044</v>
      </c>
      <c r="AM70" s="33">
        <f t="shared" si="19"/>
        <v>2045</v>
      </c>
      <c r="AN70" s="33">
        <f t="shared" si="19"/>
        <v>2046</v>
      </c>
      <c r="AO70" s="33">
        <f t="shared" si="19"/>
        <v>2047</v>
      </c>
      <c r="AP70" s="33">
        <f t="shared" si="19"/>
        <v>2048</v>
      </c>
      <c r="AQ70" s="33">
        <f t="shared" si="19"/>
        <v>2049</v>
      </c>
      <c r="AR70" s="33">
        <f t="shared" si="19"/>
        <v>2050</v>
      </c>
      <c r="AS70" s="33">
        <f t="shared" si="19"/>
        <v>2051</v>
      </c>
      <c r="AT70" s="33">
        <f t="shared" si="19"/>
        <v>2052</v>
      </c>
      <c r="AU70" s="33">
        <f t="shared" si="19"/>
        <v>2053</v>
      </c>
      <c r="AV70" s="33">
        <f t="shared" si="19"/>
        <v>2054</v>
      </c>
      <c r="AW70" s="33">
        <f t="shared" si="19"/>
        <v>2055</v>
      </c>
      <c r="AX70" s="33">
        <f t="shared" si="19"/>
        <v>2056</v>
      </c>
      <c r="AY70" s="33">
        <f t="shared" si="19"/>
        <v>2057</v>
      </c>
      <c r="AZ70" s="33"/>
      <c r="BA70" s="33" t="s">
        <v>86</v>
      </c>
      <c r="BB70" s="33" t="s">
        <v>64</v>
      </c>
    </row>
    <row r="71" spans="1:56" s="1" customFormat="1">
      <c r="A71" s="755" t="s">
        <v>711</v>
      </c>
      <c r="B71" s="1208">
        <v>0</v>
      </c>
      <c r="C71" s="1209">
        <v>1923</v>
      </c>
      <c r="D71" s="1209">
        <v>2467</v>
      </c>
      <c r="E71" s="1209">
        <v>1244</v>
      </c>
      <c r="F71" s="1209">
        <v>4686</v>
      </c>
      <c r="G71" s="1209">
        <v>4837</v>
      </c>
      <c r="H71" s="1209">
        <v>4399</v>
      </c>
      <c r="I71" s="1209">
        <v>4947</v>
      </c>
      <c r="J71" s="1209">
        <v>7408</v>
      </c>
      <c r="K71" s="1209">
        <v>3858</v>
      </c>
      <c r="L71" s="1209">
        <v>5992</v>
      </c>
      <c r="M71" s="1209">
        <v>4323</v>
      </c>
      <c r="N71" s="1209">
        <v>6881</v>
      </c>
      <c r="O71" s="1209">
        <v>7070</v>
      </c>
      <c r="P71" s="1209">
        <v>4626</v>
      </c>
      <c r="Q71" s="1209">
        <v>6599</v>
      </c>
      <c r="R71" s="1209">
        <v>6309</v>
      </c>
      <c r="S71" s="1209">
        <v>4629</v>
      </c>
      <c r="T71" s="1209">
        <v>6668</v>
      </c>
      <c r="U71" s="1209">
        <v>4999</v>
      </c>
      <c r="V71" s="1209">
        <v>4078</v>
      </c>
      <c r="W71" s="1209">
        <v>1386</v>
      </c>
      <c r="X71" s="1209">
        <v>4924</v>
      </c>
      <c r="Y71" s="1209">
        <v>573</v>
      </c>
      <c r="Z71" s="1209">
        <v>4153</v>
      </c>
      <c r="AA71" s="1209">
        <v>7162</v>
      </c>
      <c r="AB71" s="1209">
        <v>3117.5</v>
      </c>
      <c r="AC71" s="1209">
        <v>3117.5</v>
      </c>
      <c r="AD71" s="1209">
        <v>4784</v>
      </c>
      <c r="AE71" s="1209">
        <v>5337</v>
      </c>
      <c r="AF71" s="1209">
        <v>0</v>
      </c>
      <c r="AG71" s="1209">
        <v>0</v>
      </c>
      <c r="AH71" s="1209">
        <v>0</v>
      </c>
      <c r="AI71" s="1209">
        <v>0</v>
      </c>
      <c r="AJ71" s="1209">
        <v>0</v>
      </c>
      <c r="AK71" s="1209">
        <v>0</v>
      </c>
      <c r="AL71" s="1209">
        <v>0</v>
      </c>
      <c r="AM71" s="1209">
        <v>0</v>
      </c>
      <c r="AN71" s="1209">
        <v>0</v>
      </c>
      <c r="AO71" s="1209">
        <v>0</v>
      </c>
      <c r="AP71" s="1209">
        <v>0</v>
      </c>
      <c r="AQ71" s="1209">
        <v>0</v>
      </c>
      <c r="AR71" s="1209">
        <v>0</v>
      </c>
      <c r="AS71" s="1209">
        <v>0</v>
      </c>
      <c r="AT71" s="1209">
        <v>0</v>
      </c>
      <c r="AU71" s="1209">
        <v>0</v>
      </c>
      <c r="AV71" s="1209">
        <v>0</v>
      </c>
      <c r="AW71" s="1209">
        <v>0</v>
      </c>
      <c r="AX71" s="1209">
        <v>0</v>
      </c>
      <c r="AY71" s="1210">
        <v>0</v>
      </c>
      <c r="AZ71" s="1211"/>
      <c r="BA71" s="1212">
        <f>SUM(B71:AY71)</f>
        <v>132497</v>
      </c>
    </row>
    <row r="72" spans="1:56" s="1" customFormat="1">
      <c r="A72" s="760"/>
      <c r="B72" s="1213"/>
      <c r="C72" s="1214"/>
      <c r="D72" s="1214"/>
      <c r="E72" s="1214"/>
      <c r="F72" s="1214"/>
      <c r="G72" s="1214"/>
      <c r="H72" s="1214"/>
      <c r="I72" s="1214"/>
      <c r="J72" s="1214"/>
      <c r="K72" s="1214"/>
      <c r="L72" s="1214"/>
      <c r="M72" s="1214"/>
      <c r="N72" s="1214"/>
      <c r="O72" s="1214"/>
      <c r="P72" s="1214"/>
      <c r="Q72" s="1214"/>
      <c r="R72" s="1214"/>
      <c r="S72" s="1214"/>
      <c r="T72" s="1214"/>
      <c r="U72" s="1214"/>
      <c r="V72" s="1214"/>
      <c r="W72" s="1214"/>
      <c r="X72" s="1214"/>
      <c r="Y72" s="1214"/>
      <c r="Z72" s="1214"/>
      <c r="AA72" s="1214"/>
      <c r="AB72" s="1214"/>
      <c r="AC72" s="1214"/>
      <c r="AD72" s="1214"/>
      <c r="AE72" s="1214"/>
      <c r="AF72" s="1212"/>
      <c r="AG72" s="1212"/>
      <c r="AH72" s="1212"/>
      <c r="AI72" s="1212"/>
      <c r="AJ72" s="1212"/>
      <c r="AK72" s="1212"/>
      <c r="AL72" s="1212"/>
      <c r="AM72" s="1212"/>
      <c r="AN72" s="1212"/>
      <c r="AO72" s="1212"/>
      <c r="AP72" s="1212"/>
      <c r="AQ72" s="1212"/>
      <c r="AR72" s="1212"/>
      <c r="AS72" s="1212"/>
      <c r="AT72" s="1212"/>
      <c r="AU72" s="1212"/>
      <c r="AV72" s="1212"/>
      <c r="AW72" s="1212"/>
      <c r="AX72" s="1212"/>
      <c r="AY72" s="1212"/>
      <c r="AZ72" s="1211"/>
      <c r="BA72" s="1212"/>
    </row>
    <row r="73" spans="1:56" s="1" customFormat="1">
      <c r="A73" s="756" t="s">
        <v>54</v>
      </c>
      <c r="B73" s="1215">
        <v>3000</v>
      </c>
      <c r="C73" s="1212"/>
      <c r="D73" s="1212"/>
      <c r="E73" s="1212">
        <v>3949</v>
      </c>
      <c r="F73" s="1212">
        <v>4507.5</v>
      </c>
      <c r="G73" s="1212">
        <v>4113.5</v>
      </c>
      <c r="H73" s="1212">
        <v>2973</v>
      </c>
      <c r="I73" s="1212">
        <v>2834</v>
      </c>
      <c r="J73" s="1212">
        <v>3895</v>
      </c>
      <c r="K73" s="1212">
        <v>2095</v>
      </c>
      <c r="L73" s="1212">
        <v>3842</v>
      </c>
      <c r="M73" s="1212">
        <v>3690</v>
      </c>
      <c r="N73" s="1212">
        <v>3765</v>
      </c>
      <c r="O73" s="1212">
        <v>6242</v>
      </c>
      <c r="P73" s="1212">
        <v>4274</v>
      </c>
      <c r="Q73" s="1212">
        <v>4819</v>
      </c>
      <c r="R73" s="1212">
        <v>4353</v>
      </c>
      <c r="S73" s="1212">
        <v>2015</v>
      </c>
      <c r="T73" s="1212">
        <v>5378</v>
      </c>
      <c r="U73" s="1212">
        <v>1390</v>
      </c>
      <c r="V73" s="1212">
        <v>2200</v>
      </c>
      <c r="W73" s="1212">
        <v>2748</v>
      </c>
      <c r="X73" s="1212">
        <v>3036</v>
      </c>
      <c r="Y73" s="1212">
        <v>3350</v>
      </c>
      <c r="Z73" s="1212">
        <v>2925</v>
      </c>
      <c r="AA73" s="1212">
        <v>4975</v>
      </c>
      <c r="AB73" s="1212">
        <v>2052</v>
      </c>
      <c r="AC73" s="1212">
        <v>2052</v>
      </c>
      <c r="AD73" s="1212">
        <v>2819</v>
      </c>
      <c r="AE73" s="1212">
        <v>3271</v>
      </c>
      <c r="AF73" s="448">
        <v>0</v>
      </c>
      <c r="AG73" s="448">
        <v>0</v>
      </c>
      <c r="AH73" s="448">
        <v>0</v>
      </c>
      <c r="AI73" s="448">
        <v>0</v>
      </c>
      <c r="AJ73" s="448">
        <v>0</v>
      </c>
      <c r="AK73" s="448">
        <v>0</v>
      </c>
      <c r="AL73" s="448">
        <v>0</v>
      </c>
      <c r="AM73" s="448">
        <v>0</v>
      </c>
      <c r="AN73" s="448">
        <v>0</v>
      </c>
      <c r="AO73" s="448">
        <v>0</v>
      </c>
      <c r="AP73" s="448">
        <v>0</v>
      </c>
      <c r="AQ73" s="448">
        <v>0</v>
      </c>
      <c r="AR73" s="448">
        <v>0</v>
      </c>
      <c r="AS73" s="448">
        <v>0</v>
      </c>
      <c r="AT73" s="448">
        <v>0</v>
      </c>
      <c r="AU73" s="448">
        <v>0</v>
      </c>
      <c r="AV73" s="448">
        <v>0</v>
      </c>
      <c r="AW73" s="448">
        <v>0</v>
      </c>
      <c r="AX73" s="448">
        <v>0</v>
      </c>
      <c r="AY73" s="448">
        <v>0</v>
      </c>
      <c r="AZ73" s="1211"/>
      <c r="BA73" s="1212">
        <f>SUM(B73:AY73)</f>
        <v>96563</v>
      </c>
      <c r="BB73" s="1216">
        <f>'Wainwright_Pipe_R_R_Th&amp;Pr'!BB62</f>
        <v>89723</v>
      </c>
      <c r="BC73" s="1211">
        <f>BA73-BB73</f>
        <v>6840</v>
      </c>
    </row>
    <row r="74" spans="1:56" s="1" customFormat="1">
      <c r="A74" s="756" t="s">
        <v>58</v>
      </c>
      <c r="B74" s="1215"/>
      <c r="C74" s="1212">
        <v>7074</v>
      </c>
      <c r="D74" s="1212">
        <v>6138</v>
      </c>
      <c r="E74" s="1212"/>
      <c r="F74" s="1212"/>
      <c r="G74" s="1212"/>
      <c r="H74" s="1212"/>
      <c r="I74" s="1212"/>
      <c r="J74" s="1212"/>
      <c r="K74" s="1212"/>
      <c r="L74" s="1212"/>
      <c r="M74" s="1212"/>
      <c r="N74" s="1212"/>
      <c r="O74" s="1212"/>
      <c r="P74" s="1212"/>
      <c r="Q74" s="1212"/>
      <c r="R74" s="1212"/>
      <c r="S74" s="1212"/>
      <c r="T74" s="1212"/>
      <c r="U74" s="1212"/>
      <c r="V74" s="1212"/>
      <c r="W74" s="1212"/>
      <c r="X74" s="1212"/>
      <c r="Y74" s="1212"/>
      <c r="Z74" s="1212"/>
      <c r="AA74" s="1212"/>
      <c r="AB74" s="1212"/>
      <c r="AC74" s="1212"/>
      <c r="AD74" s="1212"/>
      <c r="AE74" s="1212"/>
      <c r="AF74" s="1212">
        <v>2518</v>
      </c>
      <c r="AG74" s="1212">
        <v>1070</v>
      </c>
      <c r="AH74" s="1212">
        <v>5700.5</v>
      </c>
      <c r="AI74" s="1212">
        <v>1762</v>
      </c>
      <c r="AJ74" s="1212">
        <v>0</v>
      </c>
      <c r="AK74" s="1212">
        <v>1289</v>
      </c>
      <c r="AL74" s="1212">
        <v>0</v>
      </c>
      <c r="AM74" s="1212">
        <v>0</v>
      </c>
      <c r="AN74" s="1212">
        <v>0</v>
      </c>
      <c r="AO74" s="1212">
        <v>0</v>
      </c>
      <c r="AP74" s="1212">
        <v>0</v>
      </c>
      <c r="AQ74" s="1212">
        <v>0</v>
      </c>
      <c r="AR74" s="1212">
        <v>0</v>
      </c>
      <c r="AS74" s="1212">
        <v>0</v>
      </c>
      <c r="AT74" s="1212">
        <v>0</v>
      </c>
      <c r="AU74" s="1212">
        <v>0</v>
      </c>
      <c r="AV74" s="1212">
        <v>0</v>
      </c>
      <c r="AW74" s="1212">
        <v>0</v>
      </c>
      <c r="AX74" s="1212">
        <v>0</v>
      </c>
      <c r="AY74" s="1212">
        <v>5298</v>
      </c>
      <c r="AZ74" s="1211"/>
      <c r="BA74" s="1212">
        <f>SUM(B74:AY74)</f>
        <v>30849.5</v>
      </c>
      <c r="BB74" s="1216">
        <f>'Wainwright_Pipe_R_R_Th&amp;Pr'!BB68</f>
        <v>37852</v>
      </c>
      <c r="BC74" s="1211">
        <f t="shared" ref="BC74:BC83" si="20">BA74-BB74</f>
        <v>-7002.5</v>
      </c>
      <c r="BD74" s="1211">
        <f>SUM(BC73:BC74)</f>
        <v>-162.5</v>
      </c>
    </row>
    <row r="75" spans="1:56" s="1" customFormat="1">
      <c r="A75" s="756"/>
      <c r="B75" s="1215"/>
      <c r="C75" s="1212"/>
      <c r="D75" s="1212"/>
      <c r="E75" s="1212"/>
      <c r="F75" s="1212"/>
      <c r="G75" s="1212"/>
      <c r="H75" s="1212"/>
      <c r="I75" s="1212"/>
      <c r="J75" s="1212"/>
      <c r="K75" s="1212"/>
      <c r="L75" s="1212"/>
      <c r="M75" s="1212"/>
      <c r="N75" s="1212"/>
      <c r="O75" s="1212"/>
      <c r="P75" s="1212"/>
      <c r="Q75" s="1212"/>
      <c r="R75" s="1212"/>
      <c r="S75" s="1212"/>
      <c r="T75" s="1212"/>
      <c r="U75" s="1212"/>
      <c r="V75" s="1212"/>
      <c r="W75" s="1212"/>
      <c r="X75" s="1212"/>
      <c r="Y75" s="1212"/>
      <c r="Z75" s="1212"/>
      <c r="AA75" s="1212"/>
      <c r="AB75" s="1212"/>
      <c r="AC75" s="1212"/>
      <c r="AD75" s="1212"/>
      <c r="AE75" s="1212"/>
      <c r="AF75" s="1212"/>
      <c r="AG75" s="1212"/>
      <c r="AH75" s="1212"/>
      <c r="AI75" s="1212"/>
      <c r="AJ75" s="1212"/>
      <c r="AK75" s="1212"/>
      <c r="AL75" s="1212"/>
      <c r="AM75" s="1212"/>
      <c r="AN75" s="1212"/>
      <c r="AO75" s="1212"/>
      <c r="AP75" s="1212"/>
      <c r="AQ75" s="1212"/>
      <c r="AR75" s="1212"/>
      <c r="AS75" s="1212"/>
      <c r="AT75" s="1212"/>
      <c r="AU75" s="1212"/>
      <c r="AV75" s="1212"/>
      <c r="AW75" s="1212"/>
      <c r="AX75" s="1212"/>
      <c r="AY75" s="1212"/>
      <c r="AZ75" s="1211"/>
      <c r="BA75" s="1212"/>
      <c r="BB75" s="1216"/>
      <c r="BC75" s="1211"/>
    </row>
    <row r="76" spans="1:56" s="1" customFormat="1">
      <c r="A76" s="756" t="s">
        <v>55</v>
      </c>
      <c r="B76" s="1215">
        <v>3573</v>
      </c>
      <c r="C76" s="1212">
        <v>2467</v>
      </c>
      <c r="D76" s="1212">
        <v>2469</v>
      </c>
      <c r="E76" s="1212">
        <v>984</v>
      </c>
      <c r="F76" s="1212">
        <v>5511</v>
      </c>
      <c r="G76" s="1212">
        <v>4444</v>
      </c>
      <c r="H76" s="1212">
        <v>3905</v>
      </c>
      <c r="I76" s="1212">
        <v>4607</v>
      </c>
      <c r="J76" s="1212">
        <v>5773</v>
      </c>
      <c r="K76" s="1212">
        <v>3191</v>
      </c>
      <c r="L76" s="1212">
        <v>5213</v>
      </c>
      <c r="M76" s="1212">
        <v>4838</v>
      </c>
      <c r="N76" s="1212">
        <v>4520</v>
      </c>
      <c r="O76" s="1212">
        <v>5907</v>
      </c>
      <c r="P76" s="1212">
        <v>1974</v>
      </c>
      <c r="Q76" s="1212">
        <v>6313</v>
      </c>
      <c r="R76" s="1212">
        <v>4119</v>
      </c>
      <c r="S76" s="1212">
        <v>4365</v>
      </c>
      <c r="T76" s="1212">
        <v>5113</v>
      </c>
      <c r="U76" s="1212">
        <v>3907</v>
      </c>
      <c r="V76" s="1212">
        <v>4004</v>
      </c>
      <c r="W76" s="1212">
        <v>7344</v>
      </c>
      <c r="X76" s="1212">
        <v>4182</v>
      </c>
      <c r="Y76" s="1212">
        <v>4356</v>
      </c>
      <c r="Z76" s="1212">
        <v>3942</v>
      </c>
      <c r="AA76" s="1212">
        <v>6298</v>
      </c>
      <c r="AB76" s="1212">
        <v>2446.5</v>
      </c>
      <c r="AC76" s="1212">
        <v>2446.5</v>
      </c>
      <c r="AD76" s="1212">
        <v>3392</v>
      </c>
      <c r="AE76" s="1212">
        <v>3795</v>
      </c>
      <c r="AF76" s="448">
        <v>0</v>
      </c>
      <c r="AG76" s="448">
        <v>0</v>
      </c>
      <c r="AH76" s="448">
        <v>0</v>
      </c>
      <c r="AI76" s="448">
        <v>0</v>
      </c>
      <c r="AJ76" s="448">
        <v>0</v>
      </c>
      <c r="AK76" s="448">
        <v>0</v>
      </c>
      <c r="AL76" s="448">
        <v>0</v>
      </c>
      <c r="AM76" s="448">
        <v>0</v>
      </c>
      <c r="AN76" s="448">
        <v>0</v>
      </c>
      <c r="AO76" s="448">
        <v>0</v>
      </c>
      <c r="AP76" s="448">
        <v>0</v>
      </c>
      <c r="AQ76" s="448">
        <v>0</v>
      </c>
      <c r="AR76" s="448">
        <v>0</v>
      </c>
      <c r="AS76" s="448">
        <v>0</v>
      </c>
      <c r="AT76" s="448">
        <v>0</v>
      </c>
      <c r="AU76" s="448">
        <v>0</v>
      </c>
      <c r="AV76" s="448">
        <v>0</v>
      </c>
      <c r="AW76" s="448">
        <v>0</v>
      </c>
      <c r="AX76" s="448">
        <v>0</v>
      </c>
      <c r="AY76" s="448"/>
      <c r="AZ76" s="1211"/>
      <c r="BA76" s="1212">
        <f>SUM(B76:AY76)</f>
        <v>125399</v>
      </c>
      <c r="BB76" s="1216" t="e">
        <f>'Wainwright_Pipe_R_R_Th&amp;Pr'!BB10</f>
        <v>#REF!</v>
      </c>
      <c r="BC76" s="1211" t="e">
        <f t="shared" si="20"/>
        <v>#REF!</v>
      </c>
    </row>
    <row r="77" spans="1:56" s="1" customFormat="1">
      <c r="A77" s="756" t="s">
        <v>59</v>
      </c>
      <c r="B77" s="1215"/>
      <c r="C77" s="1212"/>
      <c r="D77" s="1212"/>
      <c r="E77" s="1212"/>
      <c r="F77" s="1212"/>
      <c r="G77" s="1212"/>
      <c r="H77" s="1212"/>
      <c r="I77" s="1212"/>
      <c r="J77" s="1212"/>
      <c r="K77" s="1212"/>
      <c r="L77" s="1212"/>
      <c r="M77" s="1212"/>
      <c r="N77" s="1212"/>
      <c r="O77" s="1212"/>
      <c r="P77" s="1212"/>
      <c r="Q77" s="1212"/>
      <c r="R77" s="1212"/>
      <c r="S77" s="1212"/>
      <c r="T77" s="1212"/>
      <c r="U77" s="1212"/>
      <c r="V77" s="1212"/>
      <c r="W77" s="1212"/>
      <c r="X77" s="1212"/>
      <c r="Y77" s="1212"/>
      <c r="Z77" s="1212"/>
      <c r="AA77" s="1212"/>
      <c r="AB77" s="1212"/>
      <c r="AC77" s="1212"/>
      <c r="AD77" s="1212"/>
      <c r="AE77" s="1212"/>
      <c r="AF77" s="1212">
        <v>0</v>
      </c>
      <c r="AG77" s="1212">
        <v>856</v>
      </c>
      <c r="AH77" s="1212">
        <v>173</v>
      </c>
      <c r="AI77" s="1212">
        <v>686</v>
      </c>
      <c r="AJ77" s="1212">
        <v>0</v>
      </c>
      <c r="AK77" s="1212">
        <v>0</v>
      </c>
      <c r="AL77" s="1212">
        <v>0</v>
      </c>
      <c r="AM77" s="1212">
        <v>0</v>
      </c>
      <c r="AN77" s="1212">
        <v>0</v>
      </c>
      <c r="AO77" s="1212">
        <v>3070</v>
      </c>
      <c r="AP77" s="1212">
        <v>1021</v>
      </c>
      <c r="AQ77" s="1212">
        <v>0</v>
      </c>
      <c r="AR77" s="1212">
        <v>1809</v>
      </c>
      <c r="AS77" s="1212">
        <v>0</v>
      </c>
      <c r="AT77" s="1212">
        <v>0</v>
      </c>
      <c r="AU77" s="1212">
        <v>0</v>
      </c>
      <c r="AV77" s="1212">
        <v>0</v>
      </c>
      <c r="AW77" s="1212">
        <v>0</v>
      </c>
      <c r="AX77" s="1212">
        <v>402</v>
      </c>
      <c r="AY77" s="1212">
        <v>1212</v>
      </c>
      <c r="AZ77" s="1211"/>
      <c r="BA77" s="1212">
        <f>SUM(B77:AY77)</f>
        <v>9229</v>
      </c>
      <c r="BB77" s="1216" t="e">
        <f>'Wainwright_Pipe_R_R_Th&amp;Pr'!BB28</f>
        <v>#REF!</v>
      </c>
      <c r="BC77" s="1211" t="e">
        <f t="shared" si="20"/>
        <v>#REF!</v>
      </c>
      <c r="BD77" s="1211" t="e">
        <f>SUM(BC76:BC77)</f>
        <v>#REF!</v>
      </c>
    </row>
    <row r="78" spans="1:56" s="1" customFormat="1">
      <c r="A78" s="756"/>
      <c r="B78" s="1215"/>
      <c r="C78" s="1212"/>
      <c r="D78" s="1212"/>
      <c r="E78" s="1212"/>
      <c r="F78" s="1212"/>
      <c r="G78" s="1212"/>
      <c r="H78" s="1212"/>
      <c r="I78" s="1212"/>
      <c r="J78" s="1212"/>
      <c r="K78" s="1212"/>
      <c r="L78" s="1212"/>
      <c r="M78" s="1212"/>
      <c r="N78" s="1212"/>
      <c r="O78" s="1212"/>
      <c r="P78" s="1212"/>
      <c r="Q78" s="1212"/>
      <c r="R78" s="1212"/>
      <c r="S78" s="1212"/>
      <c r="T78" s="1212"/>
      <c r="U78" s="1212"/>
      <c r="V78" s="1212"/>
      <c r="W78" s="1212"/>
      <c r="X78" s="1212"/>
      <c r="Y78" s="1212"/>
      <c r="Z78" s="1212"/>
      <c r="AA78" s="1212"/>
      <c r="AB78" s="1212"/>
      <c r="AC78" s="1212"/>
      <c r="AD78" s="1212"/>
      <c r="AE78" s="1212"/>
      <c r="AF78" s="1212"/>
      <c r="AG78" s="1212"/>
      <c r="AH78" s="1212"/>
      <c r="AI78" s="1212"/>
      <c r="AJ78" s="1212"/>
      <c r="AK78" s="1212"/>
      <c r="AL78" s="1212"/>
      <c r="AM78" s="1212"/>
      <c r="AN78" s="1212"/>
      <c r="AO78" s="1212"/>
      <c r="AP78" s="1212"/>
      <c r="AQ78" s="1212"/>
      <c r="AR78" s="1212"/>
      <c r="AS78" s="1212"/>
      <c r="AT78" s="1212"/>
      <c r="AU78" s="1212"/>
      <c r="AV78" s="1212"/>
      <c r="AW78" s="1212"/>
      <c r="AX78" s="1212"/>
      <c r="AY78" s="1212"/>
      <c r="AZ78" s="1211"/>
      <c r="BA78" s="1212"/>
      <c r="BB78" s="1216"/>
      <c r="BC78" s="1211"/>
    </row>
    <row r="79" spans="1:56" s="1" customFormat="1">
      <c r="A79" s="756" t="s">
        <v>56</v>
      </c>
      <c r="B79" s="1215">
        <v>0</v>
      </c>
      <c r="C79" s="1212">
        <v>0</v>
      </c>
      <c r="D79" s="1212">
        <v>0</v>
      </c>
      <c r="E79" s="1212">
        <v>4557</v>
      </c>
      <c r="F79" s="1212">
        <v>6668</v>
      </c>
      <c r="G79" s="1212">
        <v>4444</v>
      </c>
      <c r="H79" s="1212">
        <v>2671</v>
      </c>
      <c r="I79" s="1212">
        <v>3143</v>
      </c>
      <c r="J79" s="1212">
        <v>5435</v>
      </c>
      <c r="K79" s="1212">
        <v>2853</v>
      </c>
      <c r="L79" s="1212">
        <v>3754</v>
      </c>
      <c r="M79" s="1212">
        <v>3652</v>
      </c>
      <c r="N79" s="1212">
        <v>4652</v>
      </c>
      <c r="O79" s="1212">
        <v>5831</v>
      </c>
      <c r="P79" s="1212">
        <v>4568</v>
      </c>
      <c r="Q79" s="1212">
        <v>6313</v>
      </c>
      <c r="R79" s="1212">
        <v>4119</v>
      </c>
      <c r="S79" s="1212">
        <v>4365</v>
      </c>
      <c r="T79" s="1212">
        <v>5113</v>
      </c>
      <c r="U79" s="1212">
        <v>3907</v>
      </c>
      <c r="V79" s="1212">
        <v>4004</v>
      </c>
      <c r="W79" s="1212">
        <v>5664</v>
      </c>
      <c r="X79" s="1212">
        <v>4182</v>
      </c>
      <c r="Y79" s="1212">
        <v>4356</v>
      </c>
      <c r="Z79" s="1212">
        <v>3942</v>
      </c>
      <c r="AA79" s="1212">
        <v>5617</v>
      </c>
      <c r="AB79" s="1212">
        <v>2296</v>
      </c>
      <c r="AC79" s="1212">
        <v>2296</v>
      </c>
      <c r="AD79" s="1212">
        <v>3392</v>
      </c>
      <c r="AE79" s="1212">
        <v>3795</v>
      </c>
      <c r="AF79" s="448">
        <v>0</v>
      </c>
      <c r="AG79" s="448">
        <v>0</v>
      </c>
      <c r="AH79" s="448">
        <v>0</v>
      </c>
      <c r="AI79" s="448">
        <v>0</v>
      </c>
      <c r="AJ79" s="448">
        <v>0</v>
      </c>
      <c r="AK79" s="448">
        <v>0</v>
      </c>
      <c r="AL79" s="448">
        <v>0</v>
      </c>
      <c r="AM79" s="448">
        <v>0</v>
      </c>
      <c r="AN79" s="448">
        <v>0</v>
      </c>
      <c r="AO79" s="448">
        <v>0</v>
      </c>
      <c r="AP79" s="448">
        <v>0</v>
      </c>
      <c r="AQ79" s="448">
        <v>0</v>
      </c>
      <c r="AR79" s="448">
        <v>0</v>
      </c>
      <c r="AS79" s="448">
        <v>0</v>
      </c>
      <c r="AT79" s="448">
        <v>0</v>
      </c>
      <c r="AU79" s="448">
        <v>0</v>
      </c>
      <c r="AV79" s="448">
        <v>0</v>
      </c>
      <c r="AW79" s="448">
        <v>0</v>
      </c>
      <c r="AX79" s="448">
        <v>0</v>
      </c>
      <c r="AY79" s="448"/>
      <c r="AZ79" s="1211"/>
      <c r="BA79" s="1212">
        <f>SUM(B79:AY79)</f>
        <v>115589</v>
      </c>
      <c r="BB79" s="1216" t="e">
        <f>'Wainwright_Pipe_R_R_Th&amp;Pr'!BB16</f>
        <v>#REF!</v>
      </c>
      <c r="BC79" s="1211" t="e">
        <f t="shared" si="20"/>
        <v>#REF!</v>
      </c>
    </row>
    <row r="80" spans="1:56" s="1" customFormat="1">
      <c r="A80" s="756" t="s">
        <v>60</v>
      </c>
      <c r="B80" s="1215"/>
      <c r="C80" s="1212"/>
      <c r="D80" s="1212"/>
      <c r="E80" s="1212"/>
      <c r="F80" s="1212"/>
      <c r="G80" s="1212"/>
      <c r="H80" s="1212"/>
      <c r="I80" s="1212"/>
      <c r="J80" s="1212"/>
      <c r="K80" s="1212"/>
      <c r="L80" s="1212"/>
      <c r="M80" s="1212"/>
      <c r="N80" s="1212"/>
      <c r="O80" s="1212"/>
      <c r="P80" s="1212"/>
      <c r="Q80" s="1212"/>
      <c r="R80" s="1212"/>
      <c r="S80" s="1212"/>
      <c r="T80" s="1212"/>
      <c r="U80" s="1212"/>
      <c r="V80" s="1212"/>
      <c r="W80" s="1212"/>
      <c r="X80" s="1212"/>
      <c r="Y80" s="1212"/>
      <c r="Z80" s="1212"/>
      <c r="AA80" s="1212"/>
      <c r="AB80" s="1212"/>
      <c r="AC80" s="1212"/>
      <c r="AD80" s="1212"/>
      <c r="AE80" s="1212"/>
      <c r="AF80" s="1212">
        <v>0</v>
      </c>
      <c r="AG80" s="1212">
        <v>0</v>
      </c>
      <c r="AH80" s="1212">
        <v>0</v>
      </c>
      <c r="AI80" s="1212">
        <v>0</v>
      </c>
      <c r="AJ80" s="1212">
        <v>5515</v>
      </c>
      <c r="AK80" s="1212">
        <v>0</v>
      </c>
      <c r="AL80" s="1212">
        <v>0</v>
      </c>
      <c r="AM80" s="1212">
        <v>0</v>
      </c>
      <c r="AN80" s="1212">
        <v>0</v>
      </c>
      <c r="AO80" s="1212">
        <v>0</v>
      </c>
      <c r="AP80" s="1212">
        <v>0</v>
      </c>
      <c r="AQ80" s="1212">
        <v>140</v>
      </c>
      <c r="AR80" s="1212">
        <v>0</v>
      </c>
      <c r="AS80" s="1212">
        <v>4014</v>
      </c>
      <c r="AT80" s="1212">
        <v>0</v>
      </c>
      <c r="AU80" s="1212">
        <v>0</v>
      </c>
      <c r="AV80" s="1212">
        <v>0</v>
      </c>
      <c r="AW80" s="1212">
        <v>0</v>
      </c>
      <c r="AX80" s="1212">
        <v>0</v>
      </c>
      <c r="AY80" s="1212">
        <v>106</v>
      </c>
      <c r="AZ80" s="1211"/>
      <c r="BA80" s="1212">
        <f>SUM(B80:AY80)</f>
        <v>9775</v>
      </c>
      <c r="BB80" s="1216" t="e">
        <f>'Wainwright_Pipe_R_R_Th&amp;Pr'!BB34</f>
        <v>#REF!</v>
      </c>
      <c r="BC80" s="1211" t="e">
        <f t="shared" si="20"/>
        <v>#REF!</v>
      </c>
      <c r="BD80" s="1211" t="e">
        <f>SUM(BC79:BC80)</f>
        <v>#REF!</v>
      </c>
    </row>
    <row r="81" spans="1:56" s="1" customFormat="1">
      <c r="A81" s="756"/>
      <c r="B81" s="1215"/>
      <c r="C81" s="1212"/>
      <c r="D81" s="1212"/>
      <c r="E81" s="1212"/>
      <c r="F81" s="1212"/>
      <c r="G81" s="1212"/>
      <c r="H81" s="1212"/>
      <c r="I81" s="1212"/>
      <c r="J81" s="1212"/>
      <c r="K81" s="1212"/>
      <c r="L81" s="1212"/>
      <c r="M81" s="1212"/>
      <c r="N81" s="1212"/>
      <c r="O81" s="1212"/>
      <c r="P81" s="1212"/>
      <c r="Q81" s="1212"/>
      <c r="R81" s="1212"/>
      <c r="S81" s="1212"/>
      <c r="T81" s="1212"/>
      <c r="U81" s="1212"/>
      <c r="V81" s="1212"/>
      <c r="W81" s="1212"/>
      <c r="X81" s="1212"/>
      <c r="Y81" s="1212"/>
      <c r="Z81" s="1212"/>
      <c r="AA81" s="1212"/>
      <c r="AB81" s="1212"/>
      <c r="AC81" s="1212"/>
      <c r="AD81" s="1212"/>
      <c r="AE81" s="1212"/>
      <c r="AF81" s="1212"/>
      <c r="AG81" s="1212"/>
      <c r="AH81" s="1212"/>
      <c r="AI81" s="1212"/>
      <c r="AJ81" s="1212"/>
      <c r="AK81" s="1212"/>
      <c r="AL81" s="1212"/>
      <c r="AM81" s="1212"/>
      <c r="AN81" s="1212"/>
      <c r="AO81" s="1212"/>
      <c r="AP81" s="1212"/>
      <c r="AQ81" s="1212"/>
      <c r="AR81" s="1212"/>
      <c r="AS81" s="1212"/>
      <c r="AT81" s="1212"/>
      <c r="AU81" s="1212"/>
      <c r="AV81" s="1212"/>
      <c r="AW81" s="1212"/>
      <c r="AX81" s="1212"/>
      <c r="AY81" s="1212"/>
      <c r="AZ81" s="1211"/>
      <c r="BA81" s="1212"/>
      <c r="BB81" s="1216"/>
      <c r="BC81" s="1211"/>
    </row>
    <row r="82" spans="1:56" s="1" customFormat="1">
      <c r="A82" s="756" t="s">
        <v>57</v>
      </c>
      <c r="B82" s="1215">
        <v>0</v>
      </c>
      <c r="C82" s="1212">
        <v>0</v>
      </c>
      <c r="D82" s="1212">
        <v>0</v>
      </c>
      <c r="E82" s="1212">
        <v>4965</v>
      </c>
      <c r="F82" s="1212">
        <v>7302.5</v>
      </c>
      <c r="G82" s="1212">
        <v>4714.5</v>
      </c>
      <c r="H82" s="1212">
        <v>4057</v>
      </c>
      <c r="I82" s="1212">
        <v>3931</v>
      </c>
      <c r="J82" s="1212">
        <v>5436</v>
      </c>
      <c r="K82" s="1212">
        <v>2454</v>
      </c>
      <c r="L82" s="1212">
        <v>5441</v>
      </c>
      <c r="M82" s="1212">
        <v>3681</v>
      </c>
      <c r="N82" s="1212">
        <v>5657</v>
      </c>
      <c r="O82" s="1212">
        <v>6383</v>
      </c>
      <c r="P82" s="1212">
        <v>4876</v>
      </c>
      <c r="Q82" s="1212">
        <v>6329</v>
      </c>
      <c r="R82" s="1212">
        <v>4989</v>
      </c>
      <c r="S82" s="1212">
        <v>4929</v>
      </c>
      <c r="T82" s="1212">
        <v>6479</v>
      </c>
      <c r="U82" s="1212">
        <v>4980</v>
      </c>
      <c r="V82" s="1212">
        <v>6290</v>
      </c>
      <c r="W82" s="1212">
        <v>8075</v>
      </c>
      <c r="X82" s="1212">
        <v>5233</v>
      </c>
      <c r="Y82" s="1212">
        <v>4807</v>
      </c>
      <c r="Z82" s="1212">
        <v>4705</v>
      </c>
      <c r="AA82" s="1212">
        <v>6344</v>
      </c>
      <c r="AB82" s="1212">
        <v>2763</v>
      </c>
      <c r="AC82" s="1212">
        <v>2763</v>
      </c>
      <c r="AD82" s="1212">
        <v>4021</v>
      </c>
      <c r="AE82" s="1212">
        <v>5337</v>
      </c>
      <c r="AF82" s="448">
        <v>0</v>
      </c>
      <c r="AG82" s="448">
        <v>0</v>
      </c>
      <c r="AH82" s="448">
        <v>0</v>
      </c>
      <c r="AI82" s="448">
        <v>0</v>
      </c>
      <c r="AJ82" s="448">
        <v>0</v>
      </c>
      <c r="AK82" s="448">
        <v>0</v>
      </c>
      <c r="AL82" s="448">
        <v>0</v>
      </c>
      <c r="AM82" s="448">
        <v>0</v>
      </c>
      <c r="AN82" s="448">
        <v>0</v>
      </c>
      <c r="AO82" s="448">
        <v>0</v>
      </c>
      <c r="AP82" s="448">
        <v>0</v>
      </c>
      <c r="AQ82" s="448">
        <v>0</v>
      </c>
      <c r="AR82" s="448">
        <v>0</v>
      </c>
      <c r="AS82" s="448">
        <v>0</v>
      </c>
      <c r="AT82" s="448">
        <v>0</v>
      </c>
      <c r="AU82" s="448">
        <v>0</v>
      </c>
      <c r="AV82" s="448">
        <v>0</v>
      </c>
      <c r="AW82" s="448">
        <v>0</v>
      </c>
      <c r="AX82" s="448">
        <v>0</v>
      </c>
      <c r="AY82" s="448"/>
      <c r="AZ82" s="1211"/>
      <c r="BA82" s="1212">
        <f>SUM(B82:AY82)</f>
        <v>136942</v>
      </c>
      <c r="BB82" s="1216">
        <f>'Wainwright_Pipe_R_R_Th&amp;Pr'!BB45</f>
        <v>160719</v>
      </c>
      <c r="BC82" s="1211">
        <f t="shared" si="20"/>
        <v>-23777</v>
      </c>
    </row>
    <row r="83" spans="1:56" s="1" customFormat="1">
      <c r="A83" s="756" t="s">
        <v>61</v>
      </c>
      <c r="B83" s="1215"/>
      <c r="C83" s="1212"/>
      <c r="D83" s="1212"/>
      <c r="E83" s="1212"/>
      <c r="F83" s="1212"/>
      <c r="G83" s="1212"/>
      <c r="H83" s="1212"/>
      <c r="I83" s="1212"/>
      <c r="J83" s="1212"/>
      <c r="K83" s="1212"/>
      <c r="L83" s="1212"/>
      <c r="M83" s="1212"/>
      <c r="N83" s="1212"/>
      <c r="O83" s="1212"/>
      <c r="P83" s="1212"/>
      <c r="Q83" s="1212"/>
      <c r="R83" s="1212"/>
      <c r="S83" s="1212"/>
      <c r="T83" s="1212"/>
      <c r="U83" s="1212"/>
      <c r="V83" s="1212"/>
      <c r="W83" s="1212"/>
      <c r="X83" s="1212"/>
      <c r="Y83" s="1212"/>
      <c r="Z83" s="1212"/>
      <c r="AA83" s="1212"/>
      <c r="AB83" s="1212"/>
      <c r="AC83" s="1212"/>
      <c r="AD83" s="1212"/>
      <c r="AE83" s="1212"/>
      <c r="AF83" s="1212">
        <v>0</v>
      </c>
      <c r="AG83" s="1212">
        <v>0</v>
      </c>
      <c r="AH83" s="1212">
        <v>0</v>
      </c>
      <c r="AI83" s="1212">
        <v>0</v>
      </c>
      <c r="AJ83" s="1212">
        <v>2723</v>
      </c>
      <c r="AK83" s="1212">
        <v>0</v>
      </c>
      <c r="AL83" s="1212">
        <v>0</v>
      </c>
      <c r="AM83" s="1212">
        <v>0</v>
      </c>
      <c r="AN83" s="1212">
        <v>2839</v>
      </c>
      <c r="AO83" s="1212">
        <v>5685</v>
      </c>
      <c r="AP83" s="1212">
        <v>2878</v>
      </c>
      <c r="AQ83" s="1212">
        <v>760</v>
      </c>
      <c r="AR83" s="1212">
        <v>275</v>
      </c>
      <c r="AS83" s="1212">
        <v>0</v>
      </c>
      <c r="AT83" s="1212">
        <v>161</v>
      </c>
      <c r="AU83" s="1212">
        <v>0</v>
      </c>
      <c r="AV83" s="1212">
        <v>0</v>
      </c>
      <c r="AW83" s="1212">
        <v>2715</v>
      </c>
      <c r="AX83" s="1212">
        <v>966</v>
      </c>
      <c r="AY83" s="1212">
        <v>8470</v>
      </c>
      <c r="AZ83" s="1211"/>
      <c r="BA83" s="1212">
        <f>SUM(B83:AY83)</f>
        <v>27472</v>
      </c>
      <c r="BB83" s="1216">
        <f>'Wainwright_Pipe_R_R_Th&amp;Pr'!BB51</f>
        <v>30069</v>
      </c>
      <c r="BC83" s="1211">
        <f t="shared" si="20"/>
        <v>-2597</v>
      </c>
      <c r="BD83" s="1211">
        <f>SUM(BC82:BC83)</f>
        <v>-26374</v>
      </c>
    </row>
    <row r="84" spans="1:56" s="1" customFormat="1">
      <c r="A84" s="756"/>
      <c r="B84" s="1215"/>
      <c r="C84" s="1212"/>
      <c r="D84" s="1212"/>
      <c r="E84" s="1212"/>
      <c r="F84" s="1212"/>
      <c r="G84" s="1212"/>
      <c r="H84" s="1212"/>
      <c r="I84" s="1212"/>
      <c r="J84" s="1212"/>
      <c r="K84" s="1212"/>
      <c r="L84" s="1212"/>
      <c r="M84" s="1212"/>
      <c r="N84" s="1212"/>
      <c r="O84" s="1212"/>
      <c r="P84" s="1212"/>
      <c r="Q84" s="1212"/>
      <c r="R84" s="1212"/>
      <c r="S84" s="1212"/>
      <c r="T84" s="1212"/>
      <c r="U84" s="1212"/>
      <c r="V84" s="1212"/>
      <c r="W84" s="1212"/>
      <c r="X84" s="1212"/>
      <c r="Y84" s="1212"/>
      <c r="Z84" s="1212"/>
      <c r="AA84" s="1212"/>
      <c r="AB84" s="1212"/>
      <c r="AC84" s="1212"/>
      <c r="AD84" s="1212"/>
      <c r="AE84" s="1212"/>
      <c r="AF84" s="1212"/>
      <c r="AG84" s="1212"/>
      <c r="AH84" s="1212"/>
      <c r="AI84" s="1212"/>
      <c r="AJ84" s="1212"/>
      <c r="AK84" s="1212"/>
      <c r="AL84" s="1212"/>
      <c r="AM84" s="1212"/>
      <c r="AN84" s="1212"/>
      <c r="AO84" s="1212"/>
      <c r="AP84" s="1212"/>
      <c r="AQ84" s="1212"/>
      <c r="AR84" s="1212"/>
      <c r="AS84" s="1212"/>
      <c r="AT84" s="1212"/>
      <c r="AU84" s="1212"/>
      <c r="AV84" s="1212"/>
      <c r="AW84" s="1212"/>
      <c r="AX84" s="1212"/>
      <c r="AY84" s="1217"/>
      <c r="AZ84" s="1211"/>
      <c r="BA84" s="1212"/>
    </row>
    <row r="85" spans="1:56" s="1" customFormat="1" hidden="1">
      <c r="A85" s="756"/>
      <c r="B85" s="1215"/>
      <c r="C85" s="1212"/>
      <c r="D85" s="1212"/>
      <c r="E85" s="1212"/>
      <c r="F85" s="1212"/>
      <c r="G85" s="1212"/>
      <c r="H85" s="1212"/>
      <c r="I85" s="1212"/>
      <c r="J85" s="1212"/>
      <c r="K85" s="1212"/>
      <c r="L85" s="1212"/>
      <c r="M85" s="1212"/>
      <c r="N85" s="1212"/>
      <c r="O85" s="1212"/>
      <c r="P85" s="1212"/>
      <c r="Q85" s="1212"/>
      <c r="R85" s="1212"/>
      <c r="S85" s="1212"/>
      <c r="T85" s="1212"/>
      <c r="U85" s="1212"/>
      <c r="V85" s="1212"/>
      <c r="W85" s="1212"/>
      <c r="X85" s="1212"/>
      <c r="Y85" s="1212"/>
      <c r="Z85" s="1212"/>
      <c r="AA85" s="1212"/>
      <c r="AB85" s="1212"/>
      <c r="AC85" s="1212"/>
      <c r="AD85" s="1212"/>
      <c r="AE85" s="1212"/>
      <c r="AF85" s="1212">
        <f t="shared" ref="AF85:AY85" si="21">SUM(AF71:AF83)</f>
        <v>2518</v>
      </c>
      <c r="AG85" s="1212">
        <f t="shared" si="21"/>
        <v>1926</v>
      </c>
      <c r="AH85" s="1212">
        <f t="shared" si="21"/>
        <v>5873.5</v>
      </c>
      <c r="AI85" s="1212">
        <f t="shared" si="21"/>
        <v>2448</v>
      </c>
      <c r="AJ85" s="1212">
        <f t="shared" si="21"/>
        <v>8238</v>
      </c>
      <c r="AK85" s="1212">
        <f t="shared" si="21"/>
        <v>1289</v>
      </c>
      <c r="AL85" s="1212">
        <f t="shared" si="21"/>
        <v>0</v>
      </c>
      <c r="AM85" s="1212">
        <f t="shared" si="21"/>
        <v>0</v>
      </c>
      <c r="AN85" s="1212">
        <f t="shared" si="21"/>
        <v>2839</v>
      </c>
      <c r="AO85" s="1212">
        <f t="shared" si="21"/>
        <v>8755</v>
      </c>
      <c r="AP85" s="1212">
        <f t="shared" si="21"/>
        <v>3899</v>
      </c>
      <c r="AQ85" s="1212">
        <f t="shared" si="21"/>
        <v>900</v>
      </c>
      <c r="AR85" s="1212">
        <f t="shared" si="21"/>
        <v>2084</v>
      </c>
      <c r="AS85" s="1212">
        <f t="shared" si="21"/>
        <v>4014</v>
      </c>
      <c r="AT85" s="1212">
        <f t="shared" si="21"/>
        <v>161</v>
      </c>
      <c r="AU85" s="1212">
        <f t="shared" si="21"/>
        <v>0</v>
      </c>
      <c r="AV85" s="1212">
        <f t="shared" si="21"/>
        <v>0</v>
      </c>
      <c r="AW85" s="1212">
        <f t="shared" si="21"/>
        <v>2715</v>
      </c>
      <c r="AX85" s="1212">
        <f t="shared" si="21"/>
        <v>1368</v>
      </c>
      <c r="AY85" s="1218">
        <f t="shared" si="21"/>
        <v>15086</v>
      </c>
      <c r="AZ85" s="1211"/>
      <c r="BA85" s="1212"/>
    </row>
    <row r="86" spans="1:56" s="1" customFormat="1">
      <c r="A86" s="757" t="s">
        <v>716</v>
      </c>
      <c r="B86" s="1215">
        <v>6573</v>
      </c>
      <c r="C86" s="1212">
        <v>9541</v>
      </c>
      <c r="D86" s="1212">
        <v>8607</v>
      </c>
      <c r="E86" s="1212">
        <v>14455</v>
      </c>
      <c r="F86" s="1212">
        <v>23989</v>
      </c>
      <c r="G86" s="1212">
        <v>17716</v>
      </c>
      <c r="H86" s="1212">
        <v>13606</v>
      </c>
      <c r="I86" s="1212">
        <v>14515</v>
      </c>
      <c r="J86" s="1212">
        <v>20539</v>
      </c>
      <c r="K86" s="1212">
        <v>10593</v>
      </c>
      <c r="L86" s="1212">
        <v>18250</v>
      </c>
      <c r="M86" s="1212">
        <v>15861</v>
      </c>
      <c r="N86" s="1212">
        <v>18594</v>
      </c>
      <c r="O86" s="1212">
        <v>24363</v>
      </c>
      <c r="P86" s="1212">
        <v>15692</v>
      </c>
      <c r="Q86" s="1212">
        <v>23774</v>
      </c>
      <c r="R86" s="1212">
        <v>17580</v>
      </c>
      <c r="S86" s="1212">
        <v>15674</v>
      </c>
      <c r="T86" s="1212">
        <v>22083</v>
      </c>
      <c r="U86" s="1212">
        <v>14184</v>
      </c>
      <c r="V86" s="1212">
        <v>16498</v>
      </c>
      <c r="W86" s="1212">
        <v>23831</v>
      </c>
      <c r="X86" s="1212">
        <v>16633</v>
      </c>
      <c r="Y86" s="1212">
        <v>16869</v>
      </c>
      <c r="Z86" s="1212">
        <v>15514</v>
      </c>
      <c r="AA86" s="1212">
        <v>23234</v>
      </c>
      <c r="AB86" s="1212">
        <v>9557.5</v>
      </c>
      <c r="AC86" s="1212">
        <v>9557.5</v>
      </c>
      <c r="AD86" s="1212">
        <v>13624</v>
      </c>
      <c r="AE86" s="1212">
        <v>16198</v>
      </c>
      <c r="AF86" s="1212">
        <v>2518</v>
      </c>
      <c r="AG86" s="1212">
        <v>1926</v>
      </c>
      <c r="AH86" s="1212">
        <v>5873.5</v>
      </c>
      <c r="AI86" s="1212">
        <v>2448</v>
      </c>
      <c r="AJ86" s="1212">
        <v>8238</v>
      </c>
      <c r="AK86" s="1212">
        <v>1289</v>
      </c>
      <c r="AL86" s="1212">
        <v>0</v>
      </c>
      <c r="AM86" s="1212">
        <v>0</v>
      </c>
      <c r="AN86" s="1212">
        <v>2839</v>
      </c>
      <c r="AO86" s="1212">
        <v>8755</v>
      </c>
      <c r="AP86" s="1212">
        <v>3899</v>
      </c>
      <c r="AQ86" s="1212">
        <v>900</v>
      </c>
      <c r="AR86" s="1212">
        <v>2084</v>
      </c>
      <c r="AS86" s="1212">
        <v>4014</v>
      </c>
      <c r="AT86" s="1212">
        <v>161</v>
      </c>
      <c r="AU86" s="1212">
        <v>0</v>
      </c>
      <c r="AV86" s="1212">
        <v>0</v>
      </c>
      <c r="AW86" s="1212">
        <v>2715</v>
      </c>
      <c r="AX86" s="1212">
        <v>1368</v>
      </c>
      <c r="AY86" s="1218">
        <v>15086</v>
      </c>
      <c r="AZ86" s="1211"/>
      <c r="BA86" s="1212">
        <f>SUM(B86:AY86)</f>
        <v>551818.5</v>
      </c>
    </row>
    <row r="87" spans="1:56" s="1" customFormat="1">
      <c r="A87" s="756" t="s">
        <v>783</v>
      </c>
      <c r="B87" s="1215">
        <v>3286.5</v>
      </c>
      <c r="C87" s="1212">
        <v>4770.5</v>
      </c>
      <c r="D87" s="1212">
        <v>4303.5</v>
      </c>
      <c r="E87" s="1212">
        <v>2466.5</v>
      </c>
      <c r="F87" s="1212">
        <v>5009.25</v>
      </c>
      <c r="G87" s="1212">
        <v>4278.75</v>
      </c>
      <c r="H87" s="1212">
        <v>3439</v>
      </c>
      <c r="I87" s="1212">
        <v>3720.5</v>
      </c>
      <c r="J87" s="1212">
        <v>4834</v>
      </c>
      <c r="K87" s="1212">
        <v>2648.25</v>
      </c>
      <c r="L87" s="1212">
        <v>4562.5</v>
      </c>
      <c r="M87" s="1212">
        <v>3965.25</v>
      </c>
      <c r="N87" s="1212">
        <v>4648.5</v>
      </c>
      <c r="O87" s="1212">
        <v>6090.75</v>
      </c>
      <c r="P87" s="1212">
        <v>3923</v>
      </c>
      <c r="Q87" s="1212">
        <v>5943.5</v>
      </c>
      <c r="R87" s="1212">
        <v>4395</v>
      </c>
      <c r="S87" s="1212">
        <v>3918.5</v>
      </c>
      <c r="T87" s="1212">
        <v>5520.75</v>
      </c>
      <c r="U87" s="1212">
        <v>3546</v>
      </c>
      <c r="V87" s="1212">
        <v>4124.5</v>
      </c>
      <c r="W87" s="1212">
        <v>5957.75</v>
      </c>
      <c r="X87" s="1212">
        <v>4158.25</v>
      </c>
      <c r="Y87" s="1212">
        <v>4217.25</v>
      </c>
      <c r="Z87" s="1212">
        <v>3878.5</v>
      </c>
      <c r="AA87" s="1212">
        <v>5808.5</v>
      </c>
      <c r="AB87" s="1212">
        <v>2389.375</v>
      </c>
      <c r="AC87" s="1212">
        <v>2389.375</v>
      </c>
      <c r="AD87" s="1212">
        <v>3406</v>
      </c>
      <c r="AE87" s="1212">
        <v>4049.5</v>
      </c>
      <c r="AF87" s="1212">
        <v>629.5</v>
      </c>
      <c r="AG87" s="1212">
        <v>481.5</v>
      </c>
      <c r="AH87" s="1212">
        <v>1468.375</v>
      </c>
      <c r="AI87" s="1212">
        <v>612</v>
      </c>
      <c r="AJ87" s="1212">
        <v>2059.5</v>
      </c>
      <c r="AK87" s="1212">
        <v>322.25</v>
      </c>
      <c r="AL87" s="1212">
        <v>0</v>
      </c>
      <c r="AM87" s="1212">
        <v>0</v>
      </c>
      <c r="AN87" s="1212">
        <v>709.75</v>
      </c>
      <c r="AO87" s="1212">
        <v>2188.75</v>
      </c>
      <c r="AP87" s="1212">
        <v>974.75</v>
      </c>
      <c r="AQ87" s="1212">
        <v>225</v>
      </c>
      <c r="AR87" s="1212">
        <v>521</v>
      </c>
      <c r="AS87" s="1212">
        <v>1003.5</v>
      </c>
      <c r="AT87" s="1212">
        <v>40.25</v>
      </c>
      <c r="AU87" s="1212">
        <v>0</v>
      </c>
      <c r="AV87" s="1212">
        <v>0</v>
      </c>
      <c r="AW87" s="1212">
        <v>678.75</v>
      </c>
      <c r="AX87" s="1212">
        <v>342</v>
      </c>
      <c r="AY87" s="1218">
        <v>3771.5</v>
      </c>
      <c r="AZ87" s="1211"/>
      <c r="BA87" s="1212">
        <f>SUM(B87:AY87)</f>
        <v>141677.875</v>
      </c>
    </row>
    <row r="88" spans="1:56" s="1222" customFormat="1" ht="13.5" thickBot="1">
      <c r="A88" s="758" t="s">
        <v>784</v>
      </c>
      <c r="B88" s="1219">
        <v>0.56179487179487175</v>
      </c>
      <c r="C88" s="1220">
        <v>0.81547008547008548</v>
      </c>
      <c r="D88" s="1220">
        <v>0.73564102564102563</v>
      </c>
      <c r="E88" s="1220">
        <v>0.42162393162393164</v>
      </c>
      <c r="F88" s="1220">
        <v>0.85628205128205126</v>
      </c>
      <c r="G88" s="1220">
        <v>0.73141025641025637</v>
      </c>
      <c r="H88" s="1220">
        <v>0.58786324786324784</v>
      </c>
      <c r="I88" s="1220">
        <v>0.63598290598290597</v>
      </c>
      <c r="J88" s="1220">
        <v>0.82632478632478634</v>
      </c>
      <c r="K88" s="1220">
        <v>0.45269230769230767</v>
      </c>
      <c r="L88" s="1220">
        <v>0.77991452991452992</v>
      </c>
      <c r="M88" s="1220">
        <v>0.67782051282051281</v>
      </c>
      <c r="N88" s="1220">
        <v>0.79461538461538461</v>
      </c>
      <c r="O88" s="1220">
        <v>1.0411538461538461</v>
      </c>
      <c r="P88" s="1220">
        <v>0.67059829059829057</v>
      </c>
      <c r="Q88" s="1220">
        <v>1.015982905982906</v>
      </c>
      <c r="R88" s="1220">
        <v>0.75128205128205128</v>
      </c>
      <c r="S88" s="1220">
        <v>0.66982905982905983</v>
      </c>
      <c r="T88" s="1220">
        <v>0.94371794871794867</v>
      </c>
      <c r="U88" s="1220">
        <v>0.60615384615384615</v>
      </c>
      <c r="V88" s="1220">
        <v>0.70504273504273507</v>
      </c>
      <c r="W88" s="1220">
        <v>1.0184188034188033</v>
      </c>
      <c r="X88" s="1220">
        <v>0.71081196581196582</v>
      </c>
      <c r="Y88" s="1220">
        <v>0.72089743589743593</v>
      </c>
      <c r="Z88" s="1220">
        <v>0.66299145299145301</v>
      </c>
      <c r="AA88" s="1220">
        <v>0.99290598290598286</v>
      </c>
      <c r="AB88" s="1220">
        <v>0.40844017094017093</v>
      </c>
      <c r="AC88" s="1220">
        <v>0.40844017094017093</v>
      </c>
      <c r="AD88" s="1220">
        <v>0.5822222222222222</v>
      </c>
      <c r="AE88" s="1220">
        <v>0.69222222222222218</v>
      </c>
      <c r="AF88" s="1220">
        <v>0.1076068376068376</v>
      </c>
      <c r="AG88" s="1220">
        <v>8.2307692307692304E-2</v>
      </c>
      <c r="AH88" s="1220">
        <v>0.25100427350427351</v>
      </c>
      <c r="AI88" s="1220">
        <v>0.10461538461538461</v>
      </c>
      <c r="AJ88" s="1220">
        <v>0.35205128205128206</v>
      </c>
      <c r="AK88" s="1220">
        <v>5.5085470085470087E-2</v>
      </c>
      <c r="AL88" s="1220">
        <v>0</v>
      </c>
      <c r="AM88" s="1220">
        <v>0</v>
      </c>
      <c r="AN88" s="1220">
        <v>0.12132478632478633</v>
      </c>
      <c r="AO88" s="1220">
        <v>0.37414529914529915</v>
      </c>
      <c r="AP88" s="1220">
        <v>0.16662393162393163</v>
      </c>
      <c r="AQ88" s="1220">
        <v>3.8461538461538464E-2</v>
      </c>
      <c r="AR88" s="1220">
        <v>8.9059829059829065E-2</v>
      </c>
      <c r="AS88" s="1220">
        <v>0.17153846153846153</v>
      </c>
      <c r="AT88" s="1220">
        <v>6.88034188034188E-3</v>
      </c>
      <c r="AU88" s="1220">
        <v>0</v>
      </c>
      <c r="AV88" s="1220">
        <v>0</v>
      </c>
      <c r="AW88" s="1220">
        <v>0.11602564102564103</v>
      </c>
      <c r="AX88" s="1220">
        <v>5.8461538461538461E-2</v>
      </c>
      <c r="AY88" s="1221">
        <v>0.6447008547008547</v>
      </c>
      <c r="BA88" s="1223">
        <f>SUM(B88:AY88)</f>
        <v>24.218440170940177</v>
      </c>
    </row>
    <row r="89" spans="1:56">
      <c r="E89" s="759"/>
      <c r="F89" s="759"/>
      <c r="G89" s="759"/>
      <c r="H89" s="759"/>
      <c r="I89" s="759"/>
      <c r="J89" s="759"/>
      <c r="K89" s="759"/>
      <c r="L89" s="759"/>
      <c r="M89" s="759"/>
      <c r="N89" s="759"/>
      <c r="O89" s="759"/>
      <c r="P89" s="759"/>
      <c r="Q89" s="759"/>
      <c r="R89" s="759"/>
      <c r="S89" s="759"/>
      <c r="T89" s="759"/>
      <c r="U89" s="759"/>
      <c r="V89" s="759"/>
      <c r="W89" s="759"/>
      <c r="X89" s="759"/>
      <c r="Y89" s="759"/>
      <c r="Z89" s="759"/>
      <c r="AA89" s="759"/>
      <c r="AB89" s="759"/>
      <c r="AC89" s="759"/>
      <c r="AD89" s="759"/>
      <c r="AE89" s="759"/>
      <c r="AF89" s="759"/>
      <c r="AG89" s="759"/>
      <c r="AH89" s="759"/>
      <c r="AI89" s="759"/>
      <c r="AJ89" s="759"/>
      <c r="AK89" s="759"/>
      <c r="AL89" s="759"/>
      <c r="AM89" s="759"/>
      <c r="AN89" s="759"/>
      <c r="AO89" s="759"/>
      <c r="AP89" s="759"/>
      <c r="AQ89" s="759"/>
      <c r="AR89" s="759"/>
      <c r="AS89" s="759"/>
      <c r="AT89" s="759"/>
      <c r="AU89" s="759"/>
      <c r="AV89" s="759"/>
      <c r="AW89" s="759"/>
      <c r="AX89" s="759"/>
      <c r="AY89" s="759"/>
      <c r="AZ89" s="759"/>
      <c r="BA89" s="759"/>
      <c r="BB89" s="759"/>
    </row>
    <row r="90" spans="1:56">
      <c r="AE90" s="761" t="s">
        <v>62</v>
      </c>
      <c r="AF90" s="762">
        <f>AF86-AF85</f>
        <v>0</v>
      </c>
      <c r="AG90" s="762">
        <f t="shared" ref="AG90:AY90" si="22">AG86-AG85</f>
        <v>0</v>
      </c>
      <c r="AH90" s="762">
        <f t="shared" si="22"/>
        <v>0</v>
      </c>
      <c r="AI90" s="762">
        <f t="shared" si="22"/>
        <v>0</v>
      </c>
      <c r="AJ90" s="762">
        <f t="shared" si="22"/>
        <v>0</v>
      </c>
      <c r="AK90" s="762">
        <f t="shared" si="22"/>
        <v>0</v>
      </c>
      <c r="AL90" s="762">
        <f t="shared" si="22"/>
        <v>0</v>
      </c>
      <c r="AM90" s="762">
        <f t="shared" si="22"/>
        <v>0</v>
      </c>
      <c r="AN90" s="762">
        <f t="shared" si="22"/>
        <v>0</v>
      </c>
      <c r="AO90" s="762">
        <f t="shared" si="22"/>
        <v>0</v>
      </c>
      <c r="AP90" s="762">
        <f t="shared" si="22"/>
        <v>0</v>
      </c>
      <c r="AQ90" s="762">
        <f t="shared" si="22"/>
        <v>0</v>
      </c>
      <c r="AR90" s="762">
        <f t="shared" si="22"/>
        <v>0</v>
      </c>
      <c r="AS90" s="762">
        <f t="shared" si="22"/>
        <v>0</v>
      </c>
      <c r="AT90" s="762">
        <f t="shared" si="22"/>
        <v>0</v>
      </c>
      <c r="AU90" s="762">
        <f t="shared" si="22"/>
        <v>0</v>
      </c>
      <c r="AV90" s="762">
        <f t="shared" si="22"/>
        <v>0</v>
      </c>
      <c r="AW90" s="762">
        <f t="shared" si="22"/>
        <v>0</v>
      </c>
      <c r="AX90" s="762">
        <f t="shared" si="22"/>
        <v>0</v>
      </c>
      <c r="AY90" s="762">
        <f t="shared" si="22"/>
        <v>0</v>
      </c>
    </row>
  </sheetData>
  <phoneticPr fontId="25" type="noConversion"/>
  <pageMargins left="0.98" right="0.75" top="1" bottom="1" header="0.5" footer="0.5"/>
  <pageSetup paperSize="3" scale="32" orientation="landscape" horizontalDpi="300" verticalDpi="300" r:id="rId1"/>
  <headerFooter alignWithMargins="0">
    <oddHeader>&amp;R&amp;"Arial,Bold"Solicitation No. SP0600-05-R-0024</oddHeader>
  </headerFooter>
  <drawing r:id="rId2"/>
  <legacyDrawing r:id="rId3"/>
</worksheet>
</file>

<file path=xl/worksheets/sheet17.xml><?xml version="1.0" encoding="utf-8"?>
<worksheet xmlns="http://schemas.openxmlformats.org/spreadsheetml/2006/main" xmlns:r="http://schemas.openxmlformats.org/officeDocument/2006/relationships">
  <sheetPr>
    <pageSetUpPr fitToPage="1"/>
  </sheetPr>
  <dimension ref="A1:BQ49"/>
  <sheetViews>
    <sheetView zoomScale="75" workbookViewId="0">
      <pane xSplit="1" topLeftCell="B1" activePane="topRight" state="frozen"/>
      <selection activeCell="A13" sqref="A13"/>
      <selection pane="topRight" activeCell="D5" sqref="D5"/>
    </sheetView>
  </sheetViews>
  <sheetFormatPr defaultRowHeight="12.75"/>
  <cols>
    <col min="1" max="1" width="52.7109375" customWidth="1"/>
    <col min="2" max="2" width="7.42578125" customWidth="1"/>
    <col min="3" max="54" width="14.7109375" customWidth="1"/>
  </cols>
  <sheetData>
    <row r="1" spans="1:69" ht="18">
      <c r="A1" s="24" t="s">
        <v>882</v>
      </c>
      <c r="B1" s="24"/>
      <c r="C1" s="24"/>
      <c r="K1" s="634"/>
      <c r="L1" s="32"/>
    </row>
    <row r="2" spans="1:69">
      <c r="A2" s="30"/>
      <c r="B2" s="30"/>
      <c r="C2" s="30"/>
    </row>
    <row r="3" spans="1:69">
      <c r="A3" s="220" t="s">
        <v>119</v>
      </c>
      <c r="B3" s="220"/>
      <c r="C3" s="219"/>
    </row>
    <row r="4" spans="1:69" s="24" customFormat="1">
      <c r="A4" s="24" t="s">
        <v>938</v>
      </c>
      <c r="C4" s="231" t="s">
        <v>16</v>
      </c>
      <c r="D4" s="33">
        <v>2008</v>
      </c>
      <c r="E4" s="33">
        <f t="shared" ref="E4:AJ4" si="0">D4+1</f>
        <v>2009</v>
      </c>
      <c r="F4" s="33">
        <f t="shared" si="0"/>
        <v>2010</v>
      </c>
      <c r="G4" s="33">
        <f t="shared" si="0"/>
        <v>2011</v>
      </c>
      <c r="H4" s="33">
        <f t="shared" si="0"/>
        <v>2012</v>
      </c>
      <c r="I4" s="33">
        <f t="shared" si="0"/>
        <v>2013</v>
      </c>
      <c r="J4" s="27">
        <f t="shared" si="0"/>
        <v>2014</v>
      </c>
      <c r="K4" s="27">
        <f t="shared" si="0"/>
        <v>2015</v>
      </c>
      <c r="L4" s="27">
        <f t="shared" si="0"/>
        <v>2016</v>
      </c>
      <c r="M4" s="27">
        <f t="shared" si="0"/>
        <v>2017</v>
      </c>
      <c r="N4" s="27">
        <f t="shared" si="0"/>
        <v>2018</v>
      </c>
      <c r="O4" s="27">
        <f t="shared" si="0"/>
        <v>2019</v>
      </c>
      <c r="P4" s="27">
        <f t="shared" si="0"/>
        <v>2020</v>
      </c>
      <c r="Q4" s="27">
        <f t="shared" si="0"/>
        <v>2021</v>
      </c>
      <c r="R4" s="27">
        <f t="shared" si="0"/>
        <v>2022</v>
      </c>
      <c r="S4" s="27">
        <f t="shared" si="0"/>
        <v>2023</v>
      </c>
      <c r="T4" s="27">
        <f t="shared" si="0"/>
        <v>2024</v>
      </c>
      <c r="U4" s="27">
        <f t="shared" si="0"/>
        <v>2025</v>
      </c>
      <c r="V4" s="27">
        <f t="shared" si="0"/>
        <v>2026</v>
      </c>
      <c r="W4" s="27">
        <f t="shared" si="0"/>
        <v>2027</v>
      </c>
      <c r="X4" s="27">
        <f t="shared" si="0"/>
        <v>2028</v>
      </c>
      <c r="Y4" s="27">
        <f t="shared" si="0"/>
        <v>2029</v>
      </c>
      <c r="Z4" s="27">
        <f t="shared" si="0"/>
        <v>2030</v>
      </c>
      <c r="AA4" s="27">
        <f t="shared" si="0"/>
        <v>2031</v>
      </c>
      <c r="AB4" s="27">
        <f t="shared" si="0"/>
        <v>2032</v>
      </c>
      <c r="AC4" s="27">
        <f t="shared" si="0"/>
        <v>2033</v>
      </c>
      <c r="AD4" s="27">
        <f t="shared" si="0"/>
        <v>2034</v>
      </c>
      <c r="AE4" s="27">
        <f t="shared" si="0"/>
        <v>2035</v>
      </c>
      <c r="AF4" s="27">
        <f t="shared" si="0"/>
        <v>2036</v>
      </c>
      <c r="AG4" s="27">
        <f t="shared" si="0"/>
        <v>2037</v>
      </c>
      <c r="AH4" s="27">
        <f t="shared" si="0"/>
        <v>2038</v>
      </c>
      <c r="AI4" s="27">
        <f t="shared" si="0"/>
        <v>2039</v>
      </c>
      <c r="AJ4" s="27">
        <f t="shared" si="0"/>
        <v>2040</v>
      </c>
      <c r="AK4" s="27">
        <f t="shared" ref="AK4:BB4" si="1">AJ4+1</f>
        <v>2041</v>
      </c>
      <c r="AL4" s="27">
        <f t="shared" si="1"/>
        <v>2042</v>
      </c>
      <c r="AM4" s="27">
        <f t="shared" si="1"/>
        <v>2043</v>
      </c>
      <c r="AN4" s="27">
        <f t="shared" si="1"/>
        <v>2044</v>
      </c>
      <c r="AO4" s="27">
        <f t="shared" si="1"/>
        <v>2045</v>
      </c>
      <c r="AP4" s="27">
        <f t="shared" si="1"/>
        <v>2046</v>
      </c>
      <c r="AQ4" s="27">
        <f t="shared" si="1"/>
        <v>2047</v>
      </c>
      <c r="AR4" s="27">
        <f t="shared" si="1"/>
        <v>2048</v>
      </c>
      <c r="AS4" s="27">
        <f t="shared" si="1"/>
        <v>2049</v>
      </c>
      <c r="AT4" s="27">
        <f t="shared" si="1"/>
        <v>2050</v>
      </c>
      <c r="AU4" s="27">
        <f t="shared" si="1"/>
        <v>2051</v>
      </c>
      <c r="AV4" s="27">
        <f t="shared" si="1"/>
        <v>2052</v>
      </c>
      <c r="AW4" s="27">
        <f t="shared" si="1"/>
        <v>2053</v>
      </c>
      <c r="AX4" s="27">
        <f t="shared" si="1"/>
        <v>2054</v>
      </c>
      <c r="AY4" s="27">
        <f t="shared" si="1"/>
        <v>2055</v>
      </c>
      <c r="AZ4" s="27">
        <f t="shared" si="1"/>
        <v>2056</v>
      </c>
      <c r="BA4" s="27">
        <f t="shared" si="1"/>
        <v>2057</v>
      </c>
      <c r="BB4" s="27">
        <f t="shared" si="1"/>
        <v>2058</v>
      </c>
      <c r="BC4" s="27"/>
    </row>
    <row r="5" spans="1:69">
      <c r="A5" t="s">
        <v>96</v>
      </c>
      <c r="B5" s="111"/>
      <c r="C5" s="249">
        <f>SUMIF('CM Cost Estimating Worksheet'!$AG$9:$AG$10,"&lt;2008",'CM Cost Estimating Worksheet'!$G$9:$G$10)</f>
        <v>0</v>
      </c>
      <c r="D5" s="249">
        <f>SUMIF('CM Cost Estimating Worksheet'!$AG$9:$AG$10,D4,'CM Cost Estimating Worksheet'!$G$9:$G$10)</f>
        <v>0</v>
      </c>
      <c r="E5" s="249">
        <f>SUMIF('CM Cost Estimating Worksheet'!$AG$9:$AG$10,E4,'CM Cost Estimating Worksheet'!$G$9:$G$10)</f>
        <v>12350</v>
      </c>
      <c r="F5" s="249">
        <f>SUMIF('CM Cost Estimating Worksheet'!$AG$9:$AG$10,F4,'CM Cost Estimating Worksheet'!$G$9:$G$10)</f>
        <v>0</v>
      </c>
      <c r="G5" s="249">
        <f>SUMIF('CM Cost Estimating Worksheet'!$AG$9:$AG$10,G4,'CM Cost Estimating Worksheet'!$G$9:$G$10)</f>
        <v>0</v>
      </c>
      <c r="H5" s="249">
        <f>SUMIF('CM Cost Estimating Worksheet'!$AG$9:$AG$10,H4,'CM Cost Estimating Worksheet'!$G$9:$G$10)</f>
        <v>0</v>
      </c>
      <c r="I5" s="249">
        <f>SUMIF('CM Cost Estimating Worksheet'!$AG$9:$AG$10,I4,'CM Cost Estimating Worksheet'!$G$9:$G$10)</f>
        <v>0</v>
      </c>
      <c r="J5" s="249">
        <f>SUMIF('CM Cost Estimating Worksheet'!$AG$9:$AG$10,J4,'CM Cost Estimating Worksheet'!$G$9:$G$10)</f>
        <v>0</v>
      </c>
      <c r="K5" s="249">
        <f>SUMIF('CM Cost Estimating Worksheet'!$AG$9:$AG$10,K4,'CM Cost Estimating Worksheet'!$G$9:$G$10)</f>
        <v>0</v>
      </c>
      <c r="L5" s="249">
        <f>SUMIF('CM Cost Estimating Worksheet'!$AG$9:$AG$10,L4,'CM Cost Estimating Worksheet'!$G$9:$G$10)</f>
        <v>0</v>
      </c>
      <c r="M5" s="249">
        <f>SUMIF('CM Cost Estimating Worksheet'!$AG$9:$AG$10,M4,'CM Cost Estimating Worksheet'!$G$9:$G$10)</f>
        <v>0</v>
      </c>
      <c r="N5" s="249">
        <f>SUMIF('CM Cost Estimating Worksheet'!$AG$9:$AG$10,N4,'CM Cost Estimating Worksheet'!$G$9:$G$10)</f>
        <v>0</v>
      </c>
      <c r="O5" s="249">
        <f>SUMIF('CM Cost Estimating Worksheet'!$AG$9:$AG$10,O4,'CM Cost Estimating Worksheet'!$G$9:$G$10)</f>
        <v>0</v>
      </c>
      <c r="P5" s="249">
        <f>SUMIF('CM Cost Estimating Worksheet'!$AG$9:$AG$10,P4,'CM Cost Estimating Worksheet'!$G$9:$G$10)</f>
        <v>0</v>
      </c>
      <c r="Q5" s="249">
        <f>SUMIF('CM Cost Estimating Worksheet'!$AG$9:$AG$10,Q4,'CM Cost Estimating Worksheet'!$G$9:$G$10)</f>
        <v>0</v>
      </c>
      <c r="R5" s="249">
        <f>SUMIF('CM Cost Estimating Worksheet'!$AG$9:$AG$10,R4,'CM Cost Estimating Worksheet'!$G$9:$G$10)</f>
        <v>0</v>
      </c>
      <c r="S5" s="249">
        <f>SUMIF('CM Cost Estimating Worksheet'!$AG$9:$AG$10,S4,'CM Cost Estimating Worksheet'!$G$9:$G$10)</f>
        <v>0</v>
      </c>
      <c r="T5" s="249">
        <f>SUMIF('CM Cost Estimating Worksheet'!$AG$9:$AG$10,T4,'CM Cost Estimating Worksheet'!$G$9:$G$10)</f>
        <v>0</v>
      </c>
      <c r="U5" s="249">
        <f>SUMIF('CM Cost Estimating Worksheet'!$AG$9:$AG$10,U4,'CM Cost Estimating Worksheet'!$G$9:$G$10)</f>
        <v>0</v>
      </c>
      <c r="V5" s="249">
        <f>SUMIF('CM Cost Estimating Worksheet'!$AG$9:$AG$10,V4,'CM Cost Estimating Worksheet'!$G$9:$G$10)</f>
        <v>0</v>
      </c>
      <c r="W5" s="249">
        <f>SUMIF('CM Cost Estimating Worksheet'!$AG$9:$AG$10,W4,'CM Cost Estimating Worksheet'!$G$9:$G$10)</f>
        <v>0</v>
      </c>
      <c r="X5" s="249">
        <f>SUMIF('CM Cost Estimating Worksheet'!$AG$9:$AG$10,X4,'CM Cost Estimating Worksheet'!$G$9:$G$10)</f>
        <v>0</v>
      </c>
      <c r="Y5" s="249">
        <f>SUMIF('CM Cost Estimating Worksheet'!$AG$9:$AG$10,Y4,'CM Cost Estimating Worksheet'!$G$9:$G$10)</f>
        <v>0</v>
      </c>
      <c r="Z5" s="249">
        <f>SUMIF('CM Cost Estimating Worksheet'!$AG$9:$AG$10,Z4,'CM Cost Estimating Worksheet'!$G$9:$G$10)</f>
        <v>0</v>
      </c>
      <c r="AA5" s="249">
        <f>SUMIF('CM Cost Estimating Worksheet'!$AG$9:$AG$10,AA4,'CM Cost Estimating Worksheet'!$G$9:$G$10)</f>
        <v>0</v>
      </c>
      <c r="AB5" s="249">
        <f>SUMIF('CM Cost Estimating Worksheet'!$AG$9:$AG$10,AB4,'CM Cost Estimating Worksheet'!$G$9:$G$10)</f>
        <v>0</v>
      </c>
      <c r="AC5" s="249">
        <f>SUMIF('CM Cost Estimating Worksheet'!$AG$9:$AG$10,AC4,'CM Cost Estimating Worksheet'!$G$9:$G$10)</f>
        <v>0</v>
      </c>
      <c r="AD5" s="249">
        <f>SUMIF('CM Cost Estimating Worksheet'!$AG$9:$AG$10,AD4,'CM Cost Estimating Worksheet'!$G$9:$G$10)</f>
        <v>0</v>
      </c>
      <c r="AE5" s="249">
        <f>SUMIF('CM Cost Estimating Worksheet'!$AG$9:$AG$10,AE4,'CM Cost Estimating Worksheet'!$G$9:$G$10)</f>
        <v>0</v>
      </c>
      <c r="AF5" s="249">
        <f>SUMIF('CM Cost Estimating Worksheet'!$AG$9:$AG$10,AF4,'CM Cost Estimating Worksheet'!$G$9:$G$10)</f>
        <v>0</v>
      </c>
      <c r="AG5" s="249">
        <f>SUMIF('CM Cost Estimating Worksheet'!$AG$9:$AG$10,AG4,'CM Cost Estimating Worksheet'!$G$9:$G$10)</f>
        <v>0</v>
      </c>
      <c r="AH5" s="249">
        <f>SUMIF('CM Cost Estimating Worksheet'!$AG$9:$AG$10,AH4,'CM Cost Estimating Worksheet'!$G$9:$G$10)</f>
        <v>0</v>
      </c>
      <c r="AI5" s="249">
        <f>SUMIF('CM Cost Estimating Worksheet'!$AG$9:$AG$10,AI4,'CM Cost Estimating Worksheet'!$G$9:$G$10)</f>
        <v>0</v>
      </c>
      <c r="AJ5" s="249">
        <f>SUMIF('CM Cost Estimating Worksheet'!$AG$9:$AG$10,AJ4,'CM Cost Estimating Worksheet'!$G$9:$G$10)</f>
        <v>0</v>
      </c>
      <c r="AK5" s="249">
        <f>SUMIF('CM Cost Estimating Worksheet'!$AG$9:$AG$10,AK4,'CM Cost Estimating Worksheet'!$G$9:$G$10)</f>
        <v>0</v>
      </c>
      <c r="AL5" s="249">
        <f>SUMIF('CM Cost Estimating Worksheet'!$AG$9:$AG$10,AL4,'CM Cost Estimating Worksheet'!$G$9:$G$10)</f>
        <v>0</v>
      </c>
      <c r="AM5" s="249">
        <f>SUMIF('CM Cost Estimating Worksheet'!$AG$9:$AG$10,AM4,'CM Cost Estimating Worksheet'!$G$9:$G$10)</f>
        <v>0</v>
      </c>
      <c r="AN5" s="249">
        <f>SUMIF('CM Cost Estimating Worksheet'!$AG$9:$AG$10,AN4,'CM Cost Estimating Worksheet'!$G$9:$G$10)</f>
        <v>0</v>
      </c>
      <c r="AO5" s="249">
        <f>SUMIF('CM Cost Estimating Worksheet'!$AG$9:$AG$10,AO4,'CM Cost Estimating Worksheet'!$G$9:$G$10)</f>
        <v>0</v>
      </c>
      <c r="AP5" s="249">
        <f>SUMIF('CM Cost Estimating Worksheet'!$AG$9:$AG$10,AP4,'CM Cost Estimating Worksheet'!$G$9:$G$10)</f>
        <v>0</v>
      </c>
      <c r="AQ5" s="249">
        <f>SUMIF('CM Cost Estimating Worksheet'!$AG$9:$AG$10,AQ4,'CM Cost Estimating Worksheet'!$G$9:$G$10)</f>
        <v>0</v>
      </c>
      <c r="AR5" s="249">
        <f>SUMIF('CM Cost Estimating Worksheet'!$AG$9:$AG$10,AR4,'CM Cost Estimating Worksheet'!$G$9:$G$10)</f>
        <v>0</v>
      </c>
      <c r="AS5" s="249">
        <f>SUMIF('CM Cost Estimating Worksheet'!$AG$9:$AG$10,AS4,'CM Cost Estimating Worksheet'!$G$9:$G$10)</f>
        <v>0</v>
      </c>
      <c r="AT5" s="249">
        <f>SUMIF('CM Cost Estimating Worksheet'!$AG$9:$AG$10,AT4,'CM Cost Estimating Worksheet'!$G$9:$G$10)</f>
        <v>0</v>
      </c>
      <c r="AU5" s="249">
        <f>SUMIF('CM Cost Estimating Worksheet'!$AG$9:$AG$10,AU4,'CM Cost Estimating Worksheet'!$G$9:$G$10)</f>
        <v>0</v>
      </c>
      <c r="AV5" s="249">
        <f>SUMIF('CM Cost Estimating Worksheet'!$AG$9:$AG$10,AV4,'CM Cost Estimating Worksheet'!$G$9:$G$10)</f>
        <v>0</v>
      </c>
      <c r="AW5" s="249">
        <f>SUMIF('CM Cost Estimating Worksheet'!$AG$9:$AG$10,AW4,'CM Cost Estimating Worksheet'!$G$9:$G$10)</f>
        <v>0</v>
      </c>
      <c r="AX5" s="249">
        <f>SUMIF('CM Cost Estimating Worksheet'!$AG$9:$AG$10,AX4,'CM Cost Estimating Worksheet'!$G$9:$G$10)</f>
        <v>0</v>
      </c>
      <c r="AY5" s="249">
        <f>SUMIF('CM Cost Estimating Worksheet'!$AG$9:$AG$10,AY4,'CM Cost Estimating Worksheet'!$G$9:$G$10)</f>
        <v>0</v>
      </c>
      <c r="AZ5" s="249">
        <f>SUMIF('CM Cost Estimating Worksheet'!$AG$9:$AG$10,AZ4,'CM Cost Estimating Worksheet'!$G$9:$G$10)</f>
        <v>0</v>
      </c>
      <c r="BA5" s="249">
        <f>SUMIF('CM Cost Estimating Worksheet'!$AG$9:$AG$10,BA4,'CM Cost Estimating Worksheet'!$G$9:$G$10)</f>
        <v>0</v>
      </c>
      <c r="BB5" s="249">
        <f>SUMIF('CM Cost Estimating Worksheet'!$AG$9:$AG$10,BB4,'CM Cost Estimating Worksheet'!$G$9:$G$10)</f>
        <v>0</v>
      </c>
      <c r="BC5" s="28"/>
      <c r="BD5" s="28"/>
      <c r="BE5" s="28"/>
      <c r="BF5" s="28"/>
      <c r="BG5" s="28"/>
      <c r="BH5" s="28"/>
      <c r="BI5" s="28"/>
      <c r="BJ5" s="28"/>
      <c r="BK5" s="28"/>
      <c r="BL5" s="28"/>
      <c r="BM5" s="28"/>
      <c r="BN5" s="28"/>
      <c r="BO5" s="28"/>
      <c r="BP5" s="28"/>
      <c r="BQ5" s="28"/>
    </row>
    <row r="6" spans="1:69">
      <c r="A6" t="s">
        <v>97</v>
      </c>
      <c r="B6" s="111"/>
      <c r="C6" s="249" t="e">
        <f>'Wainwright_Pipe_R_R_Th&amp;Pr'!C40</f>
        <v>#REF!</v>
      </c>
      <c r="D6" s="249" t="e">
        <f>'Wainwright_Pipe_R_R_Th&amp;Pr'!D40</f>
        <v>#REF!</v>
      </c>
      <c r="E6" s="249" t="e">
        <f>'Wainwright_Pipe_R_R_Th&amp;Pr'!E40</f>
        <v>#REF!</v>
      </c>
      <c r="F6" s="249" t="e">
        <f>'Wainwright_Pipe_R_R_Th&amp;Pr'!F40</f>
        <v>#REF!</v>
      </c>
      <c r="G6" s="249" t="e">
        <f>'Wainwright_Pipe_R_R_Th&amp;Pr'!G40</f>
        <v>#REF!</v>
      </c>
      <c r="H6" s="249" t="e">
        <f>'Wainwright_Pipe_R_R_Th&amp;Pr'!H40</f>
        <v>#REF!</v>
      </c>
      <c r="I6" s="249" t="e">
        <f>'Wainwright_Pipe_R_R_Th&amp;Pr'!I40</f>
        <v>#REF!</v>
      </c>
      <c r="J6" s="249" t="e">
        <f>'Wainwright_Pipe_R_R_Th&amp;Pr'!J40</f>
        <v>#REF!</v>
      </c>
      <c r="K6" s="249" t="e">
        <f>'Wainwright_Pipe_R_R_Th&amp;Pr'!K40</f>
        <v>#REF!</v>
      </c>
      <c r="L6" s="249" t="e">
        <f>'Wainwright_Pipe_R_R_Th&amp;Pr'!L40</f>
        <v>#REF!</v>
      </c>
      <c r="M6" s="249" t="e">
        <f>'Wainwright_Pipe_R_R_Th&amp;Pr'!M40</f>
        <v>#REF!</v>
      </c>
      <c r="N6" s="249" t="e">
        <f>'Wainwright_Pipe_R_R_Th&amp;Pr'!N40</f>
        <v>#REF!</v>
      </c>
      <c r="O6" s="249" t="e">
        <f>'Wainwright_Pipe_R_R_Th&amp;Pr'!O40</f>
        <v>#REF!</v>
      </c>
      <c r="P6" s="249" t="e">
        <f>'Wainwright_Pipe_R_R_Th&amp;Pr'!P40</f>
        <v>#REF!</v>
      </c>
      <c r="Q6" s="249" t="e">
        <f>'Wainwright_Pipe_R_R_Th&amp;Pr'!Q40</f>
        <v>#REF!</v>
      </c>
      <c r="R6" s="249" t="e">
        <f>'Wainwright_Pipe_R_R_Th&amp;Pr'!R40</f>
        <v>#REF!</v>
      </c>
      <c r="S6" s="249" t="e">
        <f>'Wainwright_Pipe_R_R_Th&amp;Pr'!S40</f>
        <v>#REF!</v>
      </c>
      <c r="T6" s="249" t="e">
        <f>'Wainwright_Pipe_R_R_Th&amp;Pr'!T40</f>
        <v>#REF!</v>
      </c>
      <c r="U6" s="249" t="e">
        <f>'Wainwright_Pipe_R_R_Th&amp;Pr'!U40</f>
        <v>#REF!</v>
      </c>
      <c r="V6" s="249" t="e">
        <f>'Wainwright_Pipe_R_R_Th&amp;Pr'!V40</f>
        <v>#REF!</v>
      </c>
      <c r="W6" s="249" t="e">
        <f>'Wainwright_Pipe_R_R_Th&amp;Pr'!W40</f>
        <v>#REF!</v>
      </c>
      <c r="X6" s="249" t="e">
        <f>'Wainwright_Pipe_R_R_Th&amp;Pr'!X40</f>
        <v>#REF!</v>
      </c>
      <c r="Y6" s="249" t="e">
        <f>'Wainwright_Pipe_R_R_Th&amp;Pr'!Y40</f>
        <v>#REF!</v>
      </c>
      <c r="Z6" s="249" t="e">
        <f>'Wainwright_Pipe_R_R_Th&amp;Pr'!Z40</f>
        <v>#REF!</v>
      </c>
      <c r="AA6" s="249" t="e">
        <f>'Wainwright_Pipe_R_R_Th&amp;Pr'!AA40</f>
        <v>#REF!</v>
      </c>
      <c r="AB6" s="249" t="e">
        <f>'Wainwright_Pipe_R_R_Th&amp;Pr'!AB40</f>
        <v>#REF!</v>
      </c>
      <c r="AC6" s="249" t="e">
        <f>'Wainwright_Pipe_R_R_Th&amp;Pr'!AC40</f>
        <v>#REF!</v>
      </c>
      <c r="AD6" s="249" t="e">
        <f>'Wainwright_Pipe_R_R_Th&amp;Pr'!AD40</f>
        <v>#REF!</v>
      </c>
      <c r="AE6" s="249" t="e">
        <f>'Wainwright_Pipe_R_R_Th&amp;Pr'!AE40</f>
        <v>#REF!</v>
      </c>
      <c r="AF6" s="249" t="e">
        <f>'Wainwright_Pipe_R_R_Th&amp;Pr'!AF40</f>
        <v>#REF!</v>
      </c>
      <c r="AG6" s="249" t="e">
        <f>'Wainwright_Pipe_R_R_Th&amp;Pr'!AG40</f>
        <v>#REF!</v>
      </c>
      <c r="AH6" s="249" t="e">
        <f>'Wainwright_Pipe_R_R_Th&amp;Pr'!AH40</f>
        <v>#REF!</v>
      </c>
      <c r="AI6" s="249" t="e">
        <f>'Wainwright_Pipe_R_R_Th&amp;Pr'!AI40</f>
        <v>#REF!</v>
      </c>
      <c r="AJ6" s="249" t="e">
        <f>'Wainwright_Pipe_R_R_Th&amp;Pr'!AJ40</f>
        <v>#REF!</v>
      </c>
      <c r="AK6" s="249" t="e">
        <f>'Wainwright_Pipe_R_R_Th&amp;Pr'!AK40</f>
        <v>#REF!</v>
      </c>
      <c r="AL6" s="249" t="e">
        <f>'Wainwright_Pipe_R_R_Th&amp;Pr'!AL40</f>
        <v>#REF!</v>
      </c>
      <c r="AM6" s="249" t="e">
        <f>'Wainwright_Pipe_R_R_Th&amp;Pr'!AM40</f>
        <v>#REF!</v>
      </c>
      <c r="AN6" s="249" t="e">
        <f>'Wainwright_Pipe_R_R_Th&amp;Pr'!AN40</f>
        <v>#REF!</v>
      </c>
      <c r="AO6" s="249" t="e">
        <f>'Wainwright_Pipe_R_R_Th&amp;Pr'!AO40</f>
        <v>#REF!</v>
      </c>
      <c r="AP6" s="249" t="e">
        <f>'Wainwright_Pipe_R_R_Th&amp;Pr'!AP40</f>
        <v>#REF!</v>
      </c>
      <c r="AQ6" s="249" t="e">
        <f>'Wainwright_Pipe_R_R_Th&amp;Pr'!AQ40</f>
        <v>#REF!</v>
      </c>
      <c r="AR6" s="249" t="e">
        <f>'Wainwright_Pipe_R_R_Th&amp;Pr'!AR40</f>
        <v>#REF!</v>
      </c>
      <c r="AS6" s="249" t="e">
        <f>'Wainwright_Pipe_R_R_Th&amp;Pr'!AS40</f>
        <v>#REF!</v>
      </c>
      <c r="AT6" s="249" t="e">
        <f>'Wainwright_Pipe_R_R_Th&amp;Pr'!AT40</f>
        <v>#REF!</v>
      </c>
      <c r="AU6" s="249" t="e">
        <f>'Wainwright_Pipe_R_R_Th&amp;Pr'!AU40</f>
        <v>#REF!</v>
      </c>
      <c r="AV6" s="249" t="e">
        <f>'Wainwright_Pipe_R_R_Th&amp;Pr'!AV40</f>
        <v>#REF!</v>
      </c>
      <c r="AW6" s="249" t="e">
        <f>'Wainwright_Pipe_R_R_Th&amp;Pr'!AW40</f>
        <v>#REF!</v>
      </c>
      <c r="AX6" s="249" t="e">
        <f>'Wainwright_Pipe_R_R_Th&amp;Pr'!AX40</f>
        <v>#REF!</v>
      </c>
      <c r="AY6" s="249" t="e">
        <f>'Wainwright_Pipe_R_R_Th&amp;Pr'!AY40</f>
        <v>#REF!</v>
      </c>
      <c r="AZ6" s="249" t="e">
        <f>'Wainwright_Pipe_R_R_Th&amp;Pr'!AZ40</f>
        <v>#REF!</v>
      </c>
      <c r="BA6" s="249" t="e">
        <f>'Wainwright_Pipe_R_R_Th&amp;Pr'!BA40</f>
        <v>#REF!</v>
      </c>
      <c r="BB6" s="249" t="e">
        <f>'Wainwright_Pipe_R_R_Th&amp;Pr'!BB40</f>
        <v>#REF!</v>
      </c>
      <c r="BC6" s="28"/>
      <c r="BD6" s="28"/>
      <c r="BE6" s="28"/>
      <c r="BF6" s="28"/>
      <c r="BG6" s="28"/>
      <c r="BH6" s="28"/>
      <c r="BI6" s="28"/>
      <c r="BJ6" s="28"/>
      <c r="BK6" s="28"/>
      <c r="BL6" s="28"/>
      <c r="BM6" s="28"/>
      <c r="BN6" s="28"/>
      <c r="BO6" s="28"/>
      <c r="BP6" s="28"/>
      <c r="BQ6" s="28"/>
    </row>
    <row r="7" spans="1:69">
      <c r="A7" t="s">
        <v>98</v>
      </c>
      <c r="B7" s="111"/>
      <c r="C7" s="249" t="e">
        <f t="shared" ref="C7:AH7" si="2">SUM(C6,C5)</f>
        <v>#REF!</v>
      </c>
      <c r="D7" s="249" t="e">
        <f t="shared" si="2"/>
        <v>#REF!</v>
      </c>
      <c r="E7" s="249" t="e">
        <f t="shared" si="2"/>
        <v>#REF!</v>
      </c>
      <c r="F7" s="249" t="e">
        <f t="shared" si="2"/>
        <v>#REF!</v>
      </c>
      <c r="G7" s="249" t="e">
        <f t="shared" si="2"/>
        <v>#REF!</v>
      </c>
      <c r="H7" s="249" t="e">
        <f t="shared" si="2"/>
        <v>#REF!</v>
      </c>
      <c r="I7" s="249" t="e">
        <f t="shared" si="2"/>
        <v>#REF!</v>
      </c>
      <c r="J7" s="249" t="e">
        <f t="shared" si="2"/>
        <v>#REF!</v>
      </c>
      <c r="K7" s="249" t="e">
        <f t="shared" si="2"/>
        <v>#REF!</v>
      </c>
      <c r="L7" s="249" t="e">
        <f t="shared" si="2"/>
        <v>#REF!</v>
      </c>
      <c r="M7" s="249" t="e">
        <f t="shared" si="2"/>
        <v>#REF!</v>
      </c>
      <c r="N7" s="249" t="e">
        <f t="shared" si="2"/>
        <v>#REF!</v>
      </c>
      <c r="O7" s="249" t="e">
        <f t="shared" si="2"/>
        <v>#REF!</v>
      </c>
      <c r="P7" s="249" t="e">
        <f t="shared" si="2"/>
        <v>#REF!</v>
      </c>
      <c r="Q7" s="249" t="e">
        <f t="shared" si="2"/>
        <v>#REF!</v>
      </c>
      <c r="R7" s="249" t="e">
        <f t="shared" si="2"/>
        <v>#REF!</v>
      </c>
      <c r="S7" s="249" t="e">
        <f t="shared" si="2"/>
        <v>#REF!</v>
      </c>
      <c r="T7" s="249" t="e">
        <f t="shared" si="2"/>
        <v>#REF!</v>
      </c>
      <c r="U7" s="249" t="e">
        <f t="shared" si="2"/>
        <v>#REF!</v>
      </c>
      <c r="V7" s="249" t="e">
        <f t="shared" si="2"/>
        <v>#REF!</v>
      </c>
      <c r="W7" s="249" t="e">
        <f t="shared" si="2"/>
        <v>#REF!</v>
      </c>
      <c r="X7" s="249" t="e">
        <f t="shared" si="2"/>
        <v>#REF!</v>
      </c>
      <c r="Y7" s="249" t="e">
        <f t="shared" si="2"/>
        <v>#REF!</v>
      </c>
      <c r="Z7" s="249" t="e">
        <f t="shared" si="2"/>
        <v>#REF!</v>
      </c>
      <c r="AA7" s="249" t="e">
        <f t="shared" si="2"/>
        <v>#REF!</v>
      </c>
      <c r="AB7" s="249" t="e">
        <f t="shared" si="2"/>
        <v>#REF!</v>
      </c>
      <c r="AC7" s="249" t="e">
        <f t="shared" si="2"/>
        <v>#REF!</v>
      </c>
      <c r="AD7" s="249" t="e">
        <f t="shared" si="2"/>
        <v>#REF!</v>
      </c>
      <c r="AE7" s="249" t="e">
        <f t="shared" si="2"/>
        <v>#REF!</v>
      </c>
      <c r="AF7" s="249" t="e">
        <f t="shared" si="2"/>
        <v>#REF!</v>
      </c>
      <c r="AG7" s="249" t="e">
        <f t="shared" si="2"/>
        <v>#REF!</v>
      </c>
      <c r="AH7" s="249" t="e">
        <f t="shared" si="2"/>
        <v>#REF!</v>
      </c>
      <c r="AI7" s="249" t="e">
        <f t="shared" ref="AI7:BB7" si="3">SUM(AI6,AI5)</f>
        <v>#REF!</v>
      </c>
      <c r="AJ7" s="249" t="e">
        <f t="shared" si="3"/>
        <v>#REF!</v>
      </c>
      <c r="AK7" s="249" t="e">
        <f t="shared" si="3"/>
        <v>#REF!</v>
      </c>
      <c r="AL7" s="249" t="e">
        <f t="shared" si="3"/>
        <v>#REF!</v>
      </c>
      <c r="AM7" s="249" t="e">
        <f t="shared" si="3"/>
        <v>#REF!</v>
      </c>
      <c r="AN7" s="249" t="e">
        <f t="shared" si="3"/>
        <v>#REF!</v>
      </c>
      <c r="AO7" s="249" t="e">
        <f t="shared" si="3"/>
        <v>#REF!</v>
      </c>
      <c r="AP7" s="249" t="e">
        <f t="shared" si="3"/>
        <v>#REF!</v>
      </c>
      <c r="AQ7" s="249" t="e">
        <f t="shared" si="3"/>
        <v>#REF!</v>
      </c>
      <c r="AR7" s="249" t="e">
        <f t="shared" si="3"/>
        <v>#REF!</v>
      </c>
      <c r="AS7" s="249" t="e">
        <f t="shared" si="3"/>
        <v>#REF!</v>
      </c>
      <c r="AT7" s="249" t="e">
        <f t="shared" si="3"/>
        <v>#REF!</v>
      </c>
      <c r="AU7" s="249" t="e">
        <f t="shared" si="3"/>
        <v>#REF!</v>
      </c>
      <c r="AV7" s="249" t="e">
        <f t="shared" si="3"/>
        <v>#REF!</v>
      </c>
      <c r="AW7" s="249" t="e">
        <f t="shared" si="3"/>
        <v>#REF!</v>
      </c>
      <c r="AX7" s="249" t="e">
        <f t="shared" si="3"/>
        <v>#REF!</v>
      </c>
      <c r="AY7" s="249" t="e">
        <f t="shared" si="3"/>
        <v>#REF!</v>
      </c>
      <c r="AZ7" s="249" t="e">
        <f t="shared" si="3"/>
        <v>#REF!</v>
      </c>
      <c r="BA7" s="249" t="e">
        <f t="shared" si="3"/>
        <v>#REF!</v>
      </c>
      <c r="BB7" s="249" t="e">
        <f t="shared" si="3"/>
        <v>#REF!</v>
      </c>
      <c r="BC7" s="28"/>
      <c r="BD7" s="28"/>
      <c r="BE7" s="28"/>
      <c r="BF7" s="28"/>
      <c r="BG7" s="28"/>
      <c r="BH7" s="28"/>
      <c r="BI7" s="28"/>
      <c r="BJ7" s="28"/>
      <c r="BK7" s="28"/>
      <c r="BL7" s="28"/>
      <c r="BM7" s="28"/>
      <c r="BN7" s="28"/>
      <c r="BO7" s="28"/>
      <c r="BP7" s="28"/>
      <c r="BQ7" s="28"/>
    </row>
    <row r="8" spans="1:69">
      <c r="A8" t="s">
        <v>99</v>
      </c>
      <c r="B8" s="111"/>
      <c r="C8" s="428" t="e">
        <f>C7</f>
        <v>#REF!</v>
      </c>
      <c r="D8" s="428" t="e">
        <f>D7</f>
        <v>#REF!</v>
      </c>
      <c r="E8" s="428" t="e">
        <f t="shared" ref="E8:BB8" si="4">E7</f>
        <v>#REF!</v>
      </c>
      <c r="F8" s="428" t="e">
        <f t="shared" si="4"/>
        <v>#REF!</v>
      </c>
      <c r="G8" s="428" t="e">
        <f t="shared" si="4"/>
        <v>#REF!</v>
      </c>
      <c r="H8" s="428" t="e">
        <f t="shared" si="4"/>
        <v>#REF!</v>
      </c>
      <c r="I8" s="428" t="e">
        <f t="shared" si="4"/>
        <v>#REF!</v>
      </c>
      <c r="J8" s="428" t="e">
        <f t="shared" si="4"/>
        <v>#REF!</v>
      </c>
      <c r="K8" s="428" t="e">
        <f t="shared" si="4"/>
        <v>#REF!</v>
      </c>
      <c r="L8" s="428" t="e">
        <f t="shared" si="4"/>
        <v>#REF!</v>
      </c>
      <c r="M8" s="428" t="e">
        <f t="shared" si="4"/>
        <v>#REF!</v>
      </c>
      <c r="N8" s="428" t="e">
        <f t="shared" si="4"/>
        <v>#REF!</v>
      </c>
      <c r="O8" s="428" t="e">
        <f t="shared" si="4"/>
        <v>#REF!</v>
      </c>
      <c r="P8" s="428" t="e">
        <f t="shared" si="4"/>
        <v>#REF!</v>
      </c>
      <c r="Q8" s="428" t="e">
        <f t="shared" si="4"/>
        <v>#REF!</v>
      </c>
      <c r="R8" s="428" t="e">
        <f t="shared" si="4"/>
        <v>#REF!</v>
      </c>
      <c r="S8" s="428" t="e">
        <f t="shared" si="4"/>
        <v>#REF!</v>
      </c>
      <c r="T8" s="428" t="e">
        <f t="shared" si="4"/>
        <v>#REF!</v>
      </c>
      <c r="U8" s="428" t="e">
        <f t="shared" ref="U8:Z8" si="5">U7</f>
        <v>#REF!</v>
      </c>
      <c r="V8" s="428" t="e">
        <f t="shared" si="5"/>
        <v>#REF!</v>
      </c>
      <c r="W8" s="428" t="e">
        <f t="shared" si="5"/>
        <v>#REF!</v>
      </c>
      <c r="X8" s="428" t="e">
        <f t="shared" si="5"/>
        <v>#REF!</v>
      </c>
      <c r="Y8" s="428" t="e">
        <f t="shared" si="5"/>
        <v>#REF!</v>
      </c>
      <c r="Z8" s="428" t="e">
        <f t="shared" si="5"/>
        <v>#REF!</v>
      </c>
      <c r="AA8" s="428" t="e">
        <f t="shared" si="4"/>
        <v>#REF!</v>
      </c>
      <c r="AB8" s="428" t="e">
        <f t="shared" si="4"/>
        <v>#REF!</v>
      </c>
      <c r="AC8" s="428" t="e">
        <f t="shared" si="4"/>
        <v>#REF!</v>
      </c>
      <c r="AD8" s="428" t="e">
        <f t="shared" si="4"/>
        <v>#REF!</v>
      </c>
      <c r="AE8" s="428" t="e">
        <f t="shared" ref="AE8:AJ8" si="6">AE7</f>
        <v>#REF!</v>
      </c>
      <c r="AF8" s="428" t="e">
        <f t="shared" si="6"/>
        <v>#REF!</v>
      </c>
      <c r="AG8" s="428" t="e">
        <f t="shared" si="6"/>
        <v>#REF!</v>
      </c>
      <c r="AH8" s="428" t="e">
        <f t="shared" si="6"/>
        <v>#REF!</v>
      </c>
      <c r="AI8" s="428" t="e">
        <f t="shared" si="6"/>
        <v>#REF!</v>
      </c>
      <c r="AJ8" s="428" t="e">
        <f t="shared" si="6"/>
        <v>#REF!</v>
      </c>
      <c r="AK8" s="428" t="e">
        <f t="shared" si="4"/>
        <v>#REF!</v>
      </c>
      <c r="AL8" s="428" t="e">
        <f t="shared" si="4"/>
        <v>#REF!</v>
      </c>
      <c r="AM8" s="428" t="e">
        <f t="shared" si="4"/>
        <v>#REF!</v>
      </c>
      <c r="AN8" s="428" t="e">
        <f t="shared" si="4"/>
        <v>#REF!</v>
      </c>
      <c r="AO8" s="428" t="e">
        <f t="shared" si="4"/>
        <v>#REF!</v>
      </c>
      <c r="AP8" s="428" t="e">
        <f t="shared" si="4"/>
        <v>#REF!</v>
      </c>
      <c r="AQ8" s="428" t="e">
        <f t="shared" si="4"/>
        <v>#REF!</v>
      </c>
      <c r="AR8" s="428" t="e">
        <f t="shared" si="4"/>
        <v>#REF!</v>
      </c>
      <c r="AS8" s="428" t="e">
        <f t="shared" si="4"/>
        <v>#REF!</v>
      </c>
      <c r="AT8" s="428" t="e">
        <f t="shared" si="4"/>
        <v>#REF!</v>
      </c>
      <c r="AU8" s="428" t="e">
        <f t="shared" si="4"/>
        <v>#REF!</v>
      </c>
      <c r="AV8" s="428" t="e">
        <f t="shared" si="4"/>
        <v>#REF!</v>
      </c>
      <c r="AW8" s="428" t="e">
        <f t="shared" si="4"/>
        <v>#REF!</v>
      </c>
      <c r="AX8" s="428" t="e">
        <f t="shared" si="4"/>
        <v>#REF!</v>
      </c>
      <c r="AY8" s="428" t="e">
        <f t="shared" si="4"/>
        <v>#REF!</v>
      </c>
      <c r="AZ8" s="428" t="e">
        <f t="shared" si="4"/>
        <v>#REF!</v>
      </c>
      <c r="BA8" s="428" t="e">
        <f t="shared" si="4"/>
        <v>#REF!</v>
      </c>
      <c r="BB8" s="428" t="e">
        <f t="shared" si="4"/>
        <v>#REF!</v>
      </c>
      <c r="BC8" s="28"/>
      <c r="BD8" s="28"/>
      <c r="BE8" s="28"/>
      <c r="BF8" s="28"/>
      <c r="BG8" s="28"/>
      <c r="BH8" s="28"/>
      <c r="BI8" s="28"/>
      <c r="BJ8" s="28"/>
      <c r="BK8" s="28"/>
      <c r="BL8" s="28"/>
      <c r="BM8" s="28"/>
      <c r="BN8" s="28"/>
      <c r="BO8" s="28"/>
      <c r="BP8" s="28"/>
      <c r="BQ8" s="28"/>
    </row>
    <row r="9" spans="1:69" s="1" customFormat="1">
      <c r="B9" s="253"/>
      <c r="C9" s="253"/>
      <c r="D9" s="29"/>
      <c r="E9" s="29"/>
      <c r="F9" s="29"/>
      <c r="G9" s="29"/>
      <c r="H9" s="29"/>
      <c r="I9" s="29"/>
      <c r="J9" s="29"/>
      <c r="K9" s="29"/>
      <c r="L9" s="29"/>
      <c r="M9" s="29"/>
      <c r="N9" s="29"/>
      <c r="O9" s="29"/>
      <c r="P9" s="29"/>
      <c r="Q9" s="29"/>
      <c r="R9" s="29"/>
      <c r="S9" s="29"/>
      <c r="T9" s="29"/>
      <c r="U9" s="29"/>
      <c r="V9" s="29"/>
      <c r="W9" s="29"/>
      <c r="X9" s="29"/>
      <c r="Y9" s="29"/>
      <c r="Z9" s="29"/>
      <c r="AA9" s="29"/>
      <c r="AB9" s="29"/>
      <c r="AC9" s="253"/>
      <c r="AD9" s="253"/>
      <c r="AE9" s="253"/>
      <c r="AF9" s="253"/>
      <c r="AG9" s="253"/>
      <c r="AH9" s="253"/>
      <c r="AI9" s="253"/>
      <c r="AJ9" s="253"/>
      <c r="AK9" s="253"/>
      <c r="AL9" s="253"/>
      <c r="AM9" s="253"/>
      <c r="AN9" s="253"/>
      <c r="AO9" s="253"/>
      <c r="AP9" s="253"/>
      <c r="AQ9" s="253"/>
      <c r="AR9" s="253"/>
      <c r="AS9" s="253"/>
      <c r="AT9" s="253"/>
      <c r="AU9" s="253"/>
      <c r="AV9" s="253"/>
      <c r="AW9" s="253"/>
      <c r="AX9" s="253"/>
      <c r="AY9" s="253"/>
      <c r="AZ9" s="253"/>
      <c r="BA9" s="253"/>
      <c r="BB9" s="253"/>
    </row>
    <row r="10" spans="1:69" s="1" customFormat="1">
      <c r="A10" s="220" t="s">
        <v>826</v>
      </c>
      <c r="B10" s="126"/>
      <c r="C10" s="126"/>
      <c r="D10" s="253"/>
      <c r="E10" s="253"/>
      <c r="F10" s="253"/>
      <c r="G10" s="253"/>
      <c r="H10" s="253"/>
      <c r="I10" s="253"/>
      <c r="J10" s="253"/>
      <c r="K10" s="253"/>
      <c r="L10" s="253"/>
      <c r="M10" s="253"/>
      <c r="N10" s="253"/>
      <c r="O10" s="253"/>
      <c r="P10" s="253"/>
      <c r="Q10" s="253"/>
      <c r="R10" s="253"/>
      <c r="S10" s="253"/>
      <c r="T10" s="253"/>
      <c r="U10" s="253"/>
      <c r="V10" s="253"/>
      <c r="W10" s="253"/>
      <c r="X10" s="253"/>
      <c r="Y10" s="253"/>
      <c r="Z10" s="253"/>
      <c r="AA10" s="253"/>
      <c r="AB10" s="253"/>
      <c r="AC10" s="253"/>
      <c r="AD10" s="253"/>
      <c r="AE10" s="253"/>
      <c r="AF10" s="253"/>
      <c r="AG10" s="253"/>
      <c r="AH10" s="253"/>
      <c r="AI10" s="253"/>
      <c r="AJ10" s="253"/>
      <c r="AK10" s="253"/>
      <c r="AL10" s="253"/>
      <c r="AM10" s="253"/>
      <c r="AN10" s="253"/>
      <c r="AO10" s="253"/>
      <c r="AP10" s="253"/>
      <c r="AQ10" s="253"/>
      <c r="AR10" s="253"/>
      <c r="AS10" s="253"/>
      <c r="AT10" s="253"/>
      <c r="AU10" s="253"/>
      <c r="AV10" s="253"/>
      <c r="AW10" s="253"/>
      <c r="AX10" s="253"/>
      <c r="AY10" s="253"/>
      <c r="AZ10" s="253"/>
      <c r="BA10" s="253"/>
      <c r="BB10" s="253"/>
    </row>
    <row r="11" spans="1:69" s="24" customFormat="1">
      <c r="A11" s="24" t="s">
        <v>938</v>
      </c>
      <c r="C11" s="231" t="s">
        <v>16</v>
      </c>
      <c r="D11" s="33">
        <v>2008</v>
      </c>
      <c r="E11" s="33">
        <f t="shared" ref="E11:AJ11" si="7">D11+1</f>
        <v>2009</v>
      </c>
      <c r="F11" s="33">
        <f t="shared" si="7"/>
        <v>2010</v>
      </c>
      <c r="G11" s="33">
        <f t="shared" si="7"/>
        <v>2011</v>
      </c>
      <c r="H11" s="33">
        <f t="shared" si="7"/>
        <v>2012</v>
      </c>
      <c r="I11" s="33">
        <f t="shared" si="7"/>
        <v>2013</v>
      </c>
      <c r="J11" s="27">
        <f t="shared" si="7"/>
        <v>2014</v>
      </c>
      <c r="K11" s="27">
        <f t="shared" si="7"/>
        <v>2015</v>
      </c>
      <c r="L11" s="27">
        <f t="shared" si="7"/>
        <v>2016</v>
      </c>
      <c r="M11" s="27">
        <f t="shared" si="7"/>
        <v>2017</v>
      </c>
      <c r="N11" s="27">
        <f t="shared" si="7"/>
        <v>2018</v>
      </c>
      <c r="O11" s="27">
        <f t="shared" si="7"/>
        <v>2019</v>
      </c>
      <c r="P11" s="27">
        <f t="shared" si="7"/>
        <v>2020</v>
      </c>
      <c r="Q11" s="27">
        <f t="shared" si="7"/>
        <v>2021</v>
      </c>
      <c r="R11" s="27">
        <f t="shared" si="7"/>
        <v>2022</v>
      </c>
      <c r="S11" s="27">
        <f t="shared" si="7"/>
        <v>2023</v>
      </c>
      <c r="T11" s="27">
        <f t="shared" si="7"/>
        <v>2024</v>
      </c>
      <c r="U11" s="27">
        <f t="shared" si="7"/>
        <v>2025</v>
      </c>
      <c r="V11" s="27">
        <f t="shared" si="7"/>
        <v>2026</v>
      </c>
      <c r="W11" s="27">
        <f t="shared" si="7"/>
        <v>2027</v>
      </c>
      <c r="X11" s="27">
        <f t="shared" si="7"/>
        <v>2028</v>
      </c>
      <c r="Y11" s="27">
        <f t="shared" si="7"/>
        <v>2029</v>
      </c>
      <c r="Z11" s="27">
        <f t="shared" si="7"/>
        <v>2030</v>
      </c>
      <c r="AA11" s="27">
        <f t="shared" si="7"/>
        <v>2031</v>
      </c>
      <c r="AB11" s="27">
        <f t="shared" si="7"/>
        <v>2032</v>
      </c>
      <c r="AC11" s="27">
        <f t="shared" si="7"/>
        <v>2033</v>
      </c>
      <c r="AD11" s="27">
        <f t="shared" si="7"/>
        <v>2034</v>
      </c>
      <c r="AE11" s="27">
        <f t="shared" si="7"/>
        <v>2035</v>
      </c>
      <c r="AF11" s="27">
        <f t="shared" si="7"/>
        <v>2036</v>
      </c>
      <c r="AG11" s="27">
        <f t="shared" si="7"/>
        <v>2037</v>
      </c>
      <c r="AH11" s="27">
        <f t="shared" si="7"/>
        <v>2038</v>
      </c>
      <c r="AI11" s="27">
        <f t="shared" si="7"/>
        <v>2039</v>
      </c>
      <c r="AJ11" s="27">
        <f t="shared" si="7"/>
        <v>2040</v>
      </c>
      <c r="AK11" s="27">
        <f t="shared" ref="AK11:BB11" si="8">AJ11+1</f>
        <v>2041</v>
      </c>
      <c r="AL11" s="27">
        <f t="shared" si="8"/>
        <v>2042</v>
      </c>
      <c r="AM11" s="27">
        <f t="shared" si="8"/>
        <v>2043</v>
      </c>
      <c r="AN11" s="27">
        <f t="shared" si="8"/>
        <v>2044</v>
      </c>
      <c r="AO11" s="27">
        <f t="shared" si="8"/>
        <v>2045</v>
      </c>
      <c r="AP11" s="27">
        <f t="shared" si="8"/>
        <v>2046</v>
      </c>
      <c r="AQ11" s="27">
        <f t="shared" si="8"/>
        <v>2047</v>
      </c>
      <c r="AR11" s="27">
        <f t="shared" si="8"/>
        <v>2048</v>
      </c>
      <c r="AS11" s="27">
        <f t="shared" si="8"/>
        <v>2049</v>
      </c>
      <c r="AT11" s="27">
        <f t="shared" si="8"/>
        <v>2050</v>
      </c>
      <c r="AU11" s="27">
        <f t="shared" si="8"/>
        <v>2051</v>
      </c>
      <c r="AV11" s="27">
        <f t="shared" si="8"/>
        <v>2052</v>
      </c>
      <c r="AW11" s="27">
        <f t="shared" si="8"/>
        <v>2053</v>
      </c>
      <c r="AX11" s="27">
        <f t="shared" si="8"/>
        <v>2054</v>
      </c>
      <c r="AY11" s="27">
        <f t="shared" si="8"/>
        <v>2055</v>
      </c>
      <c r="AZ11" s="27">
        <f t="shared" si="8"/>
        <v>2056</v>
      </c>
      <c r="BA11" s="27">
        <f t="shared" si="8"/>
        <v>2057</v>
      </c>
      <c r="BB11" s="27">
        <f t="shared" si="8"/>
        <v>2058</v>
      </c>
      <c r="BC11" s="27"/>
    </row>
    <row r="12" spans="1:69">
      <c r="A12" t="s">
        <v>102</v>
      </c>
      <c r="B12" s="111"/>
      <c r="C12" s="249">
        <f>SUMIF('Wainwright Electrical Dist'!$AG$11:$AG$157,"&lt;2008",'Wainwright Electrical Dist'!$G$11:$G$157)</f>
        <v>0</v>
      </c>
      <c r="D12" s="249">
        <f>SUMIF('Wainwright Electrical Dist'!$AG$11:$AG$157,D$11,'Wainwright Electrical Dist'!$G$11:$G$157)</f>
        <v>13310917.12992</v>
      </c>
      <c r="E12" s="249">
        <f>SUMIF('Wainwright Electrical Dist'!$AG$11:$AG$157,E$11,'Wainwright Electrical Dist'!$G$11:$G$157)</f>
        <v>7450591.3507199995</v>
      </c>
      <c r="F12" s="249">
        <f>SUMIF('Wainwright Electrical Dist'!$AG$11:$AG$157,F$11,'Wainwright Electrical Dist'!$G$11:$G$157)</f>
        <v>4744000</v>
      </c>
      <c r="G12" s="249">
        <f>SUMIF('Wainwright Electrical Dist'!$AG$11:$AG$157,G$11,'Wainwright Electrical Dist'!$G$11:$G$157)</f>
        <v>102468</v>
      </c>
      <c r="H12" s="249">
        <f>SUMIF('Wainwright Electrical Dist'!$AG$11:$AG$157,H$11,'Wainwright Electrical Dist'!$G$11:$G$157)</f>
        <v>0</v>
      </c>
      <c r="I12" s="249">
        <f>SUMIF('Wainwright Electrical Dist'!$AG$11:$AG$157,I$11,'Wainwright Electrical Dist'!$G$11:$G$157)</f>
        <v>508992</v>
      </c>
      <c r="J12" s="249">
        <f>SUMIF('Wainwright Electrical Dist'!$AG$11:$AG$157,J$11,'Wainwright Electrical Dist'!$G$11:$G$157)</f>
        <v>175710</v>
      </c>
      <c r="K12" s="249">
        <f>SUMIF('Wainwright Electrical Dist'!$AG$11:$AG$157,K$11,'Wainwright Electrical Dist'!$G$11:$G$157)</f>
        <v>0</v>
      </c>
      <c r="L12" s="249">
        <f>SUMIF('Wainwright Electrical Dist'!$AG$11:$AG$157,L$11,'Wainwright Electrical Dist'!$G$11:$G$157)</f>
        <v>0</v>
      </c>
      <c r="M12" s="249">
        <f>SUMIF('Wainwright Electrical Dist'!$AG$11:$AG$157,M$11,'Wainwright Electrical Dist'!$G$11:$G$157)</f>
        <v>0</v>
      </c>
      <c r="N12" s="249">
        <f>SUMIF('Wainwright Electrical Dist'!$AG$11:$AG$157,N$11,'Wainwright Electrical Dist'!$G$11:$G$157)</f>
        <v>953924</v>
      </c>
      <c r="O12" s="249">
        <f>SUMIF('Wainwright Electrical Dist'!$AG$11:$AG$157,O$11,'Wainwright Electrical Dist'!$G$11:$G$157)</f>
        <v>1672600</v>
      </c>
      <c r="P12" s="249">
        <f>SUMIF('Wainwright Electrical Dist'!$AG$11:$AG$157,P$11,'Wainwright Electrical Dist'!$G$11:$G$157)</f>
        <v>1233831</v>
      </c>
      <c r="Q12" s="249">
        <f>SUMIF('Wainwright Electrical Dist'!$AG$11:$AG$157,Q$11,'Wainwright Electrical Dist'!$G$11:$G$157)</f>
        <v>424307.20000000001</v>
      </c>
      <c r="R12" s="249">
        <f>SUMIF('Wainwright Electrical Dist'!$AG$11:$AG$157,R$11,'Wainwright Electrical Dist'!$G$11:$G$157)</f>
        <v>901738</v>
      </c>
      <c r="S12" s="249">
        <f>SUMIF('Wainwright Electrical Dist'!$AG$11:$AG$157,S$11,'Wainwright Electrical Dist'!$G$11:$G$157)</f>
        <v>292300</v>
      </c>
      <c r="T12" s="249">
        <f>SUMIF('Wainwright Electrical Dist'!$AG$11:$AG$157,T$11,'Wainwright Electrical Dist'!$G$11:$G$157)</f>
        <v>19200</v>
      </c>
      <c r="U12" s="249">
        <f>SUMIF('Wainwright Electrical Dist'!$AG$11:$AG$157,U$11,'Wainwright Electrical Dist'!$G$11:$G$157)</f>
        <v>34500</v>
      </c>
      <c r="V12" s="249">
        <f>SUMIF('Wainwright Electrical Dist'!$AG$11:$AG$157,V$11,'Wainwright Electrical Dist'!$G$11:$G$157)</f>
        <v>398660.4448</v>
      </c>
      <c r="W12" s="249">
        <f>SUMIF('Wainwright Electrical Dist'!$AG$11:$AG$157,W$11,'Wainwright Electrical Dist'!$G$11:$G$157)</f>
        <v>124000</v>
      </c>
      <c r="X12" s="249">
        <f>SUMIF('Wainwright Electrical Dist'!$AG$11:$AG$157,X$11,'Wainwright Electrical Dist'!$G$11:$G$157)</f>
        <v>41000</v>
      </c>
      <c r="Y12" s="249">
        <f>SUMIF('Wainwright Electrical Dist'!$AG$11:$AG$157,Y$11,'Wainwright Electrical Dist'!$G$11:$G$157)</f>
        <v>181000</v>
      </c>
      <c r="Z12" s="249">
        <f>SUMIF('Wainwright Electrical Dist'!$AG$11:$AG$157,Z$11,'Wainwright Electrical Dist'!$G$11:$G$157)</f>
        <v>2103122.304</v>
      </c>
      <c r="AA12" s="249">
        <f>SUMIF('Wainwright Electrical Dist'!$AG$11:$AG$157,AA$11,'Wainwright Electrical Dist'!$G$11:$G$157)</f>
        <v>1266830.1952000002</v>
      </c>
      <c r="AB12" s="249">
        <f>SUMIF('Wainwright Electrical Dist'!$AG$11:$AG$157,AB$11,'Wainwright Electrical Dist'!$G$11:$G$157)</f>
        <v>1710250.8</v>
      </c>
      <c r="AC12" s="249">
        <f>SUMIF('Wainwright Electrical Dist'!$AG$11:$AG$157,AC$11,'Wainwright Electrical Dist'!$G$11:$G$157)</f>
        <v>0</v>
      </c>
      <c r="AD12" s="249">
        <f>SUMIF('Wainwright Electrical Dist'!$AG$11:$AG$157,AD$11,'Wainwright Electrical Dist'!$G$11:$G$157)</f>
        <v>166290.432</v>
      </c>
      <c r="AE12" s="249">
        <f>SUMIF('Wainwright Electrical Dist'!$AG$11:$AG$157,AE$11,'Wainwright Electrical Dist'!$G$11:$G$157)</f>
        <v>0</v>
      </c>
      <c r="AF12" s="249">
        <f>SUMIF('Wainwright Electrical Dist'!$AG$11:$AG$157,AF$11,'Wainwright Electrical Dist'!$G$11:$G$157)</f>
        <v>0</v>
      </c>
      <c r="AG12" s="249">
        <f>SUMIF('Wainwright Electrical Dist'!$AG$11:$AG$157,AG$11,'Wainwright Electrical Dist'!$G$11:$G$157)</f>
        <v>0</v>
      </c>
      <c r="AH12" s="249">
        <f>SUMIF('Wainwright Electrical Dist'!$AG$11:$AG$157,AH$11,'Wainwright Electrical Dist'!$G$11:$G$157)</f>
        <v>0</v>
      </c>
      <c r="AI12" s="249">
        <f>SUMIF('Wainwright Electrical Dist'!$AG$11:$AG$157,AI$11,'Wainwright Electrical Dist'!$G$11:$G$157)</f>
        <v>18000</v>
      </c>
      <c r="AJ12" s="249">
        <f>SUMIF('Wainwright Electrical Dist'!$AG$11:$AG$157,AJ$11,'Wainwright Electrical Dist'!$G$11:$G$157)</f>
        <v>89700</v>
      </c>
      <c r="AK12" s="249">
        <f>SUMIF('Wainwright Electrical Dist'!$AG$11:$AG$157,AK$11,'Wainwright Electrical Dist'!$G$11:$G$157)</f>
        <v>0</v>
      </c>
      <c r="AL12" s="249">
        <f>SUMIF('Wainwright Electrical Dist'!$AG$11:$AG$157,AL$11,'Wainwright Electrical Dist'!$G$11:$G$157)</f>
        <v>0</v>
      </c>
      <c r="AM12" s="249">
        <f>SUMIF('Wainwright Electrical Dist'!$AG$11:$AG$157,AM$11,'Wainwright Electrical Dist'!$G$11:$G$157)</f>
        <v>228525</v>
      </c>
      <c r="AN12" s="249">
        <f>SUMIF('Wainwright Electrical Dist'!$AG$11:$AG$157,AN$11,'Wainwright Electrical Dist'!$G$11:$G$157)</f>
        <v>0</v>
      </c>
      <c r="AO12" s="249">
        <f>SUMIF('Wainwright Electrical Dist'!$AG$11:$AG$157,AO$11,'Wainwright Electrical Dist'!$G$11:$G$157)</f>
        <v>0</v>
      </c>
      <c r="AP12" s="249">
        <f>SUMIF('Wainwright Electrical Dist'!$AG$11:$AG$157,AP$11,'Wainwright Electrical Dist'!$G$11:$G$157)</f>
        <v>0</v>
      </c>
      <c r="AQ12" s="249">
        <f>SUMIF('Wainwright Electrical Dist'!$AG$11:$AG$157,AQ$11,'Wainwright Electrical Dist'!$G$11:$G$157)</f>
        <v>700000</v>
      </c>
      <c r="AR12" s="249">
        <f>SUMIF('Wainwright Electrical Dist'!$AG$11:$AG$157,AR$11,'Wainwright Electrical Dist'!$G$11:$G$157)</f>
        <v>0</v>
      </c>
      <c r="AS12" s="249">
        <f>SUMIF('Wainwright Electrical Dist'!$AG$11:$AG$157,AS$11,'Wainwright Electrical Dist'!$G$11:$G$157)</f>
        <v>0</v>
      </c>
      <c r="AT12" s="249">
        <f>SUMIF('Wainwright Electrical Dist'!$AG$11:$AG$157,AT$11,'Wainwright Electrical Dist'!$G$11:$G$157)</f>
        <v>0</v>
      </c>
      <c r="AU12" s="249">
        <f>SUMIF('Wainwright Electrical Dist'!$AG$11:$AG$157,AU$11,'Wainwright Electrical Dist'!$G$11:$G$157)</f>
        <v>27750</v>
      </c>
      <c r="AV12" s="249">
        <f>SUMIF('Wainwright Electrical Dist'!$AG$11:$AG$157,AV$11,'Wainwright Electrical Dist'!$G$11:$G$157)</f>
        <v>0</v>
      </c>
      <c r="AW12" s="249">
        <f>SUMIF('Wainwright Electrical Dist'!$AG$11:$AG$157,AW$11,'Wainwright Electrical Dist'!$G$11:$G$157)</f>
        <v>5000</v>
      </c>
      <c r="AX12" s="249">
        <f>SUMIF('Wainwright Electrical Dist'!$AG$11:$AG$157,AX$11,'Wainwright Electrical Dist'!$G$11:$G$157)</f>
        <v>0</v>
      </c>
      <c r="AY12" s="249">
        <f>SUMIF('Wainwright Electrical Dist'!$AG$11:$AG$157,AY$11,'Wainwright Electrical Dist'!$G$11:$G$157)</f>
        <v>20000</v>
      </c>
      <c r="AZ12" s="249">
        <f>SUMIF('Wainwright Electrical Dist'!$AG$11:$AG$157,AZ$11,'Wainwright Electrical Dist'!$G$11:$G$157)</f>
        <v>0</v>
      </c>
      <c r="BA12" s="249">
        <f>SUMIF('Wainwright Electrical Dist'!$AG$11:$AG$157,BA$11,'Wainwright Electrical Dist'!$G$11:$G$157)</f>
        <v>0</v>
      </c>
      <c r="BB12" s="249">
        <f>SUMIF('Wainwright Electrical Dist'!$AG$11:$AG$157,BB$11,'Wainwright Electrical Dist'!$G$11:$G$157)</f>
        <v>108240.00000000001</v>
      </c>
      <c r="BC12" s="28"/>
      <c r="BD12" s="28"/>
      <c r="BE12" s="28"/>
      <c r="BF12" s="28"/>
      <c r="BG12" s="28"/>
      <c r="BH12" s="28"/>
      <c r="BI12" s="28"/>
      <c r="BJ12" s="28"/>
      <c r="BK12" s="28"/>
      <c r="BL12" s="28"/>
      <c r="BM12" s="28"/>
      <c r="BN12" s="28"/>
      <c r="BO12" s="28"/>
      <c r="BP12" s="28"/>
      <c r="BQ12" s="28"/>
    </row>
    <row r="13" spans="1:69">
      <c r="A13" t="s">
        <v>103</v>
      </c>
      <c r="B13" s="111"/>
      <c r="C13" s="428">
        <f>C12</f>
        <v>0</v>
      </c>
      <c r="D13" s="428">
        <f t="shared" ref="D13:BB13" si="9">D12</f>
        <v>13310917.12992</v>
      </c>
      <c r="E13" s="428">
        <f t="shared" si="9"/>
        <v>7450591.3507199995</v>
      </c>
      <c r="F13" s="428">
        <f t="shared" si="9"/>
        <v>4744000</v>
      </c>
      <c r="G13" s="428">
        <f t="shared" si="9"/>
        <v>102468</v>
      </c>
      <c r="H13" s="428">
        <f t="shared" si="9"/>
        <v>0</v>
      </c>
      <c r="I13" s="428">
        <f t="shared" si="9"/>
        <v>508992</v>
      </c>
      <c r="J13" s="428">
        <f t="shared" si="9"/>
        <v>175710</v>
      </c>
      <c r="K13" s="428">
        <f t="shared" si="9"/>
        <v>0</v>
      </c>
      <c r="L13" s="428">
        <f t="shared" si="9"/>
        <v>0</v>
      </c>
      <c r="M13" s="428">
        <f t="shared" si="9"/>
        <v>0</v>
      </c>
      <c r="N13" s="428">
        <f t="shared" si="9"/>
        <v>953924</v>
      </c>
      <c r="O13" s="428">
        <f t="shared" si="9"/>
        <v>1672600</v>
      </c>
      <c r="P13" s="428">
        <f t="shared" si="9"/>
        <v>1233831</v>
      </c>
      <c r="Q13" s="428">
        <f t="shared" si="9"/>
        <v>424307.20000000001</v>
      </c>
      <c r="R13" s="428">
        <f t="shared" si="9"/>
        <v>901738</v>
      </c>
      <c r="S13" s="428">
        <f t="shared" si="9"/>
        <v>292300</v>
      </c>
      <c r="T13" s="428">
        <f t="shared" si="9"/>
        <v>19200</v>
      </c>
      <c r="U13" s="428">
        <f t="shared" si="9"/>
        <v>34500</v>
      </c>
      <c r="V13" s="428">
        <f t="shared" si="9"/>
        <v>398660.4448</v>
      </c>
      <c r="W13" s="428">
        <f t="shared" si="9"/>
        <v>124000</v>
      </c>
      <c r="X13" s="428">
        <f t="shared" si="9"/>
        <v>41000</v>
      </c>
      <c r="Y13" s="428">
        <f t="shared" si="9"/>
        <v>181000</v>
      </c>
      <c r="Z13" s="428">
        <f t="shared" si="9"/>
        <v>2103122.304</v>
      </c>
      <c r="AA13" s="428">
        <f t="shared" si="9"/>
        <v>1266830.1952000002</v>
      </c>
      <c r="AB13" s="428">
        <f t="shared" si="9"/>
        <v>1710250.8</v>
      </c>
      <c r="AC13" s="428">
        <f t="shared" si="9"/>
        <v>0</v>
      </c>
      <c r="AD13" s="428">
        <f t="shared" si="9"/>
        <v>166290.432</v>
      </c>
      <c r="AE13" s="428">
        <f t="shared" si="9"/>
        <v>0</v>
      </c>
      <c r="AF13" s="428">
        <f t="shared" si="9"/>
        <v>0</v>
      </c>
      <c r="AG13" s="428">
        <f t="shared" si="9"/>
        <v>0</v>
      </c>
      <c r="AH13" s="428">
        <f t="shared" si="9"/>
        <v>0</v>
      </c>
      <c r="AI13" s="428">
        <f t="shared" si="9"/>
        <v>18000</v>
      </c>
      <c r="AJ13" s="428">
        <f t="shared" si="9"/>
        <v>89700</v>
      </c>
      <c r="AK13" s="428">
        <f t="shared" si="9"/>
        <v>0</v>
      </c>
      <c r="AL13" s="428">
        <f t="shared" si="9"/>
        <v>0</v>
      </c>
      <c r="AM13" s="428">
        <f t="shared" si="9"/>
        <v>228525</v>
      </c>
      <c r="AN13" s="428">
        <f t="shared" si="9"/>
        <v>0</v>
      </c>
      <c r="AO13" s="428">
        <f t="shared" si="9"/>
        <v>0</v>
      </c>
      <c r="AP13" s="428">
        <f t="shared" si="9"/>
        <v>0</v>
      </c>
      <c r="AQ13" s="428">
        <f t="shared" si="9"/>
        <v>700000</v>
      </c>
      <c r="AR13" s="428">
        <f t="shared" si="9"/>
        <v>0</v>
      </c>
      <c r="AS13" s="428">
        <f t="shared" si="9"/>
        <v>0</v>
      </c>
      <c r="AT13" s="428">
        <f t="shared" si="9"/>
        <v>0</v>
      </c>
      <c r="AU13" s="428">
        <f t="shared" si="9"/>
        <v>27750</v>
      </c>
      <c r="AV13" s="428">
        <f t="shared" si="9"/>
        <v>0</v>
      </c>
      <c r="AW13" s="428">
        <f t="shared" si="9"/>
        <v>5000</v>
      </c>
      <c r="AX13" s="428">
        <f t="shared" si="9"/>
        <v>0</v>
      </c>
      <c r="AY13" s="428">
        <f t="shared" si="9"/>
        <v>20000</v>
      </c>
      <c r="AZ13" s="428">
        <f t="shared" si="9"/>
        <v>0</v>
      </c>
      <c r="BA13" s="428">
        <f t="shared" si="9"/>
        <v>0</v>
      </c>
      <c r="BB13" s="428">
        <f t="shared" si="9"/>
        <v>108240.00000000001</v>
      </c>
      <c r="BC13" s="28"/>
      <c r="BD13" s="28"/>
      <c r="BE13" s="28"/>
      <c r="BF13" s="28"/>
      <c r="BG13" s="28"/>
      <c r="BH13" s="28"/>
      <c r="BI13" s="28"/>
      <c r="BJ13" s="28"/>
      <c r="BK13" s="28"/>
      <c r="BL13" s="28"/>
      <c r="BM13" s="28"/>
      <c r="BN13" s="28"/>
      <c r="BO13" s="28"/>
      <c r="BP13" s="28"/>
      <c r="BQ13" s="28"/>
    </row>
    <row r="14" spans="1:69">
      <c r="B14" s="111"/>
      <c r="C14" s="253"/>
      <c r="D14" s="249"/>
      <c r="E14" s="249"/>
      <c r="F14" s="249"/>
      <c r="G14" s="249"/>
      <c r="H14" s="249"/>
      <c r="I14" s="249"/>
      <c r="J14" s="249"/>
      <c r="K14" s="249"/>
      <c r="L14" s="249"/>
      <c r="M14" s="249"/>
      <c r="N14" s="249"/>
      <c r="O14" s="249"/>
      <c r="P14" s="249"/>
      <c r="Q14" s="249"/>
      <c r="R14" s="249"/>
      <c r="S14" s="249"/>
      <c r="T14" s="249"/>
      <c r="U14" s="249"/>
      <c r="V14" s="249"/>
      <c r="W14" s="249"/>
      <c r="X14" s="249"/>
      <c r="Y14" s="249"/>
      <c r="Z14" s="249"/>
      <c r="AA14" s="249"/>
      <c r="AB14" s="249"/>
      <c r="AC14" s="249"/>
      <c r="AD14" s="249"/>
      <c r="AE14" s="249"/>
      <c r="AF14" s="249"/>
      <c r="AG14" s="249"/>
      <c r="AH14" s="249"/>
      <c r="AI14" s="249"/>
      <c r="AJ14" s="249"/>
      <c r="AK14" s="249"/>
      <c r="AL14" s="249"/>
      <c r="AM14" s="249"/>
      <c r="AN14" s="249"/>
      <c r="AO14" s="249"/>
      <c r="AP14" s="249"/>
      <c r="AQ14" s="249"/>
      <c r="AR14" s="249"/>
      <c r="AS14" s="249"/>
      <c r="AT14" s="249"/>
      <c r="AU14" s="249"/>
      <c r="AV14" s="249"/>
      <c r="AW14" s="249"/>
      <c r="AX14" s="249"/>
      <c r="AY14" s="249"/>
      <c r="AZ14" s="249"/>
      <c r="BA14" s="249"/>
      <c r="BB14" s="249"/>
      <c r="BC14" s="28"/>
      <c r="BD14" s="28"/>
      <c r="BE14" s="28"/>
      <c r="BF14" s="28"/>
      <c r="BG14" s="28"/>
      <c r="BH14" s="28"/>
      <c r="BI14" s="28"/>
      <c r="BJ14" s="28"/>
      <c r="BK14" s="28"/>
      <c r="BL14" s="28"/>
      <c r="BM14" s="28"/>
      <c r="BN14" s="28"/>
      <c r="BO14" s="28"/>
      <c r="BP14" s="28"/>
      <c r="BQ14" s="28"/>
    </row>
    <row r="15" spans="1:69">
      <c r="A15" s="220" t="s">
        <v>85</v>
      </c>
      <c r="B15" s="126"/>
      <c r="C15" s="126"/>
      <c r="D15" s="111"/>
      <c r="E15" s="111"/>
      <c r="F15" s="111"/>
      <c r="G15" s="111"/>
      <c r="H15" s="111"/>
      <c r="I15" s="111"/>
      <c r="J15" s="111"/>
      <c r="K15" s="111"/>
      <c r="L15" s="111"/>
      <c r="M15" s="111"/>
      <c r="N15" s="111"/>
      <c r="O15" s="111"/>
      <c r="P15" s="111"/>
      <c r="Q15" s="111"/>
      <c r="R15" s="111"/>
      <c r="S15" s="111"/>
      <c r="T15" s="111"/>
      <c r="U15" s="111"/>
      <c r="V15" s="111"/>
      <c r="W15" s="111"/>
      <c r="X15" s="111"/>
      <c r="Y15" s="111"/>
      <c r="Z15" s="111"/>
      <c r="AA15" s="111"/>
      <c r="AB15" s="111"/>
      <c r="AC15" s="111"/>
      <c r="AD15" s="111"/>
      <c r="AE15" s="111"/>
      <c r="AF15" s="111"/>
      <c r="AG15" s="111"/>
      <c r="AH15" s="111"/>
      <c r="AI15" s="111"/>
      <c r="AJ15" s="111"/>
      <c r="AK15" s="111"/>
      <c r="AL15" s="111"/>
      <c r="AM15" s="111"/>
      <c r="AN15" s="111"/>
      <c r="AO15" s="111"/>
      <c r="AP15" s="111"/>
      <c r="AQ15" s="111"/>
      <c r="AR15" s="111"/>
      <c r="AS15" s="111"/>
      <c r="AT15" s="111"/>
      <c r="AU15" s="111"/>
      <c r="AV15" s="111"/>
      <c r="AW15" s="111"/>
      <c r="AX15" s="111"/>
      <c r="AY15" s="111"/>
      <c r="AZ15" s="111"/>
      <c r="BA15" s="111"/>
      <c r="BB15" s="111"/>
    </row>
    <row r="16" spans="1:69" s="24" customFormat="1">
      <c r="A16" s="24" t="s">
        <v>938</v>
      </c>
      <c r="C16" s="231" t="s">
        <v>16</v>
      </c>
      <c r="D16" s="33">
        <v>2008</v>
      </c>
      <c r="E16" s="33">
        <f t="shared" ref="E16:AJ16" si="10">D16+1</f>
        <v>2009</v>
      </c>
      <c r="F16" s="33">
        <f t="shared" si="10"/>
        <v>2010</v>
      </c>
      <c r="G16" s="33">
        <f t="shared" si="10"/>
        <v>2011</v>
      </c>
      <c r="H16" s="33">
        <f t="shared" si="10"/>
        <v>2012</v>
      </c>
      <c r="I16" s="33">
        <f t="shared" si="10"/>
        <v>2013</v>
      </c>
      <c r="J16" s="27">
        <f t="shared" si="10"/>
        <v>2014</v>
      </c>
      <c r="K16" s="27">
        <f t="shared" si="10"/>
        <v>2015</v>
      </c>
      <c r="L16" s="27">
        <f t="shared" si="10"/>
        <v>2016</v>
      </c>
      <c r="M16" s="27">
        <f t="shared" si="10"/>
        <v>2017</v>
      </c>
      <c r="N16" s="27">
        <f t="shared" si="10"/>
        <v>2018</v>
      </c>
      <c r="O16" s="27">
        <f t="shared" si="10"/>
        <v>2019</v>
      </c>
      <c r="P16" s="27">
        <f t="shared" si="10"/>
        <v>2020</v>
      </c>
      <c r="Q16" s="27">
        <f t="shared" si="10"/>
        <v>2021</v>
      </c>
      <c r="R16" s="27">
        <f t="shared" si="10"/>
        <v>2022</v>
      </c>
      <c r="S16" s="27">
        <f t="shared" si="10"/>
        <v>2023</v>
      </c>
      <c r="T16" s="27">
        <f t="shared" si="10"/>
        <v>2024</v>
      </c>
      <c r="U16" s="27">
        <f t="shared" si="10"/>
        <v>2025</v>
      </c>
      <c r="V16" s="27">
        <f t="shared" si="10"/>
        <v>2026</v>
      </c>
      <c r="W16" s="27">
        <f t="shared" si="10"/>
        <v>2027</v>
      </c>
      <c r="X16" s="27">
        <f t="shared" si="10"/>
        <v>2028</v>
      </c>
      <c r="Y16" s="27">
        <f t="shared" si="10"/>
        <v>2029</v>
      </c>
      <c r="Z16" s="27">
        <f t="shared" si="10"/>
        <v>2030</v>
      </c>
      <c r="AA16" s="27">
        <f t="shared" si="10"/>
        <v>2031</v>
      </c>
      <c r="AB16" s="27">
        <f t="shared" si="10"/>
        <v>2032</v>
      </c>
      <c r="AC16" s="27">
        <f t="shared" si="10"/>
        <v>2033</v>
      </c>
      <c r="AD16" s="27">
        <f t="shared" si="10"/>
        <v>2034</v>
      </c>
      <c r="AE16" s="27">
        <f t="shared" si="10"/>
        <v>2035</v>
      </c>
      <c r="AF16" s="27">
        <f t="shared" si="10"/>
        <v>2036</v>
      </c>
      <c r="AG16" s="27">
        <f t="shared" si="10"/>
        <v>2037</v>
      </c>
      <c r="AH16" s="27">
        <f t="shared" si="10"/>
        <v>2038</v>
      </c>
      <c r="AI16" s="27">
        <f t="shared" si="10"/>
        <v>2039</v>
      </c>
      <c r="AJ16" s="27">
        <f t="shared" si="10"/>
        <v>2040</v>
      </c>
      <c r="AK16" s="27">
        <f t="shared" ref="AK16:BB16" si="11">AJ16+1</f>
        <v>2041</v>
      </c>
      <c r="AL16" s="27">
        <f t="shared" si="11"/>
        <v>2042</v>
      </c>
      <c r="AM16" s="27">
        <f t="shared" si="11"/>
        <v>2043</v>
      </c>
      <c r="AN16" s="27">
        <f t="shared" si="11"/>
        <v>2044</v>
      </c>
      <c r="AO16" s="27">
        <f t="shared" si="11"/>
        <v>2045</v>
      </c>
      <c r="AP16" s="27">
        <f t="shared" si="11"/>
        <v>2046</v>
      </c>
      <c r="AQ16" s="27">
        <f t="shared" si="11"/>
        <v>2047</v>
      </c>
      <c r="AR16" s="27">
        <f t="shared" si="11"/>
        <v>2048</v>
      </c>
      <c r="AS16" s="27">
        <f t="shared" si="11"/>
        <v>2049</v>
      </c>
      <c r="AT16" s="27">
        <f t="shared" si="11"/>
        <v>2050</v>
      </c>
      <c r="AU16" s="27">
        <f t="shared" si="11"/>
        <v>2051</v>
      </c>
      <c r="AV16" s="27">
        <f t="shared" si="11"/>
        <v>2052</v>
      </c>
      <c r="AW16" s="27">
        <f t="shared" si="11"/>
        <v>2053</v>
      </c>
      <c r="AX16" s="27">
        <f t="shared" si="11"/>
        <v>2054</v>
      </c>
      <c r="AY16" s="27">
        <f t="shared" si="11"/>
        <v>2055</v>
      </c>
      <c r="AZ16" s="27">
        <f t="shared" si="11"/>
        <v>2056</v>
      </c>
      <c r="BA16" s="27">
        <f t="shared" si="11"/>
        <v>2057</v>
      </c>
      <c r="BB16" s="27">
        <f t="shared" si="11"/>
        <v>2058</v>
      </c>
      <c r="BC16" s="27"/>
    </row>
    <row r="17" spans="1:69">
      <c r="A17" t="s">
        <v>104</v>
      </c>
      <c r="B17" s="111"/>
      <c r="C17" s="249">
        <f>SUMIF('Wainwright Water Dist'!$AG$12:$AG$205,"&lt;2008",'Wainwright Water Dist'!$G$12:$G$205)</f>
        <v>0</v>
      </c>
      <c r="D17" s="249">
        <f>SUMIF('Wainwright Water Dist'!$AG$12:$AG$205,D16,'Wainwright Water Dist'!$G$12:$G$205)</f>
        <v>1621040</v>
      </c>
      <c r="E17" s="249">
        <f>SUMIF('Wainwright Water Dist'!$AG$12:$AG$205,E16,'Wainwright Water Dist'!$G$12:$G$205)</f>
        <v>80000</v>
      </c>
      <c r="F17" s="249">
        <f>SUMIF('Wainwright Water Dist'!$AG$12:$AG$205,F16,'Wainwright Water Dist'!$G$12:$G$205)</f>
        <v>55000</v>
      </c>
      <c r="G17" s="249">
        <f>SUMIF('Wainwright Water Dist'!$AG$12:$AG$205,G16,'Wainwright Water Dist'!$G$12:$G$205)</f>
        <v>15000</v>
      </c>
      <c r="H17" s="249">
        <f>SUMIF('Wainwright Water Dist'!$AG$12:$AG$205,H16,'Wainwright Water Dist'!$G$12:$G$205)</f>
        <v>120000</v>
      </c>
      <c r="I17" s="249">
        <f>SUMIF('Wainwright Water Dist'!$AG$12:$AG$205,I16,'Wainwright Water Dist'!$G$12:$G$205)</f>
        <v>95000</v>
      </c>
      <c r="J17" s="249">
        <f>SUMIF('Wainwright Water Dist'!$AG$12:$AG$205,J16,'Wainwright Water Dist'!$G$12:$G$205)</f>
        <v>30000</v>
      </c>
      <c r="K17" s="249">
        <f>SUMIF('Wainwright Water Dist'!$AG$12:$AG$205,K16,'Wainwright Water Dist'!$G$12:$G$205)</f>
        <v>44000</v>
      </c>
      <c r="L17" s="249">
        <f>SUMIF('Wainwright Water Dist'!$AG$12:$AG$205,L16,'Wainwright Water Dist'!$G$12:$G$205)</f>
        <v>5000</v>
      </c>
      <c r="M17" s="249">
        <f>SUMIF('Wainwright Water Dist'!$AG$12:$AG$205,M16,'Wainwright Water Dist'!$G$12:$G$205)</f>
        <v>15000</v>
      </c>
      <c r="N17" s="249">
        <f>SUMIF('Wainwright Water Dist'!$AG$12:$AG$205,N16,'Wainwright Water Dist'!$G$12:$G$205)</f>
        <v>0</v>
      </c>
      <c r="O17" s="249">
        <f>SUMIF('Wainwright Water Dist'!$AG$12:$AG$205,O16,'Wainwright Water Dist'!$G$12:$G$205)</f>
        <v>0</v>
      </c>
      <c r="P17" s="249">
        <f>SUMIF('Wainwright Water Dist'!$AG$12:$AG$205,P16,'Wainwright Water Dist'!$G$12:$G$205)</f>
        <v>0</v>
      </c>
      <c r="Q17" s="249">
        <f>SUMIF('Wainwright Water Dist'!$AG$12:$AG$205,Q16,'Wainwright Water Dist'!$G$12:$G$205)</f>
        <v>0</v>
      </c>
      <c r="R17" s="249">
        <f>SUMIF('Wainwright Water Dist'!$AG$12:$AG$205,R16,'Wainwright Water Dist'!$G$12:$G$205)</f>
        <v>0</v>
      </c>
      <c r="S17" s="249">
        <f>SUMIF('Wainwright Water Dist'!$AG$12:$AG$205,S16,'Wainwright Water Dist'!$G$12:$G$205)</f>
        <v>830000</v>
      </c>
      <c r="T17" s="249">
        <f>SUMIF('Wainwright Water Dist'!$AG$12:$AG$205,T16,'Wainwright Water Dist'!$G$12:$G$205)</f>
        <v>885000</v>
      </c>
      <c r="U17" s="249">
        <f>SUMIF('Wainwright Water Dist'!$AG$12:$AG$205,U16,'Wainwright Water Dist'!$G$12:$G$205)</f>
        <v>1072500</v>
      </c>
      <c r="V17" s="249">
        <f>SUMIF('Wainwright Water Dist'!$AG$12:$AG$205,V16,'Wainwright Water Dist'!$G$12:$G$205)</f>
        <v>1057500</v>
      </c>
      <c r="W17" s="249">
        <f>SUMIF('Wainwright Water Dist'!$AG$12:$AG$205,W16,'Wainwright Water Dist'!$G$12:$G$205)</f>
        <v>227500</v>
      </c>
      <c r="X17" s="249">
        <f>SUMIF('Wainwright Water Dist'!$AG$12:$AG$205,X16,'Wainwright Water Dist'!$G$12:$G$205)</f>
        <v>287500</v>
      </c>
      <c r="Y17" s="249">
        <f>SUMIF('Wainwright Water Dist'!$AG$12:$AG$205,Y16,'Wainwright Water Dist'!$G$12:$G$205)</f>
        <v>227500</v>
      </c>
      <c r="Z17" s="249">
        <f>SUMIF('Wainwright Water Dist'!$AG$12:$AG$205,Z16,'Wainwright Water Dist'!$G$12:$G$205)</f>
        <v>165000</v>
      </c>
      <c r="AA17" s="249">
        <f>SUMIF('Wainwright Water Dist'!$AG$12:$AG$205,AA16,'Wainwright Water Dist'!$G$12:$G$205)</f>
        <v>0</v>
      </c>
      <c r="AB17" s="249">
        <f>SUMIF('Wainwright Water Dist'!$AG$12:$AG$205,AB16,'Wainwright Water Dist'!$G$12:$G$205)</f>
        <v>0</v>
      </c>
      <c r="AC17" s="249">
        <f>SUMIF('Wainwright Water Dist'!$AG$12:$AG$205,AC16,'Wainwright Water Dist'!$G$12:$G$205)</f>
        <v>830000</v>
      </c>
      <c r="AD17" s="249">
        <f>SUMIF('Wainwright Water Dist'!$AG$12:$AG$205,AD16,'Wainwright Water Dist'!$G$12:$G$205)</f>
        <v>0</v>
      </c>
      <c r="AE17" s="249">
        <f>SUMIF('Wainwright Water Dist'!$AG$12:$AG$205,AE16,'Wainwright Water Dist'!$G$12:$G$205)</f>
        <v>30000</v>
      </c>
      <c r="AF17" s="249">
        <f>SUMIF('Wainwright Water Dist'!$AG$12:$AG$205,AF16,'Wainwright Water Dist'!$G$12:$G$205)</f>
        <v>0</v>
      </c>
      <c r="AG17" s="249">
        <f>SUMIF('Wainwright Water Dist'!$AG$12:$AG$205,AG16,'Wainwright Water Dist'!$G$12:$G$205)</f>
        <v>0</v>
      </c>
      <c r="AH17" s="249">
        <f>SUMIF('Wainwright Water Dist'!$AG$12:$AG$205,AH16,'Wainwright Water Dist'!$G$12:$G$205)</f>
        <v>0</v>
      </c>
      <c r="AI17" s="249">
        <f>SUMIF('Wainwright Water Dist'!$AG$12:$AG$205,AI16,'Wainwright Water Dist'!$G$12:$G$205)</f>
        <v>0</v>
      </c>
      <c r="AJ17" s="249">
        <f>SUMIF('Wainwright Water Dist'!$AG$12:$AG$205,AJ16,'Wainwright Water Dist'!$G$12:$G$205)</f>
        <v>0</v>
      </c>
      <c r="AK17" s="249">
        <f>SUMIF('Wainwright Water Dist'!$AG$12:$AG$205,AK16,'Wainwright Water Dist'!$G$12:$G$205)</f>
        <v>0</v>
      </c>
      <c r="AL17" s="249">
        <f>SUMIF('Wainwright Water Dist'!$AG$12:$AG$205,AL16,'Wainwright Water Dist'!$G$12:$G$205)</f>
        <v>0</v>
      </c>
      <c r="AM17" s="249">
        <f>SUMIF('Wainwright Water Dist'!$AG$12:$AG$205,AM16,'Wainwright Water Dist'!$G$12:$G$205)</f>
        <v>0</v>
      </c>
      <c r="AN17" s="249">
        <f>SUMIF('Wainwright Water Dist'!$AG$12:$AG$205,AN16,'Wainwright Water Dist'!$G$12:$G$205)</f>
        <v>0</v>
      </c>
      <c r="AO17" s="249">
        <f>SUMIF('Wainwright Water Dist'!$AG$12:$AG$205,AO16,'Wainwright Water Dist'!$G$12:$G$205)</f>
        <v>0</v>
      </c>
      <c r="AP17" s="249">
        <f>SUMIF('Wainwright Water Dist'!$AG$12:$AG$205,AP16,'Wainwright Water Dist'!$G$12:$G$205)</f>
        <v>0</v>
      </c>
      <c r="AQ17" s="249">
        <f>SUMIF('Wainwright Water Dist'!$AG$12:$AG$205,AQ16,'Wainwright Water Dist'!$G$12:$G$205)</f>
        <v>0</v>
      </c>
      <c r="AR17" s="249">
        <f>SUMIF('Wainwright Water Dist'!$AG$12:$AG$205,AR16,'Wainwright Water Dist'!$G$12:$G$205)</f>
        <v>0</v>
      </c>
      <c r="AS17" s="249">
        <f>SUMIF('Wainwright Water Dist'!$AG$12:$AG$205,AS16,'Wainwright Water Dist'!$G$12:$G$205)</f>
        <v>0</v>
      </c>
      <c r="AT17" s="249">
        <f>SUMIF('Wainwright Water Dist'!$AG$12:$AG$205,AT16,'Wainwright Water Dist'!$G$12:$G$205)</f>
        <v>0</v>
      </c>
      <c r="AU17" s="249">
        <f>SUMIF('Wainwright Water Dist'!$AG$12:$AG$205,AU16,'Wainwright Water Dist'!$G$12:$G$205)</f>
        <v>0</v>
      </c>
      <c r="AV17" s="249">
        <f>SUMIF('Wainwright Water Dist'!$AG$12:$AG$205,AV16,'Wainwright Water Dist'!$G$12:$G$205)</f>
        <v>0</v>
      </c>
      <c r="AW17" s="249">
        <f>SUMIF('Wainwright Water Dist'!$AG$12:$AG$205,AW16,'Wainwright Water Dist'!$G$12:$G$205)</f>
        <v>0</v>
      </c>
      <c r="AX17" s="249">
        <f>SUMIF('Wainwright Water Dist'!$AG$12:$AG$205,AX16,'Wainwright Water Dist'!$G$12:$G$205)</f>
        <v>0</v>
      </c>
      <c r="AY17" s="249">
        <f>SUMIF('Wainwright Water Dist'!$AG$12:$AG$205,AY16,'Wainwright Water Dist'!$G$12:$G$205)</f>
        <v>0</v>
      </c>
      <c r="AZ17" s="249">
        <f>SUMIF('Wainwright Water Dist'!$AG$12:$AG$205,AZ16,'Wainwright Water Dist'!$G$12:$G$205)</f>
        <v>0</v>
      </c>
      <c r="BA17" s="249">
        <f>SUMIF('Wainwright Water Dist'!$AG$12:$AG$205,BA16,'Wainwright Water Dist'!$G$12:$G$205)</f>
        <v>77000</v>
      </c>
      <c r="BB17" s="249">
        <f>SUMIF('Wainwright Water Dist'!$AG$12:$AG$205,BB16,'Wainwright Water Dist'!$G$12:$G$205)</f>
        <v>0</v>
      </c>
      <c r="BC17" s="28"/>
      <c r="BD17" s="28"/>
      <c r="BE17" s="28"/>
      <c r="BF17" s="28"/>
      <c r="BG17" s="28"/>
      <c r="BH17" s="28"/>
      <c r="BI17" s="28"/>
      <c r="BJ17" s="28"/>
      <c r="BK17" s="28"/>
      <c r="BL17" s="28"/>
      <c r="BM17" s="28"/>
      <c r="BN17" s="28"/>
      <c r="BO17" s="28"/>
      <c r="BP17" s="28"/>
      <c r="BQ17" s="28"/>
    </row>
    <row r="18" spans="1:69">
      <c r="A18" t="s">
        <v>105</v>
      </c>
      <c r="B18" s="111"/>
      <c r="C18" s="249">
        <f>'Wainwright_Pipe_R_R_Th&amp;Pr'!C57</f>
        <v>0</v>
      </c>
      <c r="D18" s="249">
        <f>'Wainwright_Pipe_R_R_Th&amp;Pr'!D57</f>
        <v>0</v>
      </c>
      <c r="E18" s="249">
        <f>'Wainwright_Pipe_R_R_Th&amp;Pr'!E57</f>
        <v>0</v>
      </c>
      <c r="F18" s="249">
        <f>'Wainwright_Pipe_R_R_Th&amp;Pr'!F57</f>
        <v>0</v>
      </c>
      <c r="G18" s="249">
        <f>'Wainwright_Pipe_R_R_Th&amp;Pr'!G57</f>
        <v>925650.92527952523</v>
      </c>
      <c r="H18" s="249">
        <f>'Wainwright_Pipe_R_R_Th&amp;Pr'!H57</f>
        <v>1361443.2793260287</v>
      </c>
      <c r="I18" s="249">
        <f>'Wainwright_Pipe_R_R_Th&amp;Pr'!I57</f>
        <v>878948.89974427421</v>
      </c>
      <c r="J18" s="249">
        <f>'Wainwright_Pipe_R_R_Th&amp;Pr'!J57</f>
        <v>756367.7349162203</v>
      </c>
      <c r="K18" s="249">
        <f>'Wainwright_Pipe_R_R_Th&amp;Pr'!K57</f>
        <v>732876.8957248365</v>
      </c>
      <c r="L18" s="249">
        <f>'Wainwright_Pipe_R_R_Th&amp;Pr'!L57</f>
        <v>1013461.9193996977</v>
      </c>
      <c r="M18" s="249">
        <f>'Wainwright_Pipe_R_R_Th&amp;Pr'!M57</f>
        <v>457512.05853694963</v>
      </c>
      <c r="N18" s="249">
        <f>'Wainwright_Pipe_R_R_Th&amp;Pr'!N57</f>
        <v>1014394.0955580859</v>
      </c>
      <c r="O18" s="249">
        <f>'Wainwright_Pipe_R_R_Th&amp;Pr'!O57</f>
        <v>686268.08780542435</v>
      </c>
      <c r="P18" s="249">
        <f>'Wainwright_Pipe_R_R_Th&amp;Pr'!P57</f>
        <v>1054664.1056004579</v>
      </c>
      <c r="Q18" s="249">
        <f>'Wainwright_Pipe_R_R_Th&amp;Pr'!Q57</f>
        <v>1190016.0837984309</v>
      </c>
      <c r="R18" s="249">
        <f>'Wainwright_Pipe_R_R_Th&amp;Pr'!R57</f>
        <v>909058.18966021447</v>
      </c>
      <c r="S18" s="249">
        <f>'Wainwright_Pipe_R_R_Th&amp;Pr'!S57</f>
        <v>1179948.5812878378</v>
      </c>
      <c r="T18" s="249">
        <f>'Wainwright_Pipe_R_R_Th&amp;Pr'!T57</f>
        <v>930125.37083978869</v>
      </c>
      <c r="U18" s="249">
        <f>'Wainwright_Pipe_R_R_Th&amp;Pr'!U57</f>
        <v>918939.25693912979</v>
      </c>
      <c r="V18" s="249">
        <f>'Wainwright_Pipe_R_R_Th&amp;Pr'!V57</f>
        <v>1207913.8660394852</v>
      </c>
      <c r="W18" s="249">
        <f>'Wainwright_Pipe_R_R_Th&amp;Pr'!W57</f>
        <v>928447.45375468989</v>
      </c>
      <c r="X18" s="249">
        <f>'Wainwright_Pipe_R_R_Th&amp;Pr'!X57</f>
        <v>1172677.6072524094</v>
      </c>
      <c r="Y18" s="249">
        <f>'Wainwright_Pipe_R_R_Th&amp;Pr'!Y57</f>
        <v>1505464.4957970122</v>
      </c>
      <c r="Z18" s="249">
        <f>'Wainwright_Pipe_R_R_Th&amp;Pr'!Z57</f>
        <v>975615.56736913498</v>
      </c>
      <c r="AA18" s="249">
        <f>'Wainwright_Pipe_R_R_Th&amp;Pr'!AA57</f>
        <v>896194.15867445664</v>
      </c>
      <c r="AB18" s="249">
        <f>'Wainwright_Pipe_R_R_Th&amp;Pr'!AB57</f>
        <v>877177.76504333655</v>
      </c>
      <c r="AC18" s="249">
        <f>'Wainwright_Pipe_R_R_Th&amp;Pr'!AC57</f>
        <v>1182745.1097630025</v>
      </c>
      <c r="AD18" s="249">
        <f>'Wainwright_Pipe_R_R_Th&amp;Pr'!AD57</f>
        <v>515120.54512534302</v>
      </c>
      <c r="AE18" s="249">
        <f>'Wainwright_Pipe_R_R_Th&amp;Pr'!AE57</f>
        <v>515120.54512534302</v>
      </c>
      <c r="AF18" s="249">
        <f>'Wainwright_Pipe_R_R_Th&amp;Pr'!AF57</f>
        <v>749656.06657582487</v>
      </c>
      <c r="AG18" s="249">
        <f>'Wainwright_Pipe_R_R_Th&amp;Pr'!AG57</f>
        <v>995004.8314636104</v>
      </c>
      <c r="AH18" s="249">
        <f>'Wainwright_Pipe_R_R_Th&amp;Pr'!AH57</f>
        <v>0</v>
      </c>
      <c r="AI18" s="249">
        <f>'Wainwright_Pipe_R_R_Th&amp;Pr'!AI57</f>
        <v>0</v>
      </c>
      <c r="AJ18" s="249">
        <f>'Wainwright_Pipe_R_R_Th&amp;Pr'!AJ57</f>
        <v>0</v>
      </c>
      <c r="AK18" s="249">
        <f>'Wainwright_Pipe_R_R_Th&amp;Pr'!AK57</f>
        <v>0</v>
      </c>
      <c r="AL18" s="249">
        <f>'Wainwright_Pipe_R_R_Th&amp;Pr'!AL57</f>
        <v>0</v>
      </c>
      <c r="AM18" s="249">
        <f>'Wainwright_Pipe_R_R_Th&amp;Pr'!AM57</f>
        <v>0</v>
      </c>
      <c r="AN18" s="249">
        <f>'Wainwright_Pipe_R_R_Th&amp;Pr'!AN57</f>
        <v>0</v>
      </c>
      <c r="AO18" s="249">
        <f>'Wainwright_Pipe_R_R_Th&amp;Pr'!AO57</f>
        <v>0</v>
      </c>
      <c r="AP18" s="249">
        <f>'Wainwright_Pipe_R_R_Th&amp;Pr'!AP57</f>
        <v>273695.68093385216</v>
      </c>
      <c r="AQ18" s="249">
        <f>'Wainwright_Pipe_R_R_Th&amp;Pr'!AQ57</f>
        <v>273695.68093385216</v>
      </c>
      <c r="AR18" s="249">
        <f>'Wainwright_Pipe_R_R_Th&amp;Pr'!AR57</f>
        <v>273695.68093385216</v>
      </c>
      <c r="AS18" s="249">
        <f>'Wainwright_Pipe_R_R_Th&amp;Pr'!AS57</f>
        <v>273695.68093385216</v>
      </c>
      <c r="AT18" s="249">
        <f>'Wainwright_Pipe_R_R_Th&amp;Pr'!AT57</f>
        <v>273695.68093385216</v>
      </c>
      <c r="AU18" s="249">
        <f>'Wainwright_Pipe_R_R_Th&amp;Pr'!AU57</f>
        <v>273695.68093385216</v>
      </c>
      <c r="AV18" s="249">
        <f>'Wainwright_Pipe_R_R_Th&amp;Pr'!AV57</f>
        <v>273695.68093385216</v>
      </c>
      <c r="AW18" s="249">
        <f>'Wainwright_Pipe_R_R_Th&amp;Pr'!AW57</f>
        <v>273695.68093385216</v>
      </c>
      <c r="AX18" s="249">
        <f>'Wainwright_Pipe_R_R_Th&amp;Pr'!AX57</f>
        <v>273695.68093385216</v>
      </c>
      <c r="AY18" s="249">
        <f>'Wainwright_Pipe_R_R_Th&amp;Pr'!AY57</f>
        <v>273695.68093385216</v>
      </c>
      <c r="AZ18" s="249">
        <f>'Wainwright_Pipe_R_R_Th&amp;Pr'!AZ57</f>
        <v>1068647.3271475607</v>
      </c>
      <c r="BA18" s="249">
        <f>'Wainwright_Pipe_R_R_Th&amp;Pr'!BA57</f>
        <v>1068647.3271475607</v>
      </c>
      <c r="BB18" s="249">
        <f>'Wainwright_Pipe_R_R_Th&amp;Pr'!BB57</f>
        <v>1068647.3271475607</v>
      </c>
      <c r="BC18" s="28"/>
      <c r="BD18" s="28"/>
      <c r="BE18" s="28"/>
      <c r="BF18" s="28"/>
      <c r="BG18" s="28"/>
      <c r="BH18" s="28"/>
      <c r="BI18" s="28"/>
      <c r="BJ18" s="28"/>
      <c r="BK18" s="28"/>
      <c r="BL18" s="28"/>
      <c r="BM18" s="28"/>
      <c r="BN18" s="28"/>
      <c r="BO18" s="28"/>
      <c r="BP18" s="28"/>
      <c r="BQ18" s="28"/>
    </row>
    <row r="19" spans="1:69">
      <c r="A19" t="s">
        <v>106</v>
      </c>
      <c r="B19" s="111"/>
      <c r="C19" s="249">
        <f t="shared" ref="C19:AH19" si="12">SUM(C18,C17)</f>
        <v>0</v>
      </c>
      <c r="D19" s="249">
        <f t="shared" si="12"/>
        <v>1621040</v>
      </c>
      <c r="E19" s="249">
        <f t="shared" si="12"/>
        <v>80000</v>
      </c>
      <c r="F19" s="249">
        <f t="shared" si="12"/>
        <v>55000</v>
      </c>
      <c r="G19" s="249">
        <f t="shared" si="12"/>
        <v>940650.92527952523</v>
      </c>
      <c r="H19" s="249">
        <f t="shared" si="12"/>
        <v>1481443.2793260287</v>
      </c>
      <c r="I19" s="249">
        <f t="shared" si="12"/>
        <v>973948.89974427421</v>
      </c>
      <c r="J19" s="249">
        <f t="shared" si="12"/>
        <v>786367.7349162203</v>
      </c>
      <c r="K19" s="249">
        <f t="shared" si="12"/>
        <v>776876.8957248365</v>
      </c>
      <c r="L19" s="249">
        <f t="shared" si="12"/>
        <v>1018461.9193996977</v>
      </c>
      <c r="M19" s="249">
        <f t="shared" si="12"/>
        <v>472512.05853694963</v>
      </c>
      <c r="N19" s="249">
        <f t="shared" si="12"/>
        <v>1014394.0955580859</v>
      </c>
      <c r="O19" s="249">
        <f t="shared" si="12"/>
        <v>686268.08780542435</v>
      </c>
      <c r="P19" s="249">
        <f t="shared" si="12"/>
        <v>1054664.1056004579</v>
      </c>
      <c r="Q19" s="249">
        <f t="shared" si="12"/>
        <v>1190016.0837984309</v>
      </c>
      <c r="R19" s="249">
        <f t="shared" si="12"/>
        <v>909058.18966021447</v>
      </c>
      <c r="S19" s="249">
        <f t="shared" si="12"/>
        <v>2009948.5812878378</v>
      </c>
      <c r="T19" s="249">
        <f t="shared" si="12"/>
        <v>1815125.3708397886</v>
      </c>
      <c r="U19" s="249">
        <f t="shared" si="12"/>
        <v>1991439.2569391299</v>
      </c>
      <c r="V19" s="249">
        <f t="shared" si="12"/>
        <v>2265413.8660394852</v>
      </c>
      <c r="W19" s="249">
        <f t="shared" si="12"/>
        <v>1155947.45375469</v>
      </c>
      <c r="X19" s="249">
        <f t="shared" si="12"/>
        <v>1460177.6072524094</v>
      </c>
      <c r="Y19" s="249">
        <f t="shared" si="12"/>
        <v>1732964.4957970122</v>
      </c>
      <c r="Z19" s="249">
        <f t="shared" si="12"/>
        <v>1140615.5673691351</v>
      </c>
      <c r="AA19" s="249">
        <f t="shared" si="12"/>
        <v>896194.15867445664</v>
      </c>
      <c r="AB19" s="249">
        <f t="shared" si="12"/>
        <v>877177.76504333655</v>
      </c>
      <c r="AC19" s="249">
        <f t="shared" si="12"/>
        <v>2012745.1097630025</v>
      </c>
      <c r="AD19" s="249">
        <f t="shared" si="12"/>
        <v>515120.54512534302</v>
      </c>
      <c r="AE19" s="249">
        <f t="shared" si="12"/>
        <v>545120.54512534302</v>
      </c>
      <c r="AF19" s="249">
        <f t="shared" si="12"/>
        <v>749656.06657582487</v>
      </c>
      <c r="AG19" s="249">
        <f t="shared" si="12"/>
        <v>995004.8314636104</v>
      </c>
      <c r="AH19" s="249">
        <f t="shared" si="12"/>
        <v>0</v>
      </c>
      <c r="AI19" s="249">
        <f t="shared" ref="AI19:BB19" si="13">SUM(AI18,AI17)</f>
        <v>0</v>
      </c>
      <c r="AJ19" s="249">
        <f t="shared" si="13"/>
        <v>0</v>
      </c>
      <c r="AK19" s="249">
        <f t="shared" si="13"/>
        <v>0</v>
      </c>
      <c r="AL19" s="249">
        <f t="shared" si="13"/>
        <v>0</v>
      </c>
      <c r="AM19" s="249">
        <f t="shared" si="13"/>
        <v>0</v>
      </c>
      <c r="AN19" s="249">
        <f t="shared" si="13"/>
        <v>0</v>
      </c>
      <c r="AO19" s="249">
        <f t="shared" si="13"/>
        <v>0</v>
      </c>
      <c r="AP19" s="249">
        <f t="shared" si="13"/>
        <v>273695.68093385216</v>
      </c>
      <c r="AQ19" s="249">
        <f t="shared" si="13"/>
        <v>273695.68093385216</v>
      </c>
      <c r="AR19" s="249">
        <f t="shared" si="13"/>
        <v>273695.68093385216</v>
      </c>
      <c r="AS19" s="249">
        <f t="shared" si="13"/>
        <v>273695.68093385216</v>
      </c>
      <c r="AT19" s="249">
        <f t="shared" si="13"/>
        <v>273695.68093385216</v>
      </c>
      <c r="AU19" s="249">
        <f t="shared" si="13"/>
        <v>273695.68093385216</v>
      </c>
      <c r="AV19" s="249">
        <f t="shared" si="13"/>
        <v>273695.68093385216</v>
      </c>
      <c r="AW19" s="249">
        <f t="shared" si="13"/>
        <v>273695.68093385216</v>
      </c>
      <c r="AX19" s="249">
        <f t="shared" si="13"/>
        <v>273695.68093385216</v>
      </c>
      <c r="AY19" s="249">
        <f t="shared" si="13"/>
        <v>273695.68093385216</v>
      </c>
      <c r="AZ19" s="249">
        <f t="shared" si="13"/>
        <v>1068647.3271475607</v>
      </c>
      <c r="BA19" s="249">
        <f t="shared" si="13"/>
        <v>1145647.3271475607</v>
      </c>
      <c r="BB19" s="249">
        <f t="shared" si="13"/>
        <v>1068647.3271475607</v>
      </c>
      <c r="BC19" s="28"/>
      <c r="BD19" s="28"/>
      <c r="BE19" s="28"/>
      <c r="BF19" s="28"/>
      <c r="BG19" s="28"/>
      <c r="BH19" s="28"/>
      <c r="BI19" s="28"/>
      <c r="BJ19" s="28"/>
      <c r="BK19" s="28"/>
      <c r="BL19" s="28"/>
      <c r="BM19" s="28"/>
      <c r="BN19" s="28"/>
      <c r="BO19" s="28"/>
      <c r="BP19" s="28"/>
      <c r="BQ19" s="28"/>
    </row>
    <row r="20" spans="1:69">
      <c r="A20" t="s">
        <v>107</v>
      </c>
      <c r="B20" s="111"/>
      <c r="C20" s="428">
        <f>C19</f>
        <v>0</v>
      </c>
      <c r="D20" s="428">
        <f t="shared" ref="D20:BB20" si="14">D19</f>
        <v>1621040</v>
      </c>
      <c r="E20" s="428">
        <f t="shared" si="14"/>
        <v>80000</v>
      </c>
      <c r="F20" s="428">
        <f t="shared" si="14"/>
        <v>55000</v>
      </c>
      <c r="G20" s="428">
        <f t="shared" si="14"/>
        <v>940650.92527952523</v>
      </c>
      <c r="H20" s="428">
        <f t="shared" si="14"/>
        <v>1481443.2793260287</v>
      </c>
      <c r="I20" s="428">
        <f t="shared" si="14"/>
        <v>973948.89974427421</v>
      </c>
      <c r="J20" s="428">
        <f t="shared" si="14"/>
        <v>786367.7349162203</v>
      </c>
      <c r="K20" s="428">
        <f t="shared" si="14"/>
        <v>776876.8957248365</v>
      </c>
      <c r="L20" s="428">
        <f t="shared" si="14"/>
        <v>1018461.9193996977</v>
      </c>
      <c r="M20" s="428">
        <f t="shared" si="14"/>
        <v>472512.05853694963</v>
      </c>
      <c r="N20" s="428">
        <f t="shared" si="14"/>
        <v>1014394.0955580859</v>
      </c>
      <c r="O20" s="428">
        <f t="shared" si="14"/>
        <v>686268.08780542435</v>
      </c>
      <c r="P20" s="428">
        <f t="shared" si="14"/>
        <v>1054664.1056004579</v>
      </c>
      <c r="Q20" s="428">
        <f t="shared" si="14"/>
        <v>1190016.0837984309</v>
      </c>
      <c r="R20" s="428">
        <f t="shared" si="14"/>
        <v>909058.18966021447</v>
      </c>
      <c r="S20" s="428">
        <f t="shared" si="14"/>
        <v>2009948.5812878378</v>
      </c>
      <c r="T20" s="428">
        <f t="shared" si="14"/>
        <v>1815125.3708397886</v>
      </c>
      <c r="U20" s="428">
        <f t="shared" si="14"/>
        <v>1991439.2569391299</v>
      </c>
      <c r="V20" s="428">
        <f t="shared" si="14"/>
        <v>2265413.8660394852</v>
      </c>
      <c r="W20" s="428">
        <f t="shared" si="14"/>
        <v>1155947.45375469</v>
      </c>
      <c r="X20" s="428">
        <f t="shared" si="14"/>
        <v>1460177.6072524094</v>
      </c>
      <c r="Y20" s="428">
        <f t="shared" si="14"/>
        <v>1732964.4957970122</v>
      </c>
      <c r="Z20" s="428">
        <f t="shared" si="14"/>
        <v>1140615.5673691351</v>
      </c>
      <c r="AA20" s="428">
        <f t="shared" si="14"/>
        <v>896194.15867445664</v>
      </c>
      <c r="AB20" s="428">
        <f t="shared" si="14"/>
        <v>877177.76504333655</v>
      </c>
      <c r="AC20" s="428">
        <f t="shared" si="14"/>
        <v>2012745.1097630025</v>
      </c>
      <c r="AD20" s="428">
        <f t="shared" si="14"/>
        <v>515120.54512534302</v>
      </c>
      <c r="AE20" s="428">
        <f t="shared" si="14"/>
        <v>545120.54512534302</v>
      </c>
      <c r="AF20" s="428">
        <f t="shared" si="14"/>
        <v>749656.06657582487</v>
      </c>
      <c r="AG20" s="428">
        <f t="shared" si="14"/>
        <v>995004.8314636104</v>
      </c>
      <c r="AH20" s="428">
        <f t="shared" si="14"/>
        <v>0</v>
      </c>
      <c r="AI20" s="428">
        <f t="shared" si="14"/>
        <v>0</v>
      </c>
      <c r="AJ20" s="428">
        <f t="shared" si="14"/>
        <v>0</v>
      </c>
      <c r="AK20" s="428">
        <f t="shared" si="14"/>
        <v>0</v>
      </c>
      <c r="AL20" s="428">
        <f t="shared" si="14"/>
        <v>0</v>
      </c>
      <c r="AM20" s="428">
        <f t="shared" si="14"/>
        <v>0</v>
      </c>
      <c r="AN20" s="428">
        <f t="shared" si="14"/>
        <v>0</v>
      </c>
      <c r="AO20" s="428">
        <f t="shared" si="14"/>
        <v>0</v>
      </c>
      <c r="AP20" s="428">
        <f t="shared" si="14"/>
        <v>273695.68093385216</v>
      </c>
      <c r="AQ20" s="428">
        <f t="shared" si="14"/>
        <v>273695.68093385216</v>
      </c>
      <c r="AR20" s="428">
        <f t="shared" si="14"/>
        <v>273695.68093385216</v>
      </c>
      <c r="AS20" s="428">
        <f t="shared" si="14"/>
        <v>273695.68093385216</v>
      </c>
      <c r="AT20" s="428">
        <f t="shared" si="14"/>
        <v>273695.68093385216</v>
      </c>
      <c r="AU20" s="428">
        <f t="shared" si="14"/>
        <v>273695.68093385216</v>
      </c>
      <c r="AV20" s="428">
        <f t="shared" si="14"/>
        <v>273695.68093385216</v>
      </c>
      <c r="AW20" s="428">
        <f t="shared" si="14"/>
        <v>273695.68093385216</v>
      </c>
      <c r="AX20" s="428">
        <f t="shared" si="14"/>
        <v>273695.68093385216</v>
      </c>
      <c r="AY20" s="428">
        <f t="shared" si="14"/>
        <v>273695.68093385216</v>
      </c>
      <c r="AZ20" s="428">
        <f t="shared" si="14"/>
        <v>1068647.3271475607</v>
      </c>
      <c r="BA20" s="428">
        <f t="shared" si="14"/>
        <v>1145647.3271475607</v>
      </c>
      <c r="BB20" s="428">
        <f t="shared" si="14"/>
        <v>1068647.3271475607</v>
      </c>
      <c r="BC20" s="28"/>
      <c r="BD20" s="28"/>
      <c r="BE20" s="28"/>
      <c r="BF20" s="28"/>
      <c r="BG20" s="28"/>
      <c r="BH20" s="28"/>
      <c r="BI20" s="28"/>
      <c r="BJ20" s="28"/>
      <c r="BK20" s="28"/>
      <c r="BL20" s="28"/>
      <c r="BM20" s="28"/>
      <c r="BN20" s="28"/>
      <c r="BO20" s="28"/>
      <c r="BP20" s="28"/>
      <c r="BQ20" s="28"/>
    </row>
    <row r="21" spans="1:69">
      <c r="B21" s="111"/>
      <c r="C21" s="253"/>
      <c r="D21" s="249"/>
      <c r="E21" s="249"/>
      <c r="F21" s="249"/>
      <c r="G21" s="249"/>
      <c r="H21" s="249"/>
      <c r="I21" s="249"/>
      <c r="J21" s="249"/>
      <c r="K21" s="249"/>
      <c r="L21" s="249"/>
      <c r="M21" s="249"/>
      <c r="N21" s="249"/>
      <c r="O21" s="249"/>
      <c r="P21" s="249"/>
      <c r="Q21" s="249"/>
      <c r="R21" s="249"/>
      <c r="S21" s="249"/>
      <c r="T21" s="249"/>
      <c r="U21" s="249"/>
      <c r="V21" s="249"/>
      <c r="W21" s="249"/>
      <c r="X21" s="249"/>
      <c r="Y21" s="249"/>
      <c r="Z21" s="249"/>
      <c r="AA21" s="249"/>
      <c r="AB21" s="249"/>
      <c r="AC21" s="249"/>
      <c r="AD21" s="249"/>
      <c r="AE21" s="249"/>
      <c r="AF21" s="249"/>
      <c r="AG21" s="249"/>
      <c r="AH21" s="249"/>
      <c r="AI21" s="249"/>
      <c r="AJ21" s="249"/>
      <c r="AK21" s="249"/>
      <c r="AL21" s="249"/>
      <c r="AM21" s="249"/>
      <c r="AN21" s="249"/>
      <c r="AO21" s="249"/>
      <c r="AP21" s="249"/>
      <c r="AQ21" s="249"/>
      <c r="AR21" s="249"/>
      <c r="AS21" s="249"/>
      <c r="AT21" s="249"/>
      <c r="AU21" s="249"/>
      <c r="AV21" s="249"/>
      <c r="AW21" s="249"/>
      <c r="AX21" s="249"/>
      <c r="AY21" s="249"/>
      <c r="AZ21" s="249"/>
      <c r="BA21" s="249"/>
      <c r="BB21" s="249"/>
      <c r="BC21" s="28"/>
      <c r="BD21" s="28"/>
      <c r="BE21" s="28"/>
      <c r="BF21" s="28"/>
      <c r="BG21" s="28"/>
      <c r="BH21" s="28"/>
      <c r="BI21" s="28"/>
      <c r="BJ21" s="28"/>
      <c r="BK21" s="28"/>
      <c r="BL21" s="28"/>
      <c r="BM21" s="28"/>
      <c r="BN21" s="28"/>
      <c r="BO21" s="28"/>
      <c r="BP21" s="28"/>
      <c r="BQ21" s="28"/>
    </row>
    <row r="22" spans="1:69">
      <c r="A22" s="221" t="s">
        <v>156</v>
      </c>
      <c r="B22" s="214"/>
      <c r="C22" s="126"/>
      <c r="D22" s="111"/>
      <c r="E22" s="111"/>
      <c r="F22" s="111"/>
      <c r="G22" s="111"/>
      <c r="H22" s="111"/>
      <c r="I22" s="111"/>
      <c r="J22" s="111"/>
      <c r="K22" s="111"/>
      <c r="L22" s="111"/>
      <c r="M22" s="111"/>
      <c r="N22" s="111"/>
      <c r="O22" s="111"/>
      <c r="P22" s="111"/>
      <c r="Q22" s="111"/>
      <c r="R22" s="111"/>
      <c r="S22" s="111"/>
      <c r="T22" s="111"/>
      <c r="U22" s="111"/>
      <c r="V22" s="111"/>
      <c r="W22" s="111"/>
      <c r="X22" s="111"/>
      <c r="Y22" s="111"/>
      <c r="Z22" s="111"/>
      <c r="AA22" s="111"/>
      <c r="AB22" s="111"/>
      <c r="AC22" s="111"/>
      <c r="AD22" s="111"/>
      <c r="AE22" s="111"/>
      <c r="AF22" s="111"/>
      <c r="AG22" s="111"/>
      <c r="AH22" s="111"/>
      <c r="AI22" s="111"/>
      <c r="AJ22" s="111"/>
      <c r="AK22" s="111"/>
      <c r="AL22" s="111"/>
      <c r="AM22" s="111"/>
      <c r="AN22" s="111"/>
      <c r="AO22" s="111"/>
      <c r="AP22" s="111"/>
      <c r="AQ22" s="111"/>
      <c r="AR22" s="111"/>
      <c r="AS22" s="111"/>
      <c r="AT22" s="111"/>
      <c r="AU22" s="111"/>
      <c r="AV22" s="111"/>
      <c r="AW22" s="111"/>
      <c r="AX22" s="111"/>
      <c r="AY22" s="111"/>
      <c r="AZ22" s="111"/>
      <c r="BA22" s="111"/>
      <c r="BB22" s="111"/>
    </row>
    <row r="23" spans="1:69" s="24" customFormat="1">
      <c r="A23" s="24" t="s">
        <v>938</v>
      </c>
      <c r="C23" s="231" t="s">
        <v>16</v>
      </c>
      <c r="D23" s="33">
        <v>2008</v>
      </c>
      <c r="E23" s="33">
        <f t="shared" ref="E23:AJ23" si="15">D23+1</f>
        <v>2009</v>
      </c>
      <c r="F23" s="33">
        <f t="shared" si="15"/>
        <v>2010</v>
      </c>
      <c r="G23" s="33">
        <f t="shared" si="15"/>
        <v>2011</v>
      </c>
      <c r="H23" s="33">
        <f t="shared" si="15"/>
        <v>2012</v>
      </c>
      <c r="I23" s="33">
        <f t="shared" si="15"/>
        <v>2013</v>
      </c>
      <c r="J23" s="27">
        <f t="shared" si="15"/>
        <v>2014</v>
      </c>
      <c r="K23" s="27">
        <f t="shared" si="15"/>
        <v>2015</v>
      </c>
      <c r="L23" s="27">
        <f t="shared" si="15"/>
        <v>2016</v>
      </c>
      <c r="M23" s="27">
        <f t="shared" si="15"/>
        <v>2017</v>
      </c>
      <c r="N23" s="27">
        <f t="shared" si="15"/>
        <v>2018</v>
      </c>
      <c r="O23" s="27">
        <f t="shared" si="15"/>
        <v>2019</v>
      </c>
      <c r="P23" s="27">
        <f t="shared" si="15"/>
        <v>2020</v>
      </c>
      <c r="Q23" s="27">
        <f t="shared" si="15"/>
        <v>2021</v>
      </c>
      <c r="R23" s="27">
        <f t="shared" si="15"/>
        <v>2022</v>
      </c>
      <c r="S23" s="27">
        <f t="shared" si="15"/>
        <v>2023</v>
      </c>
      <c r="T23" s="27">
        <f t="shared" si="15"/>
        <v>2024</v>
      </c>
      <c r="U23" s="27">
        <f t="shared" si="15"/>
        <v>2025</v>
      </c>
      <c r="V23" s="27">
        <f t="shared" si="15"/>
        <v>2026</v>
      </c>
      <c r="W23" s="27">
        <f t="shared" si="15"/>
        <v>2027</v>
      </c>
      <c r="X23" s="27">
        <f t="shared" si="15"/>
        <v>2028</v>
      </c>
      <c r="Y23" s="27">
        <f t="shared" si="15"/>
        <v>2029</v>
      </c>
      <c r="Z23" s="27">
        <f t="shared" si="15"/>
        <v>2030</v>
      </c>
      <c r="AA23" s="27">
        <f t="shared" si="15"/>
        <v>2031</v>
      </c>
      <c r="AB23" s="27">
        <f t="shared" si="15"/>
        <v>2032</v>
      </c>
      <c r="AC23" s="27">
        <f t="shared" si="15"/>
        <v>2033</v>
      </c>
      <c r="AD23" s="27">
        <f t="shared" si="15"/>
        <v>2034</v>
      </c>
      <c r="AE23" s="27">
        <f t="shared" si="15"/>
        <v>2035</v>
      </c>
      <c r="AF23" s="27">
        <f t="shared" si="15"/>
        <v>2036</v>
      </c>
      <c r="AG23" s="27">
        <f t="shared" si="15"/>
        <v>2037</v>
      </c>
      <c r="AH23" s="27">
        <f t="shared" si="15"/>
        <v>2038</v>
      </c>
      <c r="AI23" s="27">
        <f t="shared" si="15"/>
        <v>2039</v>
      </c>
      <c r="AJ23" s="27">
        <f t="shared" si="15"/>
        <v>2040</v>
      </c>
      <c r="AK23" s="27">
        <f t="shared" ref="AK23:BB23" si="16">AJ23+1</f>
        <v>2041</v>
      </c>
      <c r="AL23" s="27">
        <f t="shared" si="16"/>
        <v>2042</v>
      </c>
      <c r="AM23" s="27">
        <f t="shared" si="16"/>
        <v>2043</v>
      </c>
      <c r="AN23" s="27">
        <f t="shared" si="16"/>
        <v>2044</v>
      </c>
      <c r="AO23" s="27">
        <f t="shared" si="16"/>
        <v>2045</v>
      </c>
      <c r="AP23" s="27">
        <f t="shared" si="16"/>
        <v>2046</v>
      </c>
      <c r="AQ23" s="27">
        <f t="shared" si="16"/>
        <v>2047</v>
      </c>
      <c r="AR23" s="27">
        <f t="shared" si="16"/>
        <v>2048</v>
      </c>
      <c r="AS23" s="27">
        <f t="shared" si="16"/>
        <v>2049</v>
      </c>
      <c r="AT23" s="27">
        <f t="shared" si="16"/>
        <v>2050</v>
      </c>
      <c r="AU23" s="27">
        <f t="shared" si="16"/>
        <v>2051</v>
      </c>
      <c r="AV23" s="27">
        <f t="shared" si="16"/>
        <v>2052</v>
      </c>
      <c r="AW23" s="27">
        <f t="shared" si="16"/>
        <v>2053</v>
      </c>
      <c r="AX23" s="27">
        <f t="shared" si="16"/>
        <v>2054</v>
      </c>
      <c r="AY23" s="27">
        <f t="shared" si="16"/>
        <v>2055</v>
      </c>
      <c r="AZ23" s="27">
        <f t="shared" si="16"/>
        <v>2056</v>
      </c>
      <c r="BA23" s="27">
        <f t="shared" si="16"/>
        <v>2057</v>
      </c>
      <c r="BB23" s="27">
        <f t="shared" si="16"/>
        <v>2058</v>
      </c>
      <c r="BC23" s="27"/>
    </row>
    <row r="24" spans="1:69">
      <c r="A24" t="s">
        <v>108</v>
      </c>
      <c r="B24" s="111"/>
      <c r="C24" s="249">
        <f>SUMIF('Wainwright WW Collection'!$AG$64:$AG$281,"&lt;2008",'Wainwright WW Collection'!$G$64:$G$281)</f>
        <v>0</v>
      </c>
      <c r="D24" s="249">
        <f>SUMIF('Wainwright WW Collection'!$AG$64:$AG$281,D23,'Wainwright WW Collection'!$G$64:$G$281)</f>
        <v>0</v>
      </c>
      <c r="E24" s="249">
        <f>SUMIF('Wainwright WW Collection'!$AG$64:$AG$281,E23,'Wainwright WW Collection'!$G$64:$G$281)</f>
        <v>0</v>
      </c>
      <c r="F24" s="249">
        <f>SUMIF('Wainwright WW Collection'!$AG$64:$AG$281,F23,'Wainwright WW Collection'!$G$64:$G$281)</f>
        <v>292000</v>
      </c>
      <c r="G24" s="249">
        <f>SUMIF('Wainwright WW Collection'!$AG$64:$AG$281,G23,'Wainwright WW Collection'!$G$64:$G$281)</f>
        <v>0</v>
      </c>
      <c r="H24" s="249">
        <f>SUMIF('Wainwright WW Collection'!$AG$64:$AG$281,H23,'Wainwright WW Collection'!$G$64:$G$281)</f>
        <v>0</v>
      </c>
      <c r="I24" s="249">
        <f>SUMIF('Wainwright WW Collection'!$AG$64:$AG$281,I23,'Wainwright WW Collection'!$G$64:$G$281)</f>
        <v>0</v>
      </c>
      <c r="J24" s="249">
        <f>SUMIF('Wainwright WW Collection'!$AG$64:$AG$281,J23,'Wainwright WW Collection'!$G$64:$G$281)</f>
        <v>0</v>
      </c>
      <c r="K24" s="249">
        <f>SUMIF('Wainwright WW Collection'!$AG$64:$AG$281,K23,'Wainwright WW Collection'!$G$64:$G$281)</f>
        <v>207515</v>
      </c>
      <c r="L24" s="249">
        <f>SUMIF('Wainwright WW Collection'!$AG$64:$AG$281,L23,'Wainwright WW Collection'!$G$64:$G$281)</f>
        <v>0</v>
      </c>
      <c r="M24" s="249">
        <f>SUMIF('Wainwright WW Collection'!$AG$64:$AG$281,M23,'Wainwright WW Collection'!$G$64:$G$281)</f>
        <v>589760</v>
      </c>
      <c r="N24" s="249">
        <f>SUMIF('Wainwright WW Collection'!$AG$64:$AG$281,N23,'Wainwright WW Collection'!$G$64:$G$281)</f>
        <v>0</v>
      </c>
      <c r="O24" s="249">
        <f>SUMIF('Wainwright WW Collection'!$AG$64:$AG$281,O23,'Wainwright WW Collection'!$G$64:$G$281)</f>
        <v>0</v>
      </c>
      <c r="P24" s="249">
        <f>SUMIF('Wainwright WW Collection'!$AG$64:$AG$281,P23,'Wainwright WW Collection'!$G$64:$G$281)</f>
        <v>254460</v>
      </c>
      <c r="Q24" s="249">
        <f>SUMIF('Wainwright WW Collection'!$AG$64:$AG$281,Q23,'Wainwright WW Collection'!$G$64:$G$281)</f>
        <v>0</v>
      </c>
      <c r="R24" s="249">
        <f>SUMIF('Wainwright WW Collection'!$AG$64:$AG$281,R23,'Wainwright WW Collection'!$G$64:$G$281)</f>
        <v>0</v>
      </c>
      <c r="S24" s="249">
        <f>SUMIF('Wainwright WW Collection'!$AG$64:$AG$281,S23,'Wainwright WW Collection'!$G$64:$G$281)</f>
        <v>0</v>
      </c>
      <c r="T24" s="249">
        <f>SUMIF('Wainwright WW Collection'!$AG$64:$AG$281,T23,'Wainwright WW Collection'!$G$64:$G$281)</f>
        <v>0</v>
      </c>
      <c r="U24" s="249">
        <f>SUMIF('Wainwright WW Collection'!$AG$64:$AG$281,U23,'Wainwright WW Collection'!$G$64:$G$281)</f>
        <v>1290950</v>
      </c>
      <c r="V24" s="249">
        <f>SUMIF('Wainwright WW Collection'!$AG$64:$AG$281,V23,'Wainwright WW Collection'!$G$64:$G$281)</f>
        <v>0</v>
      </c>
      <c r="W24" s="249">
        <f>SUMIF('Wainwright WW Collection'!$AG$64:$AG$281,W23,'Wainwright WW Collection'!$G$64:$G$281)</f>
        <v>0</v>
      </c>
      <c r="X24" s="249">
        <f>SUMIF('Wainwright WW Collection'!$AG$64:$AG$281,X23,'Wainwright WW Collection'!$G$64:$G$281)</f>
        <v>10000</v>
      </c>
      <c r="Y24" s="249">
        <f>SUMIF('Wainwright WW Collection'!$AG$64:$AG$281,Y23,'Wainwright WW Collection'!$G$64:$G$281)</f>
        <v>0</v>
      </c>
      <c r="Z24" s="249">
        <f>SUMIF('Wainwright WW Collection'!$AG$64:$AG$281,Z23,'Wainwright WW Collection'!$G$64:$G$281)</f>
        <v>1312515</v>
      </c>
      <c r="AA24" s="249">
        <f>SUMIF('Wainwright WW Collection'!$AG$64:$AG$281,AA23,'Wainwright WW Collection'!$G$64:$G$281)</f>
        <v>0</v>
      </c>
      <c r="AB24" s="249">
        <f>SUMIF('Wainwright WW Collection'!$AG$64:$AG$281,AB23,'Wainwright WW Collection'!$G$64:$G$281)</f>
        <v>0</v>
      </c>
      <c r="AC24" s="249">
        <f>SUMIF('Wainwright WW Collection'!$AG$64:$AG$281,AC23,'Wainwright WW Collection'!$G$64:$G$281)</f>
        <v>0</v>
      </c>
      <c r="AD24" s="249">
        <f>SUMIF('Wainwright WW Collection'!$AG$64:$AG$281,AD23,'Wainwright WW Collection'!$G$64:$G$281)</f>
        <v>0</v>
      </c>
      <c r="AE24" s="249">
        <f>SUMIF('Wainwright WW Collection'!$AG$64:$AG$281,AE23,'Wainwright WW Collection'!$G$64:$G$281)</f>
        <v>146640</v>
      </c>
      <c r="AF24" s="249">
        <f>SUMIF('Wainwright WW Collection'!$AG$64:$AG$281,AF23,'Wainwright WW Collection'!$G$64:$G$281)</f>
        <v>0</v>
      </c>
      <c r="AG24" s="249">
        <f>SUMIF('Wainwright WW Collection'!$AG$64:$AG$281,AG23,'Wainwright WW Collection'!$G$64:$G$281)</f>
        <v>40000</v>
      </c>
      <c r="AH24" s="249">
        <f>SUMIF('Wainwright WW Collection'!$AG$64:$AG$281,AH23,'Wainwright WW Collection'!$G$64:$G$281)</f>
        <v>20000</v>
      </c>
      <c r="AI24" s="249">
        <f>SUMIF('Wainwright WW Collection'!$AG$64:$AG$281,AI23,'Wainwright WW Collection'!$G$64:$G$281)</f>
        <v>40000</v>
      </c>
      <c r="AJ24" s="249">
        <f>SUMIF('Wainwright WW Collection'!$AG$64:$AG$281,AJ23,'Wainwright WW Collection'!$G$64:$G$281)</f>
        <v>30000</v>
      </c>
      <c r="AK24" s="249">
        <f>SUMIF('Wainwright WW Collection'!$AG$64:$AG$281,AK23,'Wainwright WW Collection'!$G$64:$G$281)</f>
        <v>40000</v>
      </c>
      <c r="AL24" s="249">
        <f>SUMIF('Wainwright WW Collection'!$AG$64:$AG$281,AL23,'Wainwright WW Collection'!$G$64:$G$281)</f>
        <v>0</v>
      </c>
      <c r="AM24" s="249">
        <f>SUMIF('Wainwright WW Collection'!$AG$64:$AG$281,AM23,'Wainwright WW Collection'!$G$64:$G$281)</f>
        <v>0</v>
      </c>
      <c r="AN24" s="249">
        <f>SUMIF('Wainwright WW Collection'!$AG$64:$AG$281,AN23,'Wainwright WW Collection'!$G$64:$G$281)</f>
        <v>0</v>
      </c>
      <c r="AO24" s="249">
        <f>SUMIF('Wainwright WW Collection'!$AG$64:$AG$281,AO23,'Wainwright WW Collection'!$G$64:$G$281)</f>
        <v>0</v>
      </c>
      <c r="AP24" s="249">
        <f>SUMIF('Wainwright WW Collection'!$AG$64:$AG$281,AP23,'Wainwright WW Collection'!$G$64:$G$281)</f>
        <v>0</v>
      </c>
      <c r="AQ24" s="249">
        <f>SUMIF('Wainwright WW Collection'!$AG$64:$AG$281,AQ23,'Wainwright WW Collection'!$G$64:$G$281)</f>
        <v>0</v>
      </c>
      <c r="AR24" s="249">
        <f>SUMIF('Wainwright WW Collection'!$AG$64:$AG$281,AR23,'Wainwright WW Collection'!$G$64:$G$281)</f>
        <v>0</v>
      </c>
      <c r="AS24" s="249">
        <f>SUMIF('Wainwright WW Collection'!$AG$64:$AG$281,AS23,'Wainwright WW Collection'!$G$64:$G$281)</f>
        <v>0</v>
      </c>
      <c r="AT24" s="249">
        <f>SUMIF('Wainwright WW Collection'!$AG$64:$AG$281,AT23,'Wainwright WW Collection'!$G$64:$G$281)</f>
        <v>0</v>
      </c>
      <c r="AU24" s="249">
        <f>SUMIF('Wainwright WW Collection'!$AG$64:$AG$281,AU23,'Wainwright WW Collection'!$G$64:$G$281)</f>
        <v>0</v>
      </c>
      <c r="AV24" s="249">
        <f>SUMIF('Wainwright WW Collection'!$AG$64:$AG$281,AV23,'Wainwright WW Collection'!$G$64:$G$281)</f>
        <v>0</v>
      </c>
      <c r="AW24" s="249">
        <f>SUMIF('Wainwright WW Collection'!$AG$64:$AG$281,AW23,'Wainwright WW Collection'!$G$64:$G$281)</f>
        <v>0</v>
      </c>
      <c r="AX24" s="249">
        <f>SUMIF('Wainwright WW Collection'!$AG$64:$AG$281,AX23,'Wainwright WW Collection'!$G$64:$G$281)</f>
        <v>0</v>
      </c>
      <c r="AY24" s="249">
        <f>SUMIF('Wainwright WW Collection'!$AG$64:$AG$281,AY23,'Wainwright WW Collection'!$G$64:$G$281)</f>
        <v>0</v>
      </c>
      <c r="AZ24" s="249">
        <f>SUMIF('Wainwright WW Collection'!$AG$64:$AG$281,AZ23,'Wainwright WW Collection'!$G$64:$G$281)</f>
        <v>0</v>
      </c>
      <c r="BA24" s="249">
        <f>SUMIF('Wainwright WW Collection'!$AG$64:$AG$281,BA23,'Wainwright WW Collection'!$G$64:$G$281)</f>
        <v>0</v>
      </c>
      <c r="BB24" s="249">
        <f>SUMIF('Wainwright WW Collection'!$AG$64:$AG$281,BB23,'Wainwright WW Collection'!$G$64:$G$281)</f>
        <v>0</v>
      </c>
      <c r="BC24" s="28"/>
      <c r="BD24" s="28"/>
      <c r="BE24" s="28"/>
      <c r="BF24" s="28"/>
      <c r="BG24" s="28"/>
      <c r="BH24" s="28"/>
      <c r="BI24" s="28"/>
      <c r="BJ24" s="28"/>
      <c r="BK24" s="28"/>
      <c r="BL24" s="28"/>
      <c r="BM24" s="28"/>
      <c r="BN24" s="28"/>
      <c r="BO24" s="28"/>
      <c r="BP24" s="28"/>
      <c r="BQ24" s="28"/>
    </row>
    <row r="25" spans="1:69">
      <c r="A25" t="s">
        <v>109</v>
      </c>
      <c r="B25" s="111"/>
      <c r="C25" s="249">
        <f>'Wainwright_Pipe_R_R_Th&amp;Pr'!C74</f>
        <v>0</v>
      </c>
      <c r="D25" s="249">
        <f>'Wainwright_Pipe_R_R_Th&amp;Pr'!D74</f>
        <v>3268557.3990893252</v>
      </c>
      <c r="E25" s="249">
        <f>'Wainwright_Pipe_R_R_Th&amp;Pr'!E74</f>
        <v>0</v>
      </c>
      <c r="F25" s="249">
        <f>'Wainwright_Pipe_R_R_Th&amp;Pr'!F74</f>
        <v>0</v>
      </c>
      <c r="G25" s="249">
        <f>'Wainwright_Pipe_R_R_Th&amp;Pr'!G74</f>
        <v>761401.24864304578</v>
      </c>
      <c r="H25" s="249">
        <f>'Wainwright_Pipe_R_R_Th&amp;Pr'!H74</f>
        <v>869084.86408167356</v>
      </c>
      <c r="I25" s="249">
        <f>'Wainwright_Pipe_R_R_Th&amp;Pr'!I74</f>
        <v>793118.26697725221</v>
      </c>
      <c r="J25" s="249">
        <f>'Wainwright_Pipe_R_R_Th&amp;Pr'!J74</f>
        <v>573220.03348082432</v>
      </c>
      <c r="K25" s="249">
        <f>'Wainwright_Pipe_R_R_Th&amp;Pr'!K74</f>
        <v>546419.63500997517</v>
      </c>
      <c r="L25" s="249">
        <f>'Wainwright_Pipe_R_R_Th&amp;Pr'!L74</f>
        <v>750989.58305005403</v>
      </c>
      <c r="M25" s="249">
        <f>'Wainwright_Pipe_R_R_Th&amp;Pr'!M74</f>
        <v>403934.0632836619</v>
      </c>
      <c r="N25" s="249">
        <f>'Wainwright_Pipe_R_R_Th&amp;Pr'!N74</f>
        <v>740770.72607915476</v>
      </c>
      <c r="O25" s="249">
        <f>'Wainwright_Pipe_R_R_Th&amp;Pr'!O74</f>
        <v>711463.8155211038</v>
      </c>
      <c r="P25" s="249">
        <f>'Wainwright_Pipe_R_R_Th&amp;Pr'!P74</f>
        <v>725924.4621780368</v>
      </c>
      <c r="Q25" s="249">
        <f>'Wainwright_Pipe_R_R_Th&amp;Pr'!Q74</f>
        <v>1203511.4191010108</v>
      </c>
      <c r="R25" s="249">
        <f>'Wainwright_Pipe_R_R_Th&amp;Pr'!R74</f>
        <v>824064.05082308885</v>
      </c>
      <c r="S25" s="249">
        <f>'Wainwright_Pipe_R_R_Th&amp;Pr'!S74</f>
        <v>929144.74986346869</v>
      </c>
      <c r="T25" s="249">
        <f>'Wainwright_Pipe_R_R_Th&amp;Pr'!T74</f>
        <v>839295.93196839164</v>
      </c>
      <c r="U25" s="249">
        <f>'Wainwright_Pipe_R_R_Th&amp;Pr'!U74</f>
        <v>388509.3735162667</v>
      </c>
      <c r="V25" s="249">
        <f>'Wainwright_Pipe_R_R_Th&amp;Pr'!V74</f>
        <v>1036924.7696131426</v>
      </c>
      <c r="W25" s="249">
        <f>'Wainwright_Pipe_R_R_Th&amp;Pr'!W74</f>
        <v>268003.98470849171</v>
      </c>
      <c r="X25" s="249">
        <f>'Wainwright_Pipe_R_R_Th&amp;Pr'!X74</f>
        <v>424178.96860336815</v>
      </c>
      <c r="Y25" s="249">
        <f>'Wainwright_Pipe_R_R_Th&amp;Pr'!Y74</f>
        <v>529838.0935100253</v>
      </c>
      <c r="Z25" s="249">
        <f>'Wainwright_Pipe_R_R_Th&amp;Pr'!Z74</f>
        <v>585366.97667264799</v>
      </c>
      <c r="AA25" s="249">
        <f>'Wainwright_Pipe_R_R_Th&amp;Pr'!AA74</f>
        <v>645908.88400967419</v>
      </c>
      <c r="AB25" s="249">
        <f>'Wainwright_Pipe_R_R_Th&amp;Pr'!AB74</f>
        <v>563965.21962038719</v>
      </c>
      <c r="AC25" s="249">
        <f>'Wainwright_Pipe_R_R_Th&amp;Pr'!AC74</f>
        <v>959222.89490988932</v>
      </c>
      <c r="AD25" s="249">
        <f>'Wainwright_Pipe_R_R_Th&amp;Pr'!AD74</f>
        <v>395643.29253368702</v>
      </c>
      <c r="AE25" s="249">
        <f>'Wainwright_Pipe_R_R_Th&amp;Pr'!AE74</f>
        <v>395643.29253368702</v>
      </c>
      <c r="AF25" s="249">
        <f>'Wainwright_Pipe_R_R_Th&amp;Pr'!AF74</f>
        <v>543527.50567858852</v>
      </c>
      <c r="AG25" s="249">
        <f>'Wainwright_Pipe_R_R_Th&amp;Pr'!AG74</f>
        <v>630677.0028643714</v>
      </c>
      <c r="AH25" s="249">
        <f>'Wainwright_Pipe_R_R_Th&amp;Pr'!AH74</f>
        <v>0</v>
      </c>
      <c r="AI25" s="249">
        <f>'Wainwright_Pipe_R_R_Th&amp;Pr'!AI74</f>
        <v>0</v>
      </c>
      <c r="AJ25" s="249">
        <f>'Wainwright_Pipe_R_R_Th&amp;Pr'!AJ74</f>
        <v>0</v>
      </c>
      <c r="AK25" s="249">
        <f>'Wainwright_Pipe_R_R_Th&amp;Pr'!AK74</f>
        <v>0</v>
      </c>
      <c r="AL25" s="249">
        <f>'Wainwright_Pipe_R_R_Th&amp;Pr'!AL74</f>
        <v>0</v>
      </c>
      <c r="AM25" s="249">
        <f>'Wainwright_Pipe_R_R_Th&amp;Pr'!AM74</f>
        <v>0</v>
      </c>
      <c r="AN25" s="249">
        <f>'Wainwright_Pipe_R_R_Th&amp;Pr'!AN74</f>
        <v>655617.27359188418</v>
      </c>
      <c r="AO25" s="249">
        <f>'Wainwright_Pipe_R_R_Th&amp;Pr'!AO74</f>
        <v>655617.27359188418</v>
      </c>
      <c r="AP25" s="249">
        <f>'Wainwright_Pipe_R_R_Th&amp;Pr'!AP74</f>
        <v>655617.27359188418</v>
      </c>
      <c r="AQ25" s="249">
        <f>'Wainwright_Pipe_R_R_Th&amp;Pr'!AQ74</f>
        <v>655617.27359188418</v>
      </c>
      <c r="AR25" s="249">
        <f>'Wainwright_Pipe_R_R_Th&amp;Pr'!AR74</f>
        <v>655617.27359188418</v>
      </c>
      <c r="AS25" s="249">
        <f>'Wainwright_Pipe_R_R_Th&amp;Pr'!AS74</f>
        <v>655617.27359188418</v>
      </c>
      <c r="AT25" s="249">
        <f>'Wainwright_Pipe_R_R_Th&amp;Pr'!AT74</f>
        <v>655617.27359188418</v>
      </c>
      <c r="AU25" s="249">
        <f>'Wainwright_Pipe_R_R_Th&amp;Pr'!AU74</f>
        <v>655617.27359188418</v>
      </c>
      <c r="AV25" s="249">
        <f>'Wainwright_Pipe_R_R_Th&amp;Pr'!AV74</f>
        <v>655617.27359188418</v>
      </c>
      <c r="AW25" s="249">
        <f>'Wainwright_Pipe_R_R_Th&amp;Pr'!AW74</f>
        <v>655373.00486103771</v>
      </c>
      <c r="AX25" s="249">
        <f>'Wainwright_Pipe_R_R_Th&amp;Pr'!AX74</f>
        <v>0</v>
      </c>
      <c r="AY25" s="249">
        <f>'Wainwright_Pipe_R_R_Th&amp;Pr'!AY74</f>
        <v>0</v>
      </c>
      <c r="AZ25" s="249">
        <f>'Wainwright_Pipe_R_R_Th&amp;Pr'!AZ74</f>
        <v>0</v>
      </c>
      <c r="BA25" s="249">
        <f>'Wainwright_Pipe_R_R_Th&amp;Pr'!BA74</f>
        <v>0</v>
      </c>
      <c r="BB25" s="249">
        <f>'Wainwright_Pipe_R_R_Th&amp;Pr'!BB74</f>
        <v>0</v>
      </c>
      <c r="BC25" s="28"/>
      <c r="BD25" s="28"/>
      <c r="BE25" s="28"/>
      <c r="BF25" s="28"/>
      <c r="BG25" s="28"/>
      <c r="BH25" s="28"/>
      <c r="BI25" s="28"/>
      <c r="BJ25" s="28"/>
      <c r="BK25" s="28"/>
      <c r="BL25" s="28"/>
      <c r="BM25" s="28"/>
      <c r="BN25" s="28"/>
      <c r="BO25" s="28"/>
      <c r="BP25" s="28"/>
      <c r="BQ25" s="28"/>
    </row>
    <row r="26" spans="1:69">
      <c r="A26" t="s">
        <v>421</v>
      </c>
      <c r="B26" s="111"/>
      <c r="C26" s="249">
        <f t="shared" ref="C26:AH26" si="17">SUM(C25,C24)</f>
        <v>0</v>
      </c>
      <c r="D26" s="249">
        <f t="shared" si="17"/>
        <v>3268557.3990893252</v>
      </c>
      <c r="E26" s="249">
        <f t="shared" si="17"/>
        <v>0</v>
      </c>
      <c r="F26" s="249">
        <f t="shared" si="17"/>
        <v>292000</v>
      </c>
      <c r="G26" s="249">
        <f t="shared" si="17"/>
        <v>761401.24864304578</v>
      </c>
      <c r="H26" s="249">
        <f t="shared" si="17"/>
        <v>869084.86408167356</v>
      </c>
      <c r="I26" s="249">
        <f t="shared" si="17"/>
        <v>793118.26697725221</v>
      </c>
      <c r="J26" s="249">
        <f t="shared" si="17"/>
        <v>573220.03348082432</v>
      </c>
      <c r="K26" s="249">
        <f t="shared" si="17"/>
        <v>753934.63500997517</v>
      </c>
      <c r="L26" s="249">
        <f t="shared" si="17"/>
        <v>750989.58305005403</v>
      </c>
      <c r="M26" s="249">
        <f t="shared" si="17"/>
        <v>993694.06328366185</v>
      </c>
      <c r="N26" s="249">
        <f t="shared" si="17"/>
        <v>740770.72607915476</v>
      </c>
      <c r="O26" s="249">
        <f t="shared" si="17"/>
        <v>711463.8155211038</v>
      </c>
      <c r="P26" s="249">
        <f t="shared" si="17"/>
        <v>980384.4621780368</v>
      </c>
      <c r="Q26" s="249">
        <f t="shared" si="17"/>
        <v>1203511.4191010108</v>
      </c>
      <c r="R26" s="249">
        <f t="shared" si="17"/>
        <v>824064.05082308885</v>
      </c>
      <c r="S26" s="249">
        <f t="shared" si="17"/>
        <v>929144.74986346869</v>
      </c>
      <c r="T26" s="249">
        <f t="shared" si="17"/>
        <v>839295.93196839164</v>
      </c>
      <c r="U26" s="249">
        <f t="shared" si="17"/>
        <v>1679459.3735162667</v>
      </c>
      <c r="V26" s="249">
        <f t="shared" si="17"/>
        <v>1036924.7696131426</v>
      </c>
      <c r="W26" s="249">
        <f t="shared" si="17"/>
        <v>268003.98470849171</v>
      </c>
      <c r="X26" s="249">
        <f t="shared" si="17"/>
        <v>434178.96860336815</v>
      </c>
      <c r="Y26" s="249">
        <f t="shared" si="17"/>
        <v>529838.0935100253</v>
      </c>
      <c r="Z26" s="249">
        <f t="shared" si="17"/>
        <v>1897881.976672648</v>
      </c>
      <c r="AA26" s="249">
        <f t="shared" si="17"/>
        <v>645908.88400967419</v>
      </c>
      <c r="AB26" s="249">
        <f t="shared" si="17"/>
        <v>563965.21962038719</v>
      </c>
      <c r="AC26" s="249">
        <f t="shared" si="17"/>
        <v>959222.89490988932</v>
      </c>
      <c r="AD26" s="249">
        <f t="shared" si="17"/>
        <v>395643.29253368702</v>
      </c>
      <c r="AE26" s="249">
        <f t="shared" si="17"/>
        <v>542283.29253368708</v>
      </c>
      <c r="AF26" s="249">
        <f t="shared" si="17"/>
        <v>543527.50567858852</v>
      </c>
      <c r="AG26" s="249">
        <f t="shared" si="17"/>
        <v>670677.0028643714</v>
      </c>
      <c r="AH26" s="249">
        <f t="shared" si="17"/>
        <v>20000</v>
      </c>
      <c r="AI26" s="249">
        <f t="shared" ref="AI26:BB26" si="18">SUM(AI25,AI24)</f>
        <v>40000</v>
      </c>
      <c r="AJ26" s="249">
        <f t="shared" si="18"/>
        <v>30000</v>
      </c>
      <c r="AK26" s="249">
        <f t="shared" si="18"/>
        <v>40000</v>
      </c>
      <c r="AL26" s="249">
        <f t="shared" si="18"/>
        <v>0</v>
      </c>
      <c r="AM26" s="249">
        <f t="shared" si="18"/>
        <v>0</v>
      </c>
      <c r="AN26" s="249">
        <f t="shared" si="18"/>
        <v>655617.27359188418</v>
      </c>
      <c r="AO26" s="249">
        <f t="shared" si="18"/>
        <v>655617.27359188418</v>
      </c>
      <c r="AP26" s="249">
        <f t="shared" si="18"/>
        <v>655617.27359188418</v>
      </c>
      <c r="AQ26" s="249">
        <f t="shared" si="18"/>
        <v>655617.27359188418</v>
      </c>
      <c r="AR26" s="249">
        <f t="shared" si="18"/>
        <v>655617.27359188418</v>
      </c>
      <c r="AS26" s="249">
        <f t="shared" si="18"/>
        <v>655617.27359188418</v>
      </c>
      <c r="AT26" s="249">
        <f t="shared" si="18"/>
        <v>655617.27359188418</v>
      </c>
      <c r="AU26" s="249">
        <f t="shared" si="18"/>
        <v>655617.27359188418</v>
      </c>
      <c r="AV26" s="249">
        <f t="shared" si="18"/>
        <v>655617.27359188418</v>
      </c>
      <c r="AW26" s="249">
        <f t="shared" si="18"/>
        <v>655373.00486103771</v>
      </c>
      <c r="AX26" s="249">
        <f t="shared" si="18"/>
        <v>0</v>
      </c>
      <c r="AY26" s="249">
        <f t="shared" si="18"/>
        <v>0</v>
      </c>
      <c r="AZ26" s="249">
        <f t="shared" si="18"/>
        <v>0</v>
      </c>
      <c r="BA26" s="249">
        <f t="shared" si="18"/>
        <v>0</v>
      </c>
      <c r="BB26" s="249">
        <f t="shared" si="18"/>
        <v>0</v>
      </c>
      <c r="BC26" s="28"/>
      <c r="BD26" s="28"/>
      <c r="BE26" s="28"/>
      <c r="BF26" s="28"/>
      <c r="BG26" s="28"/>
      <c r="BH26" s="28"/>
      <c r="BI26" s="28"/>
      <c r="BJ26" s="28"/>
      <c r="BK26" s="28"/>
      <c r="BL26" s="28"/>
      <c r="BM26" s="28"/>
      <c r="BN26" s="28"/>
      <c r="BO26" s="28"/>
      <c r="BP26" s="28"/>
      <c r="BQ26" s="28"/>
    </row>
    <row r="27" spans="1:69">
      <c r="A27" t="s">
        <v>422</v>
      </c>
      <c r="B27" s="111"/>
      <c r="C27" s="428">
        <f>C26</f>
        <v>0</v>
      </c>
      <c r="D27" s="428">
        <f t="shared" ref="D27:BB27" si="19">D26</f>
        <v>3268557.3990893252</v>
      </c>
      <c r="E27" s="428">
        <f t="shared" si="19"/>
        <v>0</v>
      </c>
      <c r="F27" s="428">
        <f t="shared" si="19"/>
        <v>292000</v>
      </c>
      <c r="G27" s="428">
        <f t="shared" si="19"/>
        <v>761401.24864304578</v>
      </c>
      <c r="H27" s="428">
        <f t="shared" si="19"/>
        <v>869084.86408167356</v>
      </c>
      <c r="I27" s="428">
        <f t="shared" si="19"/>
        <v>793118.26697725221</v>
      </c>
      <c r="J27" s="428">
        <f t="shared" si="19"/>
        <v>573220.03348082432</v>
      </c>
      <c r="K27" s="428">
        <f t="shared" si="19"/>
        <v>753934.63500997517</v>
      </c>
      <c r="L27" s="428">
        <f t="shared" si="19"/>
        <v>750989.58305005403</v>
      </c>
      <c r="M27" s="428">
        <f t="shared" si="19"/>
        <v>993694.06328366185</v>
      </c>
      <c r="N27" s="428">
        <f t="shared" si="19"/>
        <v>740770.72607915476</v>
      </c>
      <c r="O27" s="428">
        <f t="shared" si="19"/>
        <v>711463.8155211038</v>
      </c>
      <c r="P27" s="428">
        <f t="shared" si="19"/>
        <v>980384.4621780368</v>
      </c>
      <c r="Q27" s="428">
        <f t="shared" si="19"/>
        <v>1203511.4191010108</v>
      </c>
      <c r="R27" s="428">
        <f t="shared" si="19"/>
        <v>824064.05082308885</v>
      </c>
      <c r="S27" s="428">
        <f t="shared" si="19"/>
        <v>929144.74986346869</v>
      </c>
      <c r="T27" s="428">
        <f t="shared" si="19"/>
        <v>839295.93196839164</v>
      </c>
      <c r="U27" s="428">
        <f t="shared" si="19"/>
        <v>1679459.3735162667</v>
      </c>
      <c r="V27" s="428">
        <f t="shared" si="19"/>
        <v>1036924.7696131426</v>
      </c>
      <c r="W27" s="428">
        <f t="shared" si="19"/>
        <v>268003.98470849171</v>
      </c>
      <c r="X27" s="428">
        <f t="shared" si="19"/>
        <v>434178.96860336815</v>
      </c>
      <c r="Y27" s="428">
        <f t="shared" si="19"/>
        <v>529838.0935100253</v>
      </c>
      <c r="Z27" s="428">
        <f t="shared" si="19"/>
        <v>1897881.976672648</v>
      </c>
      <c r="AA27" s="428">
        <f t="shared" si="19"/>
        <v>645908.88400967419</v>
      </c>
      <c r="AB27" s="428">
        <f t="shared" si="19"/>
        <v>563965.21962038719</v>
      </c>
      <c r="AC27" s="428">
        <f t="shared" si="19"/>
        <v>959222.89490988932</v>
      </c>
      <c r="AD27" s="428">
        <f t="shared" si="19"/>
        <v>395643.29253368702</v>
      </c>
      <c r="AE27" s="428">
        <f t="shared" si="19"/>
        <v>542283.29253368708</v>
      </c>
      <c r="AF27" s="428">
        <f t="shared" si="19"/>
        <v>543527.50567858852</v>
      </c>
      <c r="AG27" s="428">
        <f t="shared" si="19"/>
        <v>670677.0028643714</v>
      </c>
      <c r="AH27" s="428">
        <f t="shared" si="19"/>
        <v>20000</v>
      </c>
      <c r="AI27" s="428">
        <f t="shared" si="19"/>
        <v>40000</v>
      </c>
      <c r="AJ27" s="428">
        <f t="shared" si="19"/>
        <v>30000</v>
      </c>
      <c r="AK27" s="428">
        <f t="shared" si="19"/>
        <v>40000</v>
      </c>
      <c r="AL27" s="428">
        <f t="shared" si="19"/>
        <v>0</v>
      </c>
      <c r="AM27" s="428">
        <f t="shared" si="19"/>
        <v>0</v>
      </c>
      <c r="AN27" s="428">
        <f t="shared" si="19"/>
        <v>655617.27359188418</v>
      </c>
      <c r="AO27" s="428">
        <f t="shared" si="19"/>
        <v>655617.27359188418</v>
      </c>
      <c r="AP27" s="428">
        <f t="shared" si="19"/>
        <v>655617.27359188418</v>
      </c>
      <c r="AQ27" s="428">
        <f t="shared" si="19"/>
        <v>655617.27359188418</v>
      </c>
      <c r="AR27" s="428">
        <f t="shared" si="19"/>
        <v>655617.27359188418</v>
      </c>
      <c r="AS27" s="428">
        <f t="shared" si="19"/>
        <v>655617.27359188418</v>
      </c>
      <c r="AT27" s="428">
        <f t="shared" si="19"/>
        <v>655617.27359188418</v>
      </c>
      <c r="AU27" s="428">
        <f t="shared" si="19"/>
        <v>655617.27359188418</v>
      </c>
      <c r="AV27" s="428">
        <f t="shared" si="19"/>
        <v>655617.27359188418</v>
      </c>
      <c r="AW27" s="428">
        <f t="shared" si="19"/>
        <v>655373.00486103771</v>
      </c>
      <c r="AX27" s="428">
        <f t="shared" si="19"/>
        <v>0</v>
      </c>
      <c r="AY27" s="428">
        <f t="shared" si="19"/>
        <v>0</v>
      </c>
      <c r="AZ27" s="428">
        <f t="shared" si="19"/>
        <v>0</v>
      </c>
      <c r="BA27" s="428">
        <f t="shared" si="19"/>
        <v>0</v>
      </c>
      <c r="BB27" s="428">
        <f t="shared" si="19"/>
        <v>0</v>
      </c>
      <c r="BC27" s="28"/>
      <c r="BD27" s="28"/>
      <c r="BE27" s="28"/>
      <c r="BF27" s="28"/>
      <c r="BG27" s="28"/>
      <c r="BH27" s="28"/>
      <c r="BI27" s="28"/>
      <c r="BJ27" s="28"/>
      <c r="BK27" s="28"/>
      <c r="BL27" s="28"/>
      <c r="BM27" s="28"/>
      <c r="BN27" s="28"/>
      <c r="BO27" s="28"/>
      <c r="BP27" s="28"/>
      <c r="BQ27" s="28"/>
    </row>
    <row r="28" spans="1:69">
      <c r="A28" s="220"/>
      <c r="B28" s="126"/>
      <c r="C28" s="111"/>
      <c r="D28" s="111"/>
      <c r="E28" s="111"/>
      <c r="F28" s="111"/>
      <c r="G28" s="111"/>
      <c r="H28" s="111"/>
      <c r="I28" s="111"/>
      <c r="J28" s="111"/>
      <c r="K28" s="111"/>
      <c r="L28" s="111"/>
      <c r="M28" s="111"/>
      <c r="N28" s="111"/>
      <c r="O28" s="111"/>
      <c r="P28" s="111"/>
      <c r="Q28" s="111"/>
      <c r="R28" s="111"/>
      <c r="S28" s="111"/>
      <c r="T28" s="111"/>
      <c r="U28" s="111"/>
      <c r="V28" s="111"/>
      <c r="W28" s="111"/>
      <c r="X28" s="111"/>
      <c r="Y28" s="111"/>
      <c r="Z28" s="111"/>
      <c r="AA28" s="111"/>
      <c r="AB28" s="111"/>
      <c r="AC28" s="111"/>
      <c r="AD28" s="111"/>
      <c r="AE28" s="111"/>
      <c r="AF28" s="111"/>
      <c r="AG28" s="111"/>
      <c r="AH28" s="111"/>
      <c r="AI28" s="111"/>
      <c r="AJ28" s="111"/>
      <c r="AK28" s="111"/>
      <c r="AL28" s="111"/>
      <c r="AM28" s="111"/>
      <c r="AN28" s="111"/>
      <c r="AO28" s="111"/>
      <c r="AP28" s="111"/>
      <c r="AQ28" s="111"/>
      <c r="AR28" s="111"/>
      <c r="AS28" s="111"/>
      <c r="AT28" s="111"/>
      <c r="AU28" s="111"/>
      <c r="AV28" s="111"/>
      <c r="AW28" s="111"/>
      <c r="AX28" s="111"/>
      <c r="AY28" s="111"/>
      <c r="AZ28" s="111"/>
      <c r="BA28" s="111"/>
      <c r="BB28" s="111"/>
    </row>
    <row r="29" spans="1:69">
      <c r="A29" s="221" t="s">
        <v>377</v>
      </c>
      <c r="B29" s="214"/>
      <c r="C29" s="232" t="e">
        <f t="shared" ref="C29:AH29" si="20">C7+C12+C19+C26</f>
        <v>#REF!</v>
      </c>
      <c r="D29" s="232" t="e">
        <f t="shared" si="20"/>
        <v>#REF!</v>
      </c>
      <c r="E29" s="232" t="e">
        <f t="shared" si="20"/>
        <v>#REF!</v>
      </c>
      <c r="F29" s="232" t="e">
        <f t="shared" si="20"/>
        <v>#REF!</v>
      </c>
      <c r="G29" s="232" t="e">
        <f t="shared" si="20"/>
        <v>#REF!</v>
      </c>
      <c r="H29" s="232" t="e">
        <f t="shared" si="20"/>
        <v>#REF!</v>
      </c>
      <c r="I29" s="232" t="e">
        <f t="shared" si="20"/>
        <v>#REF!</v>
      </c>
      <c r="J29" s="232" t="e">
        <f t="shared" si="20"/>
        <v>#REF!</v>
      </c>
      <c r="K29" s="232" t="e">
        <f t="shared" si="20"/>
        <v>#REF!</v>
      </c>
      <c r="L29" s="232" t="e">
        <f t="shared" si="20"/>
        <v>#REF!</v>
      </c>
      <c r="M29" s="232" t="e">
        <f t="shared" si="20"/>
        <v>#REF!</v>
      </c>
      <c r="N29" s="232" t="e">
        <f t="shared" si="20"/>
        <v>#REF!</v>
      </c>
      <c r="O29" s="232" t="e">
        <f t="shared" si="20"/>
        <v>#REF!</v>
      </c>
      <c r="P29" s="232" t="e">
        <f t="shared" si="20"/>
        <v>#REF!</v>
      </c>
      <c r="Q29" s="232" t="e">
        <f t="shared" si="20"/>
        <v>#REF!</v>
      </c>
      <c r="R29" s="232" t="e">
        <f t="shared" si="20"/>
        <v>#REF!</v>
      </c>
      <c r="S29" s="232" t="e">
        <f t="shared" si="20"/>
        <v>#REF!</v>
      </c>
      <c r="T29" s="232" t="e">
        <f t="shared" si="20"/>
        <v>#REF!</v>
      </c>
      <c r="U29" s="232" t="e">
        <f t="shared" si="20"/>
        <v>#REF!</v>
      </c>
      <c r="V29" s="232" t="e">
        <f t="shared" si="20"/>
        <v>#REF!</v>
      </c>
      <c r="W29" s="232" t="e">
        <f t="shared" si="20"/>
        <v>#REF!</v>
      </c>
      <c r="X29" s="232" t="e">
        <f t="shared" si="20"/>
        <v>#REF!</v>
      </c>
      <c r="Y29" s="232" t="e">
        <f t="shared" si="20"/>
        <v>#REF!</v>
      </c>
      <c r="Z29" s="232" t="e">
        <f t="shared" si="20"/>
        <v>#REF!</v>
      </c>
      <c r="AA29" s="232" t="e">
        <f t="shared" si="20"/>
        <v>#REF!</v>
      </c>
      <c r="AB29" s="232" t="e">
        <f t="shared" si="20"/>
        <v>#REF!</v>
      </c>
      <c r="AC29" s="232" t="e">
        <f t="shared" si="20"/>
        <v>#REF!</v>
      </c>
      <c r="AD29" s="232" t="e">
        <f t="shared" si="20"/>
        <v>#REF!</v>
      </c>
      <c r="AE29" s="232" t="e">
        <f t="shared" si="20"/>
        <v>#REF!</v>
      </c>
      <c r="AF29" s="232" t="e">
        <f t="shared" si="20"/>
        <v>#REF!</v>
      </c>
      <c r="AG29" s="232" t="e">
        <f t="shared" si="20"/>
        <v>#REF!</v>
      </c>
      <c r="AH29" s="232" t="e">
        <f t="shared" si="20"/>
        <v>#REF!</v>
      </c>
      <c r="AI29" s="232" t="e">
        <f t="shared" ref="AI29:BB29" si="21">AI7+AI12+AI19+AI26</f>
        <v>#REF!</v>
      </c>
      <c r="AJ29" s="232" t="e">
        <f t="shared" si="21"/>
        <v>#REF!</v>
      </c>
      <c r="AK29" s="232" t="e">
        <f t="shared" si="21"/>
        <v>#REF!</v>
      </c>
      <c r="AL29" s="232" t="e">
        <f t="shared" si="21"/>
        <v>#REF!</v>
      </c>
      <c r="AM29" s="232" t="e">
        <f t="shared" si="21"/>
        <v>#REF!</v>
      </c>
      <c r="AN29" s="232" t="e">
        <f t="shared" si="21"/>
        <v>#REF!</v>
      </c>
      <c r="AO29" s="232" t="e">
        <f t="shared" si="21"/>
        <v>#REF!</v>
      </c>
      <c r="AP29" s="232" t="e">
        <f t="shared" si="21"/>
        <v>#REF!</v>
      </c>
      <c r="AQ29" s="232" t="e">
        <f t="shared" si="21"/>
        <v>#REF!</v>
      </c>
      <c r="AR29" s="232" t="e">
        <f t="shared" si="21"/>
        <v>#REF!</v>
      </c>
      <c r="AS29" s="232" t="e">
        <f t="shared" si="21"/>
        <v>#REF!</v>
      </c>
      <c r="AT29" s="232" t="e">
        <f t="shared" si="21"/>
        <v>#REF!</v>
      </c>
      <c r="AU29" s="232" t="e">
        <f t="shared" si="21"/>
        <v>#REF!</v>
      </c>
      <c r="AV29" s="232" t="e">
        <f t="shared" si="21"/>
        <v>#REF!</v>
      </c>
      <c r="AW29" s="232" t="e">
        <f t="shared" si="21"/>
        <v>#REF!</v>
      </c>
      <c r="AX29" s="232" t="e">
        <f t="shared" si="21"/>
        <v>#REF!</v>
      </c>
      <c r="AY29" s="232" t="e">
        <f t="shared" si="21"/>
        <v>#REF!</v>
      </c>
      <c r="AZ29" s="232" t="e">
        <f t="shared" si="21"/>
        <v>#REF!</v>
      </c>
      <c r="BA29" s="232" t="e">
        <f t="shared" si="21"/>
        <v>#REF!</v>
      </c>
      <c r="BB29" s="232" t="e">
        <f t="shared" si="21"/>
        <v>#REF!</v>
      </c>
    </row>
    <row r="30" spans="1:69">
      <c r="A30" s="221" t="s">
        <v>536</v>
      </c>
      <c r="B30" s="214"/>
      <c r="C30" s="432" t="e">
        <f t="shared" ref="C30:AH30" si="22">C8+C13+C20+C27</f>
        <v>#REF!</v>
      </c>
      <c r="D30" s="432" t="e">
        <f t="shared" si="22"/>
        <v>#REF!</v>
      </c>
      <c r="E30" s="432" t="e">
        <f t="shared" si="22"/>
        <v>#REF!</v>
      </c>
      <c r="F30" s="432" t="e">
        <f t="shared" si="22"/>
        <v>#REF!</v>
      </c>
      <c r="G30" s="432" t="e">
        <f t="shared" si="22"/>
        <v>#REF!</v>
      </c>
      <c r="H30" s="432" t="e">
        <f t="shared" si="22"/>
        <v>#REF!</v>
      </c>
      <c r="I30" s="432" t="e">
        <f t="shared" si="22"/>
        <v>#REF!</v>
      </c>
      <c r="J30" s="432" t="e">
        <f t="shared" si="22"/>
        <v>#REF!</v>
      </c>
      <c r="K30" s="432" t="e">
        <f t="shared" si="22"/>
        <v>#REF!</v>
      </c>
      <c r="L30" s="432" t="e">
        <f t="shared" si="22"/>
        <v>#REF!</v>
      </c>
      <c r="M30" s="432" t="e">
        <f t="shared" si="22"/>
        <v>#REF!</v>
      </c>
      <c r="N30" s="432" t="e">
        <f t="shared" si="22"/>
        <v>#REF!</v>
      </c>
      <c r="O30" s="432" t="e">
        <f t="shared" si="22"/>
        <v>#REF!</v>
      </c>
      <c r="P30" s="432" t="e">
        <f t="shared" si="22"/>
        <v>#REF!</v>
      </c>
      <c r="Q30" s="432" t="e">
        <f t="shared" si="22"/>
        <v>#REF!</v>
      </c>
      <c r="R30" s="432" t="e">
        <f t="shared" si="22"/>
        <v>#REF!</v>
      </c>
      <c r="S30" s="432" t="e">
        <f t="shared" si="22"/>
        <v>#REF!</v>
      </c>
      <c r="T30" s="432" t="e">
        <f t="shared" si="22"/>
        <v>#REF!</v>
      </c>
      <c r="U30" s="432" t="e">
        <f t="shared" si="22"/>
        <v>#REF!</v>
      </c>
      <c r="V30" s="432" t="e">
        <f t="shared" si="22"/>
        <v>#REF!</v>
      </c>
      <c r="W30" s="432" t="e">
        <f t="shared" si="22"/>
        <v>#REF!</v>
      </c>
      <c r="X30" s="432" t="e">
        <f t="shared" si="22"/>
        <v>#REF!</v>
      </c>
      <c r="Y30" s="432" t="e">
        <f t="shared" si="22"/>
        <v>#REF!</v>
      </c>
      <c r="Z30" s="432" t="e">
        <f t="shared" si="22"/>
        <v>#REF!</v>
      </c>
      <c r="AA30" s="432" t="e">
        <f t="shared" si="22"/>
        <v>#REF!</v>
      </c>
      <c r="AB30" s="432" t="e">
        <f t="shared" si="22"/>
        <v>#REF!</v>
      </c>
      <c r="AC30" s="432" t="e">
        <f t="shared" si="22"/>
        <v>#REF!</v>
      </c>
      <c r="AD30" s="432" t="e">
        <f t="shared" si="22"/>
        <v>#REF!</v>
      </c>
      <c r="AE30" s="432" t="e">
        <f t="shared" si="22"/>
        <v>#REF!</v>
      </c>
      <c r="AF30" s="432" t="e">
        <f t="shared" si="22"/>
        <v>#REF!</v>
      </c>
      <c r="AG30" s="432" t="e">
        <f t="shared" si="22"/>
        <v>#REF!</v>
      </c>
      <c r="AH30" s="432" t="e">
        <f t="shared" si="22"/>
        <v>#REF!</v>
      </c>
      <c r="AI30" s="432" t="e">
        <f t="shared" ref="AI30:BB30" si="23">AI8+AI13+AI20+AI27</f>
        <v>#REF!</v>
      </c>
      <c r="AJ30" s="432" t="e">
        <f t="shared" si="23"/>
        <v>#REF!</v>
      </c>
      <c r="AK30" s="432" t="e">
        <f t="shared" si="23"/>
        <v>#REF!</v>
      </c>
      <c r="AL30" s="432" t="e">
        <f t="shared" si="23"/>
        <v>#REF!</v>
      </c>
      <c r="AM30" s="432" t="e">
        <f t="shared" si="23"/>
        <v>#REF!</v>
      </c>
      <c r="AN30" s="432" t="e">
        <f t="shared" si="23"/>
        <v>#REF!</v>
      </c>
      <c r="AO30" s="432" t="e">
        <f t="shared" si="23"/>
        <v>#REF!</v>
      </c>
      <c r="AP30" s="432" t="e">
        <f t="shared" si="23"/>
        <v>#REF!</v>
      </c>
      <c r="AQ30" s="432" t="e">
        <f t="shared" si="23"/>
        <v>#REF!</v>
      </c>
      <c r="AR30" s="432" t="e">
        <f t="shared" si="23"/>
        <v>#REF!</v>
      </c>
      <c r="AS30" s="432" t="e">
        <f t="shared" si="23"/>
        <v>#REF!</v>
      </c>
      <c r="AT30" s="432" t="e">
        <f t="shared" si="23"/>
        <v>#REF!</v>
      </c>
      <c r="AU30" s="432" t="e">
        <f t="shared" si="23"/>
        <v>#REF!</v>
      </c>
      <c r="AV30" s="432" t="e">
        <f t="shared" si="23"/>
        <v>#REF!</v>
      </c>
      <c r="AW30" s="432" t="e">
        <f t="shared" si="23"/>
        <v>#REF!</v>
      </c>
      <c r="AX30" s="432" t="e">
        <f t="shared" si="23"/>
        <v>#REF!</v>
      </c>
      <c r="AY30" s="432" t="e">
        <f t="shared" si="23"/>
        <v>#REF!</v>
      </c>
      <c r="AZ30" s="432" t="e">
        <f t="shared" si="23"/>
        <v>#REF!</v>
      </c>
      <c r="BA30" s="432" t="e">
        <f t="shared" si="23"/>
        <v>#REF!</v>
      </c>
      <c r="BB30" s="432" t="e">
        <f t="shared" si="23"/>
        <v>#REF!</v>
      </c>
    </row>
    <row r="31" spans="1:69">
      <c r="B31" s="111"/>
      <c r="C31" s="111"/>
      <c r="D31" s="111"/>
      <c r="E31" s="111"/>
      <c r="F31" s="111"/>
      <c r="G31" s="111"/>
      <c r="H31" s="111"/>
      <c r="I31" s="111"/>
      <c r="J31" s="111"/>
      <c r="K31" s="111"/>
      <c r="L31" s="111"/>
      <c r="M31" s="111"/>
      <c r="N31" s="111"/>
      <c r="O31" s="111"/>
      <c r="P31" s="111"/>
      <c r="Q31" s="111"/>
      <c r="R31" s="111"/>
      <c r="S31" s="111"/>
      <c r="T31" s="111"/>
      <c r="U31" s="111"/>
      <c r="V31" s="111"/>
      <c r="W31" s="111"/>
      <c r="X31" s="111"/>
      <c r="Y31" s="111"/>
      <c r="Z31" s="111"/>
      <c r="AA31" s="111"/>
      <c r="AB31" s="111"/>
      <c r="AC31" s="111"/>
      <c r="AD31" s="111"/>
      <c r="AE31" s="111"/>
      <c r="AF31" s="111"/>
      <c r="AG31" s="111"/>
      <c r="AH31" s="111"/>
      <c r="AI31" s="111"/>
      <c r="AJ31" s="111"/>
      <c r="AK31" s="111"/>
      <c r="AL31" s="111"/>
      <c r="AM31" s="111"/>
      <c r="AN31" s="111"/>
      <c r="AO31" s="111"/>
      <c r="AP31" s="111"/>
      <c r="AQ31" s="111"/>
      <c r="AR31" s="111"/>
      <c r="AS31" s="111"/>
      <c r="AT31" s="111"/>
      <c r="AU31" s="111"/>
      <c r="AV31" s="111"/>
      <c r="AW31" s="111"/>
      <c r="AX31" s="111"/>
      <c r="AY31" s="111"/>
      <c r="AZ31" s="111"/>
      <c r="BA31" s="111"/>
      <c r="BB31" s="111"/>
    </row>
    <row r="32" spans="1:69" ht="25.5">
      <c r="A32" s="221" t="s">
        <v>881</v>
      </c>
      <c r="B32" s="214"/>
      <c r="C32" s="433" t="e">
        <f>C30</f>
        <v>#REF!</v>
      </c>
      <c r="D32" s="433" t="e">
        <f t="shared" ref="D32:BB32" si="24">D30</f>
        <v>#REF!</v>
      </c>
      <c r="E32" s="433" t="e">
        <f t="shared" si="24"/>
        <v>#REF!</v>
      </c>
      <c r="F32" s="433" t="e">
        <f t="shared" si="24"/>
        <v>#REF!</v>
      </c>
      <c r="G32" s="433" t="e">
        <f t="shared" si="24"/>
        <v>#REF!</v>
      </c>
      <c r="H32" s="433" t="e">
        <f t="shared" si="24"/>
        <v>#REF!</v>
      </c>
      <c r="I32" s="433" t="e">
        <f t="shared" si="24"/>
        <v>#REF!</v>
      </c>
      <c r="J32" s="433" t="e">
        <f t="shared" si="24"/>
        <v>#REF!</v>
      </c>
      <c r="K32" s="433" t="e">
        <f t="shared" si="24"/>
        <v>#REF!</v>
      </c>
      <c r="L32" s="433" t="e">
        <f t="shared" si="24"/>
        <v>#REF!</v>
      </c>
      <c r="M32" s="433" t="e">
        <f t="shared" si="24"/>
        <v>#REF!</v>
      </c>
      <c r="N32" s="433" t="e">
        <f t="shared" si="24"/>
        <v>#REF!</v>
      </c>
      <c r="O32" s="433" t="e">
        <f t="shared" si="24"/>
        <v>#REF!</v>
      </c>
      <c r="P32" s="433" t="e">
        <f t="shared" si="24"/>
        <v>#REF!</v>
      </c>
      <c r="Q32" s="433" t="e">
        <f t="shared" si="24"/>
        <v>#REF!</v>
      </c>
      <c r="R32" s="433" t="e">
        <f t="shared" si="24"/>
        <v>#REF!</v>
      </c>
      <c r="S32" s="433" t="e">
        <f t="shared" si="24"/>
        <v>#REF!</v>
      </c>
      <c r="T32" s="433" t="e">
        <f t="shared" si="24"/>
        <v>#REF!</v>
      </c>
      <c r="U32" s="433" t="e">
        <f t="shared" si="24"/>
        <v>#REF!</v>
      </c>
      <c r="V32" s="433" t="e">
        <f t="shared" si="24"/>
        <v>#REF!</v>
      </c>
      <c r="W32" s="433" t="e">
        <f t="shared" si="24"/>
        <v>#REF!</v>
      </c>
      <c r="X32" s="433" t="e">
        <f t="shared" si="24"/>
        <v>#REF!</v>
      </c>
      <c r="Y32" s="433" t="e">
        <f t="shared" si="24"/>
        <v>#REF!</v>
      </c>
      <c r="Z32" s="433" t="e">
        <f t="shared" si="24"/>
        <v>#REF!</v>
      </c>
      <c r="AA32" s="433" t="e">
        <f t="shared" si="24"/>
        <v>#REF!</v>
      </c>
      <c r="AB32" s="433" t="e">
        <f t="shared" si="24"/>
        <v>#REF!</v>
      </c>
      <c r="AC32" s="433" t="e">
        <f t="shared" si="24"/>
        <v>#REF!</v>
      </c>
      <c r="AD32" s="433" t="e">
        <f t="shared" si="24"/>
        <v>#REF!</v>
      </c>
      <c r="AE32" s="433" t="e">
        <f t="shared" si="24"/>
        <v>#REF!</v>
      </c>
      <c r="AF32" s="433" t="e">
        <f t="shared" si="24"/>
        <v>#REF!</v>
      </c>
      <c r="AG32" s="433" t="e">
        <f t="shared" si="24"/>
        <v>#REF!</v>
      </c>
      <c r="AH32" s="433" t="e">
        <f t="shared" si="24"/>
        <v>#REF!</v>
      </c>
      <c r="AI32" s="433" t="e">
        <f t="shared" si="24"/>
        <v>#REF!</v>
      </c>
      <c r="AJ32" s="433" t="e">
        <f t="shared" si="24"/>
        <v>#REF!</v>
      </c>
      <c r="AK32" s="433" t="e">
        <f t="shared" si="24"/>
        <v>#REF!</v>
      </c>
      <c r="AL32" s="433" t="e">
        <f t="shared" si="24"/>
        <v>#REF!</v>
      </c>
      <c r="AM32" s="433" t="e">
        <f t="shared" si="24"/>
        <v>#REF!</v>
      </c>
      <c r="AN32" s="433" t="e">
        <f t="shared" si="24"/>
        <v>#REF!</v>
      </c>
      <c r="AO32" s="433" t="e">
        <f t="shared" si="24"/>
        <v>#REF!</v>
      </c>
      <c r="AP32" s="433" t="e">
        <f t="shared" si="24"/>
        <v>#REF!</v>
      </c>
      <c r="AQ32" s="433" t="e">
        <f t="shared" si="24"/>
        <v>#REF!</v>
      </c>
      <c r="AR32" s="433" t="e">
        <f t="shared" si="24"/>
        <v>#REF!</v>
      </c>
      <c r="AS32" s="433" t="e">
        <f t="shared" si="24"/>
        <v>#REF!</v>
      </c>
      <c r="AT32" s="433" t="e">
        <f t="shared" si="24"/>
        <v>#REF!</v>
      </c>
      <c r="AU32" s="433" t="e">
        <f t="shared" si="24"/>
        <v>#REF!</v>
      </c>
      <c r="AV32" s="433" t="e">
        <f t="shared" si="24"/>
        <v>#REF!</v>
      </c>
      <c r="AW32" s="433" t="e">
        <f t="shared" si="24"/>
        <v>#REF!</v>
      </c>
      <c r="AX32" s="433" t="e">
        <f t="shared" si="24"/>
        <v>#REF!</v>
      </c>
      <c r="AY32" s="433" t="e">
        <f t="shared" si="24"/>
        <v>#REF!</v>
      </c>
      <c r="AZ32" s="433" t="e">
        <f t="shared" si="24"/>
        <v>#REF!</v>
      </c>
      <c r="BA32" s="433" t="e">
        <f t="shared" si="24"/>
        <v>#REF!</v>
      </c>
      <c r="BB32" s="433" t="e">
        <f t="shared" si="24"/>
        <v>#REF!</v>
      </c>
    </row>
    <row r="33" spans="1:54">
      <c r="A33" s="244" t="s">
        <v>238</v>
      </c>
      <c r="B33" s="258">
        <v>0.05</v>
      </c>
      <c r="C33" s="427" t="e">
        <f t="shared" ref="C33:AH33" si="25">C$32*$B$33</f>
        <v>#REF!</v>
      </c>
      <c r="D33" s="427" t="e">
        <f t="shared" si="25"/>
        <v>#REF!</v>
      </c>
      <c r="E33" s="427" t="e">
        <f t="shared" si="25"/>
        <v>#REF!</v>
      </c>
      <c r="F33" s="427" t="e">
        <f t="shared" si="25"/>
        <v>#REF!</v>
      </c>
      <c r="G33" s="427" t="e">
        <f t="shared" si="25"/>
        <v>#REF!</v>
      </c>
      <c r="H33" s="427" t="e">
        <f t="shared" si="25"/>
        <v>#REF!</v>
      </c>
      <c r="I33" s="427" t="e">
        <f t="shared" si="25"/>
        <v>#REF!</v>
      </c>
      <c r="J33" s="427" t="e">
        <f t="shared" si="25"/>
        <v>#REF!</v>
      </c>
      <c r="K33" s="427" t="e">
        <f t="shared" si="25"/>
        <v>#REF!</v>
      </c>
      <c r="L33" s="427" t="e">
        <f t="shared" si="25"/>
        <v>#REF!</v>
      </c>
      <c r="M33" s="427" t="e">
        <f t="shared" si="25"/>
        <v>#REF!</v>
      </c>
      <c r="N33" s="427" t="e">
        <f t="shared" si="25"/>
        <v>#REF!</v>
      </c>
      <c r="O33" s="427" t="e">
        <f t="shared" si="25"/>
        <v>#REF!</v>
      </c>
      <c r="P33" s="427" t="e">
        <f t="shared" si="25"/>
        <v>#REF!</v>
      </c>
      <c r="Q33" s="427" t="e">
        <f t="shared" si="25"/>
        <v>#REF!</v>
      </c>
      <c r="R33" s="427" t="e">
        <f t="shared" si="25"/>
        <v>#REF!</v>
      </c>
      <c r="S33" s="427" t="e">
        <f t="shared" si="25"/>
        <v>#REF!</v>
      </c>
      <c r="T33" s="427" t="e">
        <f t="shared" si="25"/>
        <v>#REF!</v>
      </c>
      <c r="U33" s="427" t="e">
        <f t="shared" si="25"/>
        <v>#REF!</v>
      </c>
      <c r="V33" s="427" t="e">
        <f t="shared" si="25"/>
        <v>#REF!</v>
      </c>
      <c r="W33" s="427" t="e">
        <f t="shared" si="25"/>
        <v>#REF!</v>
      </c>
      <c r="X33" s="427" t="e">
        <f t="shared" si="25"/>
        <v>#REF!</v>
      </c>
      <c r="Y33" s="427" t="e">
        <f t="shared" si="25"/>
        <v>#REF!</v>
      </c>
      <c r="Z33" s="427" t="e">
        <f t="shared" si="25"/>
        <v>#REF!</v>
      </c>
      <c r="AA33" s="427" t="e">
        <f t="shared" si="25"/>
        <v>#REF!</v>
      </c>
      <c r="AB33" s="427" t="e">
        <f t="shared" si="25"/>
        <v>#REF!</v>
      </c>
      <c r="AC33" s="427" t="e">
        <f t="shared" si="25"/>
        <v>#REF!</v>
      </c>
      <c r="AD33" s="427" t="e">
        <f t="shared" si="25"/>
        <v>#REF!</v>
      </c>
      <c r="AE33" s="427" t="e">
        <f t="shared" si="25"/>
        <v>#REF!</v>
      </c>
      <c r="AF33" s="427" t="e">
        <f t="shared" si="25"/>
        <v>#REF!</v>
      </c>
      <c r="AG33" s="427" t="e">
        <f t="shared" si="25"/>
        <v>#REF!</v>
      </c>
      <c r="AH33" s="427" t="e">
        <f t="shared" si="25"/>
        <v>#REF!</v>
      </c>
      <c r="AI33" s="427" t="e">
        <f t="shared" ref="AI33:BB33" si="26">AI$32*$B$33</f>
        <v>#REF!</v>
      </c>
      <c r="AJ33" s="427" t="e">
        <f t="shared" si="26"/>
        <v>#REF!</v>
      </c>
      <c r="AK33" s="427" t="e">
        <f t="shared" si="26"/>
        <v>#REF!</v>
      </c>
      <c r="AL33" s="427" t="e">
        <f t="shared" si="26"/>
        <v>#REF!</v>
      </c>
      <c r="AM33" s="427" t="e">
        <f t="shared" si="26"/>
        <v>#REF!</v>
      </c>
      <c r="AN33" s="427" t="e">
        <f t="shared" si="26"/>
        <v>#REF!</v>
      </c>
      <c r="AO33" s="427" t="e">
        <f t="shared" si="26"/>
        <v>#REF!</v>
      </c>
      <c r="AP33" s="427" t="e">
        <f t="shared" si="26"/>
        <v>#REF!</v>
      </c>
      <c r="AQ33" s="427" t="e">
        <f t="shared" si="26"/>
        <v>#REF!</v>
      </c>
      <c r="AR33" s="427" t="e">
        <f t="shared" si="26"/>
        <v>#REF!</v>
      </c>
      <c r="AS33" s="427" t="e">
        <f t="shared" si="26"/>
        <v>#REF!</v>
      </c>
      <c r="AT33" s="427" t="e">
        <f t="shared" si="26"/>
        <v>#REF!</v>
      </c>
      <c r="AU33" s="427" t="e">
        <f t="shared" si="26"/>
        <v>#REF!</v>
      </c>
      <c r="AV33" s="427" t="e">
        <f t="shared" si="26"/>
        <v>#REF!</v>
      </c>
      <c r="AW33" s="427" t="e">
        <f t="shared" si="26"/>
        <v>#REF!</v>
      </c>
      <c r="AX33" s="427" t="e">
        <f t="shared" si="26"/>
        <v>#REF!</v>
      </c>
      <c r="AY33" s="427" t="e">
        <f t="shared" si="26"/>
        <v>#REF!</v>
      </c>
      <c r="AZ33" s="427" t="e">
        <f t="shared" si="26"/>
        <v>#REF!</v>
      </c>
      <c r="BA33" s="427" t="e">
        <f t="shared" si="26"/>
        <v>#REF!</v>
      </c>
      <c r="BB33" s="427" t="e">
        <f t="shared" si="26"/>
        <v>#REF!</v>
      </c>
    </row>
    <row r="34" spans="1:54">
      <c r="A34" s="244" t="s">
        <v>258</v>
      </c>
      <c r="B34" s="258">
        <v>0.02</v>
      </c>
      <c r="C34" s="427" t="e">
        <f t="shared" ref="C34:AH34" si="27">SUM(C$32:C$33)*$B$34</f>
        <v>#REF!</v>
      </c>
      <c r="D34" s="427" t="e">
        <f t="shared" si="27"/>
        <v>#REF!</v>
      </c>
      <c r="E34" s="427" t="e">
        <f t="shared" si="27"/>
        <v>#REF!</v>
      </c>
      <c r="F34" s="427" t="e">
        <f t="shared" si="27"/>
        <v>#REF!</v>
      </c>
      <c r="G34" s="427" t="e">
        <f t="shared" si="27"/>
        <v>#REF!</v>
      </c>
      <c r="H34" s="427" t="e">
        <f t="shared" si="27"/>
        <v>#REF!</v>
      </c>
      <c r="I34" s="427" t="e">
        <f t="shared" si="27"/>
        <v>#REF!</v>
      </c>
      <c r="J34" s="427" t="e">
        <f t="shared" si="27"/>
        <v>#REF!</v>
      </c>
      <c r="K34" s="427" t="e">
        <f t="shared" si="27"/>
        <v>#REF!</v>
      </c>
      <c r="L34" s="427" t="e">
        <f t="shared" si="27"/>
        <v>#REF!</v>
      </c>
      <c r="M34" s="427" t="e">
        <f t="shared" si="27"/>
        <v>#REF!</v>
      </c>
      <c r="N34" s="427" t="e">
        <f t="shared" si="27"/>
        <v>#REF!</v>
      </c>
      <c r="O34" s="427" t="e">
        <f t="shared" si="27"/>
        <v>#REF!</v>
      </c>
      <c r="P34" s="427" t="e">
        <f t="shared" si="27"/>
        <v>#REF!</v>
      </c>
      <c r="Q34" s="427" t="e">
        <f t="shared" si="27"/>
        <v>#REF!</v>
      </c>
      <c r="R34" s="427" t="e">
        <f t="shared" si="27"/>
        <v>#REF!</v>
      </c>
      <c r="S34" s="427" t="e">
        <f t="shared" si="27"/>
        <v>#REF!</v>
      </c>
      <c r="T34" s="427" t="e">
        <f t="shared" si="27"/>
        <v>#REF!</v>
      </c>
      <c r="U34" s="427" t="e">
        <f t="shared" si="27"/>
        <v>#REF!</v>
      </c>
      <c r="V34" s="427" t="e">
        <f t="shared" si="27"/>
        <v>#REF!</v>
      </c>
      <c r="W34" s="427" t="e">
        <f t="shared" si="27"/>
        <v>#REF!</v>
      </c>
      <c r="X34" s="427" t="e">
        <f t="shared" si="27"/>
        <v>#REF!</v>
      </c>
      <c r="Y34" s="427" t="e">
        <f t="shared" si="27"/>
        <v>#REF!</v>
      </c>
      <c r="Z34" s="427" t="e">
        <f t="shared" si="27"/>
        <v>#REF!</v>
      </c>
      <c r="AA34" s="427" t="e">
        <f t="shared" si="27"/>
        <v>#REF!</v>
      </c>
      <c r="AB34" s="427" t="e">
        <f t="shared" si="27"/>
        <v>#REF!</v>
      </c>
      <c r="AC34" s="427" t="e">
        <f t="shared" si="27"/>
        <v>#REF!</v>
      </c>
      <c r="AD34" s="427" t="e">
        <f t="shared" si="27"/>
        <v>#REF!</v>
      </c>
      <c r="AE34" s="427" t="e">
        <f t="shared" si="27"/>
        <v>#REF!</v>
      </c>
      <c r="AF34" s="427" t="e">
        <f t="shared" si="27"/>
        <v>#REF!</v>
      </c>
      <c r="AG34" s="427" t="e">
        <f t="shared" si="27"/>
        <v>#REF!</v>
      </c>
      <c r="AH34" s="427" t="e">
        <f t="shared" si="27"/>
        <v>#REF!</v>
      </c>
      <c r="AI34" s="427" t="e">
        <f t="shared" ref="AI34:BB34" si="28">SUM(AI$32:AI$33)*$B$34</f>
        <v>#REF!</v>
      </c>
      <c r="AJ34" s="427" t="e">
        <f t="shared" si="28"/>
        <v>#REF!</v>
      </c>
      <c r="AK34" s="427" t="e">
        <f t="shared" si="28"/>
        <v>#REF!</v>
      </c>
      <c r="AL34" s="427" t="e">
        <f t="shared" si="28"/>
        <v>#REF!</v>
      </c>
      <c r="AM34" s="427" t="e">
        <f t="shared" si="28"/>
        <v>#REF!</v>
      </c>
      <c r="AN34" s="427" t="e">
        <f t="shared" si="28"/>
        <v>#REF!</v>
      </c>
      <c r="AO34" s="427" t="e">
        <f t="shared" si="28"/>
        <v>#REF!</v>
      </c>
      <c r="AP34" s="427" t="e">
        <f t="shared" si="28"/>
        <v>#REF!</v>
      </c>
      <c r="AQ34" s="427" t="e">
        <f t="shared" si="28"/>
        <v>#REF!</v>
      </c>
      <c r="AR34" s="427" t="e">
        <f t="shared" si="28"/>
        <v>#REF!</v>
      </c>
      <c r="AS34" s="427" t="e">
        <f t="shared" si="28"/>
        <v>#REF!</v>
      </c>
      <c r="AT34" s="427" t="e">
        <f t="shared" si="28"/>
        <v>#REF!</v>
      </c>
      <c r="AU34" s="427" t="e">
        <f t="shared" si="28"/>
        <v>#REF!</v>
      </c>
      <c r="AV34" s="427" t="e">
        <f t="shared" si="28"/>
        <v>#REF!</v>
      </c>
      <c r="AW34" s="427" t="e">
        <f t="shared" si="28"/>
        <v>#REF!</v>
      </c>
      <c r="AX34" s="427" t="e">
        <f t="shared" si="28"/>
        <v>#REF!</v>
      </c>
      <c r="AY34" s="427" t="e">
        <f t="shared" si="28"/>
        <v>#REF!</v>
      </c>
      <c r="AZ34" s="427" t="e">
        <f t="shared" si="28"/>
        <v>#REF!</v>
      </c>
      <c r="BA34" s="427" t="e">
        <f t="shared" si="28"/>
        <v>#REF!</v>
      </c>
      <c r="BB34" s="427" t="e">
        <f t="shared" si="28"/>
        <v>#REF!</v>
      </c>
    </row>
    <row r="35" spans="1:54">
      <c r="A35" s="245" t="s">
        <v>642</v>
      </c>
      <c r="B35" s="258">
        <v>0.05</v>
      </c>
      <c r="C35" s="427" t="e">
        <f t="shared" ref="C35:AH35" si="29">SUM(C$32:C$34)*$B$35</f>
        <v>#REF!</v>
      </c>
      <c r="D35" s="427" t="e">
        <f t="shared" si="29"/>
        <v>#REF!</v>
      </c>
      <c r="E35" s="427" t="e">
        <f t="shared" si="29"/>
        <v>#REF!</v>
      </c>
      <c r="F35" s="427" t="e">
        <f t="shared" si="29"/>
        <v>#REF!</v>
      </c>
      <c r="G35" s="427" t="e">
        <f t="shared" si="29"/>
        <v>#REF!</v>
      </c>
      <c r="H35" s="427" t="e">
        <f t="shared" si="29"/>
        <v>#REF!</v>
      </c>
      <c r="I35" s="427" t="e">
        <f t="shared" si="29"/>
        <v>#REF!</v>
      </c>
      <c r="J35" s="427" t="e">
        <f t="shared" si="29"/>
        <v>#REF!</v>
      </c>
      <c r="K35" s="427" t="e">
        <f t="shared" si="29"/>
        <v>#REF!</v>
      </c>
      <c r="L35" s="427" t="e">
        <f t="shared" si="29"/>
        <v>#REF!</v>
      </c>
      <c r="M35" s="427" t="e">
        <f t="shared" si="29"/>
        <v>#REF!</v>
      </c>
      <c r="N35" s="427" t="e">
        <f t="shared" si="29"/>
        <v>#REF!</v>
      </c>
      <c r="O35" s="427" t="e">
        <f t="shared" si="29"/>
        <v>#REF!</v>
      </c>
      <c r="P35" s="427" t="e">
        <f t="shared" si="29"/>
        <v>#REF!</v>
      </c>
      <c r="Q35" s="427" t="e">
        <f t="shared" si="29"/>
        <v>#REF!</v>
      </c>
      <c r="R35" s="427" t="e">
        <f t="shared" si="29"/>
        <v>#REF!</v>
      </c>
      <c r="S35" s="427" t="e">
        <f t="shared" si="29"/>
        <v>#REF!</v>
      </c>
      <c r="T35" s="427" t="e">
        <f t="shared" si="29"/>
        <v>#REF!</v>
      </c>
      <c r="U35" s="427" t="e">
        <f t="shared" si="29"/>
        <v>#REF!</v>
      </c>
      <c r="V35" s="427" t="e">
        <f t="shared" si="29"/>
        <v>#REF!</v>
      </c>
      <c r="W35" s="427" t="e">
        <f t="shared" si="29"/>
        <v>#REF!</v>
      </c>
      <c r="X35" s="427" t="e">
        <f t="shared" si="29"/>
        <v>#REF!</v>
      </c>
      <c r="Y35" s="427" t="e">
        <f t="shared" si="29"/>
        <v>#REF!</v>
      </c>
      <c r="Z35" s="427" t="e">
        <f t="shared" si="29"/>
        <v>#REF!</v>
      </c>
      <c r="AA35" s="427" t="e">
        <f t="shared" si="29"/>
        <v>#REF!</v>
      </c>
      <c r="AB35" s="427" t="e">
        <f t="shared" si="29"/>
        <v>#REF!</v>
      </c>
      <c r="AC35" s="427" t="e">
        <f t="shared" si="29"/>
        <v>#REF!</v>
      </c>
      <c r="AD35" s="427" t="e">
        <f t="shared" si="29"/>
        <v>#REF!</v>
      </c>
      <c r="AE35" s="427" t="e">
        <f t="shared" si="29"/>
        <v>#REF!</v>
      </c>
      <c r="AF35" s="427" t="e">
        <f t="shared" si="29"/>
        <v>#REF!</v>
      </c>
      <c r="AG35" s="427" t="e">
        <f t="shared" si="29"/>
        <v>#REF!</v>
      </c>
      <c r="AH35" s="427" t="e">
        <f t="shared" si="29"/>
        <v>#REF!</v>
      </c>
      <c r="AI35" s="427" t="e">
        <f t="shared" ref="AI35:BB35" si="30">SUM(AI$32:AI$34)*$B$35</f>
        <v>#REF!</v>
      </c>
      <c r="AJ35" s="427" t="e">
        <f t="shared" si="30"/>
        <v>#REF!</v>
      </c>
      <c r="AK35" s="427" t="e">
        <f t="shared" si="30"/>
        <v>#REF!</v>
      </c>
      <c r="AL35" s="427" t="e">
        <f t="shared" si="30"/>
        <v>#REF!</v>
      </c>
      <c r="AM35" s="427" t="e">
        <f t="shared" si="30"/>
        <v>#REF!</v>
      </c>
      <c r="AN35" s="427" t="e">
        <f t="shared" si="30"/>
        <v>#REF!</v>
      </c>
      <c r="AO35" s="427" t="e">
        <f t="shared" si="30"/>
        <v>#REF!</v>
      </c>
      <c r="AP35" s="427" t="e">
        <f t="shared" si="30"/>
        <v>#REF!</v>
      </c>
      <c r="AQ35" s="427" t="e">
        <f t="shared" si="30"/>
        <v>#REF!</v>
      </c>
      <c r="AR35" s="427" t="e">
        <f t="shared" si="30"/>
        <v>#REF!</v>
      </c>
      <c r="AS35" s="427" t="e">
        <f t="shared" si="30"/>
        <v>#REF!</v>
      </c>
      <c r="AT35" s="427" t="e">
        <f t="shared" si="30"/>
        <v>#REF!</v>
      </c>
      <c r="AU35" s="427" t="e">
        <f t="shared" si="30"/>
        <v>#REF!</v>
      </c>
      <c r="AV35" s="427" t="e">
        <f t="shared" si="30"/>
        <v>#REF!</v>
      </c>
      <c r="AW35" s="427" t="e">
        <f t="shared" si="30"/>
        <v>#REF!</v>
      </c>
      <c r="AX35" s="427" t="e">
        <f t="shared" si="30"/>
        <v>#REF!</v>
      </c>
      <c r="AY35" s="427" t="e">
        <f t="shared" si="30"/>
        <v>#REF!</v>
      </c>
      <c r="AZ35" s="427" t="e">
        <f t="shared" si="30"/>
        <v>#REF!</v>
      </c>
      <c r="BA35" s="427" t="e">
        <f t="shared" si="30"/>
        <v>#REF!</v>
      </c>
      <c r="BB35" s="427" t="e">
        <f t="shared" si="30"/>
        <v>#REF!</v>
      </c>
    </row>
    <row r="36" spans="1:54">
      <c r="A36" s="245" t="s">
        <v>643</v>
      </c>
      <c r="B36" s="259">
        <v>0.122</v>
      </c>
      <c r="C36" s="427" t="e">
        <f t="shared" ref="C36:AH36" si="31">SUM(C$32:C$35)*$B$36</f>
        <v>#REF!</v>
      </c>
      <c r="D36" s="427" t="e">
        <f t="shared" si="31"/>
        <v>#REF!</v>
      </c>
      <c r="E36" s="427" t="e">
        <f t="shared" si="31"/>
        <v>#REF!</v>
      </c>
      <c r="F36" s="427" t="e">
        <f t="shared" si="31"/>
        <v>#REF!</v>
      </c>
      <c r="G36" s="427" t="e">
        <f t="shared" si="31"/>
        <v>#REF!</v>
      </c>
      <c r="H36" s="427" t="e">
        <f t="shared" si="31"/>
        <v>#REF!</v>
      </c>
      <c r="I36" s="427" t="e">
        <f t="shared" si="31"/>
        <v>#REF!</v>
      </c>
      <c r="J36" s="427" t="e">
        <f t="shared" si="31"/>
        <v>#REF!</v>
      </c>
      <c r="K36" s="427" t="e">
        <f t="shared" si="31"/>
        <v>#REF!</v>
      </c>
      <c r="L36" s="427" t="e">
        <f t="shared" si="31"/>
        <v>#REF!</v>
      </c>
      <c r="M36" s="427" t="e">
        <f t="shared" si="31"/>
        <v>#REF!</v>
      </c>
      <c r="N36" s="427" t="e">
        <f t="shared" si="31"/>
        <v>#REF!</v>
      </c>
      <c r="O36" s="427" t="e">
        <f t="shared" si="31"/>
        <v>#REF!</v>
      </c>
      <c r="P36" s="427" t="e">
        <f t="shared" si="31"/>
        <v>#REF!</v>
      </c>
      <c r="Q36" s="427" t="e">
        <f t="shared" si="31"/>
        <v>#REF!</v>
      </c>
      <c r="R36" s="427" t="e">
        <f t="shared" si="31"/>
        <v>#REF!</v>
      </c>
      <c r="S36" s="427" t="e">
        <f t="shared" si="31"/>
        <v>#REF!</v>
      </c>
      <c r="T36" s="427" t="e">
        <f t="shared" si="31"/>
        <v>#REF!</v>
      </c>
      <c r="U36" s="427" t="e">
        <f t="shared" si="31"/>
        <v>#REF!</v>
      </c>
      <c r="V36" s="427" t="e">
        <f t="shared" si="31"/>
        <v>#REF!</v>
      </c>
      <c r="W36" s="427" t="e">
        <f t="shared" si="31"/>
        <v>#REF!</v>
      </c>
      <c r="X36" s="427" t="e">
        <f t="shared" si="31"/>
        <v>#REF!</v>
      </c>
      <c r="Y36" s="427" t="e">
        <f t="shared" si="31"/>
        <v>#REF!</v>
      </c>
      <c r="Z36" s="427" t="e">
        <f t="shared" si="31"/>
        <v>#REF!</v>
      </c>
      <c r="AA36" s="427" t="e">
        <f t="shared" si="31"/>
        <v>#REF!</v>
      </c>
      <c r="AB36" s="427" t="e">
        <f t="shared" si="31"/>
        <v>#REF!</v>
      </c>
      <c r="AC36" s="427" t="e">
        <f t="shared" si="31"/>
        <v>#REF!</v>
      </c>
      <c r="AD36" s="427" t="e">
        <f t="shared" si="31"/>
        <v>#REF!</v>
      </c>
      <c r="AE36" s="427" t="e">
        <f t="shared" si="31"/>
        <v>#REF!</v>
      </c>
      <c r="AF36" s="427" t="e">
        <f t="shared" si="31"/>
        <v>#REF!</v>
      </c>
      <c r="AG36" s="427" t="e">
        <f t="shared" si="31"/>
        <v>#REF!</v>
      </c>
      <c r="AH36" s="427" t="e">
        <f t="shared" si="31"/>
        <v>#REF!</v>
      </c>
      <c r="AI36" s="427" t="e">
        <f t="shared" ref="AI36:BB36" si="32">SUM(AI$32:AI$35)*$B$36</f>
        <v>#REF!</v>
      </c>
      <c r="AJ36" s="427" t="e">
        <f t="shared" si="32"/>
        <v>#REF!</v>
      </c>
      <c r="AK36" s="427" t="e">
        <f t="shared" si="32"/>
        <v>#REF!</v>
      </c>
      <c r="AL36" s="427" t="e">
        <f t="shared" si="32"/>
        <v>#REF!</v>
      </c>
      <c r="AM36" s="427" t="e">
        <f t="shared" si="32"/>
        <v>#REF!</v>
      </c>
      <c r="AN36" s="427" t="e">
        <f t="shared" si="32"/>
        <v>#REF!</v>
      </c>
      <c r="AO36" s="427" t="e">
        <f t="shared" si="32"/>
        <v>#REF!</v>
      </c>
      <c r="AP36" s="427" t="e">
        <f t="shared" si="32"/>
        <v>#REF!</v>
      </c>
      <c r="AQ36" s="427" t="e">
        <f t="shared" si="32"/>
        <v>#REF!</v>
      </c>
      <c r="AR36" s="427" t="e">
        <f t="shared" si="32"/>
        <v>#REF!</v>
      </c>
      <c r="AS36" s="427" t="e">
        <f t="shared" si="32"/>
        <v>#REF!</v>
      </c>
      <c r="AT36" s="427" t="e">
        <f t="shared" si="32"/>
        <v>#REF!</v>
      </c>
      <c r="AU36" s="427" t="e">
        <f t="shared" si="32"/>
        <v>#REF!</v>
      </c>
      <c r="AV36" s="427" t="e">
        <f t="shared" si="32"/>
        <v>#REF!</v>
      </c>
      <c r="AW36" s="427" t="e">
        <f t="shared" si="32"/>
        <v>#REF!</v>
      </c>
      <c r="AX36" s="427" t="e">
        <f t="shared" si="32"/>
        <v>#REF!</v>
      </c>
      <c r="AY36" s="427" t="e">
        <f t="shared" si="32"/>
        <v>#REF!</v>
      </c>
      <c r="AZ36" s="427" t="e">
        <f t="shared" si="32"/>
        <v>#REF!</v>
      </c>
      <c r="BA36" s="427" t="e">
        <f t="shared" si="32"/>
        <v>#REF!</v>
      </c>
      <c r="BB36" s="427" t="e">
        <f t="shared" si="32"/>
        <v>#REF!</v>
      </c>
    </row>
    <row r="37" spans="1:54">
      <c r="A37" s="245" t="s">
        <v>644</v>
      </c>
      <c r="B37" s="259">
        <v>0.1</v>
      </c>
      <c r="C37" s="427" t="e">
        <f t="shared" ref="C37:AH37" si="33">SUM(C$32:C$36)*$B$37</f>
        <v>#REF!</v>
      </c>
      <c r="D37" s="427" t="e">
        <f t="shared" si="33"/>
        <v>#REF!</v>
      </c>
      <c r="E37" s="427" t="e">
        <f t="shared" si="33"/>
        <v>#REF!</v>
      </c>
      <c r="F37" s="427" t="e">
        <f t="shared" si="33"/>
        <v>#REF!</v>
      </c>
      <c r="G37" s="427" t="e">
        <f t="shared" si="33"/>
        <v>#REF!</v>
      </c>
      <c r="H37" s="427" t="e">
        <f t="shared" si="33"/>
        <v>#REF!</v>
      </c>
      <c r="I37" s="427" t="e">
        <f t="shared" si="33"/>
        <v>#REF!</v>
      </c>
      <c r="J37" s="427" t="e">
        <f t="shared" si="33"/>
        <v>#REF!</v>
      </c>
      <c r="K37" s="427" t="e">
        <f t="shared" si="33"/>
        <v>#REF!</v>
      </c>
      <c r="L37" s="427" t="e">
        <f t="shared" si="33"/>
        <v>#REF!</v>
      </c>
      <c r="M37" s="427" t="e">
        <f t="shared" si="33"/>
        <v>#REF!</v>
      </c>
      <c r="N37" s="427" t="e">
        <f t="shared" si="33"/>
        <v>#REF!</v>
      </c>
      <c r="O37" s="427" t="e">
        <f t="shared" si="33"/>
        <v>#REF!</v>
      </c>
      <c r="P37" s="427" t="e">
        <f t="shared" si="33"/>
        <v>#REF!</v>
      </c>
      <c r="Q37" s="427" t="e">
        <f t="shared" si="33"/>
        <v>#REF!</v>
      </c>
      <c r="R37" s="427" t="e">
        <f t="shared" si="33"/>
        <v>#REF!</v>
      </c>
      <c r="S37" s="427" t="e">
        <f t="shared" si="33"/>
        <v>#REF!</v>
      </c>
      <c r="T37" s="427" t="e">
        <f t="shared" si="33"/>
        <v>#REF!</v>
      </c>
      <c r="U37" s="427" t="e">
        <f t="shared" si="33"/>
        <v>#REF!</v>
      </c>
      <c r="V37" s="427" t="e">
        <f t="shared" si="33"/>
        <v>#REF!</v>
      </c>
      <c r="W37" s="427" t="e">
        <f t="shared" si="33"/>
        <v>#REF!</v>
      </c>
      <c r="X37" s="427" t="e">
        <f t="shared" si="33"/>
        <v>#REF!</v>
      </c>
      <c r="Y37" s="427" t="e">
        <f t="shared" si="33"/>
        <v>#REF!</v>
      </c>
      <c r="Z37" s="427" t="e">
        <f t="shared" si="33"/>
        <v>#REF!</v>
      </c>
      <c r="AA37" s="427" t="e">
        <f t="shared" si="33"/>
        <v>#REF!</v>
      </c>
      <c r="AB37" s="427" t="e">
        <f t="shared" si="33"/>
        <v>#REF!</v>
      </c>
      <c r="AC37" s="427" t="e">
        <f t="shared" si="33"/>
        <v>#REF!</v>
      </c>
      <c r="AD37" s="427" t="e">
        <f t="shared" si="33"/>
        <v>#REF!</v>
      </c>
      <c r="AE37" s="427" t="e">
        <f t="shared" si="33"/>
        <v>#REF!</v>
      </c>
      <c r="AF37" s="427" t="e">
        <f t="shared" si="33"/>
        <v>#REF!</v>
      </c>
      <c r="AG37" s="427" t="e">
        <f t="shared" si="33"/>
        <v>#REF!</v>
      </c>
      <c r="AH37" s="427" t="e">
        <f t="shared" si="33"/>
        <v>#REF!</v>
      </c>
      <c r="AI37" s="427" t="e">
        <f t="shared" ref="AI37:BB37" si="34">SUM(AI$32:AI$36)*$B$37</f>
        <v>#REF!</v>
      </c>
      <c r="AJ37" s="427" t="e">
        <f t="shared" si="34"/>
        <v>#REF!</v>
      </c>
      <c r="AK37" s="427" t="e">
        <f t="shared" si="34"/>
        <v>#REF!</v>
      </c>
      <c r="AL37" s="427" t="e">
        <f t="shared" si="34"/>
        <v>#REF!</v>
      </c>
      <c r="AM37" s="427" t="e">
        <f t="shared" si="34"/>
        <v>#REF!</v>
      </c>
      <c r="AN37" s="427" t="e">
        <f t="shared" si="34"/>
        <v>#REF!</v>
      </c>
      <c r="AO37" s="427" t="e">
        <f t="shared" si="34"/>
        <v>#REF!</v>
      </c>
      <c r="AP37" s="427" t="e">
        <f t="shared" si="34"/>
        <v>#REF!</v>
      </c>
      <c r="AQ37" s="427" t="e">
        <f t="shared" si="34"/>
        <v>#REF!</v>
      </c>
      <c r="AR37" s="427" t="e">
        <f t="shared" si="34"/>
        <v>#REF!</v>
      </c>
      <c r="AS37" s="427" t="e">
        <f t="shared" si="34"/>
        <v>#REF!</v>
      </c>
      <c r="AT37" s="427" t="e">
        <f t="shared" si="34"/>
        <v>#REF!</v>
      </c>
      <c r="AU37" s="427" t="e">
        <f t="shared" si="34"/>
        <v>#REF!</v>
      </c>
      <c r="AV37" s="427" t="e">
        <f t="shared" si="34"/>
        <v>#REF!</v>
      </c>
      <c r="AW37" s="427" t="e">
        <f t="shared" si="34"/>
        <v>#REF!</v>
      </c>
      <c r="AX37" s="427" t="e">
        <f t="shared" si="34"/>
        <v>#REF!</v>
      </c>
      <c r="AY37" s="427" t="e">
        <f t="shared" si="34"/>
        <v>#REF!</v>
      </c>
      <c r="AZ37" s="427" t="e">
        <f t="shared" si="34"/>
        <v>#REF!</v>
      </c>
      <c r="BA37" s="427" t="e">
        <f t="shared" si="34"/>
        <v>#REF!</v>
      </c>
      <c r="BB37" s="427" t="e">
        <f t="shared" si="34"/>
        <v>#REF!</v>
      </c>
    </row>
    <row r="38" spans="1:54" s="247" customFormat="1">
      <c r="A38" s="246" t="s">
        <v>259</v>
      </c>
      <c r="B38" s="260"/>
      <c r="C38" s="426" t="e">
        <f t="shared" ref="C38:AH38" si="35">SUM(C$32:C$37)</f>
        <v>#REF!</v>
      </c>
      <c r="D38" s="426" t="e">
        <f t="shared" si="35"/>
        <v>#REF!</v>
      </c>
      <c r="E38" s="426" t="e">
        <f t="shared" si="35"/>
        <v>#REF!</v>
      </c>
      <c r="F38" s="426" t="e">
        <f t="shared" si="35"/>
        <v>#REF!</v>
      </c>
      <c r="G38" s="426" t="e">
        <f t="shared" si="35"/>
        <v>#REF!</v>
      </c>
      <c r="H38" s="426" t="e">
        <f t="shared" si="35"/>
        <v>#REF!</v>
      </c>
      <c r="I38" s="426" t="e">
        <f t="shared" si="35"/>
        <v>#REF!</v>
      </c>
      <c r="J38" s="426" t="e">
        <f t="shared" si="35"/>
        <v>#REF!</v>
      </c>
      <c r="K38" s="426" t="e">
        <f t="shared" si="35"/>
        <v>#REF!</v>
      </c>
      <c r="L38" s="426" t="e">
        <f t="shared" si="35"/>
        <v>#REF!</v>
      </c>
      <c r="M38" s="426" t="e">
        <f t="shared" si="35"/>
        <v>#REF!</v>
      </c>
      <c r="N38" s="426" t="e">
        <f t="shared" si="35"/>
        <v>#REF!</v>
      </c>
      <c r="O38" s="426" t="e">
        <f t="shared" si="35"/>
        <v>#REF!</v>
      </c>
      <c r="P38" s="426" t="e">
        <f t="shared" si="35"/>
        <v>#REF!</v>
      </c>
      <c r="Q38" s="426" t="e">
        <f t="shared" si="35"/>
        <v>#REF!</v>
      </c>
      <c r="R38" s="426" t="e">
        <f t="shared" si="35"/>
        <v>#REF!</v>
      </c>
      <c r="S38" s="426" t="e">
        <f t="shared" si="35"/>
        <v>#REF!</v>
      </c>
      <c r="T38" s="426" t="e">
        <f t="shared" si="35"/>
        <v>#REF!</v>
      </c>
      <c r="U38" s="426" t="e">
        <f t="shared" si="35"/>
        <v>#REF!</v>
      </c>
      <c r="V38" s="426" t="e">
        <f t="shared" si="35"/>
        <v>#REF!</v>
      </c>
      <c r="W38" s="426" t="e">
        <f t="shared" si="35"/>
        <v>#REF!</v>
      </c>
      <c r="X38" s="426" t="e">
        <f t="shared" si="35"/>
        <v>#REF!</v>
      </c>
      <c r="Y38" s="426" t="e">
        <f t="shared" si="35"/>
        <v>#REF!</v>
      </c>
      <c r="Z38" s="426" t="e">
        <f t="shared" si="35"/>
        <v>#REF!</v>
      </c>
      <c r="AA38" s="426" t="e">
        <f t="shared" si="35"/>
        <v>#REF!</v>
      </c>
      <c r="AB38" s="426" t="e">
        <f t="shared" si="35"/>
        <v>#REF!</v>
      </c>
      <c r="AC38" s="426" t="e">
        <f t="shared" si="35"/>
        <v>#REF!</v>
      </c>
      <c r="AD38" s="426" t="e">
        <f t="shared" si="35"/>
        <v>#REF!</v>
      </c>
      <c r="AE38" s="426" t="e">
        <f t="shared" si="35"/>
        <v>#REF!</v>
      </c>
      <c r="AF38" s="426" t="e">
        <f t="shared" si="35"/>
        <v>#REF!</v>
      </c>
      <c r="AG38" s="426" t="e">
        <f t="shared" si="35"/>
        <v>#REF!</v>
      </c>
      <c r="AH38" s="426" t="e">
        <f t="shared" si="35"/>
        <v>#REF!</v>
      </c>
      <c r="AI38" s="426" t="e">
        <f t="shared" ref="AI38:BB38" si="36">SUM(AI$32:AI$37)</f>
        <v>#REF!</v>
      </c>
      <c r="AJ38" s="426" t="e">
        <f t="shared" si="36"/>
        <v>#REF!</v>
      </c>
      <c r="AK38" s="426" t="e">
        <f t="shared" si="36"/>
        <v>#REF!</v>
      </c>
      <c r="AL38" s="426" t="e">
        <f t="shared" si="36"/>
        <v>#REF!</v>
      </c>
      <c r="AM38" s="426" t="e">
        <f t="shared" si="36"/>
        <v>#REF!</v>
      </c>
      <c r="AN38" s="426" t="e">
        <f t="shared" si="36"/>
        <v>#REF!</v>
      </c>
      <c r="AO38" s="426" t="e">
        <f t="shared" si="36"/>
        <v>#REF!</v>
      </c>
      <c r="AP38" s="426" t="e">
        <f t="shared" si="36"/>
        <v>#REF!</v>
      </c>
      <c r="AQ38" s="426" t="e">
        <f t="shared" si="36"/>
        <v>#REF!</v>
      </c>
      <c r="AR38" s="426" t="e">
        <f t="shared" si="36"/>
        <v>#REF!</v>
      </c>
      <c r="AS38" s="426" t="e">
        <f t="shared" si="36"/>
        <v>#REF!</v>
      </c>
      <c r="AT38" s="426" t="e">
        <f t="shared" si="36"/>
        <v>#REF!</v>
      </c>
      <c r="AU38" s="426" t="e">
        <f t="shared" si="36"/>
        <v>#REF!</v>
      </c>
      <c r="AV38" s="426" t="e">
        <f t="shared" si="36"/>
        <v>#REF!</v>
      </c>
      <c r="AW38" s="426" t="e">
        <f t="shared" si="36"/>
        <v>#REF!</v>
      </c>
      <c r="AX38" s="426" t="e">
        <f t="shared" si="36"/>
        <v>#REF!</v>
      </c>
      <c r="AY38" s="426" t="e">
        <f t="shared" si="36"/>
        <v>#REF!</v>
      </c>
      <c r="AZ38" s="426" t="e">
        <f t="shared" si="36"/>
        <v>#REF!</v>
      </c>
      <c r="BA38" s="426" t="e">
        <f t="shared" si="36"/>
        <v>#REF!</v>
      </c>
      <c r="BB38" s="426" t="e">
        <f t="shared" si="36"/>
        <v>#REF!</v>
      </c>
    </row>
    <row r="39" spans="1:54">
      <c r="A39" s="244" t="s">
        <v>260</v>
      </c>
      <c r="B39" s="261">
        <v>7.6999999999999999E-2</v>
      </c>
      <c r="C39" s="427" t="e">
        <f t="shared" ref="C39:AH39" si="37">C$38*$B$39</f>
        <v>#REF!</v>
      </c>
      <c r="D39" s="427" t="e">
        <f t="shared" si="37"/>
        <v>#REF!</v>
      </c>
      <c r="E39" s="427" t="e">
        <f t="shared" si="37"/>
        <v>#REF!</v>
      </c>
      <c r="F39" s="427" t="e">
        <f t="shared" si="37"/>
        <v>#REF!</v>
      </c>
      <c r="G39" s="427" t="e">
        <f t="shared" si="37"/>
        <v>#REF!</v>
      </c>
      <c r="H39" s="427" t="e">
        <f t="shared" si="37"/>
        <v>#REF!</v>
      </c>
      <c r="I39" s="427" t="e">
        <f t="shared" si="37"/>
        <v>#REF!</v>
      </c>
      <c r="J39" s="427" t="e">
        <f t="shared" si="37"/>
        <v>#REF!</v>
      </c>
      <c r="K39" s="427" t="e">
        <f t="shared" si="37"/>
        <v>#REF!</v>
      </c>
      <c r="L39" s="427" t="e">
        <f t="shared" si="37"/>
        <v>#REF!</v>
      </c>
      <c r="M39" s="427" t="e">
        <f t="shared" si="37"/>
        <v>#REF!</v>
      </c>
      <c r="N39" s="427" t="e">
        <f t="shared" si="37"/>
        <v>#REF!</v>
      </c>
      <c r="O39" s="427" t="e">
        <f t="shared" si="37"/>
        <v>#REF!</v>
      </c>
      <c r="P39" s="427" t="e">
        <f t="shared" si="37"/>
        <v>#REF!</v>
      </c>
      <c r="Q39" s="427" t="e">
        <f t="shared" si="37"/>
        <v>#REF!</v>
      </c>
      <c r="R39" s="427" t="e">
        <f t="shared" si="37"/>
        <v>#REF!</v>
      </c>
      <c r="S39" s="427" t="e">
        <f t="shared" si="37"/>
        <v>#REF!</v>
      </c>
      <c r="T39" s="427" t="e">
        <f t="shared" si="37"/>
        <v>#REF!</v>
      </c>
      <c r="U39" s="427" t="e">
        <f t="shared" si="37"/>
        <v>#REF!</v>
      </c>
      <c r="V39" s="427" t="e">
        <f t="shared" si="37"/>
        <v>#REF!</v>
      </c>
      <c r="W39" s="427" t="e">
        <f t="shared" si="37"/>
        <v>#REF!</v>
      </c>
      <c r="X39" s="427" t="e">
        <f t="shared" si="37"/>
        <v>#REF!</v>
      </c>
      <c r="Y39" s="427" t="e">
        <f t="shared" si="37"/>
        <v>#REF!</v>
      </c>
      <c r="Z39" s="427" t="e">
        <f t="shared" si="37"/>
        <v>#REF!</v>
      </c>
      <c r="AA39" s="427" t="e">
        <f t="shared" si="37"/>
        <v>#REF!</v>
      </c>
      <c r="AB39" s="427" t="e">
        <f t="shared" si="37"/>
        <v>#REF!</v>
      </c>
      <c r="AC39" s="427" t="e">
        <f t="shared" si="37"/>
        <v>#REF!</v>
      </c>
      <c r="AD39" s="427" t="e">
        <f t="shared" si="37"/>
        <v>#REF!</v>
      </c>
      <c r="AE39" s="427" t="e">
        <f t="shared" si="37"/>
        <v>#REF!</v>
      </c>
      <c r="AF39" s="427" t="e">
        <f t="shared" si="37"/>
        <v>#REF!</v>
      </c>
      <c r="AG39" s="427" t="e">
        <f t="shared" si="37"/>
        <v>#REF!</v>
      </c>
      <c r="AH39" s="427" t="e">
        <f t="shared" si="37"/>
        <v>#REF!</v>
      </c>
      <c r="AI39" s="427" t="e">
        <f t="shared" ref="AI39:BB39" si="38">AI$38*$B$39</f>
        <v>#REF!</v>
      </c>
      <c r="AJ39" s="427" t="e">
        <f t="shared" si="38"/>
        <v>#REF!</v>
      </c>
      <c r="AK39" s="427" t="e">
        <f t="shared" si="38"/>
        <v>#REF!</v>
      </c>
      <c r="AL39" s="427" t="e">
        <f t="shared" si="38"/>
        <v>#REF!</v>
      </c>
      <c r="AM39" s="427" t="e">
        <f t="shared" si="38"/>
        <v>#REF!</v>
      </c>
      <c r="AN39" s="427" t="e">
        <f t="shared" si="38"/>
        <v>#REF!</v>
      </c>
      <c r="AO39" s="427" t="e">
        <f t="shared" si="38"/>
        <v>#REF!</v>
      </c>
      <c r="AP39" s="427" t="e">
        <f t="shared" si="38"/>
        <v>#REF!</v>
      </c>
      <c r="AQ39" s="427" t="e">
        <f t="shared" si="38"/>
        <v>#REF!</v>
      </c>
      <c r="AR39" s="427" t="e">
        <f t="shared" si="38"/>
        <v>#REF!</v>
      </c>
      <c r="AS39" s="427" t="e">
        <f t="shared" si="38"/>
        <v>#REF!</v>
      </c>
      <c r="AT39" s="427" t="e">
        <f t="shared" si="38"/>
        <v>#REF!</v>
      </c>
      <c r="AU39" s="427" t="e">
        <f t="shared" si="38"/>
        <v>#REF!</v>
      </c>
      <c r="AV39" s="427" t="e">
        <f t="shared" si="38"/>
        <v>#REF!</v>
      </c>
      <c r="AW39" s="427" t="e">
        <f t="shared" si="38"/>
        <v>#REF!</v>
      </c>
      <c r="AX39" s="427" t="e">
        <f t="shared" si="38"/>
        <v>#REF!</v>
      </c>
      <c r="AY39" s="427" t="e">
        <f t="shared" si="38"/>
        <v>#REF!</v>
      </c>
      <c r="AZ39" s="427" t="e">
        <f t="shared" si="38"/>
        <v>#REF!</v>
      </c>
      <c r="BA39" s="427" t="e">
        <f t="shared" si="38"/>
        <v>#REF!</v>
      </c>
      <c r="BB39" s="427" t="e">
        <f t="shared" si="38"/>
        <v>#REF!</v>
      </c>
    </row>
    <row r="40" spans="1:54">
      <c r="A40" s="244" t="s">
        <v>261</v>
      </c>
      <c r="B40" s="258">
        <v>0.05</v>
      </c>
      <c r="C40" s="427" t="e">
        <f t="shared" ref="C40:AH40" si="39">C$38*$B$40</f>
        <v>#REF!</v>
      </c>
      <c r="D40" s="427" t="e">
        <f t="shared" si="39"/>
        <v>#REF!</v>
      </c>
      <c r="E40" s="427" t="e">
        <f t="shared" si="39"/>
        <v>#REF!</v>
      </c>
      <c r="F40" s="427" t="e">
        <f t="shared" si="39"/>
        <v>#REF!</v>
      </c>
      <c r="G40" s="427" t="e">
        <f t="shared" si="39"/>
        <v>#REF!</v>
      </c>
      <c r="H40" s="427" t="e">
        <f t="shared" si="39"/>
        <v>#REF!</v>
      </c>
      <c r="I40" s="427" t="e">
        <f t="shared" si="39"/>
        <v>#REF!</v>
      </c>
      <c r="J40" s="427" t="e">
        <f t="shared" si="39"/>
        <v>#REF!</v>
      </c>
      <c r="K40" s="427" t="e">
        <f t="shared" si="39"/>
        <v>#REF!</v>
      </c>
      <c r="L40" s="427" t="e">
        <f t="shared" si="39"/>
        <v>#REF!</v>
      </c>
      <c r="M40" s="427" t="e">
        <f t="shared" si="39"/>
        <v>#REF!</v>
      </c>
      <c r="N40" s="427" t="e">
        <f t="shared" si="39"/>
        <v>#REF!</v>
      </c>
      <c r="O40" s="427" t="e">
        <f t="shared" si="39"/>
        <v>#REF!</v>
      </c>
      <c r="P40" s="427" t="e">
        <f t="shared" si="39"/>
        <v>#REF!</v>
      </c>
      <c r="Q40" s="427" t="e">
        <f t="shared" si="39"/>
        <v>#REF!</v>
      </c>
      <c r="R40" s="427" t="e">
        <f t="shared" si="39"/>
        <v>#REF!</v>
      </c>
      <c r="S40" s="427" t="e">
        <f t="shared" si="39"/>
        <v>#REF!</v>
      </c>
      <c r="T40" s="427" t="e">
        <f t="shared" si="39"/>
        <v>#REF!</v>
      </c>
      <c r="U40" s="427" t="e">
        <f t="shared" si="39"/>
        <v>#REF!</v>
      </c>
      <c r="V40" s="427" t="e">
        <f t="shared" si="39"/>
        <v>#REF!</v>
      </c>
      <c r="W40" s="427" t="e">
        <f t="shared" si="39"/>
        <v>#REF!</v>
      </c>
      <c r="X40" s="427" t="e">
        <f t="shared" si="39"/>
        <v>#REF!</v>
      </c>
      <c r="Y40" s="427" t="e">
        <f t="shared" si="39"/>
        <v>#REF!</v>
      </c>
      <c r="Z40" s="427" t="e">
        <f t="shared" si="39"/>
        <v>#REF!</v>
      </c>
      <c r="AA40" s="427" t="e">
        <f t="shared" si="39"/>
        <v>#REF!</v>
      </c>
      <c r="AB40" s="427" t="e">
        <f t="shared" si="39"/>
        <v>#REF!</v>
      </c>
      <c r="AC40" s="427" t="e">
        <f t="shared" si="39"/>
        <v>#REF!</v>
      </c>
      <c r="AD40" s="427" t="e">
        <f t="shared" si="39"/>
        <v>#REF!</v>
      </c>
      <c r="AE40" s="427" t="e">
        <f t="shared" si="39"/>
        <v>#REF!</v>
      </c>
      <c r="AF40" s="427" t="e">
        <f t="shared" si="39"/>
        <v>#REF!</v>
      </c>
      <c r="AG40" s="427" t="e">
        <f t="shared" si="39"/>
        <v>#REF!</v>
      </c>
      <c r="AH40" s="427" t="e">
        <f t="shared" si="39"/>
        <v>#REF!</v>
      </c>
      <c r="AI40" s="427" t="e">
        <f t="shared" ref="AI40:BB40" si="40">AI$38*$B$40</f>
        <v>#REF!</v>
      </c>
      <c r="AJ40" s="427" t="e">
        <f t="shared" si="40"/>
        <v>#REF!</v>
      </c>
      <c r="AK40" s="427" t="e">
        <f t="shared" si="40"/>
        <v>#REF!</v>
      </c>
      <c r="AL40" s="427" t="e">
        <f t="shared" si="40"/>
        <v>#REF!</v>
      </c>
      <c r="AM40" s="427" t="e">
        <f t="shared" si="40"/>
        <v>#REF!</v>
      </c>
      <c r="AN40" s="427" t="e">
        <f t="shared" si="40"/>
        <v>#REF!</v>
      </c>
      <c r="AO40" s="427" t="e">
        <f t="shared" si="40"/>
        <v>#REF!</v>
      </c>
      <c r="AP40" s="427" t="e">
        <f t="shared" si="40"/>
        <v>#REF!</v>
      </c>
      <c r="AQ40" s="427" t="e">
        <f t="shared" si="40"/>
        <v>#REF!</v>
      </c>
      <c r="AR40" s="427" t="e">
        <f t="shared" si="40"/>
        <v>#REF!</v>
      </c>
      <c r="AS40" s="427" t="e">
        <f t="shared" si="40"/>
        <v>#REF!</v>
      </c>
      <c r="AT40" s="427" t="e">
        <f t="shared" si="40"/>
        <v>#REF!</v>
      </c>
      <c r="AU40" s="427" t="e">
        <f t="shared" si="40"/>
        <v>#REF!</v>
      </c>
      <c r="AV40" s="427" t="e">
        <f t="shared" si="40"/>
        <v>#REF!</v>
      </c>
      <c r="AW40" s="427" t="e">
        <f t="shared" si="40"/>
        <v>#REF!</v>
      </c>
      <c r="AX40" s="427" t="e">
        <f t="shared" si="40"/>
        <v>#REF!</v>
      </c>
      <c r="AY40" s="427" t="e">
        <f t="shared" si="40"/>
        <v>#REF!</v>
      </c>
      <c r="AZ40" s="427" t="e">
        <f t="shared" si="40"/>
        <v>#REF!</v>
      </c>
      <c r="BA40" s="427" t="e">
        <f t="shared" si="40"/>
        <v>#REF!</v>
      </c>
      <c r="BB40" s="427" t="e">
        <f t="shared" si="40"/>
        <v>#REF!</v>
      </c>
    </row>
    <row r="41" spans="1:54">
      <c r="A41" s="244" t="s">
        <v>262</v>
      </c>
      <c r="B41" s="258">
        <v>0.03</v>
      </c>
      <c r="C41" s="427" t="e">
        <f t="shared" ref="C41:AH41" si="41">C$38*$B$41</f>
        <v>#REF!</v>
      </c>
      <c r="D41" s="427" t="e">
        <f t="shared" si="41"/>
        <v>#REF!</v>
      </c>
      <c r="E41" s="427" t="e">
        <f t="shared" si="41"/>
        <v>#REF!</v>
      </c>
      <c r="F41" s="427" t="e">
        <f t="shared" si="41"/>
        <v>#REF!</v>
      </c>
      <c r="G41" s="427" t="e">
        <f t="shared" si="41"/>
        <v>#REF!</v>
      </c>
      <c r="H41" s="427" t="e">
        <f t="shared" si="41"/>
        <v>#REF!</v>
      </c>
      <c r="I41" s="427" t="e">
        <f t="shared" si="41"/>
        <v>#REF!</v>
      </c>
      <c r="J41" s="427" t="e">
        <f t="shared" si="41"/>
        <v>#REF!</v>
      </c>
      <c r="K41" s="427" t="e">
        <f t="shared" si="41"/>
        <v>#REF!</v>
      </c>
      <c r="L41" s="427" t="e">
        <f t="shared" si="41"/>
        <v>#REF!</v>
      </c>
      <c r="M41" s="427" t="e">
        <f t="shared" si="41"/>
        <v>#REF!</v>
      </c>
      <c r="N41" s="427" t="e">
        <f t="shared" si="41"/>
        <v>#REF!</v>
      </c>
      <c r="O41" s="427" t="e">
        <f t="shared" si="41"/>
        <v>#REF!</v>
      </c>
      <c r="P41" s="427" t="e">
        <f t="shared" si="41"/>
        <v>#REF!</v>
      </c>
      <c r="Q41" s="427" t="e">
        <f t="shared" si="41"/>
        <v>#REF!</v>
      </c>
      <c r="R41" s="427" t="e">
        <f t="shared" si="41"/>
        <v>#REF!</v>
      </c>
      <c r="S41" s="427" t="e">
        <f t="shared" si="41"/>
        <v>#REF!</v>
      </c>
      <c r="T41" s="427" t="e">
        <f t="shared" si="41"/>
        <v>#REF!</v>
      </c>
      <c r="U41" s="427" t="e">
        <f t="shared" si="41"/>
        <v>#REF!</v>
      </c>
      <c r="V41" s="427" t="e">
        <f t="shared" si="41"/>
        <v>#REF!</v>
      </c>
      <c r="W41" s="427" t="e">
        <f t="shared" si="41"/>
        <v>#REF!</v>
      </c>
      <c r="X41" s="427" t="e">
        <f t="shared" si="41"/>
        <v>#REF!</v>
      </c>
      <c r="Y41" s="427" t="e">
        <f t="shared" si="41"/>
        <v>#REF!</v>
      </c>
      <c r="Z41" s="427" t="e">
        <f t="shared" si="41"/>
        <v>#REF!</v>
      </c>
      <c r="AA41" s="427" t="e">
        <f t="shared" si="41"/>
        <v>#REF!</v>
      </c>
      <c r="AB41" s="427" t="e">
        <f t="shared" si="41"/>
        <v>#REF!</v>
      </c>
      <c r="AC41" s="427" t="e">
        <f t="shared" si="41"/>
        <v>#REF!</v>
      </c>
      <c r="AD41" s="427" t="e">
        <f t="shared" si="41"/>
        <v>#REF!</v>
      </c>
      <c r="AE41" s="427" t="e">
        <f t="shared" si="41"/>
        <v>#REF!</v>
      </c>
      <c r="AF41" s="427" t="e">
        <f t="shared" si="41"/>
        <v>#REF!</v>
      </c>
      <c r="AG41" s="427" t="e">
        <f t="shared" si="41"/>
        <v>#REF!</v>
      </c>
      <c r="AH41" s="427" t="e">
        <f t="shared" si="41"/>
        <v>#REF!</v>
      </c>
      <c r="AI41" s="427" t="e">
        <f t="shared" ref="AI41:BB41" si="42">AI$38*$B$41</f>
        <v>#REF!</v>
      </c>
      <c r="AJ41" s="427" t="e">
        <f t="shared" si="42"/>
        <v>#REF!</v>
      </c>
      <c r="AK41" s="427" t="e">
        <f t="shared" si="42"/>
        <v>#REF!</v>
      </c>
      <c r="AL41" s="427" t="e">
        <f t="shared" si="42"/>
        <v>#REF!</v>
      </c>
      <c r="AM41" s="427" t="e">
        <f t="shared" si="42"/>
        <v>#REF!</v>
      </c>
      <c r="AN41" s="427" t="e">
        <f t="shared" si="42"/>
        <v>#REF!</v>
      </c>
      <c r="AO41" s="427" t="e">
        <f t="shared" si="42"/>
        <v>#REF!</v>
      </c>
      <c r="AP41" s="427" t="e">
        <f t="shared" si="42"/>
        <v>#REF!</v>
      </c>
      <c r="AQ41" s="427" t="e">
        <f t="shared" si="42"/>
        <v>#REF!</v>
      </c>
      <c r="AR41" s="427" t="e">
        <f t="shared" si="42"/>
        <v>#REF!</v>
      </c>
      <c r="AS41" s="427" t="e">
        <f t="shared" si="42"/>
        <v>#REF!</v>
      </c>
      <c r="AT41" s="427" t="e">
        <f t="shared" si="42"/>
        <v>#REF!</v>
      </c>
      <c r="AU41" s="427" t="e">
        <f t="shared" si="42"/>
        <v>#REF!</v>
      </c>
      <c r="AV41" s="427" t="e">
        <f t="shared" si="42"/>
        <v>#REF!</v>
      </c>
      <c r="AW41" s="427" t="e">
        <f t="shared" si="42"/>
        <v>#REF!</v>
      </c>
      <c r="AX41" s="427" t="e">
        <f t="shared" si="42"/>
        <v>#REF!</v>
      </c>
      <c r="AY41" s="427" t="e">
        <f t="shared" si="42"/>
        <v>#REF!</v>
      </c>
      <c r="AZ41" s="427" t="e">
        <f t="shared" si="42"/>
        <v>#REF!</v>
      </c>
      <c r="BA41" s="427" t="e">
        <f t="shared" si="42"/>
        <v>#REF!</v>
      </c>
      <c r="BB41" s="427" t="e">
        <f t="shared" si="42"/>
        <v>#REF!</v>
      </c>
    </row>
    <row r="42" spans="1:54">
      <c r="A42" s="244" t="s">
        <v>276</v>
      </c>
      <c r="B42" s="259">
        <v>0.1</v>
      </c>
      <c r="C42" s="427" t="e">
        <f t="shared" ref="C42:AH42" si="43">SUM(C$39:C$41)*$B$42</f>
        <v>#REF!</v>
      </c>
      <c r="D42" s="427" t="e">
        <f t="shared" si="43"/>
        <v>#REF!</v>
      </c>
      <c r="E42" s="427" t="e">
        <f t="shared" si="43"/>
        <v>#REF!</v>
      </c>
      <c r="F42" s="427" t="e">
        <f t="shared" si="43"/>
        <v>#REF!</v>
      </c>
      <c r="G42" s="427" t="e">
        <f t="shared" si="43"/>
        <v>#REF!</v>
      </c>
      <c r="H42" s="427" t="e">
        <f t="shared" si="43"/>
        <v>#REF!</v>
      </c>
      <c r="I42" s="427" t="e">
        <f t="shared" si="43"/>
        <v>#REF!</v>
      </c>
      <c r="J42" s="427" t="e">
        <f t="shared" si="43"/>
        <v>#REF!</v>
      </c>
      <c r="K42" s="427" t="e">
        <f t="shared" si="43"/>
        <v>#REF!</v>
      </c>
      <c r="L42" s="427" t="e">
        <f t="shared" si="43"/>
        <v>#REF!</v>
      </c>
      <c r="M42" s="427" t="e">
        <f t="shared" si="43"/>
        <v>#REF!</v>
      </c>
      <c r="N42" s="427" t="e">
        <f t="shared" si="43"/>
        <v>#REF!</v>
      </c>
      <c r="O42" s="427" t="e">
        <f t="shared" si="43"/>
        <v>#REF!</v>
      </c>
      <c r="P42" s="427" t="e">
        <f t="shared" si="43"/>
        <v>#REF!</v>
      </c>
      <c r="Q42" s="427" t="e">
        <f t="shared" si="43"/>
        <v>#REF!</v>
      </c>
      <c r="R42" s="427" t="e">
        <f t="shared" si="43"/>
        <v>#REF!</v>
      </c>
      <c r="S42" s="427" t="e">
        <f t="shared" si="43"/>
        <v>#REF!</v>
      </c>
      <c r="T42" s="427" t="e">
        <f t="shared" si="43"/>
        <v>#REF!</v>
      </c>
      <c r="U42" s="427" t="e">
        <f t="shared" si="43"/>
        <v>#REF!</v>
      </c>
      <c r="V42" s="427" t="e">
        <f t="shared" si="43"/>
        <v>#REF!</v>
      </c>
      <c r="W42" s="427" t="e">
        <f t="shared" si="43"/>
        <v>#REF!</v>
      </c>
      <c r="X42" s="427" t="e">
        <f t="shared" si="43"/>
        <v>#REF!</v>
      </c>
      <c r="Y42" s="427" t="e">
        <f t="shared" si="43"/>
        <v>#REF!</v>
      </c>
      <c r="Z42" s="427" t="e">
        <f t="shared" si="43"/>
        <v>#REF!</v>
      </c>
      <c r="AA42" s="427" t="e">
        <f t="shared" si="43"/>
        <v>#REF!</v>
      </c>
      <c r="AB42" s="427" t="e">
        <f t="shared" si="43"/>
        <v>#REF!</v>
      </c>
      <c r="AC42" s="427" t="e">
        <f t="shared" si="43"/>
        <v>#REF!</v>
      </c>
      <c r="AD42" s="427" t="e">
        <f t="shared" si="43"/>
        <v>#REF!</v>
      </c>
      <c r="AE42" s="427" t="e">
        <f t="shared" si="43"/>
        <v>#REF!</v>
      </c>
      <c r="AF42" s="427" t="e">
        <f t="shared" si="43"/>
        <v>#REF!</v>
      </c>
      <c r="AG42" s="427" t="e">
        <f t="shared" si="43"/>
        <v>#REF!</v>
      </c>
      <c r="AH42" s="427" t="e">
        <f t="shared" si="43"/>
        <v>#REF!</v>
      </c>
      <c r="AI42" s="427" t="e">
        <f t="shared" ref="AI42:BB42" si="44">SUM(AI$39:AI$41)*$B$42</f>
        <v>#REF!</v>
      </c>
      <c r="AJ42" s="427" t="e">
        <f t="shared" si="44"/>
        <v>#REF!</v>
      </c>
      <c r="AK42" s="427" t="e">
        <f t="shared" si="44"/>
        <v>#REF!</v>
      </c>
      <c r="AL42" s="427" t="e">
        <f t="shared" si="44"/>
        <v>#REF!</v>
      </c>
      <c r="AM42" s="427" t="e">
        <f t="shared" si="44"/>
        <v>#REF!</v>
      </c>
      <c r="AN42" s="427" t="e">
        <f t="shared" si="44"/>
        <v>#REF!</v>
      </c>
      <c r="AO42" s="427" t="e">
        <f t="shared" si="44"/>
        <v>#REF!</v>
      </c>
      <c r="AP42" s="427" t="e">
        <f t="shared" si="44"/>
        <v>#REF!</v>
      </c>
      <c r="AQ42" s="427" t="e">
        <f t="shared" si="44"/>
        <v>#REF!</v>
      </c>
      <c r="AR42" s="427" t="e">
        <f t="shared" si="44"/>
        <v>#REF!</v>
      </c>
      <c r="AS42" s="427" t="e">
        <f t="shared" si="44"/>
        <v>#REF!</v>
      </c>
      <c r="AT42" s="427" t="e">
        <f t="shared" si="44"/>
        <v>#REF!</v>
      </c>
      <c r="AU42" s="427" t="e">
        <f t="shared" si="44"/>
        <v>#REF!</v>
      </c>
      <c r="AV42" s="427" t="e">
        <f t="shared" si="44"/>
        <v>#REF!</v>
      </c>
      <c r="AW42" s="427" t="e">
        <f t="shared" si="44"/>
        <v>#REF!</v>
      </c>
      <c r="AX42" s="427" t="e">
        <f t="shared" si="44"/>
        <v>#REF!</v>
      </c>
      <c r="AY42" s="427" t="e">
        <f t="shared" si="44"/>
        <v>#REF!</v>
      </c>
      <c r="AZ42" s="427" t="e">
        <f t="shared" si="44"/>
        <v>#REF!</v>
      </c>
      <c r="BA42" s="427" t="e">
        <f t="shared" si="44"/>
        <v>#REF!</v>
      </c>
      <c r="BB42" s="427" t="e">
        <f t="shared" si="44"/>
        <v>#REF!</v>
      </c>
    </row>
    <row r="43" spans="1:54" s="247" customFormat="1">
      <c r="A43" s="248" t="s">
        <v>645</v>
      </c>
      <c r="B43" s="24"/>
      <c r="C43" s="426" t="e">
        <f t="shared" ref="C43:AH43" si="45">SUM(C$38:C$42)</f>
        <v>#REF!</v>
      </c>
      <c r="D43" s="426" t="e">
        <f t="shared" si="45"/>
        <v>#REF!</v>
      </c>
      <c r="E43" s="426" t="e">
        <f t="shared" si="45"/>
        <v>#REF!</v>
      </c>
      <c r="F43" s="426" t="e">
        <f t="shared" si="45"/>
        <v>#REF!</v>
      </c>
      <c r="G43" s="426" t="e">
        <f t="shared" si="45"/>
        <v>#REF!</v>
      </c>
      <c r="H43" s="426" t="e">
        <f t="shared" si="45"/>
        <v>#REF!</v>
      </c>
      <c r="I43" s="426" t="e">
        <f t="shared" si="45"/>
        <v>#REF!</v>
      </c>
      <c r="J43" s="426" t="e">
        <f t="shared" si="45"/>
        <v>#REF!</v>
      </c>
      <c r="K43" s="426" t="e">
        <f t="shared" si="45"/>
        <v>#REF!</v>
      </c>
      <c r="L43" s="426" t="e">
        <f t="shared" si="45"/>
        <v>#REF!</v>
      </c>
      <c r="M43" s="426" t="e">
        <f t="shared" si="45"/>
        <v>#REF!</v>
      </c>
      <c r="N43" s="426" t="e">
        <f t="shared" si="45"/>
        <v>#REF!</v>
      </c>
      <c r="O43" s="426" t="e">
        <f t="shared" si="45"/>
        <v>#REF!</v>
      </c>
      <c r="P43" s="426" t="e">
        <f t="shared" si="45"/>
        <v>#REF!</v>
      </c>
      <c r="Q43" s="426" t="e">
        <f t="shared" si="45"/>
        <v>#REF!</v>
      </c>
      <c r="R43" s="426" t="e">
        <f t="shared" si="45"/>
        <v>#REF!</v>
      </c>
      <c r="S43" s="426" t="e">
        <f t="shared" si="45"/>
        <v>#REF!</v>
      </c>
      <c r="T43" s="426" t="e">
        <f t="shared" si="45"/>
        <v>#REF!</v>
      </c>
      <c r="U43" s="426" t="e">
        <f t="shared" si="45"/>
        <v>#REF!</v>
      </c>
      <c r="V43" s="426" t="e">
        <f t="shared" si="45"/>
        <v>#REF!</v>
      </c>
      <c r="W43" s="426" t="e">
        <f t="shared" si="45"/>
        <v>#REF!</v>
      </c>
      <c r="X43" s="426" t="e">
        <f t="shared" si="45"/>
        <v>#REF!</v>
      </c>
      <c r="Y43" s="426" t="e">
        <f t="shared" si="45"/>
        <v>#REF!</v>
      </c>
      <c r="Z43" s="426" t="e">
        <f t="shared" si="45"/>
        <v>#REF!</v>
      </c>
      <c r="AA43" s="426" t="e">
        <f t="shared" si="45"/>
        <v>#REF!</v>
      </c>
      <c r="AB43" s="426" t="e">
        <f t="shared" si="45"/>
        <v>#REF!</v>
      </c>
      <c r="AC43" s="426" t="e">
        <f t="shared" si="45"/>
        <v>#REF!</v>
      </c>
      <c r="AD43" s="426" t="e">
        <f t="shared" si="45"/>
        <v>#REF!</v>
      </c>
      <c r="AE43" s="426" t="e">
        <f t="shared" si="45"/>
        <v>#REF!</v>
      </c>
      <c r="AF43" s="426" t="e">
        <f t="shared" si="45"/>
        <v>#REF!</v>
      </c>
      <c r="AG43" s="426" t="e">
        <f t="shared" si="45"/>
        <v>#REF!</v>
      </c>
      <c r="AH43" s="426" t="e">
        <f t="shared" si="45"/>
        <v>#REF!</v>
      </c>
      <c r="AI43" s="426" t="e">
        <f t="shared" ref="AI43:BB43" si="46">SUM(AI$38:AI$42)</f>
        <v>#REF!</v>
      </c>
      <c r="AJ43" s="426" t="e">
        <f t="shared" si="46"/>
        <v>#REF!</v>
      </c>
      <c r="AK43" s="426" t="e">
        <f t="shared" si="46"/>
        <v>#REF!</v>
      </c>
      <c r="AL43" s="426" t="e">
        <f t="shared" si="46"/>
        <v>#REF!</v>
      </c>
      <c r="AM43" s="426" t="e">
        <f t="shared" si="46"/>
        <v>#REF!</v>
      </c>
      <c r="AN43" s="426" t="e">
        <f t="shared" si="46"/>
        <v>#REF!</v>
      </c>
      <c r="AO43" s="426" t="e">
        <f t="shared" si="46"/>
        <v>#REF!</v>
      </c>
      <c r="AP43" s="426" t="e">
        <f t="shared" si="46"/>
        <v>#REF!</v>
      </c>
      <c r="AQ43" s="426" t="e">
        <f t="shared" si="46"/>
        <v>#REF!</v>
      </c>
      <c r="AR43" s="426" t="e">
        <f t="shared" si="46"/>
        <v>#REF!</v>
      </c>
      <c r="AS43" s="426" t="e">
        <f t="shared" si="46"/>
        <v>#REF!</v>
      </c>
      <c r="AT43" s="426" t="e">
        <f t="shared" si="46"/>
        <v>#REF!</v>
      </c>
      <c r="AU43" s="426" t="e">
        <f t="shared" si="46"/>
        <v>#REF!</v>
      </c>
      <c r="AV43" s="426" t="e">
        <f t="shared" si="46"/>
        <v>#REF!</v>
      </c>
      <c r="AW43" s="426" t="e">
        <f t="shared" si="46"/>
        <v>#REF!</v>
      </c>
      <c r="AX43" s="426" t="e">
        <f t="shared" si="46"/>
        <v>#REF!</v>
      </c>
      <c r="AY43" s="426" t="e">
        <f t="shared" si="46"/>
        <v>#REF!</v>
      </c>
      <c r="AZ43" s="426" t="e">
        <f t="shared" si="46"/>
        <v>#REF!</v>
      </c>
      <c r="BA43" s="426" t="e">
        <f t="shared" si="46"/>
        <v>#REF!</v>
      </c>
      <c r="BB43" s="426" t="e">
        <f t="shared" si="46"/>
        <v>#REF!</v>
      </c>
    </row>
    <row r="44" spans="1:54">
      <c r="B44" s="111"/>
      <c r="C44" s="111"/>
      <c r="D44" s="111"/>
      <c r="E44" s="111"/>
      <c r="F44" s="111"/>
      <c r="G44" s="111"/>
      <c r="H44" s="111"/>
      <c r="I44" s="111"/>
      <c r="J44" s="111"/>
      <c r="K44" s="111"/>
      <c r="L44" s="111"/>
      <c r="M44" s="111"/>
      <c r="N44" s="111"/>
      <c r="O44" s="111"/>
      <c r="P44" s="111"/>
      <c r="Q44" s="111"/>
      <c r="R44" s="111"/>
      <c r="S44" s="111"/>
      <c r="T44" s="111"/>
      <c r="U44" s="111"/>
      <c r="V44" s="111"/>
      <c r="W44" s="111"/>
      <c r="X44" s="111"/>
      <c r="Y44" s="111"/>
      <c r="Z44" s="111"/>
      <c r="AA44" s="111"/>
      <c r="AB44" s="111"/>
      <c r="AC44" s="111"/>
      <c r="AD44" s="111"/>
      <c r="AE44" s="111"/>
      <c r="AF44" s="111"/>
      <c r="AG44" s="111"/>
      <c r="AH44" s="111"/>
      <c r="AI44" s="111"/>
      <c r="AJ44" s="111"/>
      <c r="AK44" s="111"/>
      <c r="AL44" s="111"/>
      <c r="AM44" s="111"/>
      <c r="AN44" s="111"/>
      <c r="AO44" s="111"/>
      <c r="AP44" s="111"/>
      <c r="AQ44" s="111"/>
      <c r="AR44" s="111"/>
      <c r="AS44" s="111"/>
      <c r="AT44" s="111"/>
      <c r="AU44" s="111"/>
      <c r="AV44" s="111"/>
      <c r="AW44" s="111"/>
      <c r="AX44" s="111"/>
      <c r="AY44" s="111"/>
      <c r="AZ44" s="111"/>
      <c r="BA44" s="111"/>
      <c r="BB44" s="111"/>
    </row>
    <row r="47" spans="1:54">
      <c r="G47" s="24" t="s">
        <v>286</v>
      </c>
    </row>
    <row r="48" spans="1:54">
      <c r="G48" t="s">
        <v>287</v>
      </c>
    </row>
    <row r="49" spans="7:7">
      <c r="G49" s="24" t="s">
        <v>91</v>
      </c>
    </row>
  </sheetData>
  <phoneticPr fontId="25" type="noConversion"/>
  <pageMargins left="0.5" right="0.51" top="1" bottom="1" header="0.5" footer="0.5"/>
  <pageSetup scale="26" fitToWidth="2" orientation="landscape" r:id="rId1"/>
  <headerFooter alignWithMargins="0">
    <oddFooter>&amp;R&amp;F
&amp;D</oddFooter>
  </headerFooter>
</worksheet>
</file>

<file path=xl/worksheets/sheet18.xml><?xml version="1.0" encoding="utf-8"?>
<worksheet xmlns="http://schemas.openxmlformats.org/spreadsheetml/2006/main" xmlns:r="http://schemas.openxmlformats.org/officeDocument/2006/relationships">
  <sheetPr>
    <pageSetUpPr fitToPage="1"/>
  </sheetPr>
  <dimension ref="A1:BQ49"/>
  <sheetViews>
    <sheetView zoomScale="75" workbookViewId="0">
      <pane xSplit="1" topLeftCell="B1" activePane="topRight" state="frozen"/>
      <selection activeCell="A13" sqref="A13"/>
      <selection pane="topRight" activeCell="C18" sqref="C18"/>
    </sheetView>
  </sheetViews>
  <sheetFormatPr defaultRowHeight="12.75"/>
  <cols>
    <col min="1" max="1" width="52.7109375" customWidth="1"/>
    <col min="2" max="2" width="7.42578125" customWidth="1"/>
    <col min="3" max="54" width="14.7109375" customWidth="1"/>
  </cols>
  <sheetData>
    <row r="1" spans="1:69" ht="18">
      <c r="A1" s="24" t="s">
        <v>933</v>
      </c>
      <c r="B1" s="24"/>
      <c r="C1" s="24"/>
      <c r="G1" s="634"/>
      <c r="H1" s="32"/>
    </row>
    <row r="2" spans="1:69">
      <c r="A2" s="30" t="s">
        <v>288</v>
      </c>
      <c r="B2" s="30"/>
      <c r="C2" s="30"/>
    </row>
    <row r="3" spans="1:69">
      <c r="A3" s="220" t="s">
        <v>119</v>
      </c>
      <c r="B3" s="220"/>
      <c r="C3" s="219"/>
    </row>
    <row r="4" spans="1:69" s="24" customFormat="1">
      <c r="A4" s="24" t="s">
        <v>938</v>
      </c>
      <c r="C4" s="1145" t="s">
        <v>16</v>
      </c>
      <c r="D4" s="1146">
        <v>2008</v>
      </c>
      <c r="E4" s="33">
        <f t="shared" ref="E4:AJ4" si="0">D4+1</f>
        <v>2009</v>
      </c>
      <c r="F4" s="33">
        <f t="shared" si="0"/>
        <v>2010</v>
      </c>
      <c r="G4" s="33">
        <f t="shared" si="0"/>
        <v>2011</v>
      </c>
      <c r="H4" s="33">
        <f t="shared" si="0"/>
        <v>2012</v>
      </c>
      <c r="I4" s="33">
        <f t="shared" si="0"/>
        <v>2013</v>
      </c>
      <c r="J4" s="27">
        <f t="shared" si="0"/>
        <v>2014</v>
      </c>
      <c r="K4" s="27">
        <f t="shared" si="0"/>
        <v>2015</v>
      </c>
      <c r="L4" s="27">
        <f t="shared" si="0"/>
        <v>2016</v>
      </c>
      <c r="M4" s="27">
        <f t="shared" si="0"/>
        <v>2017</v>
      </c>
      <c r="N4" s="27">
        <f t="shared" si="0"/>
        <v>2018</v>
      </c>
      <c r="O4" s="27">
        <f t="shared" si="0"/>
        <v>2019</v>
      </c>
      <c r="P4" s="27">
        <f t="shared" si="0"/>
        <v>2020</v>
      </c>
      <c r="Q4" s="27">
        <f t="shared" si="0"/>
        <v>2021</v>
      </c>
      <c r="R4" s="27">
        <f t="shared" si="0"/>
        <v>2022</v>
      </c>
      <c r="S4" s="27">
        <f t="shared" si="0"/>
        <v>2023</v>
      </c>
      <c r="T4" s="27">
        <f t="shared" si="0"/>
        <v>2024</v>
      </c>
      <c r="U4" s="27">
        <f t="shared" si="0"/>
        <v>2025</v>
      </c>
      <c r="V4" s="27">
        <f t="shared" si="0"/>
        <v>2026</v>
      </c>
      <c r="W4" s="27">
        <f t="shared" si="0"/>
        <v>2027</v>
      </c>
      <c r="X4" s="27">
        <f t="shared" si="0"/>
        <v>2028</v>
      </c>
      <c r="Y4" s="27">
        <f t="shared" si="0"/>
        <v>2029</v>
      </c>
      <c r="Z4" s="27">
        <f t="shared" si="0"/>
        <v>2030</v>
      </c>
      <c r="AA4" s="27">
        <f t="shared" si="0"/>
        <v>2031</v>
      </c>
      <c r="AB4" s="27">
        <f t="shared" si="0"/>
        <v>2032</v>
      </c>
      <c r="AC4" s="27">
        <f t="shared" si="0"/>
        <v>2033</v>
      </c>
      <c r="AD4" s="27">
        <f t="shared" si="0"/>
        <v>2034</v>
      </c>
      <c r="AE4" s="27">
        <f t="shared" si="0"/>
        <v>2035</v>
      </c>
      <c r="AF4" s="27">
        <f t="shared" si="0"/>
        <v>2036</v>
      </c>
      <c r="AG4" s="27">
        <f t="shared" si="0"/>
        <v>2037</v>
      </c>
      <c r="AH4" s="27">
        <f t="shared" si="0"/>
        <v>2038</v>
      </c>
      <c r="AI4" s="27">
        <f t="shared" si="0"/>
        <v>2039</v>
      </c>
      <c r="AJ4" s="27">
        <f t="shared" si="0"/>
        <v>2040</v>
      </c>
      <c r="AK4" s="27">
        <f t="shared" ref="AK4:BB4" si="1">AJ4+1</f>
        <v>2041</v>
      </c>
      <c r="AL4" s="27">
        <f t="shared" si="1"/>
        <v>2042</v>
      </c>
      <c r="AM4" s="27">
        <f t="shared" si="1"/>
        <v>2043</v>
      </c>
      <c r="AN4" s="27">
        <f t="shared" si="1"/>
        <v>2044</v>
      </c>
      <c r="AO4" s="27">
        <f t="shared" si="1"/>
        <v>2045</v>
      </c>
      <c r="AP4" s="27">
        <f t="shared" si="1"/>
        <v>2046</v>
      </c>
      <c r="AQ4" s="27">
        <f t="shared" si="1"/>
        <v>2047</v>
      </c>
      <c r="AR4" s="27">
        <f t="shared" si="1"/>
        <v>2048</v>
      </c>
      <c r="AS4" s="27">
        <f t="shared" si="1"/>
        <v>2049</v>
      </c>
      <c r="AT4" s="27">
        <f t="shared" si="1"/>
        <v>2050</v>
      </c>
      <c r="AU4" s="27">
        <f t="shared" si="1"/>
        <v>2051</v>
      </c>
      <c r="AV4" s="27">
        <f t="shared" si="1"/>
        <v>2052</v>
      </c>
      <c r="AW4" s="27">
        <f t="shared" si="1"/>
        <v>2053</v>
      </c>
      <c r="AX4" s="27">
        <f t="shared" si="1"/>
        <v>2054</v>
      </c>
      <c r="AY4" s="27">
        <f t="shared" si="1"/>
        <v>2055</v>
      </c>
      <c r="AZ4" s="27">
        <f t="shared" si="1"/>
        <v>2056</v>
      </c>
      <c r="BA4" s="27">
        <f t="shared" si="1"/>
        <v>2057</v>
      </c>
      <c r="BB4" s="27">
        <f t="shared" si="1"/>
        <v>2058</v>
      </c>
      <c r="BC4" s="27"/>
    </row>
    <row r="5" spans="1:69">
      <c r="A5" t="s">
        <v>96</v>
      </c>
      <c r="B5" s="111"/>
      <c r="C5" s="249">
        <f>SUMIF('CM Cost Estimating Worksheet'!$AG$9:$AG$10,"&lt;2008",'CM Cost Estimating Worksheet'!$G$9:$G$10)</f>
        <v>0</v>
      </c>
      <c r="D5" s="249">
        <f>SUMIF('CM Cost Estimating Worksheet'!$AG$9:$AG$10,D4,'CM Cost Estimating Worksheet'!$G$9:$G$10)</f>
        <v>0</v>
      </c>
      <c r="E5" s="249">
        <f>SUMIF('CM Cost Estimating Worksheet'!$AG$9:$AG$10,E4,'CM Cost Estimating Worksheet'!$G$9:$G$10)</f>
        <v>12350</v>
      </c>
      <c r="F5" s="249">
        <f>SUMIF('CM Cost Estimating Worksheet'!$AG$9:$AG$10,F4,'CM Cost Estimating Worksheet'!$G$9:$G$10)</f>
        <v>0</v>
      </c>
      <c r="G5" s="249">
        <f>SUMIF('CM Cost Estimating Worksheet'!$AG$9:$AG$10,G4,'CM Cost Estimating Worksheet'!$G$9:$G$10)</f>
        <v>0</v>
      </c>
      <c r="H5" s="249">
        <f>SUMIF('CM Cost Estimating Worksheet'!$AG$9:$AG$10,H4,'CM Cost Estimating Worksheet'!$G$9:$G$10)</f>
        <v>0</v>
      </c>
      <c r="I5" s="249">
        <f>SUMIF('CM Cost Estimating Worksheet'!$AG$9:$AG$10,I4,'CM Cost Estimating Worksheet'!$G$9:$G$10)</f>
        <v>0</v>
      </c>
      <c r="J5" s="249">
        <f>SUMIF('CM Cost Estimating Worksheet'!$AG$9:$AG$10,J4,'CM Cost Estimating Worksheet'!$G$9:$G$10)</f>
        <v>0</v>
      </c>
      <c r="K5" s="249">
        <f>SUMIF('CM Cost Estimating Worksheet'!$AG$9:$AG$10,K4,'CM Cost Estimating Worksheet'!$G$9:$G$10)</f>
        <v>0</v>
      </c>
      <c r="L5" s="249">
        <f>SUMIF('CM Cost Estimating Worksheet'!$AG$9:$AG$10,L4,'CM Cost Estimating Worksheet'!$G$9:$G$10)</f>
        <v>0</v>
      </c>
      <c r="M5" s="249">
        <f>SUMIF('CM Cost Estimating Worksheet'!$AG$9:$AG$10,M4,'CM Cost Estimating Worksheet'!$G$9:$G$10)</f>
        <v>0</v>
      </c>
      <c r="N5" s="249">
        <f>SUMIF('CM Cost Estimating Worksheet'!$AG$9:$AG$10,N4,'CM Cost Estimating Worksheet'!$G$9:$G$10)</f>
        <v>0</v>
      </c>
      <c r="O5" s="249">
        <f>SUMIF('CM Cost Estimating Worksheet'!$AG$9:$AG$10,O4,'CM Cost Estimating Worksheet'!$G$9:$G$10)</f>
        <v>0</v>
      </c>
      <c r="P5" s="249">
        <f>SUMIF('CM Cost Estimating Worksheet'!$AG$9:$AG$10,P4,'CM Cost Estimating Worksheet'!$G$9:$G$10)</f>
        <v>0</v>
      </c>
      <c r="Q5" s="249">
        <f>SUMIF('CM Cost Estimating Worksheet'!$AG$9:$AG$10,Q4,'CM Cost Estimating Worksheet'!$G$9:$G$10)</f>
        <v>0</v>
      </c>
      <c r="R5" s="249">
        <f>SUMIF('CM Cost Estimating Worksheet'!$AG$9:$AG$10,R4,'CM Cost Estimating Worksheet'!$G$9:$G$10)</f>
        <v>0</v>
      </c>
      <c r="S5" s="249">
        <f>SUMIF('CM Cost Estimating Worksheet'!$AG$9:$AG$10,S4,'CM Cost Estimating Worksheet'!$G$9:$G$10)</f>
        <v>0</v>
      </c>
      <c r="T5" s="249">
        <f>SUMIF('CM Cost Estimating Worksheet'!$AG$9:$AG$10,T4,'CM Cost Estimating Worksheet'!$G$9:$G$10)</f>
        <v>0</v>
      </c>
      <c r="U5" s="249">
        <f>SUMIF('CM Cost Estimating Worksheet'!$AG$9:$AG$10,U4,'CM Cost Estimating Worksheet'!$G$9:$G$10)</f>
        <v>0</v>
      </c>
      <c r="V5" s="249">
        <f>SUMIF('CM Cost Estimating Worksheet'!$AG$9:$AG$10,V4,'CM Cost Estimating Worksheet'!$G$9:$G$10)</f>
        <v>0</v>
      </c>
      <c r="W5" s="249">
        <f>SUMIF('CM Cost Estimating Worksheet'!$AG$9:$AG$10,W4,'CM Cost Estimating Worksheet'!$G$9:$G$10)</f>
        <v>0</v>
      </c>
      <c r="X5" s="249">
        <f>SUMIF('CM Cost Estimating Worksheet'!$AG$9:$AG$10,X4,'CM Cost Estimating Worksheet'!$G$9:$G$10)</f>
        <v>0</v>
      </c>
      <c r="Y5" s="249">
        <f>SUMIF('CM Cost Estimating Worksheet'!$AG$9:$AG$10,Y4,'CM Cost Estimating Worksheet'!$G$9:$G$10)</f>
        <v>0</v>
      </c>
      <c r="Z5" s="249">
        <f>SUMIF('CM Cost Estimating Worksheet'!$AG$9:$AG$10,Z4,'CM Cost Estimating Worksheet'!$G$9:$G$10)</f>
        <v>0</v>
      </c>
      <c r="AA5" s="249">
        <f>SUMIF('CM Cost Estimating Worksheet'!$AG$9:$AG$10,AA4,'CM Cost Estimating Worksheet'!$G$9:$G$10)</f>
        <v>0</v>
      </c>
      <c r="AB5" s="249">
        <f>SUMIF('CM Cost Estimating Worksheet'!$AG$9:$AG$10,AB4,'CM Cost Estimating Worksheet'!$G$9:$G$10)</f>
        <v>0</v>
      </c>
      <c r="AC5" s="249">
        <f>SUMIF('CM Cost Estimating Worksheet'!$AG$9:$AG$10,AC4,'CM Cost Estimating Worksheet'!$G$9:$G$10)</f>
        <v>0</v>
      </c>
      <c r="AD5" s="249">
        <f>SUMIF('CM Cost Estimating Worksheet'!$AG$9:$AG$10,AD4,'CM Cost Estimating Worksheet'!$G$9:$G$10)</f>
        <v>0</v>
      </c>
      <c r="AE5" s="249">
        <f>SUMIF('CM Cost Estimating Worksheet'!$AG$9:$AG$10,AE4,'CM Cost Estimating Worksheet'!$G$9:$G$10)</f>
        <v>0</v>
      </c>
      <c r="AF5" s="249">
        <f>SUMIF('CM Cost Estimating Worksheet'!$AG$9:$AG$10,AF4,'CM Cost Estimating Worksheet'!$G$9:$G$10)</f>
        <v>0</v>
      </c>
      <c r="AG5" s="249">
        <f>SUMIF('CM Cost Estimating Worksheet'!$AG$9:$AG$10,AG4,'CM Cost Estimating Worksheet'!$G$9:$G$10)</f>
        <v>0</v>
      </c>
      <c r="AH5" s="249">
        <f>SUMIF('CM Cost Estimating Worksheet'!$AG$9:$AG$10,AH4,'CM Cost Estimating Worksheet'!$G$9:$G$10)</f>
        <v>0</v>
      </c>
      <c r="AI5" s="249">
        <f>SUMIF('CM Cost Estimating Worksheet'!$AG$9:$AG$10,AI4,'CM Cost Estimating Worksheet'!$G$9:$G$10)</f>
        <v>0</v>
      </c>
      <c r="AJ5" s="249">
        <f>SUMIF('CM Cost Estimating Worksheet'!$AG$9:$AG$10,AJ4,'CM Cost Estimating Worksheet'!$G$9:$G$10)</f>
        <v>0</v>
      </c>
      <c r="AK5" s="249">
        <f>SUMIF('CM Cost Estimating Worksheet'!$AG$9:$AG$10,AK4,'CM Cost Estimating Worksheet'!$G$9:$G$10)</f>
        <v>0</v>
      </c>
      <c r="AL5" s="249">
        <f>SUMIF('CM Cost Estimating Worksheet'!$AG$9:$AG$10,AL4,'CM Cost Estimating Worksheet'!$G$9:$G$10)</f>
        <v>0</v>
      </c>
      <c r="AM5" s="249">
        <f>SUMIF('CM Cost Estimating Worksheet'!$AG$9:$AG$10,AM4,'CM Cost Estimating Worksheet'!$G$9:$G$10)</f>
        <v>0</v>
      </c>
      <c r="AN5" s="249">
        <f>SUMIF('CM Cost Estimating Worksheet'!$AG$9:$AG$10,AN4,'CM Cost Estimating Worksheet'!$G$9:$G$10)</f>
        <v>0</v>
      </c>
      <c r="AO5" s="249">
        <f>SUMIF('CM Cost Estimating Worksheet'!$AG$9:$AG$10,AO4,'CM Cost Estimating Worksheet'!$G$9:$G$10)</f>
        <v>0</v>
      </c>
      <c r="AP5" s="249">
        <f>SUMIF('CM Cost Estimating Worksheet'!$AG$9:$AG$10,AP4,'CM Cost Estimating Worksheet'!$G$9:$G$10)</f>
        <v>0</v>
      </c>
      <c r="AQ5" s="249">
        <f>SUMIF('CM Cost Estimating Worksheet'!$AG$9:$AG$10,AQ4,'CM Cost Estimating Worksheet'!$G$9:$G$10)</f>
        <v>0</v>
      </c>
      <c r="AR5" s="249">
        <f>SUMIF('CM Cost Estimating Worksheet'!$AG$9:$AG$10,AR4,'CM Cost Estimating Worksheet'!$G$9:$G$10)</f>
        <v>0</v>
      </c>
      <c r="AS5" s="249">
        <f>SUMIF('CM Cost Estimating Worksheet'!$AG$9:$AG$10,AS4,'CM Cost Estimating Worksheet'!$G$9:$G$10)</f>
        <v>0</v>
      </c>
      <c r="AT5" s="249">
        <f>SUMIF('CM Cost Estimating Worksheet'!$AG$9:$AG$10,AT4,'CM Cost Estimating Worksheet'!$G$9:$G$10)</f>
        <v>0</v>
      </c>
      <c r="AU5" s="249">
        <f>SUMIF('CM Cost Estimating Worksheet'!$AG$9:$AG$10,AU4,'CM Cost Estimating Worksheet'!$G$9:$G$10)</f>
        <v>0</v>
      </c>
      <c r="AV5" s="249">
        <f>SUMIF('CM Cost Estimating Worksheet'!$AG$9:$AG$10,AV4,'CM Cost Estimating Worksheet'!$G$9:$G$10)</f>
        <v>0</v>
      </c>
      <c r="AW5" s="249">
        <f>SUMIF('CM Cost Estimating Worksheet'!$AG$9:$AG$10,AW4,'CM Cost Estimating Worksheet'!$G$9:$G$10)</f>
        <v>0</v>
      </c>
      <c r="AX5" s="249">
        <f>SUMIF('CM Cost Estimating Worksheet'!$AG$9:$AG$10,AX4,'CM Cost Estimating Worksheet'!$G$9:$G$10)</f>
        <v>0</v>
      </c>
      <c r="AY5" s="249">
        <f>SUMIF('CM Cost Estimating Worksheet'!$AG$9:$AG$10,AY4,'CM Cost Estimating Worksheet'!$G$9:$G$10)</f>
        <v>0</v>
      </c>
      <c r="AZ5" s="249">
        <f>SUMIF('CM Cost Estimating Worksheet'!$AG$9:$AG$10,AZ4,'CM Cost Estimating Worksheet'!$G$9:$G$10)</f>
        <v>0</v>
      </c>
      <c r="BA5" s="249">
        <f>SUMIF('CM Cost Estimating Worksheet'!$AG$9:$AG$10,BA4,'CM Cost Estimating Worksheet'!$G$9:$G$10)</f>
        <v>0</v>
      </c>
      <c r="BB5" s="249">
        <f>SUMIF('CM Cost Estimating Worksheet'!$AG$9:$AG$10,BB4,'CM Cost Estimating Worksheet'!$G$9:$G$10)</f>
        <v>0</v>
      </c>
      <c r="BC5" s="28"/>
      <c r="BD5" s="28"/>
      <c r="BE5" s="28"/>
      <c r="BF5" s="28"/>
      <c r="BG5" s="28"/>
      <c r="BH5" s="28"/>
      <c r="BI5" s="28"/>
      <c r="BJ5" s="28"/>
      <c r="BK5" s="28"/>
      <c r="BL5" s="28"/>
      <c r="BM5" s="28"/>
      <c r="BN5" s="28"/>
      <c r="BO5" s="28"/>
      <c r="BP5" s="28"/>
      <c r="BQ5" s="28"/>
    </row>
    <row r="6" spans="1:69">
      <c r="A6" t="s">
        <v>97</v>
      </c>
      <c r="B6" s="111"/>
      <c r="C6" s="249" t="e">
        <f>'Wainwright_Pipe_R_R_Th&amp;Pr'!C39</f>
        <v>#REF!</v>
      </c>
      <c r="D6" s="249" t="e">
        <f>'Wainwright_Pipe_R_R_Th&amp;Pr'!D39</f>
        <v>#REF!</v>
      </c>
      <c r="E6" s="249" t="e">
        <f>'Wainwright_Pipe_R_R_Th&amp;Pr'!E39</f>
        <v>#REF!</v>
      </c>
      <c r="F6" s="249" t="e">
        <f>'Wainwright_Pipe_R_R_Th&amp;Pr'!F39</f>
        <v>#REF!</v>
      </c>
      <c r="G6" s="249" t="e">
        <f>'Wainwright_Pipe_R_R_Th&amp;Pr'!G39</f>
        <v>#REF!</v>
      </c>
      <c r="H6" s="249" t="e">
        <f>'Wainwright_Pipe_R_R_Th&amp;Pr'!H39</f>
        <v>#REF!</v>
      </c>
      <c r="I6" s="249" t="e">
        <f>'Wainwright_Pipe_R_R_Th&amp;Pr'!I39</f>
        <v>#REF!</v>
      </c>
      <c r="J6" s="249" t="e">
        <f>'Wainwright_Pipe_R_R_Th&amp;Pr'!J39</f>
        <v>#REF!</v>
      </c>
      <c r="K6" s="249" t="e">
        <f>'Wainwright_Pipe_R_R_Th&amp;Pr'!K39</f>
        <v>#REF!</v>
      </c>
      <c r="L6" s="249" t="e">
        <f>'Wainwright_Pipe_R_R_Th&amp;Pr'!L39</f>
        <v>#REF!</v>
      </c>
      <c r="M6" s="249" t="e">
        <f>'Wainwright_Pipe_R_R_Th&amp;Pr'!M39</f>
        <v>#REF!</v>
      </c>
      <c r="N6" s="249" t="e">
        <f>'Wainwright_Pipe_R_R_Th&amp;Pr'!N39</f>
        <v>#REF!</v>
      </c>
      <c r="O6" s="249" t="e">
        <f>'Wainwright_Pipe_R_R_Th&amp;Pr'!O39</f>
        <v>#REF!</v>
      </c>
      <c r="P6" s="249" t="e">
        <f>'Wainwright_Pipe_R_R_Th&amp;Pr'!P39</f>
        <v>#REF!</v>
      </c>
      <c r="Q6" s="249" t="e">
        <f>'Wainwright_Pipe_R_R_Th&amp;Pr'!Q39</f>
        <v>#REF!</v>
      </c>
      <c r="R6" s="249" t="e">
        <f>'Wainwright_Pipe_R_R_Th&amp;Pr'!R39</f>
        <v>#REF!</v>
      </c>
      <c r="S6" s="249" t="e">
        <f>'Wainwright_Pipe_R_R_Th&amp;Pr'!S39</f>
        <v>#REF!</v>
      </c>
      <c r="T6" s="249" t="e">
        <f>'Wainwright_Pipe_R_R_Th&amp;Pr'!T39</f>
        <v>#REF!</v>
      </c>
      <c r="U6" s="249" t="e">
        <f>'Wainwright_Pipe_R_R_Th&amp;Pr'!U39</f>
        <v>#REF!</v>
      </c>
      <c r="V6" s="249" t="e">
        <f>'Wainwright_Pipe_R_R_Th&amp;Pr'!V39</f>
        <v>#REF!</v>
      </c>
      <c r="W6" s="249" t="e">
        <f>'Wainwright_Pipe_R_R_Th&amp;Pr'!W39</f>
        <v>#REF!</v>
      </c>
      <c r="X6" s="249" t="e">
        <f>'Wainwright_Pipe_R_R_Th&amp;Pr'!X39</f>
        <v>#REF!</v>
      </c>
      <c r="Y6" s="249" t="e">
        <f>'Wainwright_Pipe_R_R_Th&amp;Pr'!Y39</f>
        <v>#REF!</v>
      </c>
      <c r="Z6" s="249" t="e">
        <f>'Wainwright_Pipe_R_R_Th&amp;Pr'!Z39</f>
        <v>#REF!</v>
      </c>
      <c r="AA6" s="249" t="e">
        <f>'Wainwright_Pipe_R_R_Th&amp;Pr'!AA39</f>
        <v>#REF!</v>
      </c>
      <c r="AB6" s="249" t="e">
        <f>'Wainwright_Pipe_R_R_Th&amp;Pr'!AB39</f>
        <v>#REF!</v>
      </c>
      <c r="AC6" s="249" t="e">
        <f>'Wainwright_Pipe_R_R_Th&amp;Pr'!AC39</f>
        <v>#REF!</v>
      </c>
      <c r="AD6" s="249" t="e">
        <f>'Wainwright_Pipe_R_R_Th&amp;Pr'!AD39</f>
        <v>#REF!</v>
      </c>
      <c r="AE6" s="249" t="e">
        <f>'Wainwright_Pipe_R_R_Th&amp;Pr'!AE39</f>
        <v>#REF!</v>
      </c>
      <c r="AF6" s="249" t="e">
        <f>'Wainwright_Pipe_R_R_Th&amp;Pr'!AF39</f>
        <v>#REF!</v>
      </c>
      <c r="AG6" s="249" t="e">
        <f>'Wainwright_Pipe_R_R_Th&amp;Pr'!AG39</f>
        <v>#REF!</v>
      </c>
      <c r="AH6" s="249" t="e">
        <f>'Wainwright_Pipe_R_R_Th&amp;Pr'!AH39</f>
        <v>#REF!</v>
      </c>
      <c r="AI6" s="249" t="e">
        <f>'Wainwright_Pipe_R_R_Th&amp;Pr'!AI39</f>
        <v>#REF!</v>
      </c>
      <c r="AJ6" s="249" t="e">
        <f>'Wainwright_Pipe_R_R_Th&amp;Pr'!AJ39</f>
        <v>#REF!</v>
      </c>
      <c r="AK6" s="249" t="e">
        <f>'Wainwright_Pipe_R_R_Th&amp;Pr'!AK39</f>
        <v>#REF!</v>
      </c>
      <c r="AL6" s="249" t="e">
        <f>'Wainwright_Pipe_R_R_Th&amp;Pr'!AL39</f>
        <v>#REF!</v>
      </c>
      <c r="AM6" s="249" t="e">
        <f>'Wainwright_Pipe_R_R_Th&amp;Pr'!AM39</f>
        <v>#REF!</v>
      </c>
      <c r="AN6" s="249" t="e">
        <f>'Wainwright_Pipe_R_R_Th&amp;Pr'!AN39</f>
        <v>#REF!</v>
      </c>
      <c r="AO6" s="249" t="e">
        <f>'Wainwright_Pipe_R_R_Th&amp;Pr'!AO39</f>
        <v>#REF!</v>
      </c>
      <c r="AP6" s="249" t="e">
        <f>'Wainwright_Pipe_R_R_Th&amp;Pr'!AP39</f>
        <v>#REF!</v>
      </c>
      <c r="AQ6" s="249" t="e">
        <f>'Wainwright_Pipe_R_R_Th&amp;Pr'!AQ39</f>
        <v>#REF!</v>
      </c>
      <c r="AR6" s="249" t="e">
        <f>'Wainwright_Pipe_R_R_Th&amp;Pr'!AR39</f>
        <v>#REF!</v>
      </c>
      <c r="AS6" s="249" t="e">
        <f>'Wainwright_Pipe_R_R_Th&amp;Pr'!AS39</f>
        <v>#REF!</v>
      </c>
      <c r="AT6" s="249" t="e">
        <f>'Wainwright_Pipe_R_R_Th&amp;Pr'!AT39</f>
        <v>#REF!</v>
      </c>
      <c r="AU6" s="249" t="e">
        <f>'Wainwright_Pipe_R_R_Th&amp;Pr'!AU39</f>
        <v>#REF!</v>
      </c>
      <c r="AV6" s="249" t="e">
        <f>'Wainwright_Pipe_R_R_Th&amp;Pr'!AV39</f>
        <v>#REF!</v>
      </c>
      <c r="AW6" s="249" t="e">
        <f>'Wainwright_Pipe_R_R_Th&amp;Pr'!AW39</f>
        <v>#REF!</v>
      </c>
      <c r="AX6" s="249" t="e">
        <f>'Wainwright_Pipe_R_R_Th&amp;Pr'!AX39</f>
        <v>#REF!</v>
      </c>
      <c r="AY6" s="249" t="e">
        <f>'Wainwright_Pipe_R_R_Th&amp;Pr'!AY39</f>
        <v>#REF!</v>
      </c>
      <c r="AZ6" s="249" t="e">
        <f>'Wainwright_Pipe_R_R_Th&amp;Pr'!AZ39</f>
        <v>#REF!</v>
      </c>
      <c r="BA6" s="249" t="e">
        <f>'Wainwright_Pipe_R_R_Th&amp;Pr'!BA39</f>
        <v>#REF!</v>
      </c>
      <c r="BB6" s="249" t="e">
        <f>'Wainwright_Pipe_R_R_Th&amp;Pr'!BB39</f>
        <v>#REF!</v>
      </c>
      <c r="BC6" s="28"/>
      <c r="BD6" s="28"/>
      <c r="BE6" s="28"/>
      <c r="BF6" s="28"/>
      <c r="BG6" s="28"/>
      <c r="BH6" s="28"/>
      <c r="BI6" s="28"/>
      <c r="BJ6" s="28"/>
      <c r="BK6" s="28"/>
      <c r="BL6" s="28"/>
      <c r="BM6" s="28"/>
      <c r="BN6" s="28"/>
      <c r="BO6" s="28"/>
      <c r="BP6" s="28"/>
      <c r="BQ6" s="28"/>
    </row>
    <row r="7" spans="1:69">
      <c r="A7" t="s">
        <v>98</v>
      </c>
      <c r="B7" s="111"/>
      <c r="C7" s="249" t="e">
        <f>SUM(C6,C5)</f>
        <v>#REF!</v>
      </c>
      <c r="D7" s="249" t="e">
        <f t="shared" ref="D7:BB7" si="2">SUM(D6,D5)</f>
        <v>#REF!</v>
      </c>
      <c r="E7" s="249" t="e">
        <f t="shared" si="2"/>
        <v>#REF!</v>
      </c>
      <c r="F7" s="249" t="e">
        <f t="shared" si="2"/>
        <v>#REF!</v>
      </c>
      <c r="G7" s="249" t="e">
        <f t="shared" si="2"/>
        <v>#REF!</v>
      </c>
      <c r="H7" s="249" t="e">
        <f t="shared" si="2"/>
        <v>#REF!</v>
      </c>
      <c r="I7" s="249" t="e">
        <f t="shared" si="2"/>
        <v>#REF!</v>
      </c>
      <c r="J7" s="249" t="e">
        <f t="shared" si="2"/>
        <v>#REF!</v>
      </c>
      <c r="K7" s="249" t="e">
        <f t="shared" si="2"/>
        <v>#REF!</v>
      </c>
      <c r="L7" s="249" t="e">
        <f t="shared" si="2"/>
        <v>#REF!</v>
      </c>
      <c r="M7" s="249" t="e">
        <f t="shared" si="2"/>
        <v>#REF!</v>
      </c>
      <c r="N7" s="249" t="e">
        <f t="shared" si="2"/>
        <v>#REF!</v>
      </c>
      <c r="O7" s="249" t="e">
        <f t="shared" si="2"/>
        <v>#REF!</v>
      </c>
      <c r="P7" s="249" t="e">
        <f t="shared" si="2"/>
        <v>#REF!</v>
      </c>
      <c r="Q7" s="249" t="e">
        <f t="shared" si="2"/>
        <v>#REF!</v>
      </c>
      <c r="R7" s="249" t="e">
        <f t="shared" si="2"/>
        <v>#REF!</v>
      </c>
      <c r="S7" s="249" t="e">
        <f t="shared" si="2"/>
        <v>#REF!</v>
      </c>
      <c r="T7" s="249" t="e">
        <f t="shared" si="2"/>
        <v>#REF!</v>
      </c>
      <c r="U7" s="249" t="e">
        <f t="shared" si="2"/>
        <v>#REF!</v>
      </c>
      <c r="V7" s="249" t="e">
        <f t="shared" si="2"/>
        <v>#REF!</v>
      </c>
      <c r="W7" s="249" t="e">
        <f t="shared" si="2"/>
        <v>#REF!</v>
      </c>
      <c r="X7" s="249" t="e">
        <f t="shared" si="2"/>
        <v>#REF!</v>
      </c>
      <c r="Y7" s="249" t="e">
        <f t="shared" si="2"/>
        <v>#REF!</v>
      </c>
      <c r="Z7" s="249" t="e">
        <f t="shared" si="2"/>
        <v>#REF!</v>
      </c>
      <c r="AA7" s="249" t="e">
        <f t="shared" si="2"/>
        <v>#REF!</v>
      </c>
      <c r="AB7" s="249" t="e">
        <f t="shared" si="2"/>
        <v>#REF!</v>
      </c>
      <c r="AC7" s="249" t="e">
        <f t="shared" si="2"/>
        <v>#REF!</v>
      </c>
      <c r="AD7" s="249" t="e">
        <f t="shared" si="2"/>
        <v>#REF!</v>
      </c>
      <c r="AE7" s="249" t="e">
        <f t="shared" si="2"/>
        <v>#REF!</v>
      </c>
      <c r="AF7" s="249" t="e">
        <f t="shared" si="2"/>
        <v>#REF!</v>
      </c>
      <c r="AG7" s="249" t="e">
        <f t="shared" si="2"/>
        <v>#REF!</v>
      </c>
      <c r="AH7" s="249" t="e">
        <f t="shared" si="2"/>
        <v>#REF!</v>
      </c>
      <c r="AI7" s="249" t="e">
        <f t="shared" si="2"/>
        <v>#REF!</v>
      </c>
      <c r="AJ7" s="249" t="e">
        <f t="shared" si="2"/>
        <v>#REF!</v>
      </c>
      <c r="AK7" s="249" t="e">
        <f t="shared" si="2"/>
        <v>#REF!</v>
      </c>
      <c r="AL7" s="249" t="e">
        <f t="shared" si="2"/>
        <v>#REF!</v>
      </c>
      <c r="AM7" s="249" t="e">
        <f t="shared" si="2"/>
        <v>#REF!</v>
      </c>
      <c r="AN7" s="249" t="e">
        <f t="shared" si="2"/>
        <v>#REF!</v>
      </c>
      <c r="AO7" s="249" t="e">
        <f t="shared" si="2"/>
        <v>#REF!</v>
      </c>
      <c r="AP7" s="249" t="e">
        <f t="shared" si="2"/>
        <v>#REF!</v>
      </c>
      <c r="AQ7" s="249" t="e">
        <f t="shared" si="2"/>
        <v>#REF!</v>
      </c>
      <c r="AR7" s="249" t="e">
        <f t="shared" si="2"/>
        <v>#REF!</v>
      </c>
      <c r="AS7" s="249" t="e">
        <f t="shared" si="2"/>
        <v>#REF!</v>
      </c>
      <c r="AT7" s="249" t="e">
        <f t="shared" si="2"/>
        <v>#REF!</v>
      </c>
      <c r="AU7" s="249" t="e">
        <f t="shared" si="2"/>
        <v>#REF!</v>
      </c>
      <c r="AV7" s="249" t="e">
        <f t="shared" si="2"/>
        <v>#REF!</v>
      </c>
      <c r="AW7" s="249" t="e">
        <f t="shared" si="2"/>
        <v>#REF!</v>
      </c>
      <c r="AX7" s="249" t="e">
        <f t="shared" si="2"/>
        <v>#REF!</v>
      </c>
      <c r="AY7" s="249" t="e">
        <f t="shared" si="2"/>
        <v>#REF!</v>
      </c>
      <c r="AZ7" s="249" t="e">
        <f t="shared" si="2"/>
        <v>#REF!</v>
      </c>
      <c r="BA7" s="249" t="e">
        <f t="shared" si="2"/>
        <v>#REF!</v>
      </c>
      <c r="BB7" s="249" t="e">
        <f t="shared" si="2"/>
        <v>#REF!</v>
      </c>
      <c r="BC7" s="28"/>
      <c r="BD7" s="28"/>
      <c r="BE7" s="28"/>
      <c r="BF7" s="28"/>
      <c r="BG7" s="28"/>
      <c r="BH7" s="28"/>
      <c r="BI7" s="28"/>
      <c r="BJ7" s="28"/>
      <c r="BK7" s="28"/>
      <c r="BL7" s="28"/>
      <c r="BM7" s="28"/>
      <c r="BN7" s="28"/>
      <c r="BO7" s="28"/>
      <c r="BP7" s="28"/>
      <c r="BQ7" s="28"/>
    </row>
    <row r="8" spans="1:69">
      <c r="A8" t="s">
        <v>99</v>
      </c>
      <c r="B8" s="111"/>
      <c r="C8" s="251"/>
      <c r="D8" s="252"/>
      <c r="E8" s="252"/>
      <c r="F8" s="252"/>
      <c r="G8" s="252"/>
      <c r="H8" s="252"/>
      <c r="I8" s="252"/>
      <c r="J8" s="252"/>
      <c r="K8" s="252"/>
      <c r="L8" s="252"/>
      <c r="M8" s="252"/>
      <c r="N8" s="252"/>
      <c r="O8" s="252"/>
      <c r="P8" s="252"/>
      <c r="Q8" s="252"/>
      <c r="R8" s="252"/>
      <c r="S8" s="252"/>
      <c r="T8" s="252"/>
      <c r="U8" s="252"/>
      <c r="V8" s="252"/>
      <c r="W8" s="252"/>
      <c r="X8" s="252"/>
      <c r="Y8" s="252"/>
      <c r="Z8" s="252"/>
      <c r="AA8" s="252"/>
      <c r="AB8" s="252"/>
      <c r="AC8" s="252"/>
      <c r="AD8" s="252"/>
      <c r="AE8" s="252"/>
      <c r="AF8" s="252"/>
      <c r="AG8" s="252"/>
      <c r="AH8" s="252"/>
      <c r="AI8" s="252"/>
      <c r="AJ8" s="252"/>
      <c r="AK8" s="252"/>
      <c r="AL8" s="252"/>
      <c r="AM8" s="252"/>
      <c r="AN8" s="252"/>
      <c r="AO8" s="252"/>
      <c r="AP8" s="252"/>
      <c r="AQ8" s="252"/>
      <c r="AR8" s="252"/>
      <c r="AS8" s="252"/>
      <c r="AT8" s="252"/>
      <c r="AU8" s="252"/>
      <c r="AV8" s="252"/>
      <c r="AW8" s="252"/>
      <c r="AX8" s="252"/>
      <c r="AY8" s="252"/>
      <c r="AZ8" s="252"/>
      <c r="BA8" s="252"/>
      <c r="BB8" s="252"/>
      <c r="BC8" s="28"/>
      <c r="BD8" s="28"/>
      <c r="BE8" s="28"/>
      <c r="BF8" s="28"/>
      <c r="BG8" s="28"/>
      <c r="BH8" s="28"/>
      <c r="BI8" s="28"/>
      <c r="BJ8" s="28"/>
      <c r="BK8" s="28"/>
      <c r="BL8" s="28"/>
      <c r="BM8" s="28"/>
      <c r="BN8" s="28"/>
      <c r="BO8" s="28"/>
      <c r="BP8" s="28"/>
      <c r="BQ8" s="28"/>
    </row>
    <row r="9" spans="1:69" s="1" customFormat="1">
      <c r="B9" s="253"/>
      <c r="C9" s="253"/>
      <c r="D9" s="29"/>
      <c r="E9" s="29"/>
      <c r="F9" s="29"/>
      <c r="G9" s="29"/>
      <c r="H9" s="29"/>
      <c r="I9" s="29"/>
      <c r="J9" s="29"/>
      <c r="K9" s="29"/>
      <c r="L9" s="29"/>
      <c r="M9" s="29"/>
      <c r="N9" s="29"/>
      <c r="O9" s="29"/>
      <c r="P9" s="29"/>
      <c r="Q9" s="29"/>
      <c r="R9" s="29"/>
      <c r="S9" s="29"/>
      <c r="T9" s="29"/>
      <c r="U9" s="29"/>
      <c r="V9" s="29"/>
      <c r="W9" s="29"/>
      <c r="X9" s="29"/>
      <c r="Y9" s="29"/>
      <c r="Z9" s="29"/>
      <c r="AA9" s="29"/>
      <c r="AB9" s="29"/>
      <c r="AC9" s="253"/>
      <c r="AD9" s="253"/>
      <c r="AE9" s="253"/>
      <c r="AF9" s="253"/>
      <c r="AG9" s="253"/>
      <c r="AH9" s="253"/>
      <c r="AI9" s="253"/>
      <c r="AJ9" s="253"/>
      <c r="AK9" s="253"/>
      <c r="AL9" s="253"/>
      <c r="AM9" s="253"/>
      <c r="AN9" s="253"/>
      <c r="AO9" s="253"/>
      <c r="AP9" s="253"/>
      <c r="AQ9" s="253"/>
      <c r="AR9" s="253"/>
      <c r="AS9" s="253"/>
      <c r="AT9" s="253"/>
      <c r="AU9" s="253"/>
      <c r="AV9" s="253"/>
      <c r="AW9" s="253"/>
      <c r="AX9" s="253"/>
      <c r="AY9" s="253"/>
      <c r="AZ9" s="253"/>
      <c r="BA9" s="253"/>
      <c r="BB9" s="253"/>
    </row>
    <row r="10" spans="1:69" s="1" customFormat="1">
      <c r="A10" s="220" t="s">
        <v>826</v>
      </c>
      <c r="B10" s="126"/>
      <c r="C10" s="126"/>
      <c r="D10" s="253"/>
      <c r="E10" s="253"/>
      <c r="F10" s="253"/>
      <c r="G10" s="253"/>
      <c r="H10" s="253"/>
      <c r="I10" s="253"/>
      <c r="J10" s="253"/>
      <c r="K10" s="253"/>
      <c r="L10" s="253"/>
      <c r="M10" s="253"/>
      <c r="N10" s="253"/>
      <c r="O10" s="253"/>
      <c r="P10" s="253"/>
      <c r="Q10" s="253"/>
      <c r="R10" s="253"/>
      <c r="S10" s="253"/>
      <c r="T10" s="253"/>
      <c r="U10" s="253"/>
      <c r="V10" s="253"/>
      <c r="W10" s="253"/>
      <c r="X10" s="253"/>
      <c r="Y10" s="253"/>
      <c r="Z10" s="253"/>
      <c r="AA10" s="253"/>
      <c r="AB10" s="253"/>
      <c r="AC10" s="253"/>
      <c r="AD10" s="253"/>
      <c r="AE10" s="253"/>
      <c r="AF10" s="253"/>
      <c r="AG10" s="253"/>
      <c r="AH10" s="253"/>
      <c r="AI10" s="253"/>
      <c r="AJ10" s="253"/>
      <c r="AK10" s="253"/>
      <c r="AL10" s="253"/>
      <c r="AM10" s="253"/>
      <c r="AN10" s="253"/>
      <c r="AO10" s="253"/>
      <c r="AP10" s="253"/>
      <c r="AQ10" s="253"/>
      <c r="AR10" s="253"/>
      <c r="AS10" s="253"/>
      <c r="AT10" s="253"/>
      <c r="AU10" s="253"/>
      <c r="AV10" s="253"/>
      <c r="AW10" s="253"/>
      <c r="AX10" s="253"/>
      <c r="AY10" s="253"/>
      <c r="AZ10" s="253"/>
      <c r="BA10" s="253"/>
      <c r="BB10" s="253"/>
    </row>
    <row r="11" spans="1:69" s="24" customFormat="1">
      <c r="A11" s="24" t="s">
        <v>938</v>
      </c>
      <c r="C11" s="1145" t="s">
        <v>16</v>
      </c>
      <c r="D11" s="1146">
        <v>2008</v>
      </c>
      <c r="E11" s="33">
        <f t="shared" ref="E11:AJ11" si="3">D11+1</f>
        <v>2009</v>
      </c>
      <c r="F11" s="33">
        <f t="shared" si="3"/>
        <v>2010</v>
      </c>
      <c r="G11" s="33">
        <f t="shared" si="3"/>
        <v>2011</v>
      </c>
      <c r="H11" s="33">
        <f t="shared" si="3"/>
        <v>2012</v>
      </c>
      <c r="I11" s="33">
        <f t="shared" si="3"/>
        <v>2013</v>
      </c>
      <c r="J11" s="27">
        <f t="shared" si="3"/>
        <v>2014</v>
      </c>
      <c r="K11" s="27">
        <f t="shared" si="3"/>
        <v>2015</v>
      </c>
      <c r="L11" s="27">
        <f t="shared" si="3"/>
        <v>2016</v>
      </c>
      <c r="M11" s="27">
        <f t="shared" si="3"/>
        <v>2017</v>
      </c>
      <c r="N11" s="27">
        <f t="shared" si="3"/>
        <v>2018</v>
      </c>
      <c r="O11" s="27">
        <f t="shared" si="3"/>
        <v>2019</v>
      </c>
      <c r="P11" s="27">
        <f t="shared" si="3"/>
        <v>2020</v>
      </c>
      <c r="Q11" s="27">
        <f t="shared" si="3"/>
        <v>2021</v>
      </c>
      <c r="R11" s="27">
        <f t="shared" si="3"/>
        <v>2022</v>
      </c>
      <c r="S11" s="27">
        <f t="shared" si="3"/>
        <v>2023</v>
      </c>
      <c r="T11" s="27">
        <f t="shared" si="3"/>
        <v>2024</v>
      </c>
      <c r="U11" s="27">
        <f t="shared" si="3"/>
        <v>2025</v>
      </c>
      <c r="V11" s="27">
        <f t="shared" si="3"/>
        <v>2026</v>
      </c>
      <c r="W11" s="27">
        <f t="shared" si="3"/>
        <v>2027</v>
      </c>
      <c r="X11" s="27">
        <f t="shared" si="3"/>
        <v>2028</v>
      </c>
      <c r="Y11" s="27">
        <f t="shared" si="3"/>
        <v>2029</v>
      </c>
      <c r="Z11" s="27">
        <f t="shared" si="3"/>
        <v>2030</v>
      </c>
      <c r="AA11" s="27">
        <f t="shared" si="3"/>
        <v>2031</v>
      </c>
      <c r="AB11" s="27">
        <f t="shared" si="3"/>
        <v>2032</v>
      </c>
      <c r="AC11" s="27">
        <f t="shared" si="3"/>
        <v>2033</v>
      </c>
      <c r="AD11" s="27">
        <f t="shared" si="3"/>
        <v>2034</v>
      </c>
      <c r="AE11" s="27">
        <f t="shared" si="3"/>
        <v>2035</v>
      </c>
      <c r="AF11" s="27">
        <f t="shared" si="3"/>
        <v>2036</v>
      </c>
      <c r="AG11" s="27">
        <f t="shared" si="3"/>
        <v>2037</v>
      </c>
      <c r="AH11" s="27">
        <f t="shared" si="3"/>
        <v>2038</v>
      </c>
      <c r="AI11" s="27">
        <f t="shared" si="3"/>
        <v>2039</v>
      </c>
      <c r="AJ11" s="27">
        <f t="shared" si="3"/>
        <v>2040</v>
      </c>
      <c r="AK11" s="27">
        <f t="shared" ref="AK11:BB11" si="4">AJ11+1</f>
        <v>2041</v>
      </c>
      <c r="AL11" s="27">
        <f t="shared" si="4"/>
        <v>2042</v>
      </c>
      <c r="AM11" s="27">
        <f t="shared" si="4"/>
        <v>2043</v>
      </c>
      <c r="AN11" s="27">
        <f t="shared" si="4"/>
        <v>2044</v>
      </c>
      <c r="AO11" s="27">
        <f t="shared" si="4"/>
        <v>2045</v>
      </c>
      <c r="AP11" s="27">
        <f t="shared" si="4"/>
        <v>2046</v>
      </c>
      <c r="AQ11" s="27">
        <f t="shared" si="4"/>
        <v>2047</v>
      </c>
      <c r="AR11" s="27">
        <f t="shared" si="4"/>
        <v>2048</v>
      </c>
      <c r="AS11" s="27">
        <f t="shared" si="4"/>
        <v>2049</v>
      </c>
      <c r="AT11" s="27">
        <f t="shared" si="4"/>
        <v>2050</v>
      </c>
      <c r="AU11" s="27">
        <f t="shared" si="4"/>
        <v>2051</v>
      </c>
      <c r="AV11" s="27">
        <f t="shared" si="4"/>
        <v>2052</v>
      </c>
      <c r="AW11" s="27">
        <f t="shared" si="4"/>
        <v>2053</v>
      </c>
      <c r="AX11" s="27">
        <f t="shared" si="4"/>
        <v>2054</v>
      </c>
      <c r="AY11" s="27">
        <f t="shared" si="4"/>
        <v>2055</v>
      </c>
      <c r="AZ11" s="27">
        <f t="shared" si="4"/>
        <v>2056</v>
      </c>
      <c r="BA11" s="27">
        <f t="shared" si="4"/>
        <v>2057</v>
      </c>
      <c r="BB11" s="27">
        <f t="shared" si="4"/>
        <v>2058</v>
      </c>
      <c r="BC11" s="27"/>
    </row>
    <row r="12" spans="1:69">
      <c r="A12" t="s">
        <v>102</v>
      </c>
      <c r="B12" s="111"/>
      <c r="C12" s="249">
        <f>SUMIF('Wainwright Electrical Dist'!$AG$11:$AG$157,"&lt;2008",'Wainwright Electrical Dist'!$G$11:$G$157)</f>
        <v>0</v>
      </c>
      <c r="D12" s="249">
        <f>SUMIF('Wainwright Electrical Dist'!$AG$11:$AG$157,D$11,'Wainwright Electrical Dist'!$G$11:$G$157)</f>
        <v>13310917.12992</v>
      </c>
      <c r="E12" s="249">
        <f>SUMIF('Wainwright Electrical Dist'!$AG$11:$AG$157,E$11,'Wainwright Electrical Dist'!$G$11:$G$157)</f>
        <v>7450591.3507199995</v>
      </c>
      <c r="F12" s="249">
        <f>SUMIF('Wainwright Electrical Dist'!$AG$11:$AG$157,F$11,'Wainwright Electrical Dist'!$G$11:$G$157)</f>
        <v>4744000</v>
      </c>
      <c r="G12" s="249">
        <f>SUMIF('Wainwright Electrical Dist'!$AG$11:$AG$157,G$11,'Wainwright Electrical Dist'!$G$11:$G$157)</f>
        <v>102468</v>
      </c>
      <c r="H12" s="249">
        <f>SUMIF('Wainwright Electrical Dist'!$AG$11:$AG$157,H$11,'Wainwright Electrical Dist'!$G$11:$G$157)</f>
        <v>0</v>
      </c>
      <c r="I12" s="249">
        <f>SUMIF('Wainwright Electrical Dist'!$AG$11:$AG$157,I$11,'Wainwright Electrical Dist'!$G$11:$G$157)</f>
        <v>508992</v>
      </c>
      <c r="J12" s="249">
        <f>SUMIF('Wainwright Electrical Dist'!$AG$11:$AG$157,J$11,'Wainwright Electrical Dist'!$G$11:$G$157)</f>
        <v>175710</v>
      </c>
      <c r="K12" s="249">
        <f>SUMIF('Wainwright Electrical Dist'!$AG$11:$AG$157,K$11,'Wainwright Electrical Dist'!$G$11:$G$157)</f>
        <v>0</v>
      </c>
      <c r="L12" s="249">
        <f>SUMIF('Wainwright Electrical Dist'!$AG$11:$AG$157,L$11,'Wainwright Electrical Dist'!$G$11:$G$157)</f>
        <v>0</v>
      </c>
      <c r="M12" s="249">
        <f>SUMIF('Wainwright Electrical Dist'!$AG$11:$AG$157,M$11,'Wainwright Electrical Dist'!$G$11:$G$157)</f>
        <v>0</v>
      </c>
      <c r="N12" s="249">
        <f>SUMIF('Wainwright Electrical Dist'!$AG$11:$AG$157,N$11,'Wainwright Electrical Dist'!$G$11:$G$157)</f>
        <v>953924</v>
      </c>
      <c r="O12" s="249">
        <f>SUMIF('Wainwright Electrical Dist'!$AG$11:$AG$157,O$11,'Wainwright Electrical Dist'!$G$11:$G$157)</f>
        <v>1672600</v>
      </c>
      <c r="P12" s="249">
        <f>SUMIF('Wainwright Electrical Dist'!$AG$11:$AG$157,P$11,'Wainwright Electrical Dist'!$G$11:$G$157)</f>
        <v>1233831</v>
      </c>
      <c r="Q12" s="249">
        <f>SUMIF('Wainwright Electrical Dist'!$AG$11:$AG$157,Q$11,'Wainwright Electrical Dist'!$G$11:$G$157)</f>
        <v>424307.20000000001</v>
      </c>
      <c r="R12" s="249">
        <f>SUMIF('Wainwright Electrical Dist'!$AG$11:$AG$157,R$11,'Wainwright Electrical Dist'!$G$11:$G$157)</f>
        <v>901738</v>
      </c>
      <c r="S12" s="249">
        <f>SUMIF('Wainwright Electrical Dist'!$AG$11:$AG$157,S$11,'Wainwright Electrical Dist'!$G$11:$G$157)</f>
        <v>292300</v>
      </c>
      <c r="T12" s="249">
        <f>SUMIF('Wainwright Electrical Dist'!$AG$11:$AG$157,T$11,'Wainwright Electrical Dist'!$G$11:$G$157)</f>
        <v>19200</v>
      </c>
      <c r="U12" s="249">
        <f>SUMIF('Wainwright Electrical Dist'!$AG$11:$AG$157,U$11,'Wainwright Electrical Dist'!$G$11:$G$157)</f>
        <v>34500</v>
      </c>
      <c r="V12" s="249">
        <f>SUMIF('Wainwright Electrical Dist'!$AG$11:$AG$157,V$11,'Wainwright Electrical Dist'!$G$11:$G$157)</f>
        <v>398660.4448</v>
      </c>
      <c r="W12" s="249">
        <f>SUMIF('Wainwright Electrical Dist'!$AG$11:$AG$157,W$11,'Wainwright Electrical Dist'!$G$11:$G$157)</f>
        <v>124000</v>
      </c>
      <c r="X12" s="249">
        <f>SUMIF('Wainwright Electrical Dist'!$AG$11:$AG$157,X$11,'Wainwright Electrical Dist'!$G$11:$G$157)</f>
        <v>41000</v>
      </c>
      <c r="Y12" s="249">
        <f>SUMIF('Wainwright Electrical Dist'!$AG$11:$AG$157,Y$11,'Wainwright Electrical Dist'!$G$11:$G$157)</f>
        <v>181000</v>
      </c>
      <c r="Z12" s="249">
        <f>SUMIF('Wainwright Electrical Dist'!$AG$11:$AG$157,Z$11,'Wainwright Electrical Dist'!$G$11:$G$157)</f>
        <v>2103122.304</v>
      </c>
      <c r="AA12" s="249">
        <f>SUMIF('Wainwright Electrical Dist'!$AG$11:$AG$157,AA$11,'Wainwright Electrical Dist'!$G$11:$G$157)</f>
        <v>1266830.1952000002</v>
      </c>
      <c r="AB12" s="249">
        <f>SUMIF('Wainwright Electrical Dist'!$AG$11:$AG$157,AB$11,'Wainwright Electrical Dist'!$G$11:$G$157)</f>
        <v>1710250.8</v>
      </c>
      <c r="AC12" s="249">
        <f>SUMIF('Wainwright Electrical Dist'!$AG$11:$AG$157,AC$11,'Wainwright Electrical Dist'!$G$11:$G$157)</f>
        <v>0</v>
      </c>
      <c r="AD12" s="249">
        <f>SUMIF('Wainwright Electrical Dist'!$AG$11:$AG$157,AD$11,'Wainwright Electrical Dist'!$G$11:$G$157)</f>
        <v>166290.432</v>
      </c>
      <c r="AE12" s="249">
        <f>SUMIF('Wainwright Electrical Dist'!$AG$11:$AG$157,AE$11,'Wainwright Electrical Dist'!$G$11:$G$157)</f>
        <v>0</v>
      </c>
      <c r="AF12" s="249">
        <f>SUMIF('Wainwright Electrical Dist'!$AG$11:$AG$157,AF$11,'Wainwright Electrical Dist'!$G$11:$G$157)</f>
        <v>0</v>
      </c>
      <c r="AG12" s="249">
        <f>SUMIF('Wainwright Electrical Dist'!$AG$11:$AG$157,AG$11,'Wainwright Electrical Dist'!$G$11:$G$157)</f>
        <v>0</v>
      </c>
      <c r="AH12" s="249">
        <f>SUMIF('Wainwright Electrical Dist'!$AG$11:$AG$157,AH$11,'Wainwright Electrical Dist'!$G$11:$G$157)</f>
        <v>0</v>
      </c>
      <c r="AI12" s="249">
        <f>SUMIF('Wainwright Electrical Dist'!$AG$11:$AG$157,AI$11,'Wainwright Electrical Dist'!$G$11:$G$157)</f>
        <v>18000</v>
      </c>
      <c r="AJ12" s="249">
        <f>SUMIF('Wainwright Electrical Dist'!$AG$11:$AG$157,AJ$11,'Wainwright Electrical Dist'!$G$11:$G$157)</f>
        <v>89700</v>
      </c>
      <c r="AK12" s="249">
        <f>SUMIF('Wainwright Electrical Dist'!$AG$11:$AG$157,AK$11,'Wainwright Electrical Dist'!$G$11:$G$157)</f>
        <v>0</v>
      </c>
      <c r="AL12" s="249">
        <f>SUMIF('Wainwright Electrical Dist'!$AG$11:$AG$157,AL$11,'Wainwright Electrical Dist'!$G$11:$G$157)</f>
        <v>0</v>
      </c>
      <c r="AM12" s="249">
        <f>SUMIF('Wainwright Electrical Dist'!$AG$11:$AG$157,AM$11,'Wainwright Electrical Dist'!$G$11:$G$157)</f>
        <v>228525</v>
      </c>
      <c r="AN12" s="249">
        <f>SUMIF('Wainwright Electrical Dist'!$AG$11:$AG$157,AN$11,'Wainwright Electrical Dist'!$G$11:$G$157)</f>
        <v>0</v>
      </c>
      <c r="AO12" s="249">
        <f>SUMIF('Wainwright Electrical Dist'!$AG$11:$AG$157,AO$11,'Wainwright Electrical Dist'!$G$11:$G$157)</f>
        <v>0</v>
      </c>
      <c r="AP12" s="249">
        <f>SUMIF('Wainwright Electrical Dist'!$AG$11:$AG$157,AP$11,'Wainwright Electrical Dist'!$G$11:$G$157)</f>
        <v>0</v>
      </c>
      <c r="AQ12" s="249">
        <f>SUMIF('Wainwright Electrical Dist'!$AG$11:$AG$157,AQ$11,'Wainwright Electrical Dist'!$G$11:$G$157)</f>
        <v>700000</v>
      </c>
      <c r="AR12" s="249">
        <f>SUMIF('Wainwright Electrical Dist'!$AG$11:$AG$157,AR$11,'Wainwright Electrical Dist'!$G$11:$G$157)</f>
        <v>0</v>
      </c>
      <c r="AS12" s="249">
        <f>SUMIF('Wainwright Electrical Dist'!$AG$11:$AG$157,AS$11,'Wainwright Electrical Dist'!$G$11:$G$157)</f>
        <v>0</v>
      </c>
      <c r="AT12" s="249">
        <f>SUMIF('Wainwright Electrical Dist'!$AG$11:$AG$157,AT$11,'Wainwright Electrical Dist'!$G$11:$G$157)</f>
        <v>0</v>
      </c>
      <c r="AU12" s="249">
        <f>SUMIF('Wainwright Electrical Dist'!$AG$11:$AG$157,AU$11,'Wainwright Electrical Dist'!$G$11:$G$157)</f>
        <v>27750</v>
      </c>
      <c r="AV12" s="249">
        <f>SUMIF('Wainwright Electrical Dist'!$AG$11:$AG$157,AV$11,'Wainwright Electrical Dist'!$G$11:$G$157)</f>
        <v>0</v>
      </c>
      <c r="AW12" s="249">
        <f>SUMIF('Wainwright Electrical Dist'!$AG$11:$AG$157,AW$11,'Wainwright Electrical Dist'!$G$11:$G$157)</f>
        <v>5000</v>
      </c>
      <c r="AX12" s="249">
        <f>SUMIF('Wainwright Electrical Dist'!$AG$11:$AG$157,AX$11,'Wainwright Electrical Dist'!$G$11:$G$157)</f>
        <v>0</v>
      </c>
      <c r="AY12" s="249">
        <f>SUMIF('Wainwright Electrical Dist'!$AG$11:$AG$157,AY$11,'Wainwright Electrical Dist'!$G$11:$G$157)</f>
        <v>20000</v>
      </c>
      <c r="AZ12" s="249">
        <f>SUMIF('Wainwright Electrical Dist'!$AG$11:$AG$157,AZ$11,'Wainwright Electrical Dist'!$G$11:$G$157)</f>
        <v>0</v>
      </c>
      <c r="BA12" s="249">
        <f>SUMIF('Wainwright Electrical Dist'!$AG$11:$AG$157,BA$11,'Wainwright Electrical Dist'!$G$11:$G$157)</f>
        <v>0</v>
      </c>
      <c r="BB12" s="249">
        <f>SUMIF('Wainwright Electrical Dist'!$AG$11:$AG$157,BB$11,'Wainwright Electrical Dist'!$G$11:$G$157)</f>
        <v>108240.00000000001</v>
      </c>
      <c r="BC12" s="28"/>
      <c r="BD12" s="28"/>
      <c r="BE12" s="28"/>
      <c r="BF12" s="28"/>
      <c r="BG12" s="28"/>
      <c r="BH12" s="28"/>
      <c r="BI12" s="28"/>
      <c r="BJ12" s="28"/>
      <c r="BK12" s="28"/>
      <c r="BL12" s="28"/>
      <c r="BM12" s="28"/>
      <c r="BN12" s="28"/>
      <c r="BO12" s="28"/>
      <c r="BP12" s="28"/>
      <c r="BQ12" s="28"/>
    </row>
    <row r="13" spans="1:69">
      <c r="A13" t="s">
        <v>103</v>
      </c>
      <c r="B13" s="111"/>
      <c r="C13" s="251"/>
      <c r="D13" s="252"/>
      <c r="E13" s="252"/>
      <c r="F13" s="252"/>
      <c r="G13" s="252"/>
      <c r="H13" s="252"/>
      <c r="I13" s="252"/>
      <c r="J13" s="252"/>
      <c r="K13" s="252"/>
      <c r="L13" s="252"/>
      <c r="M13" s="252"/>
      <c r="N13" s="252"/>
      <c r="O13" s="252"/>
      <c r="P13" s="252"/>
      <c r="Q13" s="252"/>
      <c r="R13" s="252"/>
      <c r="S13" s="252"/>
      <c r="T13" s="252"/>
      <c r="U13" s="252"/>
      <c r="V13" s="252"/>
      <c r="W13" s="252"/>
      <c r="X13" s="252"/>
      <c r="Y13" s="252"/>
      <c r="Z13" s="252"/>
      <c r="AA13" s="252"/>
      <c r="AB13" s="252"/>
      <c r="AC13" s="252"/>
      <c r="AD13" s="252"/>
      <c r="AE13" s="252"/>
      <c r="AF13" s="252"/>
      <c r="AG13" s="252"/>
      <c r="AH13" s="252"/>
      <c r="AI13" s="252"/>
      <c r="AJ13" s="252"/>
      <c r="AK13" s="252"/>
      <c r="AL13" s="252"/>
      <c r="AM13" s="252"/>
      <c r="AN13" s="252"/>
      <c r="AO13" s="252"/>
      <c r="AP13" s="252"/>
      <c r="AQ13" s="252"/>
      <c r="AR13" s="252"/>
      <c r="AS13" s="252"/>
      <c r="AT13" s="252"/>
      <c r="AU13" s="252"/>
      <c r="AV13" s="252"/>
      <c r="AW13" s="252"/>
      <c r="AX13" s="252"/>
      <c r="AY13" s="252"/>
      <c r="AZ13" s="252"/>
      <c r="BA13" s="252"/>
      <c r="BB13" s="252"/>
      <c r="BC13" s="28"/>
      <c r="BD13" s="28"/>
      <c r="BE13" s="28"/>
      <c r="BF13" s="28"/>
      <c r="BG13" s="28"/>
      <c r="BH13" s="28"/>
      <c r="BI13" s="28"/>
      <c r="BJ13" s="28"/>
      <c r="BK13" s="28"/>
      <c r="BL13" s="28"/>
      <c r="BM13" s="28"/>
      <c r="BN13" s="28"/>
      <c r="BO13" s="28"/>
      <c r="BP13" s="28"/>
      <c r="BQ13" s="28"/>
    </row>
    <row r="14" spans="1:69">
      <c r="B14" s="111"/>
      <c r="C14" s="253"/>
      <c r="D14" s="249"/>
      <c r="E14" s="249"/>
      <c r="F14" s="249"/>
      <c r="G14" s="249"/>
      <c r="H14" s="249"/>
      <c r="I14" s="249"/>
      <c r="J14" s="249"/>
      <c r="K14" s="249"/>
      <c r="L14" s="249"/>
      <c r="M14" s="249"/>
      <c r="N14" s="249"/>
      <c r="O14" s="249"/>
      <c r="P14" s="249"/>
      <c r="Q14" s="249"/>
      <c r="R14" s="249"/>
      <c r="S14" s="249"/>
      <c r="T14" s="249"/>
      <c r="U14" s="249"/>
      <c r="V14" s="249"/>
      <c r="W14" s="249"/>
      <c r="X14" s="249"/>
      <c r="Y14" s="249"/>
      <c r="Z14" s="249"/>
      <c r="AA14" s="249"/>
      <c r="AB14" s="249"/>
      <c r="AC14" s="249"/>
      <c r="AD14" s="249"/>
      <c r="AE14" s="249"/>
      <c r="AF14" s="249"/>
      <c r="AG14" s="249"/>
      <c r="AH14" s="249"/>
      <c r="AI14" s="249"/>
      <c r="AJ14" s="249"/>
      <c r="AK14" s="249"/>
      <c r="AL14" s="249"/>
      <c r="AM14" s="249"/>
      <c r="AN14" s="249"/>
      <c r="AO14" s="249"/>
      <c r="AP14" s="249"/>
      <c r="AQ14" s="249"/>
      <c r="AR14" s="249"/>
      <c r="AS14" s="249"/>
      <c r="AT14" s="249"/>
      <c r="AU14" s="249"/>
      <c r="AV14" s="249"/>
      <c r="AW14" s="249"/>
      <c r="AX14" s="249"/>
      <c r="AY14" s="249"/>
      <c r="AZ14" s="249"/>
      <c r="BA14" s="249"/>
      <c r="BB14" s="249"/>
      <c r="BC14" s="28"/>
      <c r="BD14" s="28"/>
      <c r="BE14" s="28"/>
      <c r="BF14" s="28"/>
      <c r="BG14" s="28"/>
      <c r="BH14" s="28"/>
      <c r="BI14" s="28"/>
      <c r="BJ14" s="28"/>
      <c r="BK14" s="28"/>
      <c r="BL14" s="28"/>
      <c r="BM14" s="28"/>
      <c r="BN14" s="28"/>
      <c r="BO14" s="28"/>
      <c r="BP14" s="28"/>
      <c r="BQ14" s="28"/>
    </row>
    <row r="15" spans="1:69">
      <c r="A15" s="220" t="s">
        <v>85</v>
      </c>
      <c r="B15" s="126"/>
      <c r="C15" s="126"/>
      <c r="D15" s="111"/>
      <c r="E15" s="111"/>
      <c r="F15" s="111"/>
      <c r="G15" s="111"/>
      <c r="H15" s="111"/>
      <c r="I15" s="111"/>
      <c r="J15" s="111"/>
      <c r="K15" s="111"/>
      <c r="L15" s="111"/>
      <c r="M15" s="111"/>
      <c r="N15" s="111"/>
      <c r="O15" s="111"/>
      <c r="P15" s="111"/>
      <c r="Q15" s="111"/>
      <c r="R15" s="111"/>
      <c r="S15" s="111"/>
      <c r="T15" s="111"/>
      <c r="U15" s="111"/>
      <c r="V15" s="111"/>
      <c r="W15" s="111"/>
      <c r="X15" s="111"/>
      <c r="Y15" s="111"/>
      <c r="Z15" s="111"/>
      <c r="AA15" s="111"/>
      <c r="AB15" s="111"/>
      <c r="AC15" s="111"/>
      <c r="AD15" s="111"/>
      <c r="AE15" s="111"/>
      <c r="AF15" s="111"/>
      <c r="AG15" s="111"/>
      <c r="AH15" s="111"/>
      <c r="AI15" s="111"/>
      <c r="AJ15" s="111"/>
      <c r="AK15" s="111"/>
      <c r="AL15" s="111"/>
      <c r="AM15" s="111"/>
      <c r="AN15" s="111"/>
      <c r="AO15" s="111"/>
      <c r="AP15" s="111"/>
      <c r="AQ15" s="111"/>
      <c r="AR15" s="111"/>
      <c r="AS15" s="111"/>
      <c r="AT15" s="111"/>
      <c r="AU15" s="111"/>
      <c r="AV15" s="111"/>
      <c r="AW15" s="111"/>
      <c r="AX15" s="111"/>
      <c r="AY15" s="111"/>
      <c r="AZ15" s="111"/>
      <c r="BA15" s="111"/>
      <c r="BB15" s="111"/>
    </row>
    <row r="16" spans="1:69" s="24" customFormat="1">
      <c r="A16" s="24" t="s">
        <v>938</v>
      </c>
      <c r="C16" s="1145" t="s">
        <v>16</v>
      </c>
      <c r="D16" s="1146">
        <v>2008</v>
      </c>
      <c r="E16" s="33">
        <f t="shared" ref="E16:AJ16" si="5">D16+1</f>
        <v>2009</v>
      </c>
      <c r="F16" s="33">
        <f t="shared" si="5"/>
        <v>2010</v>
      </c>
      <c r="G16" s="33">
        <f t="shared" si="5"/>
        <v>2011</v>
      </c>
      <c r="H16" s="33">
        <f t="shared" si="5"/>
        <v>2012</v>
      </c>
      <c r="I16" s="33">
        <f t="shared" si="5"/>
        <v>2013</v>
      </c>
      <c r="J16" s="27">
        <f t="shared" si="5"/>
        <v>2014</v>
      </c>
      <c r="K16" s="27">
        <f t="shared" si="5"/>
        <v>2015</v>
      </c>
      <c r="L16" s="27">
        <f t="shared" si="5"/>
        <v>2016</v>
      </c>
      <c r="M16" s="27">
        <f t="shared" si="5"/>
        <v>2017</v>
      </c>
      <c r="N16" s="27">
        <f t="shared" si="5"/>
        <v>2018</v>
      </c>
      <c r="O16" s="27">
        <f t="shared" si="5"/>
        <v>2019</v>
      </c>
      <c r="P16" s="27">
        <f t="shared" si="5"/>
        <v>2020</v>
      </c>
      <c r="Q16" s="27">
        <f t="shared" si="5"/>
        <v>2021</v>
      </c>
      <c r="R16" s="27">
        <f t="shared" si="5"/>
        <v>2022</v>
      </c>
      <c r="S16" s="27">
        <f t="shared" si="5"/>
        <v>2023</v>
      </c>
      <c r="T16" s="27">
        <f t="shared" si="5"/>
        <v>2024</v>
      </c>
      <c r="U16" s="27">
        <f t="shared" si="5"/>
        <v>2025</v>
      </c>
      <c r="V16" s="27">
        <f t="shared" si="5"/>
        <v>2026</v>
      </c>
      <c r="W16" s="27">
        <f t="shared" si="5"/>
        <v>2027</v>
      </c>
      <c r="X16" s="27">
        <f t="shared" si="5"/>
        <v>2028</v>
      </c>
      <c r="Y16" s="27">
        <f t="shared" si="5"/>
        <v>2029</v>
      </c>
      <c r="Z16" s="27">
        <f t="shared" si="5"/>
        <v>2030</v>
      </c>
      <c r="AA16" s="27">
        <f t="shared" si="5"/>
        <v>2031</v>
      </c>
      <c r="AB16" s="27">
        <f t="shared" si="5"/>
        <v>2032</v>
      </c>
      <c r="AC16" s="27">
        <f t="shared" si="5"/>
        <v>2033</v>
      </c>
      <c r="AD16" s="27">
        <f t="shared" si="5"/>
        <v>2034</v>
      </c>
      <c r="AE16" s="27">
        <f t="shared" si="5"/>
        <v>2035</v>
      </c>
      <c r="AF16" s="27">
        <f t="shared" si="5"/>
        <v>2036</v>
      </c>
      <c r="AG16" s="27">
        <f t="shared" si="5"/>
        <v>2037</v>
      </c>
      <c r="AH16" s="27">
        <f t="shared" si="5"/>
        <v>2038</v>
      </c>
      <c r="AI16" s="27">
        <f t="shared" si="5"/>
        <v>2039</v>
      </c>
      <c r="AJ16" s="27">
        <f t="shared" si="5"/>
        <v>2040</v>
      </c>
      <c r="AK16" s="27">
        <f t="shared" ref="AK16:BB16" si="6">AJ16+1</f>
        <v>2041</v>
      </c>
      <c r="AL16" s="27">
        <f t="shared" si="6"/>
        <v>2042</v>
      </c>
      <c r="AM16" s="27">
        <f t="shared" si="6"/>
        <v>2043</v>
      </c>
      <c r="AN16" s="27">
        <f t="shared" si="6"/>
        <v>2044</v>
      </c>
      <c r="AO16" s="27">
        <f t="shared" si="6"/>
        <v>2045</v>
      </c>
      <c r="AP16" s="27">
        <f t="shared" si="6"/>
        <v>2046</v>
      </c>
      <c r="AQ16" s="27">
        <f t="shared" si="6"/>
        <v>2047</v>
      </c>
      <c r="AR16" s="27">
        <f t="shared" si="6"/>
        <v>2048</v>
      </c>
      <c r="AS16" s="27">
        <f t="shared" si="6"/>
        <v>2049</v>
      </c>
      <c r="AT16" s="27">
        <f t="shared" si="6"/>
        <v>2050</v>
      </c>
      <c r="AU16" s="27">
        <f t="shared" si="6"/>
        <v>2051</v>
      </c>
      <c r="AV16" s="27">
        <f t="shared" si="6"/>
        <v>2052</v>
      </c>
      <c r="AW16" s="27">
        <f t="shared" si="6"/>
        <v>2053</v>
      </c>
      <c r="AX16" s="27">
        <f t="shared" si="6"/>
        <v>2054</v>
      </c>
      <c r="AY16" s="27">
        <f t="shared" si="6"/>
        <v>2055</v>
      </c>
      <c r="AZ16" s="27">
        <f t="shared" si="6"/>
        <v>2056</v>
      </c>
      <c r="BA16" s="27">
        <f t="shared" si="6"/>
        <v>2057</v>
      </c>
      <c r="BB16" s="27">
        <f t="shared" si="6"/>
        <v>2058</v>
      </c>
      <c r="BC16" s="27"/>
    </row>
    <row r="17" spans="1:69">
      <c r="A17" t="s">
        <v>104</v>
      </c>
      <c r="B17" s="111"/>
      <c r="C17" s="249">
        <f>SUMIF('Wainwright Water Dist'!$AG$12:$AG$205,"&lt;2008",'Wainwright Water Dist'!$G$12:$G$205)</f>
        <v>0</v>
      </c>
      <c r="D17" s="249">
        <f>SUMIF('Wainwright Water Dist'!$AG$12:$AG$205,D16,'Wainwright Water Dist'!$G$12:$G$205)</f>
        <v>1621040</v>
      </c>
      <c r="E17" s="249">
        <f>SUMIF('Wainwright Water Dist'!$AG$12:$AG$205,E16,'Wainwright Water Dist'!$G$12:$G$205)</f>
        <v>80000</v>
      </c>
      <c r="F17" s="249">
        <f>SUMIF('Wainwright Water Dist'!$AG$12:$AG$205,F16,'Wainwright Water Dist'!$G$12:$G$205)</f>
        <v>55000</v>
      </c>
      <c r="G17" s="249">
        <f>SUMIF('Wainwright Water Dist'!$AG$12:$AG$205,G16,'Wainwright Water Dist'!$G$12:$G$205)</f>
        <v>15000</v>
      </c>
      <c r="H17" s="249">
        <f>SUMIF('Wainwright Water Dist'!$AG$12:$AG$205,H16,'Wainwright Water Dist'!$G$12:$G$205)</f>
        <v>120000</v>
      </c>
      <c r="I17" s="249">
        <f>SUMIF('Wainwright Water Dist'!$AG$12:$AG$205,I16,'Wainwright Water Dist'!$G$12:$G$205)</f>
        <v>95000</v>
      </c>
      <c r="J17" s="249">
        <f>SUMIF('Wainwright Water Dist'!$AG$12:$AG$205,J16,'Wainwright Water Dist'!$G$12:$G$205)</f>
        <v>30000</v>
      </c>
      <c r="K17" s="249">
        <f>SUMIF('Wainwright Water Dist'!$AG$12:$AG$205,K16,'Wainwright Water Dist'!$G$12:$G$205)</f>
        <v>44000</v>
      </c>
      <c r="L17" s="249">
        <f>SUMIF('Wainwright Water Dist'!$AG$12:$AG$205,L16,'Wainwright Water Dist'!$G$12:$G$205)</f>
        <v>5000</v>
      </c>
      <c r="M17" s="249">
        <f>SUMIF('Wainwright Water Dist'!$AG$12:$AG$205,M16,'Wainwright Water Dist'!$G$12:$G$205)</f>
        <v>15000</v>
      </c>
      <c r="N17" s="249">
        <f>SUMIF('Wainwright Water Dist'!$AG$12:$AG$205,N16,'Wainwright Water Dist'!$G$12:$G$205)</f>
        <v>0</v>
      </c>
      <c r="O17" s="249">
        <f>SUMIF('Wainwright Water Dist'!$AG$12:$AG$205,O16,'Wainwright Water Dist'!$G$12:$G$205)</f>
        <v>0</v>
      </c>
      <c r="P17" s="249">
        <f>SUMIF('Wainwright Water Dist'!$AG$12:$AG$205,P16,'Wainwright Water Dist'!$G$12:$G$205)</f>
        <v>0</v>
      </c>
      <c r="Q17" s="249">
        <f>SUMIF('Wainwright Water Dist'!$AG$12:$AG$205,Q16,'Wainwright Water Dist'!$G$12:$G$205)</f>
        <v>0</v>
      </c>
      <c r="R17" s="249">
        <f>SUMIF('Wainwright Water Dist'!$AG$12:$AG$205,R16,'Wainwright Water Dist'!$G$12:$G$205)</f>
        <v>0</v>
      </c>
      <c r="S17" s="249">
        <f>SUMIF('Wainwright Water Dist'!$AG$12:$AG$205,S16,'Wainwright Water Dist'!$G$12:$G$205)</f>
        <v>830000</v>
      </c>
      <c r="T17" s="249">
        <f>SUMIF('Wainwright Water Dist'!$AG$12:$AG$205,T16,'Wainwright Water Dist'!$G$12:$G$205)</f>
        <v>885000</v>
      </c>
      <c r="U17" s="249">
        <f>SUMIF('Wainwright Water Dist'!$AG$12:$AG$205,U16,'Wainwright Water Dist'!$G$12:$G$205)</f>
        <v>1072500</v>
      </c>
      <c r="V17" s="249">
        <f>SUMIF('Wainwright Water Dist'!$AG$12:$AG$205,V16,'Wainwright Water Dist'!$G$12:$G$205)</f>
        <v>1057500</v>
      </c>
      <c r="W17" s="249">
        <f>SUMIF('Wainwright Water Dist'!$AG$12:$AG$205,W16,'Wainwright Water Dist'!$G$12:$G$205)</f>
        <v>227500</v>
      </c>
      <c r="X17" s="249">
        <f>SUMIF('Wainwright Water Dist'!$AG$12:$AG$205,X16,'Wainwright Water Dist'!$G$12:$G$205)</f>
        <v>287500</v>
      </c>
      <c r="Y17" s="249">
        <f>SUMIF('Wainwright Water Dist'!$AG$12:$AG$205,Y16,'Wainwright Water Dist'!$G$12:$G$205)</f>
        <v>227500</v>
      </c>
      <c r="Z17" s="249">
        <f>SUMIF('Wainwright Water Dist'!$AG$12:$AG$205,Z16,'Wainwright Water Dist'!$G$12:$G$205)</f>
        <v>165000</v>
      </c>
      <c r="AA17" s="249">
        <f>SUMIF('Wainwright Water Dist'!$AG$12:$AG$205,AA16,'Wainwright Water Dist'!$G$12:$G$205)</f>
        <v>0</v>
      </c>
      <c r="AB17" s="249">
        <f>SUMIF('Wainwright Water Dist'!$AG$12:$AG$205,AB16,'Wainwright Water Dist'!$G$12:$G$205)</f>
        <v>0</v>
      </c>
      <c r="AC17" s="249">
        <f>SUMIF('Wainwright Water Dist'!$AG$12:$AG$205,AC16,'Wainwright Water Dist'!$G$12:$G$205)</f>
        <v>830000</v>
      </c>
      <c r="AD17" s="249">
        <f>SUMIF('Wainwright Water Dist'!$AG$12:$AG$205,AD16,'Wainwright Water Dist'!$G$12:$G$205)</f>
        <v>0</v>
      </c>
      <c r="AE17" s="249">
        <f>SUMIF('Wainwright Water Dist'!$AG$12:$AG$205,AE16,'Wainwright Water Dist'!$G$12:$G$205)</f>
        <v>30000</v>
      </c>
      <c r="AF17" s="249">
        <f>SUMIF('Wainwright Water Dist'!$AG$12:$AG$205,AF16,'Wainwright Water Dist'!$G$12:$G$205)</f>
        <v>0</v>
      </c>
      <c r="AG17" s="249">
        <f>SUMIF('Wainwright Water Dist'!$AG$12:$AG$205,AG16,'Wainwright Water Dist'!$G$12:$G$205)</f>
        <v>0</v>
      </c>
      <c r="AH17" s="249">
        <f>SUMIF('Wainwright Water Dist'!$AG$12:$AG$205,AH16,'Wainwright Water Dist'!$G$12:$G$205)</f>
        <v>0</v>
      </c>
      <c r="AI17" s="249">
        <f>SUMIF('Wainwright Water Dist'!$AG$12:$AG$205,AI16,'Wainwright Water Dist'!$G$12:$G$205)</f>
        <v>0</v>
      </c>
      <c r="AJ17" s="249">
        <f>SUMIF('Wainwright Water Dist'!$AG$12:$AG$205,AJ16,'Wainwright Water Dist'!$G$12:$G$205)</f>
        <v>0</v>
      </c>
      <c r="AK17" s="249">
        <f>SUMIF('Wainwright Water Dist'!$AG$12:$AG$205,AK16,'Wainwright Water Dist'!$G$12:$G$205)</f>
        <v>0</v>
      </c>
      <c r="AL17" s="249">
        <f>SUMIF('Wainwright Water Dist'!$AG$12:$AG$205,AL16,'Wainwright Water Dist'!$G$12:$G$205)</f>
        <v>0</v>
      </c>
      <c r="AM17" s="249">
        <f>SUMIF('Wainwright Water Dist'!$AG$12:$AG$205,AM16,'Wainwright Water Dist'!$G$12:$G$205)</f>
        <v>0</v>
      </c>
      <c r="AN17" s="249">
        <f>SUMIF('Wainwright Water Dist'!$AG$12:$AG$205,AN16,'Wainwright Water Dist'!$G$12:$G$205)</f>
        <v>0</v>
      </c>
      <c r="AO17" s="249">
        <f>SUMIF('Wainwright Water Dist'!$AG$12:$AG$205,AO16,'Wainwright Water Dist'!$G$12:$G$205)</f>
        <v>0</v>
      </c>
      <c r="AP17" s="249">
        <f>SUMIF('Wainwright Water Dist'!$AG$12:$AG$205,AP16,'Wainwright Water Dist'!$G$12:$G$205)</f>
        <v>0</v>
      </c>
      <c r="AQ17" s="249">
        <f>SUMIF('Wainwright Water Dist'!$AG$12:$AG$205,AQ16,'Wainwright Water Dist'!$G$12:$G$205)</f>
        <v>0</v>
      </c>
      <c r="AR17" s="249">
        <f>SUMIF('Wainwright Water Dist'!$AG$12:$AG$205,AR16,'Wainwright Water Dist'!$G$12:$G$205)</f>
        <v>0</v>
      </c>
      <c r="AS17" s="249">
        <f>SUMIF('Wainwright Water Dist'!$AG$12:$AG$205,AS16,'Wainwright Water Dist'!$G$12:$G$205)</f>
        <v>0</v>
      </c>
      <c r="AT17" s="249">
        <f>SUMIF('Wainwright Water Dist'!$AG$12:$AG$205,AT16,'Wainwright Water Dist'!$G$12:$G$205)</f>
        <v>0</v>
      </c>
      <c r="AU17" s="249">
        <f>SUMIF('Wainwright Water Dist'!$AG$12:$AG$205,AU16,'Wainwright Water Dist'!$G$12:$G$205)</f>
        <v>0</v>
      </c>
      <c r="AV17" s="249">
        <f>SUMIF('Wainwright Water Dist'!$AG$12:$AG$205,AV16,'Wainwright Water Dist'!$G$12:$G$205)</f>
        <v>0</v>
      </c>
      <c r="AW17" s="249">
        <f>SUMIF('Wainwright Water Dist'!$AG$12:$AG$205,AW16,'Wainwright Water Dist'!$G$12:$G$205)</f>
        <v>0</v>
      </c>
      <c r="AX17" s="249">
        <f>SUMIF('Wainwright Water Dist'!$AG$12:$AG$205,AX16,'Wainwright Water Dist'!$G$12:$G$205)</f>
        <v>0</v>
      </c>
      <c r="AY17" s="249">
        <f>SUMIF('Wainwright Water Dist'!$AG$12:$AG$205,AY16,'Wainwright Water Dist'!$G$12:$G$205)</f>
        <v>0</v>
      </c>
      <c r="AZ17" s="249">
        <f>SUMIF('Wainwright Water Dist'!$AG$12:$AG$205,AZ16,'Wainwright Water Dist'!$G$12:$G$205)</f>
        <v>0</v>
      </c>
      <c r="BA17" s="249">
        <f>SUMIF('Wainwright Water Dist'!$AG$12:$AG$205,BA16,'Wainwright Water Dist'!$G$12:$G$205)</f>
        <v>77000</v>
      </c>
      <c r="BB17" s="249">
        <f>SUMIF('Wainwright Water Dist'!$AG$12:$AG$205,BB16,'Wainwright Water Dist'!$G$12:$G$205)</f>
        <v>0</v>
      </c>
      <c r="BC17" s="28"/>
      <c r="BD17" s="28"/>
      <c r="BE17" s="28"/>
      <c r="BF17" s="28"/>
      <c r="BG17" s="28"/>
      <c r="BH17" s="28"/>
      <c r="BI17" s="28"/>
      <c r="BJ17" s="28"/>
      <c r="BK17" s="28"/>
      <c r="BL17" s="28"/>
      <c r="BM17" s="28"/>
      <c r="BN17" s="28"/>
      <c r="BO17" s="28"/>
      <c r="BP17" s="28"/>
      <c r="BQ17" s="28"/>
    </row>
    <row r="18" spans="1:69">
      <c r="A18" t="s">
        <v>105</v>
      </c>
      <c r="B18" s="111"/>
      <c r="C18" s="249">
        <f>'Wainwright_Pipe_R_R_Th&amp;Pr'!C56</f>
        <v>0</v>
      </c>
      <c r="D18" s="249">
        <f>'Wainwright_Pipe_R_R_Th&amp;Pr'!D56</f>
        <v>0</v>
      </c>
      <c r="E18" s="249">
        <f>'Wainwright_Pipe_R_R_Th&amp;Pr'!E56</f>
        <v>0</v>
      </c>
      <c r="F18" s="249">
        <f>'Wainwright_Pipe_R_R_Th&amp;Pr'!F56</f>
        <v>0</v>
      </c>
      <c r="G18" s="249">
        <f>'Wainwright_Pipe_R_R_Th&amp;Pr'!G56</f>
        <v>0</v>
      </c>
      <c r="H18" s="249">
        <f>'Wainwright_Pipe_R_R_Th&amp;Pr'!H56</f>
        <v>0</v>
      </c>
      <c r="I18" s="249">
        <f>'Wainwright_Pipe_R_R_Th&amp;Pr'!I56</f>
        <v>0</v>
      </c>
      <c r="J18" s="249">
        <f>'Wainwright_Pipe_R_R_Th&amp;Pr'!J56</f>
        <v>0</v>
      </c>
      <c r="K18" s="249">
        <f>'Wainwright_Pipe_R_R_Th&amp;Pr'!K56</f>
        <v>0</v>
      </c>
      <c r="L18" s="249">
        <f>'Wainwright_Pipe_R_R_Th&amp;Pr'!L56</f>
        <v>0</v>
      </c>
      <c r="M18" s="249">
        <f>'Wainwright_Pipe_R_R_Th&amp;Pr'!M56</f>
        <v>0</v>
      </c>
      <c r="N18" s="249">
        <f>'Wainwright_Pipe_R_R_Th&amp;Pr'!N56</f>
        <v>0</v>
      </c>
      <c r="O18" s="249">
        <f>'Wainwright_Pipe_R_R_Th&amp;Pr'!O56</f>
        <v>0</v>
      </c>
      <c r="P18" s="249">
        <f>'Wainwright_Pipe_R_R_Th&amp;Pr'!P56</f>
        <v>0</v>
      </c>
      <c r="Q18" s="249">
        <f>'Wainwright_Pipe_R_R_Th&amp;Pr'!Q56</f>
        <v>0</v>
      </c>
      <c r="R18" s="249">
        <f>'Wainwright_Pipe_R_R_Th&amp;Pr'!R56</f>
        <v>0</v>
      </c>
      <c r="S18" s="249">
        <f>'Wainwright_Pipe_R_R_Th&amp;Pr'!S56</f>
        <v>108680</v>
      </c>
      <c r="T18" s="249">
        <f>'Wainwright_Pipe_R_R_Th&amp;Pr'!T56</f>
        <v>19950</v>
      </c>
      <c r="U18" s="249">
        <f>'Wainwright_Pipe_R_R_Th&amp;Pr'!U56</f>
        <v>3947922</v>
      </c>
      <c r="V18" s="249">
        <f>'Wainwright_Pipe_R_R_Th&amp;Pr'!V56</f>
        <v>0</v>
      </c>
      <c r="W18" s="249">
        <f>'Wainwright_Pipe_R_R_Th&amp;Pr'!W56</f>
        <v>0</v>
      </c>
      <c r="X18" s="249">
        <f>'Wainwright_Pipe_R_R_Th&amp;Pr'!X56</f>
        <v>1951211</v>
      </c>
      <c r="Y18" s="249">
        <f>'Wainwright_Pipe_R_R_Th&amp;Pr'!Y56</f>
        <v>0</v>
      </c>
      <c r="Z18" s="249">
        <f>'Wainwright_Pipe_R_R_Th&amp;Pr'!Z56</f>
        <v>0</v>
      </c>
      <c r="AA18" s="249">
        <f>'Wainwright_Pipe_R_R_Th&amp;Pr'!AA56</f>
        <v>600954</v>
      </c>
      <c r="AB18" s="249">
        <f>'Wainwright_Pipe_R_R_Th&amp;Pr'!AB56</f>
        <v>13279690</v>
      </c>
      <c r="AC18" s="249">
        <f>'Wainwright_Pipe_R_R_Th&amp;Pr'!AC56</f>
        <v>0</v>
      </c>
      <c r="AD18" s="249">
        <f>'Wainwright_Pipe_R_R_Th&amp;Pr'!AD56</f>
        <v>4807530</v>
      </c>
      <c r="AE18" s="249">
        <f>'Wainwright_Pipe_R_R_Th&amp;Pr'!AE56</f>
        <v>0</v>
      </c>
      <c r="AF18" s="249">
        <f>'Wainwright_Pipe_R_R_Th&amp;Pr'!AF56</f>
        <v>0</v>
      </c>
      <c r="AG18" s="249">
        <f>'Wainwright_Pipe_R_R_Th&amp;Pr'!AG56</f>
        <v>0</v>
      </c>
      <c r="AH18" s="249">
        <f>'Wainwright_Pipe_R_R_Th&amp;Pr'!AH56</f>
        <v>46760</v>
      </c>
      <c r="AI18" s="249">
        <f>'Wainwright_Pipe_R_R_Th&amp;Pr'!AI56</f>
        <v>0</v>
      </c>
      <c r="AJ18" s="249">
        <f>'Wainwright_Pipe_R_R_Th&amp;Pr'!AJ56</f>
        <v>0</v>
      </c>
      <c r="AK18" s="249">
        <f>'Wainwright_Pipe_R_R_Th&amp;Pr'!AK56</f>
        <v>0</v>
      </c>
      <c r="AL18" s="249">
        <f>'Wainwright_Pipe_R_R_Th&amp;Pr'!AL56</f>
        <v>2885236</v>
      </c>
      <c r="AM18" s="249">
        <f>'Wainwright_Pipe_R_R_Th&amp;Pr'!AM56</f>
        <v>0</v>
      </c>
      <c r="AN18" s="249">
        <f>'Wainwright_Pipe_R_R_Th&amp;Pr'!AN56</f>
        <v>0</v>
      </c>
      <c r="AO18" s="249">
        <f>'Wainwright_Pipe_R_R_Th&amp;Pr'!AO56</f>
        <v>0</v>
      </c>
      <c r="AP18" s="249">
        <f>'Wainwright_Pipe_R_R_Th&amp;Pr'!AP56</f>
        <v>180075</v>
      </c>
      <c r="AQ18" s="249">
        <f>'Wainwright_Pipe_R_R_Th&amp;Pr'!AQ56</f>
        <v>3541680</v>
      </c>
      <c r="AR18" s="249">
        <f>'Wainwright_Pipe_R_R_Th&amp;Pr'!AR56</f>
        <v>0</v>
      </c>
      <c r="AS18" s="249">
        <f>'Wainwright_Pipe_R_R_Th&amp;Pr'!AS56</f>
        <v>610232</v>
      </c>
      <c r="AT18" s="249">
        <f>'Wainwright_Pipe_R_R_Th&amp;Pr'!AT56</f>
        <v>85350</v>
      </c>
      <c r="AU18" s="249">
        <f>'Wainwright_Pipe_R_R_Th&amp;Pr'!AU56</f>
        <v>0</v>
      </c>
      <c r="AV18" s="249">
        <f>'Wainwright_Pipe_R_R_Th&amp;Pr'!AV56</f>
        <v>0</v>
      </c>
      <c r="AW18" s="249">
        <f>'Wainwright_Pipe_R_R_Th&amp;Pr'!AW56</f>
        <v>1572204</v>
      </c>
      <c r="AX18" s="249">
        <f>'Wainwright_Pipe_R_R_Th&amp;Pr'!AX56</f>
        <v>0</v>
      </c>
      <c r="AY18" s="249">
        <f>'Wainwright_Pipe_R_R_Th&amp;Pr'!AY56</f>
        <v>0</v>
      </c>
      <c r="AZ18" s="249">
        <f>'Wainwright_Pipe_R_R_Th&amp;Pr'!AZ56</f>
        <v>0</v>
      </c>
      <c r="BA18" s="249">
        <f>'Wainwright_Pipe_R_R_Th&amp;Pr'!BA56</f>
        <v>3178840</v>
      </c>
      <c r="BB18" s="249">
        <f>'Wainwright_Pipe_R_R_Th&amp;Pr'!BB56</f>
        <v>423900</v>
      </c>
      <c r="BC18" s="28"/>
      <c r="BD18" s="28"/>
      <c r="BE18" s="28"/>
      <c r="BF18" s="28"/>
      <c r="BG18" s="28"/>
      <c r="BH18" s="28"/>
      <c r="BI18" s="28"/>
      <c r="BJ18" s="28"/>
      <c r="BK18" s="28"/>
      <c r="BL18" s="28"/>
      <c r="BM18" s="28"/>
      <c r="BN18" s="28"/>
      <c r="BO18" s="28"/>
      <c r="BP18" s="28"/>
      <c r="BQ18" s="28"/>
    </row>
    <row r="19" spans="1:69">
      <c r="A19" t="s">
        <v>106</v>
      </c>
      <c r="B19" s="111"/>
      <c r="C19" s="249">
        <f>SUM(C18,C17)</f>
        <v>0</v>
      </c>
      <c r="D19" s="249">
        <f t="shared" ref="D19:BB19" si="7">SUM(D18,D17)</f>
        <v>1621040</v>
      </c>
      <c r="E19" s="249">
        <f t="shared" si="7"/>
        <v>80000</v>
      </c>
      <c r="F19" s="249">
        <f t="shared" si="7"/>
        <v>55000</v>
      </c>
      <c r="G19" s="249">
        <f t="shared" si="7"/>
        <v>15000</v>
      </c>
      <c r="H19" s="249">
        <f t="shared" si="7"/>
        <v>120000</v>
      </c>
      <c r="I19" s="249">
        <f t="shared" si="7"/>
        <v>95000</v>
      </c>
      <c r="J19" s="249">
        <f t="shared" si="7"/>
        <v>30000</v>
      </c>
      <c r="K19" s="249">
        <f t="shared" si="7"/>
        <v>44000</v>
      </c>
      <c r="L19" s="249">
        <f t="shared" si="7"/>
        <v>5000</v>
      </c>
      <c r="M19" s="249">
        <f t="shared" si="7"/>
        <v>15000</v>
      </c>
      <c r="N19" s="249">
        <f t="shared" si="7"/>
        <v>0</v>
      </c>
      <c r="O19" s="249">
        <f t="shared" si="7"/>
        <v>0</v>
      </c>
      <c r="P19" s="249">
        <f t="shared" si="7"/>
        <v>0</v>
      </c>
      <c r="Q19" s="249">
        <f t="shared" si="7"/>
        <v>0</v>
      </c>
      <c r="R19" s="249">
        <f t="shared" si="7"/>
        <v>0</v>
      </c>
      <c r="S19" s="249">
        <f t="shared" si="7"/>
        <v>938680</v>
      </c>
      <c r="T19" s="249">
        <f t="shared" si="7"/>
        <v>904950</v>
      </c>
      <c r="U19" s="249">
        <f t="shared" si="7"/>
        <v>5020422</v>
      </c>
      <c r="V19" s="249">
        <f t="shared" si="7"/>
        <v>1057500</v>
      </c>
      <c r="W19" s="249">
        <f t="shared" si="7"/>
        <v>227500</v>
      </c>
      <c r="X19" s="249">
        <f t="shared" si="7"/>
        <v>2238711</v>
      </c>
      <c r="Y19" s="249">
        <f t="shared" si="7"/>
        <v>227500</v>
      </c>
      <c r="Z19" s="249">
        <f t="shared" si="7"/>
        <v>165000</v>
      </c>
      <c r="AA19" s="249">
        <f t="shared" si="7"/>
        <v>600954</v>
      </c>
      <c r="AB19" s="249">
        <f t="shared" si="7"/>
        <v>13279690</v>
      </c>
      <c r="AC19" s="249">
        <f t="shared" si="7"/>
        <v>830000</v>
      </c>
      <c r="AD19" s="249">
        <f t="shared" si="7"/>
        <v>4807530</v>
      </c>
      <c r="AE19" s="249">
        <f t="shared" si="7"/>
        <v>30000</v>
      </c>
      <c r="AF19" s="249">
        <f t="shared" si="7"/>
        <v>0</v>
      </c>
      <c r="AG19" s="249">
        <f t="shared" si="7"/>
        <v>0</v>
      </c>
      <c r="AH19" s="249">
        <f t="shared" si="7"/>
        <v>46760</v>
      </c>
      <c r="AI19" s="249">
        <f t="shared" si="7"/>
        <v>0</v>
      </c>
      <c r="AJ19" s="249">
        <f t="shared" si="7"/>
        <v>0</v>
      </c>
      <c r="AK19" s="249">
        <f t="shared" si="7"/>
        <v>0</v>
      </c>
      <c r="AL19" s="249">
        <f t="shared" si="7"/>
        <v>2885236</v>
      </c>
      <c r="AM19" s="249">
        <f t="shared" si="7"/>
        <v>0</v>
      </c>
      <c r="AN19" s="249">
        <f t="shared" si="7"/>
        <v>0</v>
      </c>
      <c r="AO19" s="249">
        <f t="shared" si="7"/>
        <v>0</v>
      </c>
      <c r="AP19" s="249">
        <f t="shared" si="7"/>
        <v>180075</v>
      </c>
      <c r="AQ19" s="249">
        <f t="shared" si="7"/>
        <v>3541680</v>
      </c>
      <c r="AR19" s="249">
        <f t="shared" si="7"/>
        <v>0</v>
      </c>
      <c r="AS19" s="249">
        <f t="shared" si="7"/>
        <v>610232</v>
      </c>
      <c r="AT19" s="249">
        <f t="shared" si="7"/>
        <v>85350</v>
      </c>
      <c r="AU19" s="249">
        <f t="shared" si="7"/>
        <v>0</v>
      </c>
      <c r="AV19" s="249">
        <f t="shared" si="7"/>
        <v>0</v>
      </c>
      <c r="AW19" s="249">
        <f t="shared" si="7"/>
        <v>1572204</v>
      </c>
      <c r="AX19" s="249">
        <f t="shared" si="7"/>
        <v>0</v>
      </c>
      <c r="AY19" s="249">
        <f t="shared" si="7"/>
        <v>0</v>
      </c>
      <c r="AZ19" s="249">
        <f t="shared" si="7"/>
        <v>0</v>
      </c>
      <c r="BA19" s="249">
        <f t="shared" si="7"/>
        <v>3255840</v>
      </c>
      <c r="BB19" s="249">
        <f t="shared" si="7"/>
        <v>423900</v>
      </c>
      <c r="BC19" s="28"/>
      <c r="BD19" s="28"/>
      <c r="BE19" s="28"/>
      <c r="BF19" s="28"/>
      <c r="BG19" s="28"/>
      <c r="BH19" s="28"/>
      <c r="BI19" s="28"/>
      <c r="BJ19" s="28"/>
      <c r="BK19" s="28"/>
      <c r="BL19" s="28"/>
      <c r="BM19" s="28"/>
      <c r="BN19" s="28"/>
      <c r="BO19" s="28"/>
      <c r="BP19" s="28"/>
      <c r="BQ19" s="28"/>
    </row>
    <row r="20" spans="1:69">
      <c r="A20" t="s">
        <v>107</v>
      </c>
      <c r="B20" s="111"/>
      <c r="C20" s="251"/>
      <c r="D20" s="252"/>
      <c r="E20" s="252"/>
      <c r="F20" s="252"/>
      <c r="G20" s="252"/>
      <c r="H20" s="252"/>
      <c r="I20" s="252"/>
      <c r="J20" s="252"/>
      <c r="K20" s="252"/>
      <c r="L20" s="252"/>
      <c r="M20" s="252"/>
      <c r="N20" s="252"/>
      <c r="O20" s="252"/>
      <c r="P20" s="252"/>
      <c r="Q20" s="252"/>
      <c r="R20" s="252"/>
      <c r="S20" s="252"/>
      <c r="T20" s="252"/>
      <c r="U20" s="252"/>
      <c r="V20" s="252"/>
      <c r="W20" s="252"/>
      <c r="X20" s="252"/>
      <c r="Y20" s="252"/>
      <c r="Z20" s="252"/>
      <c r="AA20" s="252"/>
      <c r="AB20" s="252"/>
      <c r="AC20" s="252"/>
      <c r="AD20" s="252"/>
      <c r="AE20" s="252"/>
      <c r="AF20" s="252"/>
      <c r="AG20" s="252"/>
      <c r="AH20" s="252"/>
      <c r="AI20" s="252"/>
      <c r="AJ20" s="252"/>
      <c r="AK20" s="252"/>
      <c r="AL20" s="252"/>
      <c r="AM20" s="252"/>
      <c r="AN20" s="252"/>
      <c r="AO20" s="252"/>
      <c r="AP20" s="252"/>
      <c r="AQ20" s="252"/>
      <c r="AR20" s="252"/>
      <c r="AS20" s="252"/>
      <c r="AT20" s="252"/>
      <c r="AU20" s="252"/>
      <c r="AV20" s="252"/>
      <c r="AW20" s="252"/>
      <c r="AX20" s="252"/>
      <c r="AY20" s="252"/>
      <c r="AZ20" s="252"/>
      <c r="BA20" s="252"/>
      <c r="BB20" s="252"/>
      <c r="BC20" s="28"/>
      <c r="BD20" s="28"/>
      <c r="BE20" s="28"/>
      <c r="BF20" s="28"/>
      <c r="BG20" s="28"/>
      <c r="BH20" s="28"/>
      <c r="BI20" s="28"/>
      <c r="BJ20" s="28"/>
      <c r="BK20" s="28"/>
      <c r="BL20" s="28"/>
      <c r="BM20" s="28"/>
      <c r="BN20" s="28"/>
      <c r="BO20" s="28"/>
      <c r="BP20" s="28"/>
      <c r="BQ20" s="28"/>
    </row>
    <row r="21" spans="1:69">
      <c r="B21" s="111"/>
      <c r="C21" s="253"/>
      <c r="D21" s="249"/>
      <c r="E21" s="249"/>
      <c r="F21" s="249"/>
      <c r="G21" s="249"/>
      <c r="H21" s="249"/>
      <c r="I21" s="249"/>
      <c r="J21" s="249"/>
      <c r="K21" s="249"/>
      <c r="L21" s="249"/>
      <c r="M21" s="249"/>
      <c r="N21" s="249"/>
      <c r="O21" s="249"/>
      <c r="P21" s="249"/>
      <c r="Q21" s="249"/>
      <c r="R21" s="249"/>
      <c r="S21" s="249"/>
      <c r="T21" s="249"/>
      <c r="U21" s="249"/>
      <c r="V21" s="249"/>
      <c r="W21" s="249"/>
      <c r="X21" s="249"/>
      <c r="Y21" s="249"/>
      <c r="Z21" s="249"/>
      <c r="AA21" s="249"/>
      <c r="AB21" s="249"/>
      <c r="AC21" s="249"/>
      <c r="AD21" s="249"/>
      <c r="AE21" s="249"/>
      <c r="AF21" s="249"/>
      <c r="AG21" s="249"/>
      <c r="AH21" s="249"/>
      <c r="AI21" s="249"/>
      <c r="AJ21" s="249"/>
      <c r="AK21" s="249"/>
      <c r="AL21" s="249"/>
      <c r="AM21" s="249"/>
      <c r="AN21" s="249"/>
      <c r="AO21" s="249"/>
      <c r="AP21" s="249"/>
      <c r="AQ21" s="249"/>
      <c r="AR21" s="249"/>
      <c r="AS21" s="249"/>
      <c r="AT21" s="249"/>
      <c r="AU21" s="249"/>
      <c r="AV21" s="249"/>
      <c r="AW21" s="249"/>
      <c r="AX21" s="249"/>
      <c r="AY21" s="249"/>
      <c r="AZ21" s="249"/>
      <c r="BA21" s="249"/>
      <c r="BB21" s="249"/>
      <c r="BC21" s="28"/>
      <c r="BD21" s="28"/>
      <c r="BE21" s="28"/>
      <c r="BF21" s="28"/>
      <c r="BG21" s="28"/>
      <c r="BH21" s="28"/>
      <c r="BI21" s="28"/>
      <c r="BJ21" s="28"/>
      <c r="BK21" s="28"/>
      <c r="BL21" s="28"/>
      <c r="BM21" s="28"/>
      <c r="BN21" s="28"/>
      <c r="BO21" s="28"/>
      <c r="BP21" s="28"/>
      <c r="BQ21" s="28"/>
    </row>
    <row r="22" spans="1:69">
      <c r="A22" s="221" t="s">
        <v>156</v>
      </c>
      <c r="B22" s="214"/>
      <c r="C22" s="126"/>
      <c r="D22" s="111"/>
      <c r="E22" s="111"/>
      <c r="F22" s="111"/>
      <c r="G22" s="111"/>
      <c r="H22" s="111"/>
      <c r="I22" s="111"/>
      <c r="J22" s="111"/>
      <c r="K22" s="111"/>
      <c r="L22" s="111"/>
      <c r="M22" s="111"/>
      <c r="N22" s="111"/>
      <c r="O22" s="111"/>
      <c r="P22" s="111"/>
      <c r="Q22" s="111"/>
      <c r="R22" s="111"/>
      <c r="S22" s="111"/>
      <c r="T22" s="111"/>
      <c r="U22" s="111"/>
      <c r="V22" s="111"/>
      <c r="W22" s="111"/>
      <c r="X22" s="111"/>
      <c r="Y22" s="111"/>
      <c r="Z22" s="111"/>
      <c r="AA22" s="111"/>
      <c r="AB22" s="111"/>
      <c r="AC22" s="111"/>
      <c r="AD22" s="111"/>
      <c r="AE22" s="111"/>
      <c r="AF22" s="111"/>
      <c r="AG22" s="111"/>
      <c r="AH22" s="111"/>
      <c r="AI22" s="111"/>
      <c r="AJ22" s="111"/>
      <c r="AK22" s="111"/>
      <c r="AL22" s="111"/>
      <c r="AM22" s="111"/>
      <c r="AN22" s="111"/>
      <c r="AO22" s="111"/>
      <c r="AP22" s="111"/>
      <c r="AQ22" s="111"/>
      <c r="AR22" s="111"/>
      <c r="AS22" s="111"/>
      <c r="AT22" s="111"/>
      <c r="AU22" s="111"/>
      <c r="AV22" s="111"/>
      <c r="AW22" s="111"/>
      <c r="AX22" s="111"/>
      <c r="AY22" s="111"/>
      <c r="AZ22" s="111"/>
      <c r="BA22" s="111"/>
      <c r="BB22" s="111"/>
    </row>
    <row r="23" spans="1:69" s="24" customFormat="1">
      <c r="A23" s="24" t="s">
        <v>938</v>
      </c>
      <c r="C23" s="1145" t="s">
        <v>16</v>
      </c>
      <c r="D23" s="1146">
        <v>2008</v>
      </c>
      <c r="E23" s="33">
        <f t="shared" ref="E23:AJ23" si="8">D23+1</f>
        <v>2009</v>
      </c>
      <c r="F23" s="33">
        <f t="shared" si="8"/>
        <v>2010</v>
      </c>
      <c r="G23" s="33">
        <f t="shared" si="8"/>
        <v>2011</v>
      </c>
      <c r="H23" s="33">
        <f t="shared" si="8"/>
        <v>2012</v>
      </c>
      <c r="I23" s="33">
        <f t="shared" si="8"/>
        <v>2013</v>
      </c>
      <c r="J23" s="27">
        <f t="shared" si="8"/>
        <v>2014</v>
      </c>
      <c r="K23" s="27">
        <f t="shared" si="8"/>
        <v>2015</v>
      </c>
      <c r="L23" s="27">
        <f t="shared" si="8"/>
        <v>2016</v>
      </c>
      <c r="M23" s="27">
        <f t="shared" si="8"/>
        <v>2017</v>
      </c>
      <c r="N23" s="27">
        <f t="shared" si="8"/>
        <v>2018</v>
      </c>
      <c r="O23" s="27">
        <f t="shared" si="8"/>
        <v>2019</v>
      </c>
      <c r="P23" s="27">
        <f t="shared" si="8"/>
        <v>2020</v>
      </c>
      <c r="Q23" s="27">
        <f t="shared" si="8"/>
        <v>2021</v>
      </c>
      <c r="R23" s="27">
        <f t="shared" si="8"/>
        <v>2022</v>
      </c>
      <c r="S23" s="27">
        <f t="shared" si="8"/>
        <v>2023</v>
      </c>
      <c r="T23" s="27">
        <f t="shared" si="8"/>
        <v>2024</v>
      </c>
      <c r="U23" s="27">
        <f t="shared" si="8"/>
        <v>2025</v>
      </c>
      <c r="V23" s="27">
        <f t="shared" si="8"/>
        <v>2026</v>
      </c>
      <c r="W23" s="27">
        <f t="shared" si="8"/>
        <v>2027</v>
      </c>
      <c r="X23" s="27">
        <f t="shared" si="8"/>
        <v>2028</v>
      </c>
      <c r="Y23" s="27">
        <f t="shared" si="8"/>
        <v>2029</v>
      </c>
      <c r="Z23" s="27">
        <f t="shared" si="8"/>
        <v>2030</v>
      </c>
      <c r="AA23" s="27">
        <f t="shared" si="8"/>
        <v>2031</v>
      </c>
      <c r="AB23" s="27">
        <f t="shared" si="8"/>
        <v>2032</v>
      </c>
      <c r="AC23" s="27">
        <f t="shared" si="8"/>
        <v>2033</v>
      </c>
      <c r="AD23" s="27">
        <f t="shared" si="8"/>
        <v>2034</v>
      </c>
      <c r="AE23" s="27">
        <f t="shared" si="8"/>
        <v>2035</v>
      </c>
      <c r="AF23" s="27">
        <f t="shared" si="8"/>
        <v>2036</v>
      </c>
      <c r="AG23" s="27">
        <f t="shared" si="8"/>
        <v>2037</v>
      </c>
      <c r="AH23" s="27">
        <f t="shared" si="8"/>
        <v>2038</v>
      </c>
      <c r="AI23" s="27">
        <f t="shared" si="8"/>
        <v>2039</v>
      </c>
      <c r="AJ23" s="27">
        <f t="shared" si="8"/>
        <v>2040</v>
      </c>
      <c r="AK23" s="27">
        <f t="shared" ref="AK23:BB23" si="9">AJ23+1</f>
        <v>2041</v>
      </c>
      <c r="AL23" s="27">
        <f t="shared" si="9"/>
        <v>2042</v>
      </c>
      <c r="AM23" s="27">
        <f t="shared" si="9"/>
        <v>2043</v>
      </c>
      <c r="AN23" s="27">
        <f t="shared" si="9"/>
        <v>2044</v>
      </c>
      <c r="AO23" s="27">
        <f t="shared" si="9"/>
        <v>2045</v>
      </c>
      <c r="AP23" s="27">
        <f t="shared" si="9"/>
        <v>2046</v>
      </c>
      <c r="AQ23" s="27">
        <f t="shared" si="9"/>
        <v>2047</v>
      </c>
      <c r="AR23" s="27">
        <f t="shared" si="9"/>
        <v>2048</v>
      </c>
      <c r="AS23" s="27">
        <f t="shared" si="9"/>
        <v>2049</v>
      </c>
      <c r="AT23" s="27">
        <f t="shared" si="9"/>
        <v>2050</v>
      </c>
      <c r="AU23" s="27">
        <f t="shared" si="9"/>
        <v>2051</v>
      </c>
      <c r="AV23" s="27">
        <f t="shared" si="9"/>
        <v>2052</v>
      </c>
      <c r="AW23" s="27">
        <f t="shared" si="9"/>
        <v>2053</v>
      </c>
      <c r="AX23" s="27">
        <f t="shared" si="9"/>
        <v>2054</v>
      </c>
      <c r="AY23" s="27">
        <f t="shared" si="9"/>
        <v>2055</v>
      </c>
      <c r="AZ23" s="27">
        <f t="shared" si="9"/>
        <v>2056</v>
      </c>
      <c r="BA23" s="27">
        <f t="shared" si="9"/>
        <v>2057</v>
      </c>
      <c r="BB23" s="27">
        <f t="shared" si="9"/>
        <v>2058</v>
      </c>
      <c r="BC23" s="27"/>
    </row>
    <row r="24" spans="1:69">
      <c r="A24" t="s">
        <v>108</v>
      </c>
      <c r="B24" s="111"/>
      <c r="C24" s="249">
        <f>SUMIF('Wainwright WW Collection'!$AG$64:$AG$281,"&lt;2009",'Wainwright WW Collection'!$G$64:$G$281)</f>
        <v>0</v>
      </c>
      <c r="D24" s="249">
        <f>SUMIF('Wainwright WW Collection'!$AG$64:$AG$281,D23,'Wainwright WW Collection'!$G$64:$G$281)</f>
        <v>0</v>
      </c>
      <c r="E24" s="249">
        <f>SUMIF('Wainwright WW Collection'!$AG$64:$AG$281,E23,'Wainwright WW Collection'!$G$64:$G$281)</f>
        <v>0</v>
      </c>
      <c r="F24" s="249">
        <f>SUMIF('Wainwright WW Collection'!$AG$64:$AG$281,F23,'Wainwright WW Collection'!$G$64:$G$281)</f>
        <v>292000</v>
      </c>
      <c r="G24" s="249">
        <f>SUMIF('Wainwright WW Collection'!$AG$64:$AG$281,G23,'Wainwright WW Collection'!$G$64:$G$281)</f>
        <v>0</v>
      </c>
      <c r="H24" s="249">
        <f>SUMIF('Wainwright WW Collection'!$AG$64:$AG$281,H23,'Wainwright WW Collection'!$G$64:$G$281)</f>
        <v>0</v>
      </c>
      <c r="I24" s="249">
        <f>SUMIF('Wainwright WW Collection'!$AG$64:$AG$281,I23,'Wainwright WW Collection'!$G$64:$G$281)</f>
        <v>0</v>
      </c>
      <c r="J24" s="249">
        <f>SUMIF('Wainwright WW Collection'!$AG$64:$AG$281,J23,'Wainwright WW Collection'!$G$64:$G$281)</f>
        <v>0</v>
      </c>
      <c r="K24" s="249">
        <f>SUMIF('Wainwright WW Collection'!$AG$64:$AG$281,K23,'Wainwright WW Collection'!$G$64:$G$281)</f>
        <v>207515</v>
      </c>
      <c r="L24" s="249">
        <f>SUMIF('Wainwright WW Collection'!$AG$64:$AG$281,L23,'Wainwright WW Collection'!$G$64:$G$281)</f>
        <v>0</v>
      </c>
      <c r="M24" s="249">
        <f>SUMIF('Wainwright WW Collection'!$AG$64:$AG$281,M23,'Wainwright WW Collection'!$G$64:$G$281)</f>
        <v>589760</v>
      </c>
      <c r="N24" s="249">
        <f>SUMIF('Wainwright WW Collection'!$AG$64:$AG$281,N23,'Wainwright WW Collection'!$G$64:$G$281)</f>
        <v>0</v>
      </c>
      <c r="O24" s="249">
        <f>SUMIF('Wainwright WW Collection'!$AG$64:$AG$281,O23,'Wainwright WW Collection'!$G$64:$G$281)</f>
        <v>0</v>
      </c>
      <c r="P24" s="249">
        <f>SUMIF('Wainwright WW Collection'!$AG$64:$AG$281,P23,'Wainwright WW Collection'!$G$64:$G$281)</f>
        <v>254460</v>
      </c>
      <c r="Q24" s="249">
        <f>SUMIF('Wainwright WW Collection'!$AG$64:$AG$281,Q23,'Wainwright WW Collection'!$G$64:$G$281)</f>
        <v>0</v>
      </c>
      <c r="R24" s="249">
        <f>SUMIF('Wainwright WW Collection'!$AG$64:$AG$281,R23,'Wainwright WW Collection'!$G$64:$G$281)</f>
        <v>0</v>
      </c>
      <c r="S24" s="249">
        <f>SUMIF('Wainwright WW Collection'!$AG$64:$AG$281,S23,'Wainwright WW Collection'!$G$64:$G$281)</f>
        <v>0</v>
      </c>
      <c r="T24" s="249">
        <f>SUMIF('Wainwright WW Collection'!$AG$64:$AG$281,T23,'Wainwright WW Collection'!$G$64:$G$281)</f>
        <v>0</v>
      </c>
      <c r="U24" s="249">
        <f>SUMIF('Wainwright WW Collection'!$AG$64:$AG$281,U23,'Wainwright WW Collection'!$G$64:$G$281)</f>
        <v>1290950</v>
      </c>
      <c r="V24" s="249">
        <f>SUMIF('Wainwright WW Collection'!$AG$64:$AG$281,V23,'Wainwright WW Collection'!$G$64:$G$281)</f>
        <v>0</v>
      </c>
      <c r="W24" s="249">
        <f>SUMIF('Wainwright WW Collection'!$AG$64:$AG$281,W23,'Wainwright WW Collection'!$G$64:$G$281)</f>
        <v>0</v>
      </c>
      <c r="X24" s="249">
        <f>SUMIF('Wainwright WW Collection'!$AG$64:$AG$281,X23,'Wainwright WW Collection'!$G$64:$G$281)</f>
        <v>10000</v>
      </c>
      <c r="Y24" s="249">
        <f>SUMIF('Wainwright WW Collection'!$AG$64:$AG$281,Y23,'Wainwright WW Collection'!$G$64:$G$281)</f>
        <v>0</v>
      </c>
      <c r="Z24" s="249">
        <f>SUMIF('Wainwright WW Collection'!$AG$64:$AG$281,Z23,'Wainwright WW Collection'!$G$64:$G$281)</f>
        <v>1312515</v>
      </c>
      <c r="AA24" s="249">
        <f>SUMIF('Wainwright WW Collection'!$AG$64:$AG$281,AA23,'Wainwright WW Collection'!$G$64:$G$281)</f>
        <v>0</v>
      </c>
      <c r="AB24" s="249">
        <f>SUMIF('Wainwright WW Collection'!$AG$64:$AG$281,AB23,'Wainwright WW Collection'!$G$64:$G$281)</f>
        <v>0</v>
      </c>
      <c r="AC24" s="249">
        <f>SUMIF('Wainwright WW Collection'!$AG$64:$AG$281,AC23,'Wainwright WW Collection'!$G$64:$G$281)</f>
        <v>0</v>
      </c>
      <c r="AD24" s="249">
        <f>SUMIF('Wainwright WW Collection'!$AG$64:$AG$281,AD23,'Wainwright WW Collection'!$G$64:$G$281)</f>
        <v>0</v>
      </c>
      <c r="AE24" s="249">
        <f>SUMIF('Wainwright WW Collection'!$AG$64:$AG$281,AE23,'Wainwright WW Collection'!$G$64:$G$281)</f>
        <v>146640</v>
      </c>
      <c r="AF24" s="249">
        <f>SUMIF('Wainwright WW Collection'!$AG$64:$AG$281,AF23,'Wainwright WW Collection'!$G$64:$G$281)</f>
        <v>0</v>
      </c>
      <c r="AG24" s="249">
        <f>SUMIF('Wainwright WW Collection'!$AG$64:$AG$281,AG23,'Wainwright WW Collection'!$G$64:$G$281)</f>
        <v>40000</v>
      </c>
      <c r="AH24" s="249">
        <f>SUMIF('Wainwright WW Collection'!$AG$64:$AG$281,AH23,'Wainwright WW Collection'!$G$64:$G$281)</f>
        <v>20000</v>
      </c>
      <c r="AI24" s="249">
        <f>SUMIF('Wainwright WW Collection'!$AG$64:$AG$281,AI23,'Wainwright WW Collection'!$G$64:$G$281)</f>
        <v>40000</v>
      </c>
      <c r="AJ24" s="249">
        <f>SUMIF('Wainwright WW Collection'!$AG$64:$AG$281,AJ23,'Wainwright WW Collection'!$G$64:$G$281)</f>
        <v>30000</v>
      </c>
      <c r="AK24" s="249">
        <f>SUMIF('Wainwright WW Collection'!$AG$64:$AG$281,AK23,'Wainwright WW Collection'!$G$64:$G$281)</f>
        <v>40000</v>
      </c>
      <c r="AL24" s="249">
        <f>SUMIF('Wainwright WW Collection'!$AG$64:$AG$281,AL23,'Wainwright WW Collection'!$G$64:$G$281)</f>
        <v>0</v>
      </c>
      <c r="AM24" s="249">
        <f>SUMIF('Wainwright WW Collection'!$AG$64:$AG$281,AM23,'Wainwright WW Collection'!$G$64:$G$281)</f>
        <v>0</v>
      </c>
      <c r="AN24" s="249">
        <f>SUMIF('Wainwright WW Collection'!$AG$64:$AG$281,AN23,'Wainwright WW Collection'!$G$64:$G$281)</f>
        <v>0</v>
      </c>
      <c r="AO24" s="249">
        <f>SUMIF('Wainwright WW Collection'!$AG$64:$AG$281,AO23,'Wainwright WW Collection'!$G$64:$G$281)</f>
        <v>0</v>
      </c>
      <c r="AP24" s="249">
        <f>SUMIF('Wainwright WW Collection'!$AG$64:$AG$281,AP23,'Wainwright WW Collection'!$G$64:$G$281)</f>
        <v>0</v>
      </c>
      <c r="AQ24" s="249">
        <f>SUMIF('Wainwright WW Collection'!$AG$64:$AG$281,AQ23,'Wainwright WW Collection'!$G$64:$G$281)</f>
        <v>0</v>
      </c>
      <c r="AR24" s="249">
        <f>SUMIF('Wainwright WW Collection'!$AG$64:$AG$281,AR23,'Wainwright WW Collection'!$G$64:$G$281)</f>
        <v>0</v>
      </c>
      <c r="AS24" s="249">
        <f>SUMIF('Wainwright WW Collection'!$AG$64:$AG$281,AS23,'Wainwright WW Collection'!$G$64:$G$281)</f>
        <v>0</v>
      </c>
      <c r="AT24" s="249">
        <f>SUMIF('Wainwright WW Collection'!$AG$64:$AG$281,AT23,'Wainwright WW Collection'!$G$64:$G$281)</f>
        <v>0</v>
      </c>
      <c r="AU24" s="249">
        <f>SUMIF('Wainwright WW Collection'!$AG$64:$AG$281,AU23,'Wainwright WW Collection'!$G$64:$G$281)</f>
        <v>0</v>
      </c>
      <c r="AV24" s="249">
        <f>SUMIF('Wainwright WW Collection'!$AG$64:$AG$281,AV23,'Wainwright WW Collection'!$G$64:$G$281)</f>
        <v>0</v>
      </c>
      <c r="AW24" s="249">
        <f>SUMIF('Wainwright WW Collection'!$AG$64:$AG$281,AW23,'Wainwright WW Collection'!$G$64:$G$281)</f>
        <v>0</v>
      </c>
      <c r="AX24" s="249">
        <f>SUMIF('Wainwright WW Collection'!$AG$64:$AG$281,AX23,'Wainwright WW Collection'!$G$64:$G$281)</f>
        <v>0</v>
      </c>
      <c r="AY24" s="249">
        <f>SUMIF('Wainwright WW Collection'!$AG$64:$AG$281,AY23,'Wainwright WW Collection'!$G$64:$G$281)</f>
        <v>0</v>
      </c>
      <c r="AZ24" s="249">
        <f>SUMIF('Wainwright WW Collection'!$AG$64:$AG$281,AZ23,'Wainwright WW Collection'!$G$64:$G$281)</f>
        <v>0</v>
      </c>
      <c r="BA24" s="249">
        <f>SUMIF('Wainwright WW Collection'!$AG$64:$AG$281,BA23,'Wainwright WW Collection'!$G$64:$G$281)</f>
        <v>0</v>
      </c>
      <c r="BB24" s="249">
        <f>SUMIF('Wainwright WW Collection'!$AG$64:$AG$281,BB23,'Wainwright WW Collection'!$G$64:$G$281)</f>
        <v>0</v>
      </c>
      <c r="BC24" s="28"/>
      <c r="BD24" s="28"/>
      <c r="BE24" s="28"/>
      <c r="BF24" s="28"/>
      <c r="BG24" s="28"/>
      <c r="BH24" s="28"/>
      <c r="BI24" s="28"/>
      <c r="BJ24" s="28"/>
      <c r="BK24" s="28"/>
      <c r="BL24" s="28"/>
      <c r="BM24" s="28"/>
      <c r="BN24" s="28"/>
      <c r="BO24" s="28"/>
      <c r="BP24" s="28"/>
      <c r="BQ24" s="28"/>
    </row>
    <row r="25" spans="1:69">
      <c r="A25" t="s">
        <v>109</v>
      </c>
      <c r="B25" s="111"/>
      <c r="C25" s="249">
        <f>'Wainwright_Pipe_R_R_Th&amp;Pr'!C73</f>
        <v>0</v>
      </c>
      <c r="D25" s="249">
        <f>'Wainwright_Pipe_R_R_Th&amp;Pr'!D73</f>
        <v>0</v>
      </c>
      <c r="E25" s="249">
        <f>'Wainwright_Pipe_R_R_Th&amp;Pr'!E73</f>
        <v>0</v>
      </c>
      <c r="F25" s="249">
        <f>'Wainwright_Pipe_R_R_Th&amp;Pr'!F73</f>
        <v>0</v>
      </c>
      <c r="G25" s="249">
        <f>'Wainwright_Pipe_R_R_Th&amp;Pr'!G73</f>
        <v>0</v>
      </c>
      <c r="H25" s="249">
        <f>'Wainwright_Pipe_R_R_Th&amp;Pr'!H73</f>
        <v>0</v>
      </c>
      <c r="I25" s="249">
        <f>'Wainwright_Pipe_R_R_Th&amp;Pr'!I73</f>
        <v>0</v>
      </c>
      <c r="J25" s="249">
        <f>'Wainwright_Pipe_R_R_Th&amp;Pr'!J73</f>
        <v>0</v>
      </c>
      <c r="K25" s="249">
        <f>'Wainwright_Pipe_R_R_Th&amp;Pr'!K73</f>
        <v>0</v>
      </c>
      <c r="L25" s="249">
        <f>'Wainwright_Pipe_R_R_Th&amp;Pr'!L73</f>
        <v>0</v>
      </c>
      <c r="M25" s="249">
        <f>'Wainwright_Pipe_R_R_Th&amp;Pr'!M73</f>
        <v>0</v>
      </c>
      <c r="N25" s="249">
        <f>'Wainwright_Pipe_R_R_Th&amp;Pr'!N73</f>
        <v>0</v>
      </c>
      <c r="O25" s="249">
        <f>'Wainwright_Pipe_R_R_Th&amp;Pr'!O73</f>
        <v>0</v>
      </c>
      <c r="P25" s="249">
        <f>'Wainwright_Pipe_R_R_Th&amp;Pr'!P73</f>
        <v>1417438</v>
      </c>
      <c r="Q25" s="249">
        <f>'Wainwright_Pipe_R_R_Th&amp;Pr'!Q73</f>
        <v>597017</v>
      </c>
      <c r="R25" s="249">
        <f>'Wainwright_Pipe_R_R_Th&amp;Pr'!R73</f>
        <v>1515755</v>
      </c>
      <c r="S25" s="249">
        <f>'Wainwright_Pipe_R_R_Th&amp;Pr'!S73</f>
        <v>0</v>
      </c>
      <c r="T25" s="249">
        <f>'Wainwright_Pipe_R_R_Th&amp;Pr'!T73</f>
        <v>0</v>
      </c>
      <c r="U25" s="249">
        <f>'Wainwright_Pipe_R_R_Th&amp;Pr'!U73</f>
        <v>1414350</v>
      </c>
      <c r="V25" s="249">
        <f>'Wainwright_Pipe_R_R_Th&amp;Pr'!V73</f>
        <v>0</v>
      </c>
      <c r="W25" s="249">
        <f>'Wainwright_Pipe_R_R_Th&amp;Pr'!W73</f>
        <v>0</v>
      </c>
      <c r="X25" s="249">
        <f>'Wainwright_Pipe_R_R_Th&amp;Pr'!X73</f>
        <v>427880</v>
      </c>
      <c r="Y25" s="249">
        <f>'Wainwright_Pipe_R_R_Th&amp;Pr'!Y73</f>
        <v>0</v>
      </c>
      <c r="Z25" s="249">
        <f>'Wainwright_Pipe_R_R_Th&amp;Pr'!Z73</f>
        <v>0</v>
      </c>
      <c r="AA25" s="249">
        <f>'Wainwright_Pipe_R_R_Th&amp;Pr'!AA73</f>
        <v>0</v>
      </c>
      <c r="AB25" s="249">
        <f>'Wainwright_Pipe_R_R_Th&amp;Pr'!AB73</f>
        <v>0</v>
      </c>
      <c r="AC25" s="249">
        <f>'Wainwright_Pipe_R_R_Th&amp;Pr'!AC73</f>
        <v>4733358</v>
      </c>
      <c r="AD25" s="249">
        <f>'Wainwright_Pipe_R_R_Th&amp;Pr'!AD73</f>
        <v>214230</v>
      </c>
      <c r="AE25" s="249">
        <f>'Wainwright_Pipe_R_R_Th&amp;Pr'!AE73</f>
        <v>197470</v>
      </c>
      <c r="AF25" s="249">
        <f>'Wainwright_Pipe_R_R_Th&amp;Pr'!AF73</f>
        <v>0</v>
      </c>
      <c r="AG25" s="249">
        <f>'Wainwright_Pipe_R_R_Th&amp;Pr'!AG73</f>
        <v>0</v>
      </c>
      <c r="AH25" s="249">
        <f>'Wainwright_Pipe_R_R_Th&amp;Pr'!AH73</f>
        <v>322245</v>
      </c>
      <c r="AI25" s="249">
        <f>'Wainwright_Pipe_R_R_Th&amp;Pr'!AI73</f>
        <v>0</v>
      </c>
      <c r="AJ25" s="249">
        <f>'Wainwright_Pipe_R_R_Th&amp;Pr'!AJ73</f>
        <v>0</v>
      </c>
      <c r="AK25" s="249">
        <f>'Wainwright_Pipe_R_R_Th&amp;Pr'!AK73</f>
        <v>312480</v>
      </c>
      <c r="AL25" s="249">
        <f>'Wainwright_Pipe_R_R_Th&amp;Pr'!AL73</f>
        <v>0</v>
      </c>
      <c r="AM25" s="249">
        <f>'Wainwright_Pipe_R_R_Th&amp;Pr'!AM73</f>
        <v>0</v>
      </c>
      <c r="AN25" s="249">
        <f>'Wainwright_Pipe_R_R_Th&amp;Pr'!AN73</f>
        <v>0</v>
      </c>
      <c r="AO25" s="249">
        <f>'Wainwright_Pipe_R_R_Th&amp;Pr'!AO73</f>
        <v>10744690</v>
      </c>
      <c r="AP25" s="249">
        <f>'Wainwright_Pipe_R_R_Th&amp;Pr'!AP73</f>
        <v>144300</v>
      </c>
      <c r="AQ25" s="249">
        <f>'Wainwright_Pipe_R_R_Th&amp;Pr'!AQ73</f>
        <v>1224680</v>
      </c>
      <c r="AR25" s="249">
        <f>'Wainwright_Pipe_R_R_Th&amp;Pr'!AR73</f>
        <v>2204800</v>
      </c>
      <c r="AS25" s="249">
        <f>'Wainwright_Pipe_R_R_Th&amp;Pr'!AS73</f>
        <v>791178</v>
      </c>
      <c r="AT25" s="249">
        <f>'Wainwright_Pipe_R_R_Th&amp;Pr'!AT73</f>
        <v>0</v>
      </c>
      <c r="AU25" s="249">
        <f>'Wainwright_Pipe_R_R_Th&amp;Pr'!AU73</f>
        <v>0</v>
      </c>
      <c r="AV25" s="249">
        <f>'Wainwright_Pipe_R_R_Th&amp;Pr'!AV73</f>
        <v>0</v>
      </c>
      <c r="AW25" s="249">
        <f>'Wainwright_Pipe_R_R_Th&amp;Pr'!AW73</f>
        <v>0</v>
      </c>
      <c r="AX25" s="249">
        <f>'Wainwright_Pipe_R_R_Th&amp;Pr'!AX73</f>
        <v>0</v>
      </c>
      <c r="AY25" s="249">
        <f>'Wainwright_Pipe_R_R_Th&amp;Pr'!AY73</f>
        <v>280840</v>
      </c>
      <c r="AZ25" s="249">
        <f>'Wainwright_Pipe_R_R_Th&amp;Pr'!AZ73</f>
        <v>0</v>
      </c>
      <c r="BA25" s="249">
        <f>'Wainwright_Pipe_R_R_Th&amp;Pr'!BA73</f>
        <v>0</v>
      </c>
      <c r="BB25" s="249">
        <f>'Wainwright_Pipe_R_R_Th&amp;Pr'!BB73</f>
        <v>2717</v>
      </c>
      <c r="BC25" s="28"/>
      <c r="BD25" s="28"/>
      <c r="BE25" s="28"/>
      <c r="BF25" s="28"/>
      <c r="BG25" s="28"/>
      <c r="BH25" s="28"/>
      <c r="BI25" s="28"/>
      <c r="BJ25" s="28"/>
      <c r="BK25" s="28"/>
      <c r="BL25" s="28"/>
      <c r="BM25" s="28"/>
      <c r="BN25" s="28"/>
      <c r="BO25" s="28"/>
      <c r="BP25" s="28"/>
      <c r="BQ25" s="28"/>
    </row>
    <row r="26" spans="1:69">
      <c r="A26" t="s">
        <v>421</v>
      </c>
      <c r="B26" s="111"/>
      <c r="C26" s="249">
        <f>SUM(C25,C24)</f>
        <v>0</v>
      </c>
      <c r="D26" s="249">
        <f t="shared" ref="D26:BB26" si="10">SUM(D25,D24)</f>
        <v>0</v>
      </c>
      <c r="E26" s="249">
        <f t="shared" si="10"/>
        <v>0</v>
      </c>
      <c r="F26" s="249">
        <f t="shared" si="10"/>
        <v>292000</v>
      </c>
      <c r="G26" s="249">
        <f t="shared" si="10"/>
        <v>0</v>
      </c>
      <c r="H26" s="249">
        <f t="shared" si="10"/>
        <v>0</v>
      </c>
      <c r="I26" s="249">
        <f t="shared" si="10"/>
        <v>0</v>
      </c>
      <c r="J26" s="249">
        <f t="shared" si="10"/>
        <v>0</v>
      </c>
      <c r="K26" s="249">
        <f t="shared" si="10"/>
        <v>207515</v>
      </c>
      <c r="L26" s="249">
        <f t="shared" si="10"/>
        <v>0</v>
      </c>
      <c r="M26" s="249">
        <f t="shared" si="10"/>
        <v>589760</v>
      </c>
      <c r="N26" s="249">
        <f t="shared" si="10"/>
        <v>0</v>
      </c>
      <c r="O26" s="249">
        <f t="shared" si="10"/>
        <v>0</v>
      </c>
      <c r="P26" s="249">
        <f t="shared" si="10"/>
        <v>1671898</v>
      </c>
      <c r="Q26" s="249">
        <f t="shared" si="10"/>
        <v>597017</v>
      </c>
      <c r="R26" s="249">
        <f t="shared" si="10"/>
        <v>1515755</v>
      </c>
      <c r="S26" s="249">
        <f t="shared" si="10"/>
        <v>0</v>
      </c>
      <c r="T26" s="249">
        <f t="shared" si="10"/>
        <v>0</v>
      </c>
      <c r="U26" s="249">
        <f t="shared" si="10"/>
        <v>2705300</v>
      </c>
      <c r="V26" s="249">
        <f t="shared" si="10"/>
        <v>0</v>
      </c>
      <c r="W26" s="249">
        <f t="shared" si="10"/>
        <v>0</v>
      </c>
      <c r="X26" s="249">
        <f t="shared" si="10"/>
        <v>437880</v>
      </c>
      <c r="Y26" s="249">
        <f t="shared" si="10"/>
        <v>0</v>
      </c>
      <c r="Z26" s="249">
        <f t="shared" si="10"/>
        <v>1312515</v>
      </c>
      <c r="AA26" s="249">
        <f t="shared" si="10"/>
        <v>0</v>
      </c>
      <c r="AB26" s="249">
        <f t="shared" si="10"/>
        <v>0</v>
      </c>
      <c r="AC26" s="249">
        <f t="shared" si="10"/>
        <v>4733358</v>
      </c>
      <c r="AD26" s="249">
        <f t="shared" si="10"/>
        <v>214230</v>
      </c>
      <c r="AE26" s="249">
        <f t="shared" si="10"/>
        <v>344110</v>
      </c>
      <c r="AF26" s="249">
        <f t="shared" si="10"/>
        <v>0</v>
      </c>
      <c r="AG26" s="249">
        <f t="shared" si="10"/>
        <v>40000</v>
      </c>
      <c r="AH26" s="249">
        <f t="shared" si="10"/>
        <v>342245</v>
      </c>
      <c r="AI26" s="249">
        <f t="shared" si="10"/>
        <v>40000</v>
      </c>
      <c r="AJ26" s="249">
        <f t="shared" si="10"/>
        <v>30000</v>
      </c>
      <c r="AK26" s="249">
        <f t="shared" si="10"/>
        <v>352480</v>
      </c>
      <c r="AL26" s="249">
        <f t="shared" si="10"/>
        <v>0</v>
      </c>
      <c r="AM26" s="249">
        <f t="shared" si="10"/>
        <v>0</v>
      </c>
      <c r="AN26" s="249">
        <f t="shared" si="10"/>
        <v>0</v>
      </c>
      <c r="AO26" s="249">
        <f t="shared" si="10"/>
        <v>10744690</v>
      </c>
      <c r="AP26" s="249">
        <f t="shared" si="10"/>
        <v>144300</v>
      </c>
      <c r="AQ26" s="249">
        <f t="shared" si="10"/>
        <v>1224680</v>
      </c>
      <c r="AR26" s="249">
        <f t="shared" si="10"/>
        <v>2204800</v>
      </c>
      <c r="AS26" s="249">
        <f t="shared" si="10"/>
        <v>791178</v>
      </c>
      <c r="AT26" s="249">
        <f t="shared" si="10"/>
        <v>0</v>
      </c>
      <c r="AU26" s="249">
        <f t="shared" si="10"/>
        <v>0</v>
      </c>
      <c r="AV26" s="249">
        <f t="shared" si="10"/>
        <v>0</v>
      </c>
      <c r="AW26" s="249">
        <f t="shared" si="10"/>
        <v>0</v>
      </c>
      <c r="AX26" s="249">
        <f t="shared" si="10"/>
        <v>0</v>
      </c>
      <c r="AY26" s="249">
        <f t="shared" si="10"/>
        <v>280840</v>
      </c>
      <c r="AZ26" s="249">
        <f t="shared" si="10"/>
        <v>0</v>
      </c>
      <c r="BA26" s="249">
        <f t="shared" si="10"/>
        <v>0</v>
      </c>
      <c r="BB26" s="249">
        <f t="shared" si="10"/>
        <v>2717</v>
      </c>
      <c r="BC26" s="28"/>
      <c r="BD26" s="28"/>
      <c r="BE26" s="28"/>
      <c r="BF26" s="28"/>
      <c r="BG26" s="28"/>
      <c r="BH26" s="28"/>
      <c r="BI26" s="28"/>
      <c r="BJ26" s="28"/>
      <c r="BK26" s="28"/>
      <c r="BL26" s="28"/>
      <c r="BM26" s="28"/>
      <c r="BN26" s="28"/>
      <c r="BO26" s="28"/>
      <c r="BP26" s="28"/>
      <c r="BQ26" s="28"/>
    </row>
    <row r="27" spans="1:69">
      <c r="A27" t="s">
        <v>422</v>
      </c>
      <c r="B27" s="111"/>
      <c r="C27" s="251"/>
      <c r="D27" s="252"/>
      <c r="E27" s="252"/>
      <c r="F27" s="252"/>
      <c r="G27" s="252"/>
      <c r="H27" s="252"/>
      <c r="I27" s="252"/>
      <c r="J27" s="252"/>
      <c r="K27" s="252"/>
      <c r="L27" s="252"/>
      <c r="M27" s="252"/>
      <c r="N27" s="252"/>
      <c r="O27" s="252"/>
      <c r="P27" s="252"/>
      <c r="Q27" s="252"/>
      <c r="R27" s="252"/>
      <c r="S27" s="252"/>
      <c r="T27" s="252"/>
      <c r="U27" s="252"/>
      <c r="V27" s="252"/>
      <c r="W27" s="252"/>
      <c r="X27" s="252"/>
      <c r="Y27" s="252"/>
      <c r="Z27" s="252"/>
      <c r="AA27" s="252"/>
      <c r="AB27" s="252"/>
      <c r="AC27" s="252"/>
      <c r="AD27" s="252"/>
      <c r="AE27" s="252"/>
      <c r="AF27" s="252"/>
      <c r="AG27" s="252"/>
      <c r="AH27" s="252"/>
      <c r="AI27" s="252"/>
      <c r="AJ27" s="252"/>
      <c r="AK27" s="252"/>
      <c r="AL27" s="252"/>
      <c r="AM27" s="252"/>
      <c r="AN27" s="252"/>
      <c r="AO27" s="252"/>
      <c r="AP27" s="252"/>
      <c r="AQ27" s="252"/>
      <c r="AR27" s="252"/>
      <c r="AS27" s="252"/>
      <c r="AT27" s="252"/>
      <c r="AU27" s="252"/>
      <c r="AV27" s="252"/>
      <c r="AW27" s="252"/>
      <c r="AX27" s="252"/>
      <c r="AY27" s="252"/>
      <c r="AZ27" s="252"/>
      <c r="BA27" s="252"/>
      <c r="BB27" s="252"/>
      <c r="BC27" s="28"/>
      <c r="BD27" s="28"/>
      <c r="BE27" s="28"/>
      <c r="BF27" s="28"/>
      <c r="BG27" s="28"/>
      <c r="BH27" s="28"/>
      <c r="BI27" s="28"/>
      <c r="BJ27" s="28"/>
      <c r="BK27" s="28"/>
      <c r="BL27" s="28"/>
      <c r="BM27" s="28"/>
      <c r="BN27" s="28"/>
      <c r="BO27" s="28"/>
      <c r="BP27" s="28"/>
      <c r="BQ27" s="28"/>
    </row>
    <row r="28" spans="1:69">
      <c r="A28" s="220"/>
      <c r="B28" s="126"/>
      <c r="C28" s="111"/>
      <c r="D28" s="111"/>
      <c r="E28" s="111"/>
      <c r="F28" s="111"/>
      <c r="G28" s="111"/>
      <c r="H28" s="111"/>
      <c r="I28" s="111"/>
      <c r="J28" s="111"/>
      <c r="K28" s="111"/>
      <c r="L28" s="111"/>
      <c r="M28" s="111"/>
      <c r="N28" s="111"/>
      <c r="O28" s="111"/>
      <c r="P28" s="111"/>
      <c r="Q28" s="111"/>
      <c r="R28" s="111"/>
      <c r="S28" s="111"/>
      <c r="T28" s="111"/>
      <c r="U28" s="111"/>
      <c r="V28" s="111"/>
      <c r="W28" s="111"/>
      <c r="X28" s="111"/>
      <c r="Y28" s="111"/>
      <c r="Z28" s="111"/>
      <c r="AA28" s="111"/>
      <c r="AB28" s="111"/>
      <c r="AC28" s="111"/>
      <c r="AD28" s="111"/>
      <c r="AE28" s="111"/>
      <c r="AF28" s="111"/>
      <c r="AG28" s="111"/>
      <c r="AH28" s="111"/>
      <c r="AI28" s="111"/>
      <c r="AJ28" s="111"/>
      <c r="AK28" s="111"/>
      <c r="AL28" s="111"/>
      <c r="AM28" s="111"/>
      <c r="AN28" s="111"/>
      <c r="AO28" s="111"/>
      <c r="AP28" s="111"/>
      <c r="AQ28" s="111"/>
      <c r="AR28" s="111"/>
      <c r="AS28" s="111"/>
      <c r="AT28" s="111"/>
      <c r="AU28" s="111"/>
      <c r="AV28" s="111"/>
      <c r="AW28" s="111"/>
      <c r="AX28" s="111"/>
      <c r="AY28" s="111"/>
      <c r="AZ28" s="111"/>
      <c r="BA28" s="111"/>
      <c r="BB28" s="111"/>
    </row>
    <row r="29" spans="1:69">
      <c r="A29" s="221" t="s">
        <v>377</v>
      </c>
      <c r="B29" s="214"/>
      <c r="C29" s="232" t="e">
        <f>C7+C12+C19+C26</f>
        <v>#REF!</v>
      </c>
      <c r="D29" s="232" t="e">
        <f>D7+D12+D19+D26</f>
        <v>#REF!</v>
      </c>
      <c r="E29" s="232" t="e">
        <f t="shared" ref="E29:BB29" si="11">E7+E12+E19+E26</f>
        <v>#REF!</v>
      </c>
      <c r="F29" s="232" t="e">
        <f t="shared" si="11"/>
        <v>#REF!</v>
      </c>
      <c r="G29" s="232" t="e">
        <f t="shared" si="11"/>
        <v>#REF!</v>
      </c>
      <c r="H29" s="232" t="e">
        <f t="shared" si="11"/>
        <v>#REF!</v>
      </c>
      <c r="I29" s="232" t="e">
        <f t="shared" si="11"/>
        <v>#REF!</v>
      </c>
      <c r="J29" s="232" t="e">
        <f t="shared" si="11"/>
        <v>#REF!</v>
      </c>
      <c r="K29" s="232" t="e">
        <f t="shared" si="11"/>
        <v>#REF!</v>
      </c>
      <c r="L29" s="232" t="e">
        <f t="shared" si="11"/>
        <v>#REF!</v>
      </c>
      <c r="M29" s="232" t="e">
        <f t="shared" si="11"/>
        <v>#REF!</v>
      </c>
      <c r="N29" s="232" t="e">
        <f t="shared" si="11"/>
        <v>#REF!</v>
      </c>
      <c r="O29" s="232" t="e">
        <f t="shared" si="11"/>
        <v>#REF!</v>
      </c>
      <c r="P29" s="232" t="e">
        <f t="shared" si="11"/>
        <v>#REF!</v>
      </c>
      <c r="Q29" s="232" t="e">
        <f t="shared" si="11"/>
        <v>#REF!</v>
      </c>
      <c r="R29" s="232" t="e">
        <f t="shared" si="11"/>
        <v>#REF!</v>
      </c>
      <c r="S29" s="232" t="e">
        <f t="shared" si="11"/>
        <v>#REF!</v>
      </c>
      <c r="T29" s="232" t="e">
        <f t="shared" si="11"/>
        <v>#REF!</v>
      </c>
      <c r="U29" s="232" t="e">
        <f t="shared" si="11"/>
        <v>#REF!</v>
      </c>
      <c r="V29" s="232" t="e">
        <f t="shared" si="11"/>
        <v>#REF!</v>
      </c>
      <c r="W29" s="232" t="e">
        <f t="shared" si="11"/>
        <v>#REF!</v>
      </c>
      <c r="X29" s="232" t="e">
        <f t="shared" si="11"/>
        <v>#REF!</v>
      </c>
      <c r="Y29" s="232" t="e">
        <f t="shared" si="11"/>
        <v>#REF!</v>
      </c>
      <c r="Z29" s="232" t="e">
        <f t="shared" si="11"/>
        <v>#REF!</v>
      </c>
      <c r="AA29" s="232" t="e">
        <f t="shared" si="11"/>
        <v>#REF!</v>
      </c>
      <c r="AB29" s="232" t="e">
        <f t="shared" si="11"/>
        <v>#REF!</v>
      </c>
      <c r="AC29" s="232" t="e">
        <f t="shared" si="11"/>
        <v>#REF!</v>
      </c>
      <c r="AD29" s="232" t="e">
        <f t="shared" si="11"/>
        <v>#REF!</v>
      </c>
      <c r="AE29" s="232" t="e">
        <f t="shared" si="11"/>
        <v>#REF!</v>
      </c>
      <c r="AF29" s="232" t="e">
        <f t="shared" si="11"/>
        <v>#REF!</v>
      </c>
      <c r="AG29" s="232" t="e">
        <f t="shared" si="11"/>
        <v>#REF!</v>
      </c>
      <c r="AH29" s="232" t="e">
        <f t="shared" si="11"/>
        <v>#REF!</v>
      </c>
      <c r="AI29" s="232" t="e">
        <f t="shared" si="11"/>
        <v>#REF!</v>
      </c>
      <c r="AJ29" s="232" t="e">
        <f t="shared" si="11"/>
        <v>#REF!</v>
      </c>
      <c r="AK29" s="232" t="e">
        <f t="shared" si="11"/>
        <v>#REF!</v>
      </c>
      <c r="AL29" s="232" t="e">
        <f t="shared" si="11"/>
        <v>#REF!</v>
      </c>
      <c r="AM29" s="232" t="e">
        <f t="shared" si="11"/>
        <v>#REF!</v>
      </c>
      <c r="AN29" s="232" t="e">
        <f t="shared" si="11"/>
        <v>#REF!</v>
      </c>
      <c r="AO29" s="232" t="e">
        <f t="shared" si="11"/>
        <v>#REF!</v>
      </c>
      <c r="AP29" s="232" t="e">
        <f t="shared" si="11"/>
        <v>#REF!</v>
      </c>
      <c r="AQ29" s="232" t="e">
        <f t="shared" si="11"/>
        <v>#REF!</v>
      </c>
      <c r="AR29" s="232" t="e">
        <f t="shared" si="11"/>
        <v>#REF!</v>
      </c>
      <c r="AS29" s="232" t="e">
        <f t="shared" si="11"/>
        <v>#REF!</v>
      </c>
      <c r="AT29" s="232" t="e">
        <f t="shared" si="11"/>
        <v>#REF!</v>
      </c>
      <c r="AU29" s="232" t="e">
        <f t="shared" si="11"/>
        <v>#REF!</v>
      </c>
      <c r="AV29" s="232" t="e">
        <f t="shared" si="11"/>
        <v>#REF!</v>
      </c>
      <c r="AW29" s="232" t="e">
        <f t="shared" si="11"/>
        <v>#REF!</v>
      </c>
      <c r="AX29" s="232" t="e">
        <f t="shared" si="11"/>
        <v>#REF!</v>
      </c>
      <c r="AY29" s="232" t="e">
        <f t="shared" si="11"/>
        <v>#REF!</v>
      </c>
      <c r="AZ29" s="232" t="e">
        <f t="shared" si="11"/>
        <v>#REF!</v>
      </c>
      <c r="BA29" s="232" t="e">
        <f t="shared" si="11"/>
        <v>#REF!</v>
      </c>
      <c r="BB29" s="232" t="e">
        <f t="shared" si="11"/>
        <v>#REF!</v>
      </c>
    </row>
    <row r="30" spans="1:69">
      <c r="A30" s="221" t="s">
        <v>536</v>
      </c>
      <c r="B30" s="214"/>
      <c r="C30" s="232">
        <f>C8+C13+C20+C27</f>
        <v>0</v>
      </c>
      <c r="D30" s="232">
        <f t="shared" ref="D30:BA30" si="12">D8+D13+D20+D27</f>
        <v>0</v>
      </c>
      <c r="E30" s="232">
        <f t="shared" si="12"/>
        <v>0</v>
      </c>
      <c r="F30" s="232">
        <f t="shared" si="12"/>
        <v>0</v>
      </c>
      <c r="G30" s="232">
        <f t="shared" si="12"/>
        <v>0</v>
      </c>
      <c r="H30" s="232">
        <f t="shared" si="12"/>
        <v>0</v>
      </c>
      <c r="I30" s="232">
        <f t="shared" si="12"/>
        <v>0</v>
      </c>
      <c r="J30" s="232">
        <f t="shared" si="12"/>
        <v>0</v>
      </c>
      <c r="K30" s="232">
        <f t="shared" si="12"/>
        <v>0</v>
      </c>
      <c r="L30" s="232">
        <f t="shared" si="12"/>
        <v>0</v>
      </c>
      <c r="M30" s="232">
        <f t="shared" si="12"/>
        <v>0</v>
      </c>
      <c r="N30" s="232">
        <f t="shared" si="12"/>
        <v>0</v>
      </c>
      <c r="O30" s="232">
        <f t="shared" si="12"/>
        <v>0</v>
      </c>
      <c r="P30" s="232">
        <f t="shared" si="12"/>
        <v>0</v>
      </c>
      <c r="Q30" s="232">
        <f t="shared" si="12"/>
        <v>0</v>
      </c>
      <c r="R30" s="232">
        <f t="shared" si="12"/>
        <v>0</v>
      </c>
      <c r="S30" s="232">
        <f t="shared" si="12"/>
        <v>0</v>
      </c>
      <c r="T30" s="232">
        <f t="shared" si="12"/>
        <v>0</v>
      </c>
      <c r="U30" s="232">
        <f t="shared" si="12"/>
        <v>0</v>
      </c>
      <c r="V30" s="232">
        <f t="shared" si="12"/>
        <v>0</v>
      </c>
      <c r="W30" s="232">
        <f t="shared" si="12"/>
        <v>0</v>
      </c>
      <c r="X30" s="232">
        <f t="shared" si="12"/>
        <v>0</v>
      </c>
      <c r="Y30" s="232">
        <f t="shared" si="12"/>
        <v>0</v>
      </c>
      <c r="Z30" s="232">
        <f t="shared" si="12"/>
        <v>0</v>
      </c>
      <c r="AA30" s="232">
        <f t="shared" si="12"/>
        <v>0</v>
      </c>
      <c r="AB30" s="232">
        <f t="shared" si="12"/>
        <v>0</v>
      </c>
      <c r="AC30" s="232">
        <f t="shared" si="12"/>
        <v>0</v>
      </c>
      <c r="AD30" s="232">
        <f t="shared" si="12"/>
        <v>0</v>
      </c>
      <c r="AE30" s="232">
        <f t="shared" si="12"/>
        <v>0</v>
      </c>
      <c r="AF30" s="232">
        <f t="shared" si="12"/>
        <v>0</v>
      </c>
      <c r="AG30" s="232">
        <f t="shared" si="12"/>
        <v>0</v>
      </c>
      <c r="AH30" s="232">
        <f t="shared" si="12"/>
        <v>0</v>
      </c>
      <c r="AI30" s="232">
        <f t="shared" si="12"/>
        <v>0</v>
      </c>
      <c r="AJ30" s="232">
        <f t="shared" si="12"/>
        <v>0</v>
      </c>
      <c r="AK30" s="232">
        <f t="shared" si="12"/>
        <v>0</v>
      </c>
      <c r="AL30" s="232">
        <f t="shared" si="12"/>
        <v>0</v>
      </c>
      <c r="AM30" s="232">
        <f t="shared" si="12"/>
        <v>0</v>
      </c>
      <c r="AN30" s="232">
        <f t="shared" si="12"/>
        <v>0</v>
      </c>
      <c r="AO30" s="232">
        <f t="shared" si="12"/>
        <v>0</v>
      </c>
      <c r="AP30" s="232">
        <f t="shared" si="12"/>
        <v>0</v>
      </c>
      <c r="AQ30" s="232">
        <f t="shared" si="12"/>
        <v>0</v>
      </c>
      <c r="AR30" s="232">
        <f t="shared" si="12"/>
        <v>0</v>
      </c>
      <c r="AS30" s="232">
        <f t="shared" si="12"/>
        <v>0</v>
      </c>
      <c r="AT30" s="232">
        <f t="shared" si="12"/>
        <v>0</v>
      </c>
      <c r="AU30" s="232">
        <f t="shared" si="12"/>
        <v>0</v>
      </c>
      <c r="AV30" s="232">
        <f t="shared" si="12"/>
        <v>0</v>
      </c>
      <c r="AW30" s="232">
        <f t="shared" si="12"/>
        <v>0</v>
      </c>
      <c r="AX30" s="232">
        <f t="shared" si="12"/>
        <v>0</v>
      </c>
      <c r="AY30" s="232">
        <f t="shared" si="12"/>
        <v>0</v>
      </c>
      <c r="AZ30" s="232">
        <f t="shared" si="12"/>
        <v>0</v>
      </c>
      <c r="BA30" s="232">
        <f t="shared" si="12"/>
        <v>0</v>
      </c>
      <c r="BB30" s="232">
        <f>BB8+BB13+BB20+BB27</f>
        <v>0</v>
      </c>
    </row>
    <row r="31" spans="1:69">
      <c r="B31" s="111"/>
      <c r="C31" s="111"/>
      <c r="D31" s="111"/>
      <c r="E31" s="111"/>
      <c r="F31" s="111"/>
      <c r="G31" s="111"/>
      <c r="H31" s="111"/>
      <c r="I31" s="111"/>
      <c r="J31" s="111"/>
      <c r="K31" s="111"/>
      <c r="L31" s="111"/>
      <c r="M31" s="111"/>
      <c r="N31" s="111"/>
      <c r="O31" s="111"/>
      <c r="P31" s="111"/>
      <c r="Q31" s="111"/>
      <c r="R31" s="111"/>
      <c r="S31" s="111"/>
      <c r="T31" s="111"/>
      <c r="U31" s="111"/>
      <c r="V31" s="111"/>
      <c r="W31" s="111"/>
      <c r="X31" s="111"/>
      <c r="Y31" s="111"/>
      <c r="Z31" s="111"/>
      <c r="AA31" s="111"/>
      <c r="AB31" s="111"/>
      <c r="AC31" s="111"/>
      <c r="AD31" s="111"/>
      <c r="AE31" s="111"/>
      <c r="AF31" s="111"/>
      <c r="AG31" s="111"/>
      <c r="AH31" s="111"/>
      <c r="AI31" s="111"/>
      <c r="AJ31" s="111"/>
      <c r="AK31" s="111"/>
      <c r="AL31" s="111"/>
      <c r="AM31" s="111"/>
      <c r="AN31" s="111"/>
      <c r="AO31" s="111"/>
      <c r="AP31" s="111"/>
      <c r="AQ31" s="111"/>
      <c r="AR31" s="111"/>
      <c r="AS31" s="111"/>
      <c r="AT31" s="111"/>
      <c r="AU31" s="111"/>
      <c r="AV31" s="111"/>
      <c r="AW31" s="111"/>
      <c r="AX31" s="111"/>
      <c r="AY31" s="111"/>
      <c r="AZ31" s="111"/>
      <c r="BA31" s="111"/>
      <c r="BB31" s="111"/>
    </row>
    <row r="32" spans="1:69">
      <c r="A32" s="221" t="s">
        <v>377</v>
      </c>
      <c r="B32" s="214"/>
      <c r="C32" s="426" t="e">
        <f>C29</f>
        <v>#REF!</v>
      </c>
      <c r="D32" s="426" t="e">
        <f t="shared" ref="D32:BB32" si="13">D29</f>
        <v>#REF!</v>
      </c>
      <c r="E32" s="426" t="e">
        <f t="shared" si="13"/>
        <v>#REF!</v>
      </c>
      <c r="F32" s="426" t="e">
        <f t="shared" si="13"/>
        <v>#REF!</v>
      </c>
      <c r="G32" s="426" t="e">
        <f t="shared" si="13"/>
        <v>#REF!</v>
      </c>
      <c r="H32" s="426" t="e">
        <f t="shared" si="13"/>
        <v>#REF!</v>
      </c>
      <c r="I32" s="426" t="e">
        <f t="shared" si="13"/>
        <v>#REF!</v>
      </c>
      <c r="J32" s="426" t="e">
        <f t="shared" si="13"/>
        <v>#REF!</v>
      </c>
      <c r="K32" s="426" t="e">
        <f t="shared" si="13"/>
        <v>#REF!</v>
      </c>
      <c r="L32" s="426" t="e">
        <f t="shared" si="13"/>
        <v>#REF!</v>
      </c>
      <c r="M32" s="426" t="e">
        <f t="shared" si="13"/>
        <v>#REF!</v>
      </c>
      <c r="N32" s="426" t="e">
        <f t="shared" si="13"/>
        <v>#REF!</v>
      </c>
      <c r="O32" s="426" t="e">
        <f t="shared" si="13"/>
        <v>#REF!</v>
      </c>
      <c r="P32" s="426" t="e">
        <f t="shared" si="13"/>
        <v>#REF!</v>
      </c>
      <c r="Q32" s="426" t="e">
        <f t="shared" si="13"/>
        <v>#REF!</v>
      </c>
      <c r="R32" s="426" t="e">
        <f t="shared" si="13"/>
        <v>#REF!</v>
      </c>
      <c r="S32" s="426" t="e">
        <f t="shared" si="13"/>
        <v>#REF!</v>
      </c>
      <c r="T32" s="426" t="e">
        <f t="shared" si="13"/>
        <v>#REF!</v>
      </c>
      <c r="U32" s="426" t="e">
        <f t="shared" si="13"/>
        <v>#REF!</v>
      </c>
      <c r="V32" s="426" t="e">
        <f t="shared" si="13"/>
        <v>#REF!</v>
      </c>
      <c r="W32" s="426" t="e">
        <f t="shared" si="13"/>
        <v>#REF!</v>
      </c>
      <c r="X32" s="426" t="e">
        <f t="shared" si="13"/>
        <v>#REF!</v>
      </c>
      <c r="Y32" s="426" t="e">
        <f t="shared" si="13"/>
        <v>#REF!</v>
      </c>
      <c r="Z32" s="426" t="e">
        <f t="shared" si="13"/>
        <v>#REF!</v>
      </c>
      <c r="AA32" s="426" t="e">
        <f t="shared" si="13"/>
        <v>#REF!</v>
      </c>
      <c r="AB32" s="426" t="e">
        <f t="shared" si="13"/>
        <v>#REF!</v>
      </c>
      <c r="AC32" s="426" t="e">
        <f t="shared" si="13"/>
        <v>#REF!</v>
      </c>
      <c r="AD32" s="426" t="e">
        <f t="shared" si="13"/>
        <v>#REF!</v>
      </c>
      <c r="AE32" s="426" t="e">
        <f t="shared" si="13"/>
        <v>#REF!</v>
      </c>
      <c r="AF32" s="426" t="e">
        <f t="shared" si="13"/>
        <v>#REF!</v>
      </c>
      <c r="AG32" s="426" t="e">
        <f t="shared" si="13"/>
        <v>#REF!</v>
      </c>
      <c r="AH32" s="426" t="e">
        <f t="shared" si="13"/>
        <v>#REF!</v>
      </c>
      <c r="AI32" s="426" t="e">
        <f t="shared" si="13"/>
        <v>#REF!</v>
      </c>
      <c r="AJ32" s="426" t="e">
        <f t="shared" si="13"/>
        <v>#REF!</v>
      </c>
      <c r="AK32" s="426" t="e">
        <f t="shared" si="13"/>
        <v>#REF!</v>
      </c>
      <c r="AL32" s="426" t="e">
        <f t="shared" si="13"/>
        <v>#REF!</v>
      </c>
      <c r="AM32" s="426" t="e">
        <f t="shared" si="13"/>
        <v>#REF!</v>
      </c>
      <c r="AN32" s="426" t="e">
        <f t="shared" si="13"/>
        <v>#REF!</v>
      </c>
      <c r="AO32" s="426" t="e">
        <f t="shared" si="13"/>
        <v>#REF!</v>
      </c>
      <c r="AP32" s="426" t="e">
        <f t="shared" si="13"/>
        <v>#REF!</v>
      </c>
      <c r="AQ32" s="426" t="e">
        <f t="shared" si="13"/>
        <v>#REF!</v>
      </c>
      <c r="AR32" s="426" t="e">
        <f t="shared" si="13"/>
        <v>#REF!</v>
      </c>
      <c r="AS32" s="426" t="e">
        <f t="shared" si="13"/>
        <v>#REF!</v>
      </c>
      <c r="AT32" s="426" t="e">
        <f t="shared" si="13"/>
        <v>#REF!</v>
      </c>
      <c r="AU32" s="426" t="e">
        <f t="shared" si="13"/>
        <v>#REF!</v>
      </c>
      <c r="AV32" s="426" t="e">
        <f t="shared" si="13"/>
        <v>#REF!</v>
      </c>
      <c r="AW32" s="426" t="e">
        <f t="shared" si="13"/>
        <v>#REF!</v>
      </c>
      <c r="AX32" s="426" t="e">
        <f t="shared" si="13"/>
        <v>#REF!</v>
      </c>
      <c r="AY32" s="426" t="e">
        <f t="shared" si="13"/>
        <v>#REF!</v>
      </c>
      <c r="AZ32" s="426" t="e">
        <f t="shared" si="13"/>
        <v>#REF!</v>
      </c>
      <c r="BA32" s="426" t="e">
        <f t="shared" si="13"/>
        <v>#REF!</v>
      </c>
      <c r="BB32" s="426" t="e">
        <f t="shared" si="13"/>
        <v>#REF!</v>
      </c>
    </row>
    <row r="33" spans="1:54">
      <c r="A33" s="244" t="s">
        <v>238</v>
      </c>
      <c r="B33" s="258">
        <v>0.05</v>
      </c>
      <c r="C33" s="427" t="e">
        <f>C$32*$B$33</f>
        <v>#REF!</v>
      </c>
      <c r="D33" s="427" t="e">
        <f t="shared" ref="D33:BB33" si="14">D$32*$B$33</f>
        <v>#REF!</v>
      </c>
      <c r="E33" s="427" t="e">
        <f t="shared" si="14"/>
        <v>#REF!</v>
      </c>
      <c r="F33" s="427" t="e">
        <f t="shared" si="14"/>
        <v>#REF!</v>
      </c>
      <c r="G33" s="427" t="e">
        <f t="shared" si="14"/>
        <v>#REF!</v>
      </c>
      <c r="H33" s="427" t="e">
        <f t="shared" si="14"/>
        <v>#REF!</v>
      </c>
      <c r="I33" s="427" t="e">
        <f t="shared" si="14"/>
        <v>#REF!</v>
      </c>
      <c r="J33" s="427" t="e">
        <f t="shared" si="14"/>
        <v>#REF!</v>
      </c>
      <c r="K33" s="427" t="e">
        <f t="shared" si="14"/>
        <v>#REF!</v>
      </c>
      <c r="L33" s="427" t="e">
        <f t="shared" si="14"/>
        <v>#REF!</v>
      </c>
      <c r="M33" s="427" t="e">
        <f t="shared" si="14"/>
        <v>#REF!</v>
      </c>
      <c r="N33" s="427" t="e">
        <f t="shared" si="14"/>
        <v>#REF!</v>
      </c>
      <c r="O33" s="427" t="e">
        <f t="shared" si="14"/>
        <v>#REF!</v>
      </c>
      <c r="P33" s="427" t="e">
        <f t="shared" si="14"/>
        <v>#REF!</v>
      </c>
      <c r="Q33" s="427" t="e">
        <f t="shared" si="14"/>
        <v>#REF!</v>
      </c>
      <c r="R33" s="427" t="e">
        <f t="shared" si="14"/>
        <v>#REF!</v>
      </c>
      <c r="S33" s="427" t="e">
        <f t="shared" si="14"/>
        <v>#REF!</v>
      </c>
      <c r="T33" s="427" t="e">
        <f t="shared" si="14"/>
        <v>#REF!</v>
      </c>
      <c r="U33" s="427" t="e">
        <f t="shared" si="14"/>
        <v>#REF!</v>
      </c>
      <c r="V33" s="427" t="e">
        <f t="shared" si="14"/>
        <v>#REF!</v>
      </c>
      <c r="W33" s="427" t="e">
        <f t="shared" si="14"/>
        <v>#REF!</v>
      </c>
      <c r="X33" s="427" t="e">
        <f t="shared" si="14"/>
        <v>#REF!</v>
      </c>
      <c r="Y33" s="427" t="e">
        <f t="shared" si="14"/>
        <v>#REF!</v>
      </c>
      <c r="Z33" s="427" t="e">
        <f t="shared" si="14"/>
        <v>#REF!</v>
      </c>
      <c r="AA33" s="427" t="e">
        <f t="shared" si="14"/>
        <v>#REF!</v>
      </c>
      <c r="AB33" s="427" t="e">
        <f t="shared" si="14"/>
        <v>#REF!</v>
      </c>
      <c r="AC33" s="427" t="e">
        <f t="shared" si="14"/>
        <v>#REF!</v>
      </c>
      <c r="AD33" s="427" t="e">
        <f t="shared" si="14"/>
        <v>#REF!</v>
      </c>
      <c r="AE33" s="427" t="e">
        <f t="shared" si="14"/>
        <v>#REF!</v>
      </c>
      <c r="AF33" s="427" t="e">
        <f t="shared" si="14"/>
        <v>#REF!</v>
      </c>
      <c r="AG33" s="427" t="e">
        <f t="shared" si="14"/>
        <v>#REF!</v>
      </c>
      <c r="AH33" s="427" t="e">
        <f t="shared" si="14"/>
        <v>#REF!</v>
      </c>
      <c r="AI33" s="427" t="e">
        <f t="shared" si="14"/>
        <v>#REF!</v>
      </c>
      <c r="AJ33" s="427" t="e">
        <f t="shared" si="14"/>
        <v>#REF!</v>
      </c>
      <c r="AK33" s="427" t="e">
        <f t="shared" si="14"/>
        <v>#REF!</v>
      </c>
      <c r="AL33" s="427" t="e">
        <f t="shared" si="14"/>
        <v>#REF!</v>
      </c>
      <c r="AM33" s="427" t="e">
        <f t="shared" si="14"/>
        <v>#REF!</v>
      </c>
      <c r="AN33" s="427" t="e">
        <f t="shared" si="14"/>
        <v>#REF!</v>
      </c>
      <c r="AO33" s="427" t="e">
        <f t="shared" si="14"/>
        <v>#REF!</v>
      </c>
      <c r="AP33" s="427" t="e">
        <f t="shared" si="14"/>
        <v>#REF!</v>
      </c>
      <c r="AQ33" s="427" t="e">
        <f t="shared" si="14"/>
        <v>#REF!</v>
      </c>
      <c r="AR33" s="427" t="e">
        <f t="shared" si="14"/>
        <v>#REF!</v>
      </c>
      <c r="AS33" s="427" t="e">
        <f t="shared" si="14"/>
        <v>#REF!</v>
      </c>
      <c r="AT33" s="427" t="e">
        <f t="shared" si="14"/>
        <v>#REF!</v>
      </c>
      <c r="AU33" s="427" t="e">
        <f t="shared" si="14"/>
        <v>#REF!</v>
      </c>
      <c r="AV33" s="427" t="e">
        <f t="shared" si="14"/>
        <v>#REF!</v>
      </c>
      <c r="AW33" s="427" t="e">
        <f t="shared" si="14"/>
        <v>#REF!</v>
      </c>
      <c r="AX33" s="427" t="e">
        <f t="shared" si="14"/>
        <v>#REF!</v>
      </c>
      <c r="AY33" s="427" t="e">
        <f t="shared" si="14"/>
        <v>#REF!</v>
      </c>
      <c r="AZ33" s="427" t="e">
        <f t="shared" si="14"/>
        <v>#REF!</v>
      </c>
      <c r="BA33" s="427" t="e">
        <f t="shared" si="14"/>
        <v>#REF!</v>
      </c>
      <c r="BB33" s="427" t="e">
        <f t="shared" si="14"/>
        <v>#REF!</v>
      </c>
    </row>
    <row r="34" spans="1:54">
      <c r="A34" s="244" t="s">
        <v>258</v>
      </c>
      <c r="B34" s="258">
        <v>0.02</v>
      </c>
      <c r="C34" s="427" t="e">
        <f>SUM(C$32:C$33)*$B$34</f>
        <v>#REF!</v>
      </c>
      <c r="D34" s="427" t="e">
        <f t="shared" ref="D34:BB34" si="15">SUM(D$32:D$33)*$B$34</f>
        <v>#REF!</v>
      </c>
      <c r="E34" s="427" t="e">
        <f t="shared" si="15"/>
        <v>#REF!</v>
      </c>
      <c r="F34" s="427" t="e">
        <f t="shared" si="15"/>
        <v>#REF!</v>
      </c>
      <c r="G34" s="427" t="e">
        <f t="shared" si="15"/>
        <v>#REF!</v>
      </c>
      <c r="H34" s="427" t="e">
        <f t="shared" si="15"/>
        <v>#REF!</v>
      </c>
      <c r="I34" s="427" t="e">
        <f t="shared" si="15"/>
        <v>#REF!</v>
      </c>
      <c r="J34" s="427" t="e">
        <f t="shared" si="15"/>
        <v>#REF!</v>
      </c>
      <c r="K34" s="427" t="e">
        <f t="shared" si="15"/>
        <v>#REF!</v>
      </c>
      <c r="L34" s="427" t="e">
        <f t="shared" si="15"/>
        <v>#REF!</v>
      </c>
      <c r="M34" s="427" t="e">
        <f t="shared" si="15"/>
        <v>#REF!</v>
      </c>
      <c r="N34" s="427" t="e">
        <f t="shared" si="15"/>
        <v>#REF!</v>
      </c>
      <c r="O34" s="427" t="e">
        <f t="shared" si="15"/>
        <v>#REF!</v>
      </c>
      <c r="P34" s="427" t="e">
        <f t="shared" si="15"/>
        <v>#REF!</v>
      </c>
      <c r="Q34" s="427" t="e">
        <f t="shared" si="15"/>
        <v>#REF!</v>
      </c>
      <c r="R34" s="427" t="e">
        <f t="shared" si="15"/>
        <v>#REF!</v>
      </c>
      <c r="S34" s="427" t="e">
        <f t="shared" si="15"/>
        <v>#REF!</v>
      </c>
      <c r="T34" s="427" t="e">
        <f t="shared" si="15"/>
        <v>#REF!</v>
      </c>
      <c r="U34" s="427" t="e">
        <f t="shared" si="15"/>
        <v>#REF!</v>
      </c>
      <c r="V34" s="427" t="e">
        <f t="shared" si="15"/>
        <v>#REF!</v>
      </c>
      <c r="W34" s="427" t="e">
        <f t="shared" si="15"/>
        <v>#REF!</v>
      </c>
      <c r="X34" s="427" t="e">
        <f t="shared" si="15"/>
        <v>#REF!</v>
      </c>
      <c r="Y34" s="427" t="e">
        <f t="shared" si="15"/>
        <v>#REF!</v>
      </c>
      <c r="Z34" s="427" t="e">
        <f t="shared" si="15"/>
        <v>#REF!</v>
      </c>
      <c r="AA34" s="427" t="e">
        <f t="shared" si="15"/>
        <v>#REF!</v>
      </c>
      <c r="AB34" s="427" t="e">
        <f t="shared" si="15"/>
        <v>#REF!</v>
      </c>
      <c r="AC34" s="427" t="e">
        <f t="shared" si="15"/>
        <v>#REF!</v>
      </c>
      <c r="AD34" s="427" t="e">
        <f t="shared" si="15"/>
        <v>#REF!</v>
      </c>
      <c r="AE34" s="427" t="e">
        <f t="shared" si="15"/>
        <v>#REF!</v>
      </c>
      <c r="AF34" s="427" t="e">
        <f t="shared" si="15"/>
        <v>#REF!</v>
      </c>
      <c r="AG34" s="427" t="e">
        <f t="shared" si="15"/>
        <v>#REF!</v>
      </c>
      <c r="AH34" s="427" t="e">
        <f t="shared" si="15"/>
        <v>#REF!</v>
      </c>
      <c r="AI34" s="427" t="e">
        <f t="shared" si="15"/>
        <v>#REF!</v>
      </c>
      <c r="AJ34" s="427" t="e">
        <f t="shared" si="15"/>
        <v>#REF!</v>
      </c>
      <c r="AK34" s="427" t="e">
        <f t="shared" si="15"/>
        <v>#REF!</v>
      </c>
      <c r="AL34" s="427" t="e">
        <f t="shared" si="15"/>
        <v>#REF!</v>
      </c>
      <c r="AM34" s="427" t="e">
        <f t="shared" si="15"/>
        <v>#REF!</v>
      </c>
      <c r="AN34" s="427" t="e">
        <f t="shared" si="15"/>
        <v>#REF!</v>
      </c>
      <c r="AO34" s="427" t="e">
        <f t="shared" si="15"/>
        <v>#REF!</v>
      </c>
      <c r="AP34" s="427" t="e">
        <f t="shared" si="15"/>
        <v>#REF!</v>
      </c>
      <c r="AQ34" s="427" t="e">
        <f t="shared" si="15"/>
        <v>#REF!</v>
      </c>
      <c r="AR34" s="427" t="e">
        <f t="shared" si="15"/>
        <v>#REF!</v>
      </c>
      <c r="AS34" s="427" t="e">
        <f t="shared" si="15"/>
        <v>#REF!</v>
      </c>
      <c r="AT34" s="427" t="e">
        <f t="shared" si="15"/>
        <v>#REF!</v>
      </c>
      <c r="AU34" s="427" t="e">
        <f t="shared" si="15"/>
        <v>#REF!</v>
      </c>
      <c r="AV34" s="427" t="e">
        <f t="shared" si="15"/>
        <v>#REF!</v>
      </c>
      <c r="AW34" s="427" t="e">
        <f t="shared" si="15"/>
        <v>#REF!</v>
      </c>
      <c r="AX34" s="427" t="e">
        <f t="shared" si="15"/>
        <v>#REF!</v>
      </c>
      <c r="AY34" s="427" t="e">
        <f t="shared" si="15"/>
        <v>#REF!</v>
      </c>
      <c r="AZ34" s="427" t="e">
        <f t="shared" si="15"/>
        <v>#REF!</v>
      </c>
      <c r="BA34" s="427" t="e">
        <f t="shared" si="15"/>
        <v>#REF!</v>
      </c>
      <c r="BB34" s="427" t="e">
        <f t="shared" si="15"/>
        <v>#REF!</v>
      </c>
    </row>
    <row r="35" spans="1:54">
      <c r="A35" s="245" t="s">
        <v>642</v>
      </c>
      <c r="B35" s="258">
        <v>0.05</v>
      </c>
      <c r="C35" s="427" t="e">
        <f>SUM(C$32:C$34)*$B$35</f>
        <v>#REF!</v>
      </c>
      <c r="D35" s="427" t="e">
        <f t="shared" ref="D35:BB35" si="16">SUM(D$32:D$34)*$B$35</f>
        <v>#REF!</v>
      </c>
      <c r="E35" s="427" t="e">
        <f t="shared" si="16"/>
        <v>#REF!</v>
      </c>
      <c r="F35" s="427" t="e">
        <f t="shared" si="16"/>
        <v>#REF!</v>
      </c>
      <c r="G35" s="427" t="e">
        <f t="shared" si="16"/>
        <v>#REF!</v>
      </c>
      <c r="H35" s="427" t="e">
        <f t="shared" si="16"/>
        <v>#REF!</v>
      </c>
      <c r="I35" s="427" t="e">
        <f t="shared" si="16"/>
        <v>#REF!</v>
      </c>
      <c r="J35" s="427" t="e">
        <f t="shared" si="16"/>
        <v>#REF!</v>
      </c>
      <c r="K35" s="427" t="e">
        <f t="shared" si="16"/>
        <v>#REF!</v>
      </c>
      <c r="L35" s="427" t="e">
        <f t="shared" si="16"/>
        <v>#REF!</v>
      </c>
      <c r="M35" s="427" t="e">
        <f t="shared" si="16"/>
        <v>#REF!</v>
      </c>
      <c r="N35" s="427" t="e">
        <f t="shared" si="16"/>
        <v>#REF!</v>
      </c>
      <c r="O35" s="427" t="e">
        <f t="shared" si="16"/>
        <v>#REF!</v>
      </c>
      <c r="P35" s="427" t="e">
        <f t="shared" si="16"/>
        <v>#REF!</v>
      </c>
      <c r="Q35" s="427" t="e">
        <f t="shared" si="16"/>
        <v>#REF!</v>
      </c>
      <c r="R35" s="427" t="e">
        <f t="shared" si="16"/>
        <v>#REF!</v>
      </c>
      <c r="S35" s="427" t="e">
        <f t="shared" si="16"/>
        <v>#REF!</v>
      </c>
      <c r="T35" s="427" t="e">
        <f t="shared" si="16"/>
        <v>#REF!</v>
      </c>
      <c r="U35" s="427" t="e">
        <f t="shared" si="16"/>
        <v>#REF!</v>
      </c>
      <c r="V35" s="427" t="e">
        <f t="shared" si="16"/>
        <v>#REF!</v>
      </c>
      <c r="W35" s="427" t="e">
        <f t="shared" si="16"/>
        <v>#REF!</v>
      </c>
      <c r="X35" s="427" t="e">
        <f t="shared" si="16"/>
        <v>#REF!</v>
      </c>
      <c r="Y35" s="427" t="e">
        <f t="shared" si="16"/>
        <v>#REF!</v>
      </c>
      <c r="Z35" s="427" t="e">
        <f t="shared" si="16"/>
        <v>#REF!</v>
      </c>
      <c r="AA35" s="427" t="e">
        <f t="shared" si="16"/>
        <v>#REF!</v>
      </c>
      <c r="AB35" s="427" t="e">
        <f t="shared" si="16"/>
        <v>#REF!</v>
      </c>
      <c r="AC35" s="427" t="e">
        <f t="shared" si="16"/>
        <v>#REF!</v>
      </c>
      <c r="AD35" s="427" t="e">
        <f t="shared" si="16"/>
        <v>#REF!</v>
      </c>
      <c r="AE35" s="427" t="e">
        <f t="shared" si="16"/>
        <v>#REF!</v>
      </c>
      <c r="AF35" s="427" t="e">
        <f t="shared" si="16"/>
        <v>#REF!</v>
      </c>
      <c r="AG35" s="427" t="e">
        <f t="shared" si="16"/>
        <v>#REF!</v>
      </c>
      <c r="AH35" s="427" t="e">
        <f t="shared" si="16"/>
        <v>#REF!</v>
      </c>
      <c r="AI35" s="427" t="e">
        <f t="shared" si="16"/>
        <v>#REF!</v>
      </c>
      <c r="AJ35" s="427" t="e">
        <f t="shared" si="16"/>
        <v>#REF!</v>
      </c>
      <c r="AK35" s="427" t="e">
        <f t="shared" si="16"/>
        <v>#REF!</v>
      </c>
      <c r="AL35" s="427" t="e">
        <f t="shared" si="16"/>
        <v>#REF!</v>
      </c>
      <c r="AM35" s="427" t="e">
        <f t="shared" si="16"/>
        <v>#REF!</v>
      </c>
      <c r="AN35" s="427" t="e">
        <f t="shared" si="16"/>
        <v>#REF!</v>
      </c>
      <c r="AO35" s="427" t="e">
        <f t="shared" si="16"/>
        <v>#REF!</v>
      </c>
      <c r="AP35" s="427" t="e">
        <f t="shared" si="16"/>
        <v>#REF!</v>
      </c>
      <c r="AQ35" s="427" t="e">
        <f t="shared" si="16"/>
        <v>#REF!</v>
      </c>
      <c r="AR35" s="427" t="e">
        <f t="shared" si="16"/>
        <v>#REF!</v>
      </c>
      <c r="AS35" s="427" t="e">
        <f t="shared" si="16"/>
        <v>#REF!</v>
      </c>
      <c r="AT35" s="427" t="e">
        <f t="shared" si="16"/>
        <v>#REF!</v>
      </c>
      <c r="AU35" s="427" t="e">
        <f t="shared" si="16"/>
        <v>#REF!</v>
      </c>
      <c r="AV35" s="427" t="e">
        <f t="shared" si="16"/>
        <v>#REF!</v>
      </c>
      <c r="AW35" s="427" t="e">
        <f t="shared" si="16"/>
        <v>#REF!</v>
      </c>
      <c r="AX35" s="427" t="e">
        <f t="shared" si="16"/>
        <v>#REF!</v>
      </c>
      <c r="AY35" s="427" t="e">
        <f t="shared" si="16"/>
        <v>#REF!</v>
      </c>
      <c r="AZ35" s="427" t="e">
        <f t="shared" si="16"/>
        <v>#REF!</v>
      </c>
      <c r="BA35" s="427" t="e">
        <f t="shared" si="16"/>
        <v>#REF!</v>
      </c>
      <c r="BB35" s="427" t="e">
        <f t="shared" si="16"/>
        <v>#REF!</v>
      </c>
    </row>
    <row r="36" spans="1:54">
      <c r="A36" s="245" t="s">
        <v>643</v>
      </c>
      <c r="B36" s="259">
        <v>0.122</v>
      </c>
      <c r="C36" s="427" t="e">
        <f>SUM(C$32:C$35)*$B$36</f>
        <v>#REF!</v>
      </c>
      <c r="D36" s="427" t="e">
        <f t="shared" ref="D36:BB36" si="17">SUM(D$32:D$35)*$B$36</f>
        <v>#REF!</v>
      </c>
      <c r="E36" s="427" t="e">
        <f t="shared" si="17"/>
        <v>#REF!</v>
      </c>
      <c r="F36" s="427" t="e">
        <f t="shared" si="17"/>
        <v>#REF!</v>
      </c>
      <c r="G36" s="427" t="e">
        <f t="shared" si="17"/>
        <v>#REF!</v>
      </c>
      <c r="H36" s="427" t="e">
        <f t="shared" si="17"/>
        <v>#REF!</v>
      </c>
      <c r="I36" s="427" t="e">
        <f t="shared" si="17"/>
        <v>#REF!</v>
      </c>
      <c r="J36" s="427" t="e">
        <f t="shared" si="17"/>
        <v>#REF!</v>
      </c>
      <c r="K36" s="427" t="e">
        <f t="shared" si="17"/>
        <v>#REF!</v>
      </c>
      <c r="L36" s="427" t="e">
        <f t="shared" si="17"/>
        <v>#REF!</v>
      </c>
      <c r="M36" s="427" t="e">
        <f t="shared" si="17"/>
        <v>#REF!</v>
      </c>
      <c r="N36" s="427" t="e">
        <f t="shared" si="17"/>
        <v>#REF!</v>
      </c>
      <c r="O36" s="427" t="e">
        <f t="shared" si="17"/>
        <v>#REF!</v>
      </c>
      <c r="P36" s="427" t="e">
        <f t="shared" si="17"/>
        <v>#REF!</v>
      </c>
      <c r="Q36" s="427" t="e">
        <f t="shared" si="17"/>
        <v>#REF!</v>
      </c>
      <c r="R36" s="427" t="e">
        <f t="shared" si="17"/>
        <v>#REF!</v>
      </c>
      <c r="S36" s="427" t="e">
        <f t="shared" si="17"/>
        <v>#REF!</v>
      </c>
      <c r="T36" s="427" t="e">
        <f t="shared" si="17"/>
        <v>#REF!</v>
      </c>
      <c r="U36" s="427" t="e">
        <f t="shared" si="17"/>
        <v>#REF!</v>
      </c>
      <c r="V36" s="427" t="e">
        <f t="shared" si="17"/>
        <v>#REF!</v>
      </c>
      <c r="W36" s="427" t="e">
        <f t="shared" si="17"/>
        <v>#REF!</v>
      </c>
      <c r="X36" s="427" t="e">
        <f t="shared" si="17"/>
        <v>#REF!</v>
      </c>
      <c r="Y36" s="427" t="e">
        <f t="shared" si="17"/>
        <v>#REF!</v>
      </c>
      <c r="Z36" s="427" t="e">
        <f t="shared" si="17"/>
        <v>#REF!</v>
      </c>
      <c r="AA36" s="427" t="e">
        <f t="shared" si="17"/>
        <v>#REF!</v>
      </c>
      <c r="AB36" s="427" t="e">
        <f t="shared" si="17"/>
        <v>#REF!</v>
      </c>
      <c r="AC36" s="427" t="e">
        <f t="shared" si="17"/>
        <v>#REF!</v>
      </c>
      <c r="AD36" s="427" t="e">
        <f t="shared" si="17"/>
        <v>#REF!</v>
      </c>
      <c r="AE36" s="427" t="e">
        <f t="shared" si="17"/>
        <v>#REF!</v>
      </c>
      <c r="AF36" s="427" t="e">
        <f t="shared" si="17"/>
        <v>#REF!</v>
      </c>
      <c r="AG36" s="427" t="e">
        <f t="shared" si="17"/>
        <v>#REF!</v>
      </c>
      <c r="AH36" s="427" t="e">
        <f t="shared" si="17"/>
        <v>#REF!</v>
      </c>
      <c r="AI36" s="427" t="e">
        <f t="shared" si="17"/>
        <v>#REF!</v>
      </c>
      <c r="AJ36" s="427" t="e">
        <f t="shared" si="17"/>
        <v>#REF!</v>
      </c>
      <c r="AK36" s="427" t="e">
        <f t="shared" si="17"/>
        <v>#REF!</v>
      </c>
      <c r="AL36" s="427" t="e">
        <f t="shared" si="17"/>
        <v>#REF!</v>
      </c>
      <c r="AM36" s="427" t="e">
        <f t="shared" si="17"/>
        <v>#REF!</v>
      </c>
      <c r="AN36" s="427" t="e">
        <f t="shared" si="17"/>
        <v>#REF!</v>
      </c>
      <c r="AO36" s="427" t="e">
        <f t="shared" si="17"/>
        <v>#REF!</v>
      </c>
      <c r="AP36" s="427" t="e">
        <f t="shared" si="17"/>
        <v>#REF!</v>
      </c>
      <c r="AQ36" s="427" t="e">
        <f t="shared" si="17"/>
        <v>#REF!</v>
      </c>
      <c r="AR36" s="427" t="e">
        <f t="shared" si="17"/>
        <v>#REF!</v>
      </c>
      <c r="AS36" s="427" t="e">
        <f t="shared" si="17"/>
        <v>#REF!</v>
      </c>
      <c r="AT36" s="427" t="e">
        <f t="shared" si="17"/>
        <v>#REF!</v>
      </c>
      <c r="AU36" s="427" t="e">
        <f t="shared" si="17"/>
        <v>#REF!</v>
      </c>
      <c r="AV36" s="427" t="e">
        <f t="shared" si="17"/>
        <v>#REF!</v>
      </c>
      <c r="AW36" s="427" t="e">
        <f t="shared" si="17"/>
        <v>#REF!</v>
      </c>
      <c r="AX36" s="427" t="e">
        <f t="shared" si="17"/>
        <v>#REF!</v>
      </c>
      <c r="AY36" s="427" t="e">
        <f t="shared" si="17"/>
        <v>#REF!</v>
      </c>
      <c r="AZ36" s="427" t="e">
        <f t="shared" si="17"/>
        <v>#REF!</v>
      </c>
      <c r="BA36" s="427" t="e">
        <f t="shared" si="17"/>
        <v>#REF!</v>
      </c>
      <c r="BB36" s="427" t="e">
        <f t="shared" si="17"/>
        <v>#REF!</v>
      </c>
    </row>
    <row r="37" spans="1:54">
      <c r="A37" s="245" t="s">
        <v>644</v>
      </c>
      <c r="B37" s="259">
        <v>0.1</v>
      </c>
      <c r="C37" s="427" t="e">
        <f>SUM(C$32:C$36)*$B$37</f>
        <v>#REF!</v>
      </c>
      <c r="D37" s="427" t="e">
        <f t="shared" ref="D37:BB37" si="18">SUM(D$32:D$36)*$B$37</f>
        <v>#REF!</v>
      </c>
      <c r="E37" s="427" t="e">
        <f t="shared" si="18"/>
        <v>#REF!</v>
      </c>
      <c r="F37" s="427" t="e">
        <f t="shared" si="18"/>
        <v>#REF!</v>
      </c>
      <c r="G37" s="427" t="e">
        <f t="shared" si="18"/>
        <v>#REF!</v>
      </c>
      <c r="H37" s="427" t="e">
        <f t="shared" si="18"/>
        <v>#REF!</v>
      </c>
      <c r="I37" s="427" t="e">
        <f t="shared" si="18"/>
        <v>#REF!</v>
      </c>
      <c r="J37" s="427" t="e">
        <f t="shared" si="18"/>
        <v>#REF!</v>
      </c>
      <c r="K37" s="427" t="e">
        <f t="shared" si="18"/>
        <v>#REF!</v>
      </c>
      <c r="L37" s="427" t="e">
        <f t="shared" si="18"/>
        <v>#REF!</v>
      </c>
      <c r="M37" s="427" t="e">
        <f t="shared" si="18"/>
        <v>#REF!</v>
      </c>
      <c r="N37" s="427" t="e">
        <f t="shared" si="18"/>
        <v>#REF!</v>
      </c>
      <c r="O37" s="427" t="e">
        <f t="shared" si="18"/>
        <v>#REF!</v>
      </c>
      <c r="P37" s="427" t="e">
        <f t="shared" si="18"/>
        <v>#REF!</v>
      </c>
      <c r="Q37" s="427" t="e">
        <f t="shared" si="18"/>
        <v>#REF!</v>
      </c>
      <c r="R37" s="427" t="e">
        <f t="shared" si="18"/>
        <v>#REF!</v>
      </c>
      <c r="S37" s="427" t="e">
        <f t="shared" si="18"/>
        <v>#REF!</v>
      </c>
      <c r="T37" s="427" t="e">
        <f t="shared" si="18"/>
        <v>#REF!</v>
      </c>
      <c r="U37" s="427" t="e">
        <f t="shared" si="18"/>
        <v>#REF!</v>
      </c>
      <c r="V37" s="427" t="e">
        <f t="shared" si="18"/>
        <v>#REF!</v>
      </c>
      <c r="W37" s="427" t="e">
        <f t="shared" si="18"/>
        <v>#REF!</v>
      </c>
      <c r="X37" s="427" t="e">
        <f t="shared" si="18"/>
        <v>#REF!</v>
      </c>
      <c r="Y37" s="427" t="e">
        <f t="shared" si="18"/>
        <v>#REF!</v>
      </c>
      <c r="Z37" s="427" t="e">
        <f t="shared" si="18"/>
        <v>#REF!</v>
      </c>
      <c r="AA37" s="427" t="e">
        <f t="shared" si="18"/>
        <v>#REF!</v>
      </c>
      <c r="AB37" s="427" t="e">
        <f t="shared" si="18"/>
        <v>#REF!</v>
      </c>
      <c r="AC37" s="427" t="e">
        <f t="shared" si="18"/>
        <v>#REF!</v>
      </c>
      <c r="AD37" s="427" t="e">
        <f t="shared" si="18"/>
        <v>#REF!</v>
      </c>
      <c r="AE37" s="427" t="e">
        <f t="shared" si="18"/>
        <v>#REF!</v>
      </c>
      <c r="AF37" s="427" t="e">
        <f t="shared" si="18"/>
        <v>#REF!</v>
      </c>
      <c r="AG37" s="427" t="e">
        <f t="shared" si="18"/>
        <v>#REF!</v>
      </c>
      <c r="AH37" s="427" t="e">
        <f t="shared" si="18"/>
        <v>#REF!</v>
      </c>
      <c r="AI37" s="427" t="e">
        <f t="shared" si="18"/>
        <v>#REF!</v>
      </c>
      <c r="AJ37" s="427" t="e">
        <f t="shared" si="18"/>
        <v>#REF!</v>
      </c>
      <c r="AK37" s="427" t="e">
        <f t="shared" si="18"/>
        <v>#REF!</v>
      </c>
      <c r="AL37" s="427" t="e">
        <f t="shared" si="18"/>
        <v>#REF!</v>
      </c>
      <c r="AM37" s="427" t="e">
        <f t="shared" si="18"/>
        <v>#REF!</v>
      </c>
      <c r="AN37" s="427" t="e">
        <f t="shared" si="18"/>
        <v>#REF!</v>
      </c>
      <c r="AO37" s="427" t="e">
        <f t="shared" si="18"/>
        <v>#REF!</v>
      </c>
      <c r="AP37" s="427" t="e">
        <f t="shared" si="18"/>
        <v>#REF!</v>
      </c>
      <c r="AQ37" s="427" t="e">
        <f t="shared" si="18"/>
        <v>#REF!</v>
      </c>
      <c r="AR37" s="427" t="e">
        <f t="shared" si="18"/>
        <v>#REF!</v>
      </c>
      <c r="AS37" s="427" t="e">
        <f t="shared" si="18"/>
        <v>#REF!</v>
      </c>
      <c r="AT37" s="427" t="e">
        <f t="shared" si="18"/>
        <v>#REF!</v>
      </c>
      <c r="AU37" s="427" t="e">
        <f t="shared" si="18"/>
        <v>#REF!</v>
      </c>
      <c r="AV37" s="427" t="e">
        <f t="shared" si="18"/>
        <v>#REF!</v>
      </c>
      <c r="AW37" s="427" t="e">
        <f t="shared" si="18"/>
        <v>#REF!</v>
      </c>
      <c r="AX37" s="427" t="e">
        <f t="shared" si="18"/>
        <v>#REF!</v>
      </c>
      <c r="AY37" s="427" t="e">
        <f t="shared" si="18"/>
        <v>#REF!</v>
      </c>
      <c r="AZ37" s="427" t="e">
        <f t="shared" si="18"/>
        <v>#REF!</v>
      </c>
      <c r="BA37" s="427" t="e">
        <f t="shared" si="18"/>
        <v>#REF!</v>
      </c>
      <c r="BB37" s="427" t="e">
        <f t="shared" si="18"/>
        <v>#REF!</v>
      </c>
    </row>
    <row r="38" spans="1:54" s="247" customFormat="1">
      <c r="A38" s="246" t="s">
        <v>259</v>
      </c>
      <c r="B38" s="260"/>
      <c r="C38" s="426" t="e">
        <f>SUM(C$32:C$37)</f>
        <v>#REF!</v>
      </c>
      <c r="D38" s="426" t="e">
        <f t="shared" ref="D38:BB38" si="19">SUM(D$32:D$37)</f>
        <v>#REF!</v>
      </c>
      <c r="E38" s="426" t="e">
        <f t="shared" si="19"/>
        <v>#REF!</v>
      </c>
      <c r="F38" s="426" t="e">
        <f t="shared" si="19"/>
        <v>#REF!</v>
      </c>
      <c r="G38" s="426" t="e">
        <f t="shared" si="19"/>
        <v>#REF!</v>
      </c>
      <c r="H38" s="426" t="e">
        <f t="shared" si="19"/>
        <v>#REF!</v>
      </c>
      <c r="I38" s="426" t="e">
        <f t="shared" si="19"/>
        <v>#REF!</v>
      </c>
      <c r="J38" s="426" t="e">
        <f t="shared" si="19"/>
        <v>#REF!</v>
      </c>
      <c r="K38" s="426" t="e">
        <f t="shared" si="19"/>
        <v>#REF!</v>
      </c>
      <c r="L38" s="426" t="e">
        <f t="shared" si="19"/>
        <v>#REF!</v>
      </c>
      <c r="M38" s="426" t="e">
        <f t="shared" si="19"/>
        <v>#REF!</v>
      </c>
      <c r="N38" s="426" t="e">
        <f t="shared" si="19"/>
        <v>#REF!</v>
      </c>
      <c r="O38" s="426" t="e">
        <f t="shared" si="19"/>
        <v>#REF!</v>
      </c>
      <c r="P38" s="426" t="e">
        <f t="shared" si="19"/>
        <v>#REF!</v>
      </c>
      <c r="Q38" s="426" t="e">
        <f t="shared" si="19"/>
        <v>#REF!</v>
      </c>
      <c r="R38" s="426" t="e">
        <f t="shared" si="19"/>
        <v>#REF!</v>
      </c>
      <c r="S38" s="426" t="e">
        <f t="shared" si="19"/>
        <v>#REF!</v>
      </c>
      <c r="T38" s="426" t="e">
        <f t="shared" si="19"/>
        <v>#REF!</v>
      </c>
      <c r="U38" s="426" t="e">
        <f t="shared" si="19"/>
        <v>#REF!</v>
      </c>
      <c r="V38" s="426" t="e">
        <f t="shared" si="19"/>
        <v>#REF!</v>
      </c>
      <c r="W38" s="426" t="e">
        <f t="shared" si="19"/>
        <v>#REF!</v>
      </c>
      <c r="X38" s="426" t="e">
        <f t="shared" si="19"/>
        <v>#REF!</v>
      </c>
      <c r="Y38" s="426" t="e">
        <f t="shared" si="19"/>
        <v>#REF!</v>
      </c>
      <c r="Z38" s="426" t="e">
        <f t="shared" si="19"/>
        <v>#REF!</v>
      </c>
      <c r="AA38" s="426" t="e">
        <f t="shared" si="19"/>
        <v>#REF!</v>
      </c>
      <c r="AB38" s="426" t="e">
        <f t="shared" si="19"/>
        <v>#REF!</v>
      </c>
      <c r="AC38" s="426" t="e">
        <f t="shared" si="19"/>
        <v>#REF!</v>
      </c>
      <c r="AD38" s="426" t="e">
        <f t="shared" si="19"/>
        <v>#REF!</v>
      </c>
      <c r="AE38" s="426" t="e">
        <f t="shared" si="19"/>
        <v>#REF!</v>
      </c>
      <c r="AF38" s="426" t="e">
        <f t="shared" si="19"/>
        <v>#REF!</v>
      </c>
      <c r="AG38" s="426" t="e">
        <f t="shared" si="19"/>
        <v>#REF!</v>
      </c>
      <c r="AH38" s="426" t="e">
        <f t="shared" si="19"/>
        <v>#REF!</v>
      </c>
      <c r="AI38" s="426" t="e">
        <f t="shared" si="19"/>
        <v>#REF!</v>
      </c>
      <c r="AJ38" s="426" t="e">
        <f t="shared" si="19"/>
        <v>#REF!</v>
      </c>
      <c r="AK38" s="426" t="e">
        <f t="shared" si="19"/>
        <v>#REF!</v>
      </c>
      <c r="AL38" s="426" t="e">
        <f t="shared" si="19"/>
        <v>#REF!</v>
      </c>
      <c r="AM38" s="426" t="e">
        <f t="shared" si="19"/>
        <v>#REF!</v>
      </c>
      <c r="AN38" s="426" t="e">
        <f t="shared" si="19"/>
        <v>#REF!</v>
      </c>
      <c r="AO38" s="426" t="e">
        <f t="shared" si="19"/>
        <v>#REF!</v>
      </c>
      <c r="AP38" s="426" t="e">
        <f t="shared" si="19"/>
        <v>#REF!</v>
      </c>
      <c r="AQ38" s="426" t="e">
        <f t="shared" si="19"/>
        <v>#REF!</v>
      </c>
      <c r="AR38" s="426" t="e">
        <f t="shared" si="19"/>
        <v>#REF!</v>
      </c>
      <c r="AS38" s="426" t="e">
        <f t="shared" si="19"/>
        <v>#REF!</v>
      </c>
      <c r="AT38" s="426" t="e">
        <f t="shared" si="19"/>
        <v>#REF!</v>
      </c>
      <c r="AU38" s="426" t="e">
        <f t="shared" si="19"/>
        <v>#REF!</v>
      </c>
      <c r="AV38" s="426" t="e">
        <f t="shared" si="19"/>
        <v>#REF!</v>
      </c>
      <c r="AW38" s="426" t="e">
        <f t="shared" si="19"/>
        <v>#REF!</v>
      </c>
      <c r="AX38" s="426" t="e">
        <f t="shared" si="19"/>
        <v>#REF!</v>
      </c>
      <c r="AY38" s="426" t="e">
        <f t="shared" si="19"/>
        <v>#REF!</v>
      </c>
      <c r="AZ38" s="426" t="e">
        <f t="shared" si="19"/>
        <v>#REF!</v>
      </c>
      <c r="BA38" s="426" t="e">
        <f t="shared" si="19"/>
        <v>#REF!</v>
      </c>
      <c r="BB38" s="426" t="e">
        <f t="shared" si="19"/>
        <v>#REF!</v>
      </c>
    </row>
    <row r="39" spans="1:54">
      <c r="A39" s="244" t="s">
        <v>260</v>
      </c>
      <c r="B39" s="261">
        <v>7.6999999999999999E-2</v>
      </c>
      <c r="C39" s="427" t="e">
        <f>C$38*$B$39</f>
        <v>#REF!</v>
      </c>
      <c r="D39" s="427" t="e">
        <f t="shared" ref="D39:BB39" si="20">D$38*$B$39</f>
        <v>#REF!</v>
      </c>
      <c r="E39" s="427" t="e">
        <f t="shared" si="20"/>
        <v>#REF!</v>
      </c>
      <c r="F39" s="427" t="e">
        <f t="shared" si="20"/>
        <v>#REF!</v>
      </c>
      <c r="G39" s="427" t="e">
        <f t="shared" si="20"/>
        <v>#REF!</v>
      </c>
      <c r="H39" s="427" t="e">
        <f t="shared" si="20"/>
        <v>#REF!</v>
      </c>
      <c r="I39" s="427" t="e">
        <f t="shared" si="20"/>
        <v>#REF!</v>
      </c>
      <c r="J39" s="427" t="e">
        <f t="shared" si="20"/>
        <v>#REF!</v>
      </c>
      <c r="K39" s="427" t="e">
        <f t="shared" si="20"/>
        <v>#REF!</v>
      </c>
      <c r="L39" s="427" t="e">
        <f t="shared" si="20"/>
        <v>#REF!</v>
      </c>
      <c r="M39" s="427" t="e">
        <f t="shared" si="20"/>
        <v>#REF!</v>
      </c>
      <c r="N39" s="427" t="e">
        <f t="shared" si="20"/>
        <v>#REF!</v>
      </c>
      <c r="O39" s="427" t="e">
        <f t="shared" si="20"/>
        <v>#REF!</v>
      </c>
      <c r="P39" s="427" t="e">
        <f t="shared" si="20"/>
        <v>#REF!</v>
      </c>
      <c r="Q39" s="427" t="e">
        <f t="shared" si="20"/>
        <v>#REF!</v>
      </c>
      <c r="R39" s="427" t="e">
        <f t="shared" si="20"/>
        <v>#REF!</v>
      </c>
      <c r="S39" s="427" t="e">
        <f t="shared" si="20"/>
        <v>#REF!</v>
      </c>
      <c r="T39" s="427" t="e">
        <f t="shared" si="20"/>
        <v>#REF!</v>
      </c>
      <c r="U39" s="427" t="e">
        <f t="shared" si="20"/>
        <v>#REF!</v>
      </c>
      <c r="V39" s="427" t="e">
        <f t="shared" si="20"/>
        <v>#REF!</v>
      </c>
      <c r="W39" s="427" t="e">
        <f t="shared" si="20"/>
        <v>#REF!</v>
      </c>
      <c r="X39" s="427" t="e">
        <f t="shared" si="20"/>
        <v>#REF!</v>
      </c>
      <c r="Y39" s="427" t="e">
        <f t="shared" si="20"/>
        <v>#REF!</v>
      </c>
      <c r="Z39" s="427" t="e">
        <f t="shared" si="20"/>
        <v>#REF!</v>
      </c>
      <c r="AA39" s="427" t="e">
        <f t="shared" si="20"/>
        <v>#REF!</v>
      </c>
      <c r="AB39" s="427" t="e">
        <f t="shared" si="20"/>
        <v>#REF!</v>
      </c>
      <c r="AC39" s="427" t="e">
        <f t="shared" si="20"/>
        <v>#REF!</v>
      </c>
      <c r="AD39" s="427" t="e">
        <f t="shared" si="20"/>
        <v>#REF!</v>
      </c>
      <c r="AE39" s="427" t="e">
        <f t="shared" si="20"/>
        <v>#REF!</v>
      </c>
      <c r="AF39" s="427" t="e">
        <f t="shared" si="20"/>
        <v>#REF!</v>
      </c>
      <c r="AG39" s="427" t="e">
        <f t="shared" si="20"/>
        <v>#REF!</v>
      </c>
      <c r="AH39" s="427" t="e">
        <f t="shared" si="20"/>
        <v>#REF!</v>
      </c>
      <c r="AI39" s="427" t="e">
        <f t="shared" si="20"/>
        <v>#REF!</v>
      </c>
      <c r="AJ39" s="427" t="e">
        <f t="shared" si="20"/>
        <v>#REF!</v>
      </c>
      <c r="AK39" s="427" t="e">
        <f t="shared" si="20"/>
        <v>#REF!</v>
      </c>
      <c r="AL39" s="427" t="e">
        <f t="shared" si="20"/>
        <v>#REF!</v>
      </c>
      <c r="AM39" s="427" t="e">
        <f t="shared" si="20"/>
        <v>#REF!</v>
      </c>
      <c r="AN39" s="427" t="e">
        <f t="shared" si="20"/>
        <v>#REF!</v>
      </c>
      <c r="AO39" s="427" t="e">
        <f t="shared" si="20"/>
        <v>#REF!</v>
      </c>
      <c r="AP39" s="427" t="e">
        <f t="shared" si="20"/>
        <v>#REF!</v>
      </c>
      <c r="AQ39" s="427" t="e">
        <f t="shared" si="20"/>
        <v>#REF!</v>
      </c>
      <c r="AR39" s="427" t="e">
        <f t="shared" si="20"/>
        <v>#REF!</v>
      </c>
      <c r="AS39" s="427" t="e">
        <f t="shared" si="20"/>
        <v>#REF!</v>
      </c>
      <c r="AT39" s="427" t="e">
        <f t="shared" si="20"/>
        <v>#REF!</v>
      </c>
      <c r="AU39" s="427" t="e">
        <f t="shared" si="20"/>
        <v>#REF!</v>
      </c>
      <c r="AV39" s="427" t="e">
        <f t="shared" si="20"/>
        <v>#REF!</v>
      </c>
      <c r="AW39" s="427" t="e">
        <f t="shared" si="20"/>
        <v>#REF!</v>
      </c>
      <c r="AX39" s="427" t="e">
        <f t="shared" si="20"/>
        <v>#REF!</v>
      </c>
      <c r="AY39" s="427" t="e">
        <f t="shared" si="20"/>
        <v>#REF!</v>
      </c>
      <c r="AZ39" s="427" t="e">
        <f t="shared" si="20"/>
        <v>#REF!</v>
      </c>
      <c r="BA39" s="427" t="e">
        <f t="shared" si="20"/>
        <v>#REF!</v>
      </c>
      <c r="BB39" s="427" t="e">
        <f t="shared" si="20"/>
        <v>#REF!</v>
      </c>
    </row>
    <row r="40" spans="1:54">
      <c r="A40" s="244" t="s">
        <v>261</v>
      </c>
      <c r="B40" s="258">
        <v>0.05</v>
      </c>
      <c r="C40" s="427" t="e">
        <f>C$38*$B$40</f>
        <v>#REF!</v>
      </c>
      <c r="D40" s="427" t="e">
        <f t="shared" ref="D40:BB40" si="21">D$38*$B$40</f>
        <v>#REF!</v>
      </c>
      <c r="E40" s="427" t="e">
        <f t="shared" si="21"/>
        <v>#REF!</v>
      </c>
      <c r="F40" s="427" t="e">
        <f t="shared" si="21"/>
        <v>#REF!</v>
      </c>
      <c r="G40" s="427" t="e">
        <f t="shared" si="21"/>
        <v>#REF!</v>
      </c>
      <c r="H40" s="427" t="e">
        <f t="shared" si="21"/>
        <v>#REF!</v>
      </c>
      <c r="I40" s="427" t="e">
        <f t="shared" si="21"/>
        <v>#REF!</v>
      </c>
      <c r="J40" s="427" t="e">
        <f t="shared" si="21"/>
        <v>#REF!</v>
      </c>
      <c r="K40" s="427" t="e">
        <f t="shared" si="21"/>
        <v>#REF!</v>
      </c>
      <c r="L40" s="427" t="e">
        <f t="shared" si="21"/>
        <v>#REF!</v>
      </c>
      <c r="M40" s="427" t="e">
        <f t="shared" si="21"/>
        <v>#REF!</v>
      </c>
      <c r="N40" s="427" t="e">
        <f t="shared" si="21"/>
        <v>#REF!</v>
      </c>
      <c r="O40" s="427" t="e">
        <f t="shared" si="21"/>
        <v>#REF!</v>
      </c>
      <c r="P40" s="427" t="e">
        <f t="shared" si="21"/>
        <v>#REF!</v>
      </c>
      <c r="Q40" s="427" t="e">
        <f t="shared" si="21"/>
        <v>#REF!</v>
      </c>
      <c r="R40" s="427" t="e">
        <f t="shared" si="21"/>
        <v>#REF!</v>
      </c>
      <c r="S40" s="427" t="e">
        <f t="shared" si="21"/>
        <v>#REF!</v>
      </c>
      <c r="T40" s="427" t="e">
        <f t="shared" si="21"/>
        <v>#REF!</v>
      </c>
      <c r="U40" s="427" t="e">
        <f t="shared" si="21"/>
        <v>#REF!</v>
      </c>
      <c r="V40" s="427" t="e">
        <f t="shared" si="21"/>
        <v>#REF!</v>
      </c>
      <c r="W40" s="427" t="e">
        <f t="shared" si="21"/>
        <v>#REF!</v>
      </c>
      <c r="X40" s="427" t="e">
        <f t="shared" si="21"/>
        <v>#REF!</v>
      </c>
      <c r="Y40" s="427" t="e">
        <f t="shared" si="21"/>
        <v>#REF!</v>
      </c>
      <c r="Z40" s="427" t="e">
        <f t="shared" si="21"/>
        <v>#REF!</v>
      </c>
      <c r="AA40" s="427" t="e">
        <f t="shared" si="21"/>
        <v>#REF!</v>
      </c>
      <c r="AB40" s="427" t="e">
        <f t="shared" si="21"/>
        <v>#REF!</v>
      </c>
      <c r="AC40" s="427" t="e">
        <f t="shared" si="21"/>
        <v>#REF!</v>
      </c>
      <c r="AD40" s="427" t="e">
        <f t="shared" si="21"/>
        <v>#REF!</v>
      </c>
      <c r="AE40" s="427" t="e">
        <f t="shared" si="21"/>
        <v>#REF!</v>
      </c>
      <c r="AF40" s="427" t="e">
        <f t="shared" si="21"/>
        <v>#REF!</v>
      </c>
      <c r="AG40" s="427" t="e">
        <f t="shared" si="21"/>
        <v>#REF!</v>
      </c>
      <c r="AH40" s="427" t="e">
        <f t="shared" si="21"/>
        <v>#REF!</v>
      </c>
      <c r="AI40" s="427" t="e">
        <f t="shared" si="21"/>
        <v>#REF!</v>
      </c>
      <c r="AJ40" s="427" t="e">
        <f t="shared" si="21"/>
        <v>#REF!</v>
      </c>
      <c r="AK40" s="427" t="e">
        <f t="shared" si="21"/>
        <v>#REF!</v>
      </c>
      <c r="AL40" s="427" t="e">
        <f t="shared" si="21"/>
        <v>#REF!</v>
      </c>
      <c r="AM40" s="427" t="e">
        <f t="shared" si="21"/>
        <v>#REF!</v>
      </c>
      <c r="AN40" s="427" t="e">
        <f t="shared" si="21"/>
        <v>#REF!</v>
      </c>
      <c r="AO40" s="427" t="e">
        <f t="shared" si="21"/>
        <v>#REF!</v>
      </c>
      <c r="AP40" s="427" t="e">
        <f t="shared" si="21"/>
        <v>#REF!</v>
      </c>
      <c r="AQ40" s="427" t="e">
        <f t="shared" si="21"/>
        <v>#REF!</v>
      </c>
      <c r="AR40" s="427" t="e">
        <f t="shared" si="21"/>
        <v>#REF!</v>
      </c>
      <c r="AS40" s="427" t="e">
        <f t="shared" si="21"/>
        <v>#REF!</v>
      </c>
      <c r="AT40" s="427" t="e">
        <f t="shared" si="21"/>
        <v>#REF!</v>
      </c>
      <c r="AU40" s="427" t="e">
        <f t="shared" si="21"/>
        <v>#REF!</v>
      </c>
      <c r="AV40" s="427" t="e">
        <f t="shared" si="21"/>
        <v>#REF!</v>
      </c>
      <c r="AW40" s="427" t="e">
        <f t="shared" si="21"/>
        <v>#REF!</v>
      </c>
      <c r="AX40" s="427" t="e">
        <f t="shared" si="21"/>
        <v>#REF!</v>
      </c>
      <c r="AY40" s="427" t="e">
        <f t="shared" si="21"/>
        <v>#REF!</v>
      </c>
      <c r="AZ40" s="427" t="e">
        <f t="shared" si="21"/>
        <v>#REF!</v>
      </c>
      <c r="BA40" s="427" t="e">
        <f t="shared" si="21"/>
        <v>#REF!</v>
      </c>
      <c r="BB40" s="427" t="e">
        <f t="shared" si="21"/>
        <v>#REF!</v>
      </c>
    </row>
    <row r="41" spans="1:54">
      <c r="A41" s="244" t="s">
        <v>262</v>
      </c>
      <c r="B41" s="258">
        <v>0.03</v>
      </c>
      <c r="C41" s="427" t="e">
        <f>C$38*$B$41</f>
        <v>#REF!</v>
      </c>
      <c r="D41" s="427" t="e">
        <f t="shared" ref="D41:BB41" si="22">D$38*$B$41</f>
        <v>#REF!</v>
      </c>
      <c r="E41" s="427" t="e">
        <f t="shared" si="22"/>
        <v>#REF!</v>
      </c>
      <c r="F41" s="427" t="e">
        <f t="shared" si="22"/>
        <v>#REF!</v>
      </c>
      <c r="G41" s="427" t="e">
        <f t="shared" si="22"/>
        <v>#REF!</v>
      </c>
      <c r="H41" s="427" t="e">
        <f t="shared" si="22"/>
        <v>#REF!</v>
      </c>
      <c r="I41" s="427" t="e">
        <f t="shared" si="22"/>
        <v>#REF!</v>
      </c>
      <c r="J41" s="427" t="e">
        <f t="shared" si="22"/>
        <v>#REF!</v>
      </c>
      <c r="K41" s="427" t="e">
        <f t="shared" si="22"/>
        <v>#REF!</v>
      </c>
      <c r="L41" s="427" t="e">
        <f t="shared" si="22"/>
        <v>#REF!</v>
      </c>
      <c r="M41" s="427" t="e">
        <f t="shared" si="22"/>
        <v>#REF!</v>
      </c>
      <c r="N41" s="427" t="e">
        <f t="shared" si="22"/>
        <v>#REF!</v>
      </c>
      <c r="O41" s="427" t="e">
        <f t="shared" si="22"/>
        <v>#REF!</v>
      </c>
      <c r="P41" s="427" t="e">
        <f t="shared" si="22"/>
        <v>#REF!</v>
      </c>
      <c r="Q41" s="427" t="e">
        <f t="shared" si="22"/>
        <v>#REF!</v>
      </c>
      <c r="R41" s="427" t="e">
        <f t="shared" si="22"/>
        <v>#REF!</v>
      </c>
      <c r="S41" s="427" t="e">
        <f t="shared" si="22"/>
        <v>#REF!</v>
      </c>
      <c r="T41" s="427" t="e">
        <f t="shared" si="22"/>
        <v>#REF!</v>
      </c>
      <c r="U41" s="427" t="e">
        <f t="shared" si="22"/>
        <v>#REF!</v>
      </c>
      <c r="V41" s="427" t="e">
        <f t="shared" si="22"/>
        <v>#REF!</v>
      </c>
      <c r="W41" s="427" t="e">
        <f t="shared" si="22"/>
        <v>#REF!</v>
      </c>
      <c r="X41" s="427" t="e">
        <f t="shared" si="22"/>
        <v>#REF!</v>
      </c>
      <c r="Y41" s="427" t="e">
        <f t="shared" si="22"/>
        <v>#REF!</v>
      </c>
      <c r="Z41" s="427" t="e">
        <f t="shared" si="22"/>
        <v>#REF!</v>
      </c>
      <c r="AA41" s="427" t="e">
        <f t="shared" si="22"/>
        <v>#REF!</v>
      </c>
      <c r="AB41" s="427" t="e">
        <f t="shared" si="22"/>
        <v>#REF!</v>
      </c>
      <c r="AC41" s="427" t="e">
        <f t="shared" si="22"/>
        <v>#REF!</v>
      </c>
      <c r="AD41" s="427" t="e">
        <f t="shared" si="22"/>
        <v>#REF!</v>
      </c>
      <c r="AE41" s="427" t="e">
        <f t="shared" si="22"/>
        <v>#REF!</v>
      </c>
      <c r="AF41" s="427" t="e">
        <f t="shared" si="22"/>
        <v>#REF!</v>
      </c>
      <c r="AG41" s="427" t="e">
        <f t="shared" si="22"/>
        <v>#REF!</v>
      </c>
      <c r="AH41" s="427" t="e">
        <f t="shared" si="22"/>
        <v>#REF!</v>
      </c>
      <c r="AI41" s="427" t="e">
        <f t="shared" si="22"/>
        <v>#REF!</v>
      </c>
      <c r="AJ41" s="427" t="e">
        <f t="shared" si="22"/>
        <v>#REF!</v>
      </c>
      <c r="AK41" s="427" t="e">
        <f t="shared" si="22"/>
        <v>#REF!</v>
      </c>
      <c r="AL41" s="427" t="e">
        <f t="shared" si="22"/>
        <v>#REF!</v>
      </c>
      <c r="AM41" s="427" t="e">
        <f t="shared" si="22"/>
        <v>#REF!</v>
      </c>
      <c r="AN41" s="427" t="e">
        <f t="shared" si="22"/>
        <v>#REF!</v>
      </c>
      <c r="AO41" s="427" t="e">
        <f t="shared" si="22"/>
        <v>#REF!</v>
      </c>
      <c r="AP41" s="427" t="e">
        <f t="shared" si="22"/>
        <v>#REF!</v>
      </c>
      <c r="AQ41" s="427" t="e">
        <f t="shared" si="22"/>
        <v>#REF!</v>
      </c>
      <c r="AR41" s="427" t="e">
        <f t="shared" si="22"/>
        <v>#REF!</v>
      </c>
      <c r="AS41" s="427" t="e">
        <f t="shared" si="22"/>
        <v>#REF!</v>
      </c>
      <c r="AT41" s="427" t="e">
        <f t="shared" si="22"/>
        <v>#REF!</v>
      </c>
      <c r="AU41" s="427" t="e">
        <f t="shared" si="22"/>
        <v>#REF!</v>
      </c>
      <c r="AV41" s="427" t="e">
        <f t="shared" si="22"/>
        <v>#REF!</v>
      </c>
      <c r="AW41" s="427" t="e">
        <f t="shared" si="22"/>
        <v>#REF!</v>
      </c>
      <c r="AX41" s="427" t="e">
        <f t="shared" si="22"/>
        <v>#REF!</v>
      </c>
      <c r="AY41" s="427" t="e">
        <f t="shared" si="22"/>
        <v>#REF!</v>
      </c>
      <c r="AZ41" s="427" t="e">
        <f t="shared" si="22"/>
        <v>#REF!</v>
      </c>
      <c r="BA41" s="427" t="e">
        <f t="shared" si="22"/>
        <v>#REF!</v>
      </c>
      <c r="BB41" s="427" t="e">
        <f t="shared" si="22"/>
        <v>#REF!</v>
      </c>
    </row>
    <row r="42" spans="1:54">
      <c r="A42" s="244" t="s">
        <v>276</v>
      </c>
      <c r="B42" s="259">
        <v>0.1</v>
      </c>
      <c r="C42" s="427" t="e">
        <f>SUM(C$39:C$41)*$B$42</f>
        <v>#REF!</v>
      </c>
      <c r="D42" s="427" t="e">
        <f t="shared" ref="D42:BB42" si="23">SUM(D$39:D$41)*$B$42</f>
        <v>#REF!</v>
      </c>
      <c r="E42" s="427" t="e">
        <f t="shared" si="23"/>
        <v>#REF!</v>
      </c>
      <c r="F42" s="427" t="e">
        <f t="shared" si="23"/>
        <v>#REF!</v>
      </c>
      <c r="G42" s="427" t="e">
        <f t="shared" si="23"/>
        <v>#REF!</v>
      </c>
      <c r="H42" s="427" t="e">
        <f t="shared" si="23"/>
        <v>#REF!</v>
      </c>
      <c r="I42" s="427" t="e">
        <f t="shared" si="23"/>
        <v>#REF!</v>
      </c>
      <c r="J42" s="427" t="e">
        <f t="shared" si="23"/>
        <v>#REF!</v>
      </c>
      <c r="K42" s="427" t="e">
        <f t="shared" si="23"/>
        <v>#REF!</v>
      </c>
      <c r="L42" s="427" t="e">
        <f t="shared" si="23"/>
        <v>#REF!</v>
      </c>
      <c r="M42" s="427" t="e">
        <f t="shared" si="23"/>
        <v>#REF!</v>
      </c>
      <c r="N42" s="427" t="e">
        <f t="shared" si="23"/>
        <v>#REF!</v>
      </c>
      <c r="O42" s="427" t="e">
        <f t="shared" si="23"/>
        <v>#REF!</v>
      </c>
      <c r="P42" s="427" t="e">
        <f t="shared" si="23"/>
        <v>#REF!</v>
      </c>
      <c r="Q42" s="427" t="e">
        <f t="shared" si="23"/>
        <v>#REF!</v>
      </c>
      <c r="R42" s="427" t="e">
        <f t="shared" si="23"/>
        <v>#REF!</v>
      </c>
      <c r="S42" s="427" t="e">
        <f t="shared" si="23"/>
        <v>#REF!</v>
      </c>
      <c r="T42" s="427" t="e">
        <f t="shared" si="23"/>
        <v>#REF!</v>
      </c>
      <c r="U42" s="427" t="e">
        <f t="shared" si="23"/>
        <v>#REF!</v>
      </c>
      <c r="V42" s="427" t="e">
        <f t="shared" si="23"/>
        <v>#REF!</v>
      </c>
      <c r="W42" s="427" t="e">
        <f t="shared" si="23"/>
        <v>#REF!</v>
      </c>
      <c r="X42" s="427" t="e">
        <f t="shared" si="23"/>
        <v>#REF!</v>
      </c>
      <c r="Y42" s="427" t="e">
        <f t="shared" si="23"/>
        <v>#REF!</v>
      </c>
      <c r="Z42" s="427" t="e">
        <f t="shared" si="23"/>
        <v>#REF!</v>
      </c>
      <c r="AA42" s="427" t="e">
        <f t="shared" si="23"/>
        <v>#REF!</v>
      </c>
      <c r="AB42" s="427" t="e">
        <f t="shared" si="23"/>
        <v>#REF!</v>
      </c>
      <c r="AC42" s="427" t="e">
        <f t="shared" si="23"/>
        <v>#REF!</v>
      </c>
      <c r="AD42" s="427" t="e">
        <f t="shared" si="23"/>
        <v>#REF!</v>
      </c>
      <c r="AE42" s="427" t="e">
        <f t="shared" si="23"/>
        <v>#REF!</v>
      </c>
      <c r="AF42" s="427" t="e">
        <f t="shared" si="23"/>
        <v>#REF!</v>
      </c>
      <c r="AG42" s="427" t="e">
        <f t="shared" si="23"/>
        <v>#REF!</v>
      </c>
      <c r="AH42" s="427" t="e">
        <f t="shared" si="23"/>
        <v>#REF!</v>
      </c>
      <c r="AI42" s="427" t="e">
        <f t="shared" si="23"/>
        <v>#REF!</v>
      </c>
      <c r="AJ42" s="427" t="e">
        <f t="shared" si="23"/>
        <v>#REF!</v>
      </c>
      <c r="AK42" s="427" t="e">
        <f t="shared" si="23"/>
        <v>#REF!</v>
      </c>
      <c r="AL42" s="427" t="e">
        <f t="shared" si="23"/>
        <v>#REF!</v>
      </c>
      <c r="AM42" s="427" t="e">
        <f t="shared" si="23"/>
        <v>#REF!</v>
      </c>
      <c r="AN42" s="427" t="e">
        <f t="shared" si="23"/>
        <v>#REF!</v>
      </c>
      <c r="AO42" s="427" t="e">
        <f t="shared" si="23"/>
        <v>#REF!</v>
      </c>
      <c r="AP42" s="427" t="e">
        <f t="shared" si="23"/>
        <v>#REF!</v>
      </c>
      <c r="AQ42" s="427" t="e">
        <f t="shared" si="23"/>
        <v>#REF!</v>
      </c>
      <c r="AR42" s="427" t="e">
        <f t="shared" si="23"/>
        <v>#REF!</v>
      </c>
      <c r="AS42" s="427" t="e">
        <f t="shared" si="23"/>
        <v>#REF!</v>
      </c>
      <c r="AT42" s="427" t="e">
        <f t="shared" si="23"/>
        <v>#REF!</v>
      </c>
      <c r="AU42" s="427" t="e">
        <f t="shared" si="23"/>
        <v>#REF!</v>
      </c>
      <c r="AV42" s="427" t="e">
        <f t="shared" si="23"/>
        <v>#REF!</v>
      </c>
      <c r="AW42" s="427" t="e">
        <f t="shared" si="23"/>
        <v>#REF!</v>
      </c>
      <c r="AX42" s="427" t="e">
        <f t="shared" si="23"/>
        <v>#REF!</v>
      </c>
      <c r="AY42" s="427" t="e">
        <f t="shared" si="23"/>
        <v>#REF!</v>
      </c>
      <c r="AZ42" s="427" t="e">
        <f t="shared" si="23"/>
        <v>#REF!</v>
      </c>
      <c r="BA42" s="427" t="e">
        <f t="shared" si="23"/>
        <v>#REF!</v>
      </c>
      <c r="BB42" s="427" t="e">
        <f t="shared" si="23"/>
        <v>#REF!</v>
      </c>
    </row>
    <row r="43" spans="1:54" s="247" customFormat="1">
      <c r="A43" s="248" t="s">
        <v>645</v>
      </c>
      <c r="B43" s="24"/>
      <c r="C43" s="426" t="e">
        <f>SUM(C$38:C$42)</f>
        <v>#REF!</v>
      </c>
      <c r="D43" s="426" t="e">
        <f t="shared" ref="D43:BB43" si="24">SUM(D$38:D$42)</f>
        <v>#REF!</v>
      </c>
      <c r="E43" s="426" t="e">
        <f t="shared" si="24"/>
        <v>#REF!</v>
      </c>
      <c r="F43" s="426" t="e">
        <f t="shared" si="24"/>
        <v>#REF!</v>
      </c>
      <c r="G43" s="426" t="e">
        <f t="shared" si="24"/>
        <v>#REF!</v>
      </c>
      <c r="H43" s="426" t="e">
        <f t="shared" si="24"/>
        <v>#REF!</v>
      </c>
      <c r="I43" s="426" t="e">
        <f t="shared" si="24"/>
        <v>#REF!</v>
      </c>
      <c r="J43" s="426" t="e">
        <f t="shared" si="24"/>
        <v>#REF!</v>
      </c>
      <c r="K43" s="426" t="e">
        <f t="shared" si="24"/>
        <v>#REF!</v>
      </c>
      <c r="L43" s="426" t="e">
        <f t="shared" si="24"/>
        <v>#REF!</v>
      </c>
      <c r="M43" s="426" t="e">
        <f t="shared" si="24"/>
        <v>#REF!</v>
      </c>
      <c r="N43" s="426" t="e">
        <f t="shared" si="24"/>
        <v>#REF!</v>
      </c>
      <c r="O43" s="426" t="e">
        <f t="shared" si="24"/>
        <v>#REF!</v>
      </c>
      <c r="P43" s="426" t="e">
        <f t="shared" si="24"/>
        <v>#REF!</v>
      </c>
      <c r="Q43" s="426" t="e">
        <f t="shared" si="24"/>
        <v>#REF!</v>
      </c>
      <c r="R43" s="426" t="e">
        <f t="shared" si="24"/>
        <v>#REF!</v>
      </c>
      <c r="S43" s="426" t="e">
        <f t="shared" si="24"/>
        <v>#REF!</v>
      </c>
      <c r="T43" s="426" t="e">
        <f t="shared" si="24"/>
        <v>#REF!</v>
      </c>
      <c r="U43" s="426" t="e">
        <f t="shared" si="24"/>
        <v>#REF!</v>
      </c>
      <c r="V43" s="426" t="e">
        <f t="shared" si="24"/>
        <v>#REF!</v>
      </c>
      <c r="W43" s="426" t="e">
        <f t="shared" si="24"/>
        <v>#REF!</v>
      </c>
      <c r="X43" s="426" t="e">
        <f t="shared" si="24"/>
        <v>#REF!</v>
      </c>
      <c r="Y43" s="426" t="e">
        <f t="shared" si="24"/>
        <v>#REF!</v>
      </c>
      <c r="Z43" s="426" t="e">
        <f t="shared" si="24"/>
        <v>#REF!</v>
      </c>
      <c r="AA43" s="426" t="e">
        <f t="shared" si="24"/>
        <v>#REF!</v>
      </c>
      <c r="AB43" s="426" t="e">
        <f t="shared" si="24"/>
        <v>#REF!</v>
      </c>
      <c r="AC43" s="426" t="e">
        <f t="shared" si="24"/>
        <v>#REF!</v>
      </c>
      <c r="AD43" s="426" t="e">
        <f t="shared" si="24"/>
        <v>#REF!</v>
      </c>
      <c r="AE43" s="426" t="e">
        <f t="shared" si="24"/>
        <v>#REF!</v>
      </c>
      <c r="AF43" s="426" t="e">
        <f t="shared" si="24"/>
        <v>#REF!</v>
      </c>
      <c r="AG43" s="426" t="e">
        <f t="shared" si="24"/>
        <v>#REF!</v>
      </c>
      <c r="AH43" s="426" t="e">
        <f t="shared" si="24"/>
        <v>#REF!</v>
      </c>
      <c r="AI43" s="426" t="e">
        <f t="shared" si="24"/>
        <v>#REF!</v>
      </c>
      <c r="AJ43" s="426" t="e">
        <f t="shared" si="24"/>
        <v>#REF!</v>
      </c>
      <c r="AK43" s="426" t="e">
        <f t="shared" si="24"/>
        <v>#REF!</v>
      </c>
      <c r="AL43" s="426" t="e">
        <f t="shared" si="24"/>
        <v>#REF!</v>
      </c>
      <c r="AM43" s="426" t="e">
        <f t="shared" si="24"/>
        <v>#REF!</v>
      </c>
      <c r="AN43" s="426" t="e">
        <f t="shared" si="24"/>
        <v>#REF!</v>
      </c>
      <c r="AO43" s="426" t="e">
        <f t="shared" si="24"/>
        <v>#REF!</v>
      </c>
      <c r="AP43" s="426" t="e">
        <f t="shared" si="24"/>
        <v>#REF!</v>
      </c>
      <c r="AQ43" s="426" t="e">
        <f t="shared" si="24"/>
        <v>#REF!</v>
      </c>
      <c r="AR43" s="426" t="e">
        <f t="shared" si="24"/>
        <v>#REF!</v>
      </c>
      <c r="AS43" s="426" t="e">
        <f t="shared" si="24"/>
        <v>#REF!</v>
      </c>
      <c r="AT43" s="426" t="e">
        <f t="shared" si="24"/>
        <v>#REF!</v>
      </c>
      <c r="AU43" s="426" t="e">
        <f t="shared" si="24"/>
        <v>#REF!</v>
      </c>
      <c r="AV43" s="426" t="e">
        <f t="shared" si="24"/>
        <v>#REF!</v>
      </c>
      <c r="AW43" s="426" t="e">
        <f t="shared" si="24"/>
        <v>#REF!</v>
      </c>
      <c r="AX43" s="426" t="e">
        <f t="shared" si="24"/>
        <v>#REF!</v>
      </c>
      <c r="AY43" s="426" t="e">
        <f t="shared" si="24"/>
        <v>#REF!</v>
      </c>
      <c r="AZ43" s="426" t="e">
        <f t="shared" si="24"/>
        <v>#REF!</v>
      </c>
      <c r="BA43" s="426" t="e">
        <f t="shared" si="24"/>
        <v>#REF!</v>
      </c>
      <c r="BB43" s="426" t="e">
        <f t="shared" si="24"/>
        <v>#REF!</v>
      </c>
    </row>
    <row r="44" spans="1:54">
      <c r="B44" s="111"/>
      <c r="C44" s="111"/>
      <c r="D44" s="111"/>
      <c r="E44" s="111"/>
      <c r="F44" s="111"/>
      <c r="G44" s="111"/>
      <c r="H44" s="111"/>
      <c r="I44" s="111"/>
      <c r="J44" s="111"/>
      <c r="K44" s="111"/>
      <c r="L44" s="111"/>
      <c r="M44" s="111"/>
      <c r="N44" s="111"/>
      <c r="O44" s="111"/>
      <c r="P44" s="111"/>
      <c r="Q44" s="111"/>
      <c r="R44" s="111"/>
      <c r="S44" s="111"/>
      <c r="T44" s="111"/>
      <c r="U44" s="111"/>
      <c r="V44" s="111"/>
      <c r="W44" s="111"/>
      <c r="X44" s="111"/>
      <c r="Y44" s="111"/>
      <c r="Z44" s="111"/>
      <c r="AA44" s="111"/>
      <c r="AB44" s="111"/>
      <c r="AC44" s="111"/>
      <c r="AD44" s="111"/>
      <c r="AE44" s="111"/>
      <c r="AF44" s="111"/>
      <c r="AG44" s="111"/>
      <c r="AH44" s="111"/>
      <c r="AI44" s="111"/>
      <c r="AJ44" s="111"/>
      <c r="AK44" s="111"/>
      <c r="AL44" s="111"/>
      <c r="AM44" s="111"/>
      <c r="AN44" s="111"/>
      <c r="AO44" s="111"/>
      <c r="AP44" s="111"/>
      <c r="AQ44" s="111"/>
      <c r="AR44" s="111"/>
      <c r="AS44" s="111"/>
      <c r="AT44" s="111"/>
      <c r="AU44" s="111"/>
      <c r="AV44" s="111"/>
      <c r="AW44" s="111"/>
      <c r="AX44" s="111"/>
      <c r="AY44" s="111"/>
      <c r="AZ44" s="111"/>
      <c r="BA44" s="111"/>
      <c r="BB44" s="111"/>
    </row>
    <row r="47" spans="1:54">
      <c r="G47" s="24" t="s">
        <v>286</v>
      </c>
    </row>
    <row r="48" spans="1:54">
      <c r="G48" t="s">
        <v>287</v>
      </c>
    </row>
    <row r="49" spans="7:7">
      <c r="G49" s="24" t="s">
        <v>91</v>
      </c>
    </row>
  </sheetData>
  <phoneticPr fontId="25" type="noConversion"/>
  <pageMargins left="0.5" right="0.51" top="1" bottom="1" header="0.5" footer="0.5"/>
  <pageSetup scale="26" fitToWidth="2" orientation="landscape" r:id="rId1"/>
  <headerFooter alignWithMargins="0">
    <oddFooter>&amp;R&amp;F
&amp;D</oddFooter>
  </headerFooter>
</worksheet>
</file>

<file path=xl/worksheets/sheet19.xml><?xml version="1.0" encoding="utf-8"?>
<worksheet xmlns="http://schemas.openxmlformats.org/spreadsheetml/2006/main" xmlns:r="http://schemas.openxmlformats.org/officeDocument/2006/relationships">
  <dimension ref="A1:B126"/>
  <sheetViews>
    <sheetView topLeftCell="A52" workbookViewId="0">
      <selection activeCell="Q31" sqref="Q31"/>
    </sheetView>
  </sheetViews>
  <sheetFormatPr defaultRowHeight="12.75"/>
  <cols>
    <col min="1" max="1" width="11.140625" customWidth="1"/>
    <col min="2" max="2" width="13.42578125" style="1" customWidth="1"/>
  </cols>
  <sheetData>
    <row r="1" spans="1:2">
      <c r="A1" s="890" t="s">
        <v>93</v>
      </c>
      <c r="B1" s="891"/>
    </row>
    <row r="2" spans="1:2" ht="13.5" thickBot="1"/>
    <row r="3" spans="1:2" ht="15.75" thickBot="1">
      <c r="A3" s="13" t="s">
        <v>937</v>
      </c>
      <c r="B3" s="14"/>
    </row>
    <row r="4" spans="1:2">
      <c r="A4" s="15" t="s">
        <v>938</v>
      </c>
      <c r="B4" s="16" t="s">
        <v>939</v>
      </c>
    </row>
    <row r="5" spans="1:2">
      <c r="A5" s="17"/>
      <c r="B5" s="18"/>
    </row>
    <row r="6" spans="1:2">
      <c r="A6" s="17">
        <v>1940</v>
      </c>
      <c r="B6" s="19">
        <v>0.10319999999999999</v>
      </c>
    </row>
    <row r="7" spans="1:2">
      <c r="A7" s="17">
        <v>1941</v>
      </c>
      <c r="B7" s="19">
        <v>0.10769999999999999</v>
      </c>
    </row>
    <row r="8" spans="1:2">
      <c r="A8" s="17">
        <v>1942</v>
      </c>
      <c r="B8" s="19">
        <v>0.11549999999999999</v>
      </c>
    </row>
    <row r="9" spans="1:2">
      <c r="A9" s="17">
        <v>1943</v>
      </c>
      <c r="B9" s="19">
        <v>0.12279999999999999</v>
      </c>
    </row>
    <row r="10" spans="1:2">
      <c r="A10" s="17">
        <v>1944</v>
      </c>
      <c r="B10" s="19">
        <v>0.1275</v>
      </c>
    </row>
    <row r="11" spans="1:2">
      <c r="A11" s="17">
        <v>1945</v>
      </c>
      <c r="B11" s="19">
        <v>0.1308</v>
      </c>
    </row>
    <row r="12" spans="1:2">
      <c r="A12" s="17">
        <v>1946</v>
      </c>
      <c r="B12" s="19">
        <v>0.14009999999999997</v>
      </c>
    </row>
    <row r="13" spans="1:2">
      <c r="A13" s="17">
        <v>1947</v>
      </c>
      <c r="B13" s="19">
        <v>0.15679999999999999</v>
      </c>
    </row>
    <row r="14" spans="1:2">
      <c r="A14" s="17">
        <v>1948</v>
      </c>
      <c r="B14" s="19">
        <v>0.16949999999999998</v>
      </c>
    </row>
    <row r="15" spans="1:2">
      <c r="A15" s="17">
        <v>1949</v>
      </c>
      <c r="B15" s="19">
        <v>0.17659999999999998</v>
      </c>
    </row>
    <row r="16" spans="1:2">
      <c r="A16" s="17">
        <v>1950</v>
      </c>
      <c r="B16" s="19">
        <v>0.17379999999999998</v>
      </c>
    </row>
    <row r="17" spans="1:2">
      <c r="A17" s="17">
        <v>1951</v>
      </c>
      <c r="B17" s="19">
        <v>0.184</v>
      </c>
    </row>
    <row r="18" spans="1:2">
      <c r="A18" s="17">
        <v>1952</v>
      </c>
      <c r="B18" s="19">
        <v>0.19059999999999999</v>
      </c>
    </row>
    <row r="19" spans="1:2">
      <c r="A19" s="17">
        <v>1953</v>
      </c>
      <c r="B19" s="19">
        <v>0.19409999999999999</v>
      </c>
    </row>
    <row r="20" spans="1:2">
      <c r="A20" s="17">
        <v>1954</v>
      </c>
      <c r="B20" s="19">
        <v>0.1961</v>
      </c>
    </row>
    <row r="21" spans="1:2">
      <c r="A21" s="17">
        <v>1955</v>
      </c>
      <c r="B21" s="19">
        <v>0.19819999999999999</v>
      </c>
    </row>
    <row r="22" spans="1:2">
      <c r="A22" s="17">
        <v>1956</v>
      </c>
      <c r="B22" s="19">
        <v>0.20359999999999998</v>
      </c>
    </row>
    <row r="23" spans="1:2">
      <c r="A23" s="17">
        <v>1957</v>
      </c>
      <c r="B23" s="19">
        <v>0.21129999999999999</v>
      </c>
    </row>
    <row r="24" spans="1:2">
      <c r="A24" s="17">
        <v>1958</v>
      </c>
      <c r="B24" s="19">
        <v>0.21669999999999998</v>
      </c>
    </row>
    <row r="25" spans="1:2">
      <c r="A25" s="17">
        <v>1959</v>
      </c>
      <c r="B25" s="893">
        <v>0.22</v>
      </c>
    </row>
    <row r="26" spans="1:2">
      <c r="A26" s="17">
        <v>1960</v>
      </c>
      <c r="B26" s="19">
        <v>0.22299999999999998</v>
      </c>
    </row>
    <row r="27" spans="1:2">
      <c r="A27" s="17">
        <v>1961</v>
      </c>
      <c r="B27" s="19">
        <v>0.22599999999999998</v>
      </c>
    </row>
    <row r="28" spans="1:2">
      <c r="A28" s="17">
        <v>1962</v>
      </c>
      <c r="B28" s="19">
        <v>0.22879999999999998</v>
      </c>
    </row>
    <row r="29" spans="1:2">
      <c r="A29" s="17">
        <v>1963</v>
      </c>
      <c r="B29" s="19">
        <v>0.23149999999999998</v>
      </c>
    </row>
    <row r="30" spans="1:2">
      <c r="A30" s="17">
        <v>1964</v>
      </c>
      <c r="B30" s="19">
        <v>0.23449999999999999</v>
      </c>
    </row>
    <row r="31" spans="1:2">
      <c r="A31" s="17">
        <v>1965</v>
      </c>
      <c r="B31" s="19">
        <v>0.23849999999999999</v>
      </c>
    </row>
    <row r="32" spans="1:2">
      <c r="A32" s="17">
        <v>1966</v>
      </c>
      <c r="B32" s="19">
        <v>0.2437</v>
      </c>
    </row>
    <row r="33" spans="1:2">
      <c r="A33" s="17">
        <v>1967</v>
      </c>
      <c r="B33" s="19">
        <v>0.25149999999999995</v>
      </c>
    </row>
    <row r="34" spans="1:2">
      <c r="A34" s="17">
        <v>1968</v>
      </c>
      <c r="B34" s="19">
        <v>0.26079999999999998</v>
      </c>
    </row>
    <row r="35" spans="1:2">
      <c r="A35" s="17">
        <v>1969</v>
      </c>
      <c r="B35" s="19">
        <v>0.27239999999999998</v>
      </c>
    </row>
    <row r="36" spans="1:2">
      <c r="A36" s="17">
        <v>1970</v>
      </c>
      <c r="B36" s="19">
        <v>0.28699999999999998</v>
      </c>
    </row>
    <row r="37" spans="1:2">
      <c r="A37" s="17">
        <v>1971</v>
      </c>
      <c r="B37" s="19">
        <v>0.30189999999999995</v>
      </c>
    </row>
    <row r="38" spans="1:2">
      <c r="A38" s="17">
        <v>1972</v>
      </c>
      <c r="B38" s="19">
        <v>0.31649999999999995</v>
      </c>
    </row>
    <row r="39" spans="1:2">
      <c r="A39" s="17">
        <v>1973</v>
      </c>
      <c r="B39" s="19">
        <v>0.33099999999999996</v>
      </c>
    </row>
    <row r="40" spans="1:2">
      <c r="A40" s="17">
        <v>1974</v>
      </c>
      <c r="B40" s="19">
        <v>0.35449999999999998</v>
      </c>
    </row>
    <row r="41" spans="1:2">
      <c r="A41" s="17">
        <v>1975</v>
      </c>
      <c r="B41" s="19">
        <v>0.38979999999999998</v>
      </c>
    </row>
    <row r="42" spans="1:2">
      <c r="A42" s="17">
        <v>1976</v>
      </c>
      <c r="B42" s="19">
        <v>0.41789999999999999</v>
      </c>
    </row>
    <row r="43" spans="1:2">
      <c r="A43" s="17">
        <v>1977</v>
      </c>
      <c r="B43" s="19">
        <v>0.45049999999999996</v>
      </c>
    </row>
    <row r="44" spans="1:2">
      <c r="A44" s="17">
        <v>1978</v>
      </c>
      <c r="B44" s="19">
        <v>0.48109999999999997</v>
      </c>
    </row>
    <row r="45" spans="1:2">
      <c r="A45" s="17">
        <v>1979</v>
      </c>
      <c r="B45" s="19">
        <v>0.51859999999999995</v>
      </c>
    </row>
    <row r="46" spans="1:2">
      <c r="A46" s="17">
        <v>1980</v>
      </c>
      <c r="B46" s="19">
        <v>0.56319999999999992</v>
      </c>
    </row>
    <row r="47" spans="1:2">
      <c r="A47" s="17">
        <v>1981</v>
      </c>
      <c r="B47" s="19">
        <v>0.61739999999999995</v>
      </c>
    </row>
    <row r="48" spans="1:2">
      <c r="A48" s="17">
        <v>1982</v>
      </c>
      <c r="B48" s="19">
        <v>0.65959999999999996</v>
      </c>
    </row>
    <row r="49" spans="1:2">
      <c r="A49" s="17">
        <v>1983</v>
      </c>
      <c r="B49" s="19">
        <v>0.68919999999999992</v>
      </c>
    </row>
    <row r="50" spans="1:2">
      <c r="A50" s="17">
        <v>1984</v>
      </c>
      <c r="B50" s="19">
        <v>0.71499999999999997</v>
      </c>
    </row>
    <row r="51" spans="1:2">
      <c r="A51" s="17">
        <v>1985</v>
      </c>
      <c r="B51" s="19">
        <v>0.73819999999999997</v>
      </c>
    </row>
    <row r="52" spans="1:2">
      <c r="A52" s="17">
        <v>1986</v>
      </c>
      <c r="B52" s="19">
        <v>0.75579999999999992</v>
      </c>
    </row>
    <row r="53" spans="1:2">
      <c r="A53" s="17">
        <v>1987</v>
      </c>
      <c r="B53" s="19">
        <v>0.77579999999999993</v>
      </c>
    </row>
    <row r="54" spans="1:2">
      <c r="A54" s="17">
        <v>1988</v>
      </c>
      <c r="B54" s="19">
        <v>0.80079999999999996</v>
      </c>
    </row>
    <row r="55" spans="1:2">
      <c r="A55" s="17">
        <v>1989</v>
      </c>
      <c r="B55" s="19">
        <v>0.83179999999999998</v>
      </c>
    </row>
    <row r="56" spans="1:2">
      <c r="A56" s="17">
        <v>1990</v>
      </c>
      <c r="B56" s="19">
        <v>0.86339999999999995</v>
      </c>
    </row>
    <row r="57" spans="1:2">
      <c r="A57" s="17">
        <v>1991</v>
      </c>
      <c r="B57" s="19">
        <v>0.89529999999999998</v>
      </c>
    </row>
    <row r="58" spans="1:2">
      <c r="A58" s="17">
        <v>1992</v>
      </c>
      <c r="B58" s="19">
        <v>0.91599999999999993</v>
      </c>
    </row>
    <row r="59" spans="1:2">
      <c r="A59" s="17">
        <v>1993</v>
      </c>
      <c r="B59" s="19">
        <v>0.93919999999999992</v>
      </c>
    </row>
    <row r="60" spans="1:2">
      <c r="A60" s="17">
        <v>1994</v>
      </c>
      <c r="B60" s="19">
        <v>0.96079999999999999</v>
      </c>
    </row>
    <row r="61" spans="1:2">
      <c r="A61" s="17">
        <v>1995</v>
      </c>
      <c r="B61" s="19">
        <v>0.98109999999999997</v>
      </c>
    </row>
    <row r="62" spans="1:2">
      <c r="A62" s="20">
        <v>1996</v>
      </c>
      <c r="B62" s="21">
        <v>1</v>
      </c>
    </row>
    <row r="63" spans="1:2">
      <c r="A63" s="17">
        <v>1997</v>
      </c>
      <c r="B63" s="22">
        <v>1.0169999999999999</v>
      </c>
    </row>
    <row r="64" spans="1:2">
      <c r="A64" s="17">
        <v>1998</v>
      </c>
      <c r="B64" s="19">
        <v>1.03</v>
      </c>
    </row>
    <row r="65" spans="1:2">
      <c r="A65" s="17">
        <v>1999</v>
      </c>
      <c r="B65" s="19">
        <v>1.0433999999999999</v>
      </c>
    </row>
    <row r="66" spans="1:2">
      <c r="A66" s="17">
        <v>2000</v>
      </c>
      <c r="B66" s="19">
        <v>1.0589999999999999</v>
      </c>
    </row>
    <row r="67" spans="1:2">
      <c r="A67" s="17">
        <v>2001</v>
      </c>
      <c r="B67" s="19">
        <v>1.0801999999999998</v>
      </c>
    </row>
    <row r="68" spans="1:2">
      <c r="A68" s="17">
        <v>2002</v>
      </c>
      <c r="B68" s="19">
        <v>1.1017999999999999</v>
      </c>
    </row>
    <row r="69" spans="1:2">
      <c r="A69" s="17">
        <v>2003</v>
      </c>
      <c r="B69" s="19">
        <v>1.1237999999999999</v>
      </c>
    </row>
    <row r="70" spans="1:2">
      <c r="A70" s="17">
        <v>2004</v>
      </c>
      <c r="B70" s="19">
        <v>1.1462999999999999</v>
      </c>
    </row>
    <row r="71" spans="1:2">
      <c r="A71" s="17">
        <v>2005</v>
      </c>
      <c r="B71" s="19">
        <v>1.1691999999999998</v>
      </c>
    </row>
    <row r="72" spans="1:2">
      <c r="A72" s="17">
        <v>2006</v>
      </c>
      <c r="B72" s="19">
        <v>1.1925839999999999</v>
      </c>
    </row>
    <row r="73" spans="1:2">
      <c r="A73" s="17">
        <v>2007</v>
      </c>
      <c r="B73" s="19">
        <v>1.2164356799999998</v>
      </c>
    </row>
    <row r="74" spans="1:2">
      <c r="A74" s="892">
        <v>2008</v>
      </c>
      <c r="B74" s="893">
        <v>1.2407643935999999</v>
      </c>
    </row>
    <row r="75" spans="1:2">
      <c r="A75" s="17">
        <v>2009</v>
      </c>
      <c r="B75" s="19">
        <v>1.265579681472</v>
      </c>
    </row>
    <row r="76" spans="1:2">
      <c r="A76" s="17">
        <v>2010</v>
      </c>
      <c r="B76" s="19">
        <v>1.2908912751014401</v>
      </c>
    </row>
    <row r="77" spans="1:2">
      <c r="A77" s="17">
        <v>2011</v>
      </c>
      <c r="B77" s="19">
        <v>1.316709100603469</v>
      </c>
    </row>
    <row r="78" spans="1:2">
      <c r="A78" s="17">
        <v>2012</v>
      </c>
      <c r="B78" s="19">
        <v>1.3430432826155385</v>
      </c>
    </row>
    <row r="79" spans="1:2">
      <c r="A79" s="17">
        <v>2013</v>
      </c>
      <c r="B79" s="19">
        <v>1.3699041482678493</v>
      </c>
    </row>
    <row r="80" spans="1:2">
      <c r="A80" s="17">
        <v>2014</v>
      </c>
      <c r="B80" s="19">
        <v>1.3973022312332064</v>
      </c>
    </row>
    <row r="81" spans="1:2">
      <c r="A81" s="17">
        <v>2015</v>
      </c>
      <c r="B81" s="19">
        <v>1.4252482758578706</v>
      </c>
    </row>
    <row r="82" spans="1:2">
      <c r="A82" s="17">
        <v>2016</v>
      </c>
      <c r="B82" s="19">
        <v>1.453753241375028</v>
      </c>
    </row>
    <row r="83" spans="1:2">
      <c r="A83" s="17">
        <v>2017</v>
      </c>
      <c r="B83" s="19">
        <v>1.4828283062025287</v>
      </c>
    </row>
    <row r="84" spans="1:2">
      <c r="A84" s="17">
        <v>2018</v>
      </c>
      <c r="B84" s="19">
        <v>1.5124848723265794</v>
      </c>
    </row>
    <row r="85" spans="1:2">
      <c r="A85" s="17">
        <v>2019</v>
      </c>
      <c r="B85" s="19">
        <v>1.542734569773111</v>
      </c>
    </row>
    <row r="86" spans="1:2">
      <c r="A86" s="17">
        <v>2020</v>
      </c>
      <c r="B86" s="19">
        <v>1.5735892611685731</v>
      </c>
    </row>
    <row r="87" spans="1:2">
      <c r="A87" s="17">
        <v>2021</v>
      </c>
      <c r="B87" s="19">
        <v>1.6050610463919446</v>
      </c>
    </row>
    <row r="88" spans="1:2">
      <c r="A88" s="17">
        <v>2022</v>
      </c>
      <c r="B88" s="19">
        <v>1.6371622673197834</v>
      </c>
    </row>
    <row r="89" spans="1:2">
      <c r="A89" s="17">
        <v>2023</v>
      </c>
      <c r="B89" s="19">
        <v>1.669905512666179</v>
      </c>
    </row>
    <row r="90" spans="1:2">
      <c r="A90" s="17">
        <v>2024</v>
      </c>
      <c r="B90" s="19">
        <v>1.7033036229195027</v>
      </c>
    </row>
    <row r="91" spans="1:2">
      <c r="A91" s="17">
        <v>2025</v>
      </c>
      <c r="B91" s="19">
        <v>1.7373696953778928</v>
      </c>
    </row>
    <row r="92" spans="1:2">
      <c r="A92" s="17">
        <v>2026</v>
      </c>
      <c r="B92" s="19">
        <v>1.7721170892854508</v>
      </c>
    </row>
    <row r="93" spans="1:2">
      <c r="A93" s="17">
        <v>2027</v>
      </c>
      <c r="B93" s="19">
        <v>1.8075594310711598</v>
      </c>
    </row>
    <row r="94" spans="1:2">
      <c r="A94" s="17">
        <v>2028</v>
      </c>
      <c r="B94" s="19">
        <v>1.843710619692583</v>
      </c>
    </row>
    <row r="95" spans="1:2">
      <c r="A95" s="17">
        <v>2029</v>
      </c>
      <c r="B95" s="19">
        <v>1.8805848320864347</v>
      </c>
    </row>
    <row r="96" spans="1:2">
      <c r="A96" s="17">
        <v>2030</v>
      </c>
      <c r="B96" s="19">
        <v>1.9181965287281635</v>
      </c>
    </row>
    <row r="97" spans="1:2">
      <c r="A97" s="17">
        <v>2031</v>
      </c>
      <c r="B97" s="19">
        <v>1.9565604593027268</v>
      </c>
    </row>
    <row r="98" spans="1:2">
      <c r="A98" s="17">
        <v>2032</v>
      </c>
      <c r="B98" s="19">
        <v>1.9956916684887813</v>
      </c>
    </row>
    <row r="99" spans="1:2">
      <c r="A99" s="17">
        <v>2033</v>
      </c>
      <c r="B99" s="19">
        <v>2.0356055018585568</v>
      </c>
    </row>
    <row r="100" spans="1:2">
      <c r="A100" s="17">
        <v>2034</v>
      </c>
      <c r="B100" s="19">
        <v>2.0763176118957278</v>
      </c>
    </row>
    <row r="101" spans="1:2">
      <c r="A101" s="17">
        <v>2035</v>
      </c>
      <c r="B101" s="19">
        <v>2.1178439641336424</v>
      </c>
    </row>
    <row r="102" spans="1:2">
      <c r="A102" s="17">
        <v>2036</v>
      </c>
      <c r="B102" s="19">
        <v>2.1602008434163151</v>
      </c>
    </row>
    <row r="103" spans="1:2">
      <c r="A103" s="17">
        <v>2037</v>
      </c>
      <c r="B103" s="19">
        <v>2.2034048602846417</v>
      </c>
    </row>
    <row r="104" spans="1:2">
      <c r="A104" s="17">
        <v>2038</v>
      </c>
      <c r="B104" s="19">
        <v>2.2474729574903347</v>
      </c>
    </row>
    <row r="105" spans="1:2">
      <c r="A105" s="17">
        <v>2039</v>
      </c>
      <c r="B105" s="19">
        <v>2.2924224166401412</v>
      </c>
    </row>
    <row r="106" spans="1:2">
      <c r="A106" s="17">
        <v>2040</v>
      </c>
      <c r="B106" s="19">
        <v>2.338270864972944</v>
      </c>
    </row>
    <row r="107" spans="1:2">
      <c r="A107" s="17">
        <v>2041</v>
      </c>
      <c r="B107" s="19">
        <v>2.3850362822724027</v>
      </c>
    </row>
    <row r="108" spans="1:2">
      <c r="A108" s="17">
        <v>2042</v>
      </c>
      <c r="B108" s="19">
        <v>2.4327370079178507</v>
      </c>
    </row>
    <row r="109" spans="1:2">
      <c r="A109" s="17">
        <v>2043</v>
      </c>
      <c r="B109" s="19">
        <v>2.481391748076208</v>
      </c>
    </row>
    <row r="110" spans="1:2">
      <c r="A110" s="17">
        <v>2044</v>
      </c>
      <c r="B110" s="19">
        <v>2.531019583037732</v>
      </c>
    </row>
    <row r="111" spans="1:2">
      <c r="A111" s="17">
        <v>2045</v>
      </c>
      <c r="B111" s="19">
        <v>2.5816399746984868</v>
      </c>
    </row>
    <row r="112" spans="1:2">
      <c r="A112" s="17">
        <v>2046</v>
      </c>
      <c r="B112" s="19">
        <v>2.6332727741924566</v>
      </c>
    </row>
    <row r="113" spans="1:2">
      <c r="A113" s="17">
        <v>2047</v>
      </c>
      <c r="B113" s="19">
        <v>2.6859382296763057</v>
      </c>
    </row>
    <row r="114" spans="1:2">
      <c r="A114" s="17">
        <v>2048</v>
      </c>
      <c r="B114" s="19">
        <v>2.7396569942698319</v>
      </c>
    </row>
    <row r="115" spans="1:2">
      <c r="A115" s="17">
        <v>2049</v>
      </c>
      <c r="B115" s="19">
        <v>2.7944501341552286</v>
      </c>
    </row>
    <row r="116" spans="1:2">
      <c r="A116" s="17">
        <v>2050</v>
      </c>
      <c r="B116" s="19">
        <v>2.8503391368383331</v>
      </c>
    </row>
    <row r="117" spans="1:2">
      <c r="A117" s="17">
        <v>2051</v>
      </c>
      <c r="B117" s="19">
        <v>2.9073459195750999</v>
      </c>
    </row>
    <row r="118" spans="1:2">
      <c r="A118" s="17">
        <v>2052</v>
      </c>
      <c r="B118" s="19">
        <v>2.9654928379666021</v>
      </c>
    </row>
    <row r="119" spans="1:2">
      <c r="A119" s="17">
        <v>2053</v>
      </c>
      <c r="B119" s="19">
        <v>3.0248026947259343</v>
      </c>
    </row>
    <row r="120" spans="1:2">
      <c r="A120" s="17">
        <v>2054</v>
      </c>
      <c r="B120" s="19">
        <v>3.0852987486204531</v>
      </c>
    </row>
    <row r="121" spans="1:2">
      <c r="A121" s="228">
        <v>2055</v>
      </c>
      <c r="B121" s="19">
        <v>3.147004723592862</v>
      </c>
    </row>
    <row r="122" spans="1:2">
      <c r="A122" s="228">
        <v>2056</v>
      </c>
      <c r="B122" s="229"/>
    </row>
    <row r="123" spans="1:2">
      <c r="A123" s="228">
        <v>2057</v>
      </c>
      <c r="B123" s="229"/>
    </row>
    <row r="124" spans="1:2">
      <c r="A124" s="228">
        <v>2058</v>
      </c>
      <c r="B124" s="229"/>
    </row>
    <row r="125" spans="1:2">
      <c r="A125" s="228">
        <v>2059</v>
      </c>
      <c r="B125" s="229"/>
    </row>
    <row r="126" spans="1:2" ht="13.5" thickBot="1">
      <c r="A126" s="230">
        <v>2060</v>
      </c>
      <c r="B126" s="23"/>
    </row>
  </sheetData>
  <phoneticPr fontId="25" type="noConversion"/>
  <pageMargins left="0.75" right="0.75" top="1" bottom="1" header="0.5" footer="0.5"/>
  <pageSetup orientation="portrait" horizontalDpi="300" verticalDpi="300" r:id="rId1"/>
  <headerFooter alignWithMargins="0"/>
</worksheet>
</file>

<file path=xl/worksheets/sheet20.xml><?xml version="1.0" encoding="utf-8"?>
<worksheet xmlns="http://schemas.openxmlformats.org/spreadsheetml/2006/main" xmlns:r="http://schemas.openxmlformats.org/officeDocument/2006/relationships">
  <sheetPr>
    <pageSetUpPr fitToPage="1"/>
  </sheetPr>
  <dimension ref="A1:K74"/>
  <sheetViews>
    <sheetView topLeftCell="A37" zoomScale="75" zoomScaleNormal="100" workbookViewId="0">
      <selection activeCell="G63" sqref="G63"/>
    </sheetView>
  </sheetViews>
  <sheetFormatPr defaultRowHeight="12.75"/>
  <cols>
    <col min="1" max="1" width="30.42578125" customWidth="1"/>
    <col min="2" max="2" width="11.7109375" style="11" customWidth="1"/>
    <col min="3" max="3" width="6.28515625" style="11" customWidth="1"/>
    <col min="4" max="4" width="37.7109375" style="11" customWidth="1"/>
    <col min="5" max="5" width="13.140625" style="11" customWidth="1"/>
    <col min="6" max="6" width="3.140625" style="11" customWidth="1"/>
    <col min="7" max="7" width="31.85546875" style="12" customWidth="1"/>
    <col min="8" max="8" width="31" bestFit="1" customWidth="1"/>
    <col min="9" max="9" width="32.5703125" bestFit="1" customWidth="1"/>
    <col min="10" max="11" width="11.140625" bestFit="1" customWidth="1"/>
  </cols>
  <sheetData>
    <row r="1" spans="1:11" ht="13.5" thickBot="1">
      <c r="A1" s="227" t="s">
        <v>159</v>
      </c>
      <c r="B1" s="227"/>
      <c r="C1" s="227"/>
      <c r="D1" s="227"/>
      <c r="E1" s="227"/>
      <c r="F1" s="227"/>
      <c r="G1" s="227"/>
    </row>
    <row r="2" spans="1:11" s="88" customFormat="1" ht="13.5" thickBot="1">
      <c r="A2" s="344"/>
      <c r="B2" s="345"/>
      <c r="C2" s="345"/>
      <c r="D2" s="1296" t="s">
        <v>263</v>
      </c>
      <c r="E2" s="1297"/>
      <c r="F2" s="89"/>
      <c r="G2" s="435" t="s">
        <v>144</v>
      </c>
      <c r="H2" s="436"/>
      <c r="K2" s="89"/>
    </row>
    <row r="3" spans="1:11" s="88" customFormat="1">
      <c r="A3" s="346" t="s">
        <v>856</v>
      </c>
      <c r="B3" s="93" t="s">
        <v>863</v>
      </c>
      <c r="C3" s="90"/>
      <c r="D3" s="92" t="s">
        <v>856</v>
      </c>
      <c r="E3" s="347" t="s">
        <v>863</v>
      </c>
      <c r="F3" s="95"/>
      <c r="G3" s="437" t="s">
        <v>145</v>
      </c>
      <c r="H3" s="438" t="s">
        <v>146</v>
      </c>
      <c r="I3" s="439" t="s">
        <v>159</v>
      </c>
      <c r="J3" s="439" t="s">
        <v>295</v>
      </c>
      <c r="K3" s="440" t="s">
        <v>295</v>
      </c>
    </row>
    <row r="4" spans="1:11" s="88" customFormat="1">
      <c r="A4" s="348" t="s">
        <v>857</v>
      </c>
      <c r="B4" s="90"/>
      <c r="C4" s="90"/>
      <c r="D4" s="91" t="s">
        <v>857</v>
      </c>
      <c r="E4" s="349"/>
      <c r="F4" s="95"/>
      <c r="G4" s="441"/>
      <c r="H4" s="442"/>
      <c r="I4" s="443"/>
      <c r="J4" s="443" t="s">
        <v>147</v>
      </c>
      <c r="K4" s="444" t="s">
        <v>148</v>
      </c>
    </row>
    <row r="5" spans="1:11" s="88" customFormat="1">
      <c r="A5" s="305" t="s">
        <v>858</v>
      </c>
      <c r="B5" s="90">
        <v>0</v>
      </c>
      <c r="C5" s="90"/>
      <c r="D5" s="88" t="s">
        <v>858</v>
      </c>
      <c r="E5" s="349">
        <v>0</v>
      </c>
      <c r="F5" s="95"/>
      <c r="G5" s="382"/>
      <c r="H5" s="379"/>
      <c r="I5" s="379"/>
      <c r="J5" s="379"/>
      <c r="K5" s="445"/>
    </row>
    <row r="6" spans="1:11" s="88" customFormat="1">
      <c r="A6" s="305" t="s">
        <v>859</v>
      </c>
      <c r="B6" s="90">
        <v>35</v>
      </c>
      <c r="C6" s="90"/>
      <c r="D6" s="88" t="s">
        <v>859</v>
      </c>
      <c r="E6" s="349">
        <v>60</v>
      </c>
      <c r="F6" s="95"/>
      <c r="G6" s="382"/>
      <c r="H6" s="379"/>
      <c r="I6" s="379"/>
      <c r="J6" s="379"/>
      <c r="K6" s="445"/>
    </row>
    <row r="7" spans="1:11" s="88" customFormat="1">
      <c r="A7" s="350" t="s">
        <v>860</v>
      </c>
      <c r="B7" s="90">
        <v>55</v>
      </c>
      <c r="C7" s="90"/>
      <c r="D7" s="88" t="s">
        <v>270</v>
      </c>
      <c r="E7" s="349">
        <v>125</v>
      </c>
      <c r="F7" s="95"/>
      <c r="G7" s="446" t="s">
        <v>856</v>
      </c>
      <c r="H7" s="447" t="s">
        <v>149</v>
      </c>
      <c r="I7" s="448" t="s">
        <v>858</v>
      </c>
      <c r="J7" s="449">
        <v>0</v>
      </c>
      <c r="K7" s="450">
        <v>0</v>
      </c>
    </row>
    <row r="8" spans="1:11" s="88" customFormat="1">
      <c r="A8" s="350" t="s">
        <v>861</v>
      </c>
      <c r="B8" s="90">
        <v>45</v>
      </c>
      <c r="C8" s="90"/>
      <c r="D8" s="32" t="s">
        <v>860</v>
      </c>
      <c r="E8" s="349">
        <v>125</v>
      </c>
      <c r="F8" s="95"/>
      <c r="G8" s="446" t="s">
        <v>856</v>
      </c>
      <c r="H8" s="447" t="s">
        <v>149</v>
      </c>
      <c r="I8" s="448" t="s">
        <v>871</v>
      </c>
      <c r="J8" s="449">
        <v>0</v>
      </c>
      <c r="K8" s="450">
        <v>0</v>
      </c>
    </row>
    <row r="9" spans="1:11" s="88" customFormat="1">
      <c r="A9" s="350" t="s">
        <v>862</v>
      </c>
      <c r="B9" s="90">
        <v>40</v>
      </c>
      <c r="C9" s="90"/>
      <c r="D9" s="32" t="s">
        <v>861</v>
      </c>
      <c r="E9" s="349">
        <v>45</v>
      </c>
      <c r="F9" s="95"/>
      <c r="G9" s="446" t="s">
        <v>158</v>
      </c>
      <c r="H9" s="447" t="s">
        <v>150</v>
      </c>
      <c r="I9" s="447" t="s">
        <v>210</v>
      </c>
      <c r="J9" s="449">
        <v>10</v>
      </c>
      <c r="K9" s="450">
        <v>25</v>
      </c>
    </row>
    <row r="10" spans="1:11" s="88" customFormat="1">
      <c r="A10" s="348" t="s">
        <v>864</v>
      </c>
      <c r="B10" s="90"/>
      <c r="C10" s="90"/>
      <c r="D10" s="32" t="s">
        <v>862</v>
      </c>
      <c r="E10" s="349">
        <v>70</v>
      </c>
      <c r="F10" s="95"/>
      <c r="G10" s="446" t="s">
        <v>856</v>
      </c>
      <c r="H10" s="447" t="s">
        <v>151</v>
      </c>
      <c r="I10" s="448" t="s">
        <v>866</v>
      </c>
      <c r="J10" s="449">
        <v>15</v>
      </c>
      <c r="K10" s="450">
        <v>25</v>
      </c>
    </row>
    <row r="11" spans="1:11" s="88" customFormat="1">
      <c r="A11" s="350" t="s">
        <v>859</v>
      </c>
      <c r="B11" s="90">
        <v>35</v>
      </c>
      <c r="C11" s="90"/>
      <c r="D11" s="91" t="s">
        <v>864</v>
      </c>
      <c r="E11" s="349"/>
      <c r="F11" s="95"/>
      <c r="G11" s="446" t="s">
        <v>856</v>
      </c>
      <c r="H11" s="447" t="s">
        <v>151</v>
      </c>
      <c r="I11" s="448" t="s">
        <v>867</v>
      </c>
      <c r="J11" s="449">
        <v>15</v>
      </c>
      <c r="K11" s="450">
        <v>25</v>
      </c>
    </row>
    <row r="12" spans="1:11" s="88" customFormat="1">
      <c r="A12" s="350" t="s">
        <v>865</v>
      </c>
      <c r="B12" s="90">
        <v>30</v>
      </c>
      <c r="C12" s="90"/>
      <c r="D12" s="32" t="s">
        <v>859</v>
      </c>
      <c r="E12" s="349">
        <v>60</v>
      </c>
      <c r="F12" s="95"/>
      <c r="G12" s="446" t="s">
        <v>856</v>
      </c>
      <c r="H12" s="447" t="s">
        <v>151</v>
      </c>
      <c r="I12" s="448" t="s">
        <v>868</v>
      </c>
      <c r="J12" s="449">
        <v>15</v>
      </c>
      <c r="K12" s="450">
        <v>25</v>
      </c>
    </row>
    <row r="13" spans="1:11" s="88" customFormat="1">
      <c r="A13" s="350" t="s">
        <v>866</v>
      </c>
      <c r="B13" s="90">
        <v>15</v>
      </c>
      <c r="C13" s="90"/>
      <c r="D13" s="32" t="s">
        <v>865</v>
      </c>
      <c r="E13" s="349">
        <v>30</v>
      </c>
      <c r="F13" s="95"/>
      <c r="G13" s="446" t="s">
        <v>856</v>
      </c>
      <c r="H13" s="447" t="s">
        <v>151</v>
      </c>
      <c r="I13" s="448" t="s">
        <v>866</v>
      </c>
      <c r="J13" s="449">
        <v>15</v>
      </c>
      <c r="K13" s="450">
        <v>25</v>
      </c>
    </row>
    <row r="14" spans="1:11" s="88" customFormat="1">
      <c r="A14" s="350" t="s">
        <v>867</v>
      </c>
      <c r="B14" s="90">
        <v>15</v>
      </c>
      <c r="C14" s="90"/>
      <c r="D14" s="32" t="s">
        <v>866</v>
      </c>
      <c r="E14" s="349">
        <v>15</v>
      </c>
      <c r="F14" s="95"/>
      <c r="G14" s="446" t="s">
        <v>856</v>
      </c>
      <c r="H14" s="447" t="s">
        <v>152</v>
      </c>
      <c r="I14" s="448" t="s">
        <v>869</v>
      </c>
      <c r="J14" s="449">
        <v>25</v>
      </c>
      <c r="K14" s="450">
        <v>25</v>
      </c>
    </row>
    <row r="15" spans="1:11" s="88" customFormat="1">
      <c r="A15" s="350" t="s">
        <v>868</v>
      </c>
      <c r="B15" s="90">
        <v>15</v>
      </c>
      <c r="C15" s="90"/>
      <c r="D15" s="32" t="s">
        <v>867</v>
      </c>
      <c r="E15" s="349">
        <v>15</v>
      </c>
      <c r="F15" s="95"/>
      <c r="G15" s="446" t="s">
        <v>856</v>
      </c>
      <c r="H15" s="447" t="s">
        <v>152</v>
      </c>
      <c r="I15" s="448" t="s">
        <v>880</v>
      </c>
      <c r="J15" s="449">
        <v>25</v>
      </c>
      <c r="K15" s="450">
        <v>25</v>
      </c>
    </row>
    <row r="16" spans="1:11" s="88" customFormat="1">
      <c r="A16" s="348" t="s">
        <v>852</v>
      </c>
      <c r="B16" s="90"/>
      <c r="C16" s="90"/>
      <c r="D16" s="32" t="s">
        <v>868</v>
      </c>
      <c r="E16" s="349">
        <v>15</v>
      </c>
      <c r="F16" s="95"/>
      <c r="G16" s="446" t="s">
        <v>856</v>
      </c>
      <c r="H16" s="447" t="s">
        <v>152</v>
      </c>
      <c r="I16" s="448" t="s">
        <v>865</v>
      </c>
      <c r="J16" s="449">
        <v>30</v>
      </c>
      <c r="K16" s="450">
        <v>35</v>
      </c>
    </row>
    <row r="17" spans="1:11" s="88" customFormat="1">
      <c r="A17" s="350" t="s">
        <v>859</v>
      </c>
      <c r="B17" s="90">
        <v>40</v>
      </c>
      <c r="C17" s="90"/>
      <c r="D17" s="91" t="s">
        <v>852</v>
      </c>
      <c r="E17" s="349"/>
      <c r="F17" s="95"/>
      <c r="G17" s="446" t="s">
        <v>856</v>
      </c>
      <c r="H17" s="447" t="s">
        <v>152</v>
      </c>
      <c r="I17" s="448" t="s">
        <v>162</v>
      </c>
      <c r="J17" s="449">
        <v>30</v>
      </c>
      <c r="K17" s="450">
        <v>35</v>
      </c>
    </row>
    <row r="18" spans="1:11" s="88" customFormat="1">
      <c r="A18" s="350" t="s">
        <v>869</v>
      </c>
      <c r="B18" s="90">
        <v>25</v>
      </c>
      <c r="C18" s="90"/>
      <c r="D18" s="32" t="s">
        <v>859</v>
      </c>
      <c r="E18" s="349">
        <v>60</v>
      </c>
      <c r="F18" s="95"/>
      <c r="G18" s="446" t="s">
        <v>158</v>
      </c>
      <c r="H18" s="447" t="s">
        <v>153</v>
      </c>
      <c r="I18" s="448" t="s">
        <v>214</v>
      </c>
      <c r="J18" s="449">
        <v>35</v>
      </c>
      <c r="K18" s="450">
        <v>35</v>
      </c>
    </row>
    <row r="19" spans="1:11" s="88" customFormat="1">
      <c r="A19" s="348" t="s">
        <v>870</v>
      </c>
      <c r="B19" s="90"/>
      <c r="C19" s="90"/>
      <c r="D19" s="32" t="s">
        <v>869</v>
      </c>
      <c r="E19" s="349">
        <v>25</v>
      </c>
      <c r="F19" s="95"/>
      <c r="G19" s="446" t="s">
        <v>158</v>
      </c>
      <c r="H19" s="447" t="s">
        <v>153</v>
      </c>
      <c r="I19" s="448" t="s">
        <v>218</v>
      </c>
      <c r="J19" s="449">
        <v>35</v>
      </c>
      <c r="K19" s="450">
        <v>35</v>
      </c>
    </row>
    <row r="20" spans="1:11" s="88" customFormat="1">
      <c r="A20" s="350" t="s">
        <v>871</v>
      </c>
      <c r="B20" s="90">
        <v>0</v>
      </c>
      <c r="C20" s="90"/>
      <c r="D20" s="32" t="s">
        <v>264</v>
      </c>
      <c r="E20" s="349">
        <v>60</v>
      </c>
      <c r="F20" s="95"/>
      <c r="G20" s="446" t="s">
        <v>158</v>
      </c>
      <c r="H20" s="447" t="s">
        <v>153</v>
      </c>
      <c r="I20" s="448" t="s">
        <v>213</v>
      </c>
      <c r="J20" s="449">
        <v>35</v>
      </c>
      <c r="K20" s="450">
        <v>35</v>
      </c>
    </row>
    <row r="21" spans="1:11" s="88" customFormat="1">
      <c r="A21" s="350" t="s">
        <v>859</v>
      </c>
      <c r="B21" s="90">
        <v>35</v>
      </c>
      <c r="C21" s="90"/>
      <c r="D21" s="91" t="s">
        <v>870</v>
      </c>
      <c r="E21" s="349"/>
      <c r="F21" s="95"/>
      <c r="G21" s="446" t="s">
        <v>856</v>
      </c>
      <c r="H21" s="447" t="s">
        <v>153</v>
      </c>
      <c r="I21" s="448" t="s">
        <v>284</v>
      </c>
      <c r="J21" s="449">
        <v>35</v>
      </c>
      <c r="K21" s="704">
        <v>25</v>
      </c>
    </row>
    <row r="22" spans="1:11" s="88" customFormat="1">
      <c r="A22" s="350" t="s">
        <v>872</v>
      </c>
      <c r="B22" s="90">
        <v>55</v>
      </c>
      <c r="C22" s="90"/>
      <c r="D22" s="32" t="s">
        <v>871</v>
      </c>
      <c r="E22" s="349">
        <v>0</v>
      </c>
      <c r="F22" s="95"/>
      <c r="G22" s="446" t="s">
        <v>158</v>
      </c>
      <c r="H22" s="447" t="s">
        <v>153</v>
      </c>
      <c r="I22" s="448" t="s">
        <v>160</v>
      </c>
      <c r="J22" s="449">
        <v>35</v>
      </c>
      <c r="K22" s="450">
        <v>40</v>
      </c>
    </row>
    <row r="23" spans="1:11" ht="25.5">
      <c r="A23" s="350" t="s">
        <v>873</v>
      </c>
      <c r="B23" s="90">
        <v>70</v>
      </c>
      <c r="C23" s="90"/>
      <c r="D23" s="32" t="s">
        <v>859</v>
      </c>
      <c r="E23" s="349">
        <v>60</v>
      </c>
      <c r="F23" s="95"/>
      <c r="G23" s="446" t="s">
        <v>164</v>
      </c>
      <c r="H23" s="448" t="s">
        <v>154</v>
      </c>
      <c r="I23" s="451" t="s">
        <v>221</v>
      </c>
      <c r="J23" s="452">
        <v>40</v>
      </c>
      <c r="K23" s="453">
        <v>40</v>
      </c>
    </row>
    <row r="24" spans="1:11">
      <c r="A24" s="350" t="s">
        <v>170</v>
      </c>
      <c r="B24" s="90">
        <v>55</v>
      </c>
      <c r="C24" s="90"/>
      <c r="D24" s="32" t="s">
        <v>872</v>
      </c>
      <c r="E24" s="349">
        <v>60</v>
      </c>
      <c r="F24" s="95"/>
      <c r="G24" s="446" t="s">
        <v>164</v>
      </c>
      <c r="H24" s="448" t="s">
        <v>154</v>
      </c>
      <c r="I24" s="448" t="s">
        <v>206</v>
      </c>
      <c r="J24" s="449">
        <v>40</v>
      </c>
      <c r="K24" s="450">
        <v>40</v>
      </c>
    </row>
    <row r="25" spans="1:11" ht="25.5">
      <c r="A25" s="350" t="s">
        <v>284</v>
      </c>
      <c r="B25" s="90">
        <v>40</v>
      </c>
      <c r="C25" s="90"/>
      <c r="D25" s="226" t="s">
        <v>269</v>
      </c>
      <c r="E25" s="349">
        <v>70</v>
      </c>
      <c r="F25" s="95"/>
      <c r="G25" s="446" t="s">
        <v>158</v>
      </c>
      <c r="H25" s="448" t="s">
        <v>150</v>
      </c>
      <c r="I25" s="448" t="s">
        <v>208</v>
      </c>
      <c r="J25" s="449">
        <v>40</v>
      </c>
      <c r="K25" s="450">
        <v>40</v>
      </c>
    </row>
    <row r="26" spans="1:11">
      <c r="A26" s="350" t="s">
        <v>161</v>
      </c>
      <c r="B26" s="90">
        <v>70</v>
      </c>
      <c r="C26" s="90"/>
      <c r="D26" s="32" t="s">
        <v>170</v>
      </c>
      <c r="E26" s="349">
        <v>70</v>
      </c>
      <c r="G26" s="446" t="s">
        <v>158</v>
      </c>
      <c r="H26" s="448" t="s">
        <v>150</v>
      </c>
      <c r="I26" s="448" t="s">
        <v>212</v>
      </c>
      <c r="J26" s="449">
        <v>40</v>
      </c>
      <c r="K26" s="450">
        <v>40</v>
      </c>
    </row>
    <row r="27" spans="1:11">
      <c r="A27" s="348" t="s">
        <v>874</v>
      </c>
      <c r="B27" s="90"/>
      <c r="C27" s="90"/>
      <c r="D27" s="32" t="s">
        <v>284</v>
      </c>
      <c r="E27" s="349">
        <v>40</v>
      </c>
      <c r="G27" s="446" t="s">
        <v>164</v>
      </c>
      <c r="H27" s="447" t="s">
        <v>153</v>
      </c>
      <c r="I27" s="448" t="s">
        <v>207</v>
      </c>
      <c r="J27" s="449">
        <v>35</v>
      </c>
      <c r="K27" s="450">
        <v>40</v>
      </c>
    </row>
    <row r="28" spans="1:11" ht="25.5">
      <c r="A28" s="350" t="s">
        <v>875</v>
      </c>
      <c r="B28" s="90">
        <v>55</v>
      </c>
      <c r="C28" s="90"/>
      <c r="D28" s="32" t="s">
        <v>161</v>
      </c>
      <c r="E28" s="349">
        <v>70</v>
      </c>
      <c r="G28" s="446" t="s">
        <v>164</v>
      </c>
      <c r="H28" s="448" t="s">
        <v>154</v>
      </c>
      <c r="I28" s="451" t="s">
        <v>220</v>
      </c>
      <c r="J28" s="452">
        <v>40</v>
      </c>
      <c r="K28" s="453">
        <v>50</v>
      </c>
    </row>
    <row r="29" spans="1:11">
      <c r="A29" s="350" t="s">
        <v>876</v>
      </c>
      <c r="B29" s="90">
        <v>75</v>
      </c>
      <c r="C29" s="90"/>
      <c r="D29" s="91" t="s">
        <v>932</v>
      </c>
      <c r="E29" s="349"/>
      <c r="G29" s="446" t="s">
        <v>856</v>
      </c>
      <c r="H29" s="447" t="s">
        <v>153</v>
      </c>
      <c r="I29" s="448" t="s">
        <v>859</v>
      </c>
      <c r="J29" s="449">
        <v>35</v>
      </c>
      <c r="K29" s="450">
        <v>50</v>
      </c>
    </row>
    <row r="30" spans="1:11">
      <c r="A30" s="348" t="s">
        <v>877</v>
      </c>
      <c r="B30" s="90"/>
      <c r="C30" s="90"/>
      <c r="D30" s="32" t="s">
        <v>265</v>
      </c>
      <c r="E30" s="349">
        <v>70</v>
      </c>
      <c r="G30" s="446" t="s">
        <v>856</v>
      </c>
      <c r="H30" s="447" t="s">
        <v>153</v>
      </c>
      <c r="I30" s="448" t="s">
        <v>859</v>
      </c>
      <c r="J30" s="449">
        <v>35</v>
      </c>
      <c r="K30" s="450">
        <v>50</v>
      </c>
    </row>
    <row r="31" spans="1:11">
      <c r="A31" s="350" t="s">
        <v>859</v>
      </c>
      <c r="B31" s="90">
        <v>35</v>
      </c>
      <c r="C31" s="90"/>
      <c r="D31" s="32" t="s">
        <v>266</v>
      </c>
      <c r="E31" s="349">
        <v>70</v>
      </c>
      <c r="G31" s="446" t="s">
        <v>856</v>
      </c>
      <c r="H31" s="447" t="s">
        <v>153</v>
      </c>
      <c r="I31" s="448" t="s">
        <v>859</v>
      </c>
      <c r="J31" s="449">
        <v>35</v>
      </c>
      <c r="K31" s="450">
        <v>50</v>
      </c>
    </row>
    <row r="32" spans="1:11">
      <c r="A32" s="350" t="s">
        <v>878</v>
      </c>
      <c r="B32" s="90">
        <v>35</v>
      </c>
      <c r="C32" s="90"/>
      <c r="D32" s="32" t="s">
        <v>267</v>
      </c>
      <c r="E32" s="349">
        <v>60</v>
      </c>
      <c r="G32" s="446" t="s">
        <v>856</v>
      </c>
      <c r="H32" s="447" t="s">
        <v>153</v>
      </c>
      <c r="I32" s="448" t="s">
        <v>859</v>
      </c>
      <c r="J32" s="449">
        <v>35</v>
      </c>
      <c r="K32" s="450">
        <v>50</v>
      </c>
    </row>
    <row r="33" spans="1:11">
      <c r="A33" s="350" t="s">
        <v>866</v>
      </c>
      <c r="B33" s="90">
        <v>15</v>
      </c>
      <c r="C33" s="90"/>
      <c r="D33" s="32" t="s">
        <v>268</v>
      </c>
      <c r="E33" s="349">
        <v>60</v>
      </c>
      <c r="G33" s="446" t="s">
        <v>856</v>
      </c>
      <c r="H33" s="447" t="s">
        <v>153</v>
      </c>
      <c r="I33" s="448" t="s">
        <v>878</v>
      </c>
      <c r="J33" s="449">
        <v>35</v>
      </c>
      <c r="K33" s="450">
        <v>50</v>
      </c>
    </row>
    <row r="34" spans="1:11">
      <c r="A34" s="305"/>
      <c r="B34" s="90"/>
      <c r="C34" s="90"/>
      <c r="D34" s="91" t="s">
        <v>877</v>
      </c>
      <c r="E34" s="349"/>
      <c r="G34" s="446" t="s">
        <v>856</v>
      </c>
      <c r="H34" s="447" t="s">
        <v>852</v>
      </c>
      <c r="I34" s="448" t="s">
        <v>859</v>
      </c>
      <c r="J34" s="449">
        <v>40</v>
      </c>
      <c r="K34" s="450">
        <v>50</v>
      </c>
    </row>
    <row r="35" spans="1:11">
      <c r="A35" s="346" t="s">
        <v>205</v>
      </c>
      <c r="B35" s="96" t="s">
        <v>879</v>
      </c>
      <c r="C35" s="90"/>
      <c r="D35" s="32" t="s">
        <v>859</v>
      </c>
      <c r="E35" s="349">
        <v>60</v>
      </c>
      <c r="G35" s="446" t="s">
        <v>856</v>
      </c>
      <c r="H35" s="447" t="s">
        <v>153</v>
      </c>
      <c r="I35" s="448" t="s">
        <v>861</v>
      </c>
      <c r="J35" s="449">
        <v>45</v>
      </c>
      <c r="K35" s="450">
        <v>50</v>
      </c>
    </row>
    <row r="36" spans="1:11" ht="38.25">
      <c r="A36" s="305" t="s">
        <v>162</v>
      </c>
      <c r="B36" s="90">
        <v>30</v>
      </c>
      <c r="C36" s="90"/>
      <c r="D36" s="32" t="s">
        <v>878</v>
      </c>
      <c r="E36" s="349">
        <v>35</v>
      </c>
      <c r="G36" s="446" t="s">
        <v>164</v>
      </c>
      <c r="H36" s="447" t="s">
        <v>153</v>
      </c>
      <c r="I36" s="451" t="s">
        <v>219</v>
      </c>
      <c r="J36" s="454">
        <v>50</v>
      </c>
      <c r="K36" s="455">
        <v>50</v>
      </c>
    </row>
    <row r="37" spans="1:11">
      <c r="A37" s="350" t="s">
        <v>283</v>
      </c>
      <c r="B37" s="90">
        <v>70</v>
      </c>
      <c r="C37" s="90"/>
      <c r="D37" s="32" t="s">
        <v>866</v>
      </c>
      <c r="E37" s="349">
        <v>15</v>
      </c>
      <c r="G37" s="446" t="s">
        <v>856</v>
      </c>
      <c r="H37" s="447" t="s">
        <v>153</v>
      </c>
      <c r="I37" s="448" t="s">
        <v>163</v>
      </c>
      <c r="J37" s="449">
        <v>50</v>
      </c>
      <c r="K37" s="450">
        <v>70</v>
      </c>
    </row>
    <row r="38" spans="1:11">
      <c r="A38" s="350" t="s">
        <v>880</v>
      </c>
      <c r="B38" s="90">
        <v>25</v>
      </c>
      <c r="C38" s="90"/>
      <c r="D38" s="88"/>
      <c r="E38" s="349"/>
      <c r="G38" s="446" t="s">
        <v>856</v>
      </c>
      <c r="H38" s="447" t="s">
        <v>870</v>
      </c>
      <c r="I38" s="448" t="s">
        <v>170</v>
      </c>
      <c r="J38" s="449">
        <v>55</v>
      </c>
      <c r="K38" s="450">
        <v>60</v>
      </c>
    </row>
    <row r="39" spans="1:11">
      <c r="A39" s="350" t="s">
        <v>943</v>
      </c>
      <c r="B39" s="90">
        <v>70</v>
      </c>
      <c r="C39" s="90"/>
      <c r="D39" s="92" t="s">
        <v>205</v>
      </c>
      <c r="E39" s="351" t="s">
        <v>879</v>
      </c>
      <c r="G39" s="446" t="s">
        <v>158</v>
      </c>
      <c r="H39" s="447" t="s">
        <v>153</v>
      </c>
      <c r="I39" s="448" t="s">
        <v>209</v>
      </c>
      <c r="J39" s="449">
        <v>50</v>
      </c>
      <c r="K39" s="450">
        <v>60</v>
      </c>
    </row>
    <row r="40" spans="1:11">
      <c r="A40" s="350" t="s">
        <v>163</v>
      </c>
      <c r="B40" s="90">
        <v>50</v>
      </c>
      <c r="C40" s="90"/>
      <c r="D40" s="88" t="s">
        <v>162</v>
      </c>
      <c r="E40" s="349">
        <v>30</v>
      </c>
      <c r="G40" s="446" t="s">
        <v>856</v>
      </c>
      <c r="H40" s="447" t="s">
        <v>870</v>
      </c>
      <c r="I40" s="448" t="s">
        <v>862</v>
      </c>
      <c r="J40" s="449">
        <v>40</v>
      </c>
      <c r="K40" s="450">
        <v>70</v>
      </c>
    </row>
    <row r="41" spans="1:11">
      <c r="A41" s="305"/>
      <c r="B41" s="90"/>
      <c r="C41" s="90"/>
      <c r="D41" s="32" t="s">
        <v>283</v>
      </c>
      <c r="E41" s="349">
        <v>70</v>
      </c>
      <c r="G41" s="446" t="s">
        <v>856</v>
      </c>
      <c r="H41" s="447" t="s">
        <v>870</v>
      </c>
      <c r="I41" s="448" t="s">
        <v>872</v>
      </c>
      <c r="J41" s="449">
        <v>55</v>
      </c>
      <c r="K41" s="450">
        <v>70</v>
      </c>
    </row>
    <row r="42" spans="1:11">
      <c r="A42" s="346" t="s">
        <v>164</v>
      </c>
      <c r="B42" s="96" t="s">
        <v>879</v>
      </c>
      <c r="C42" s="90"/>
      <c r="D42" s="32" t="s">
        <v>880</v>
      </c>
      <c r="E42" s="349">
        <v>25</v>
      </c>
      <c r="G42" s="446" t="s">
        <v>856</v>
      </c>
      <c r="H42" s="447" t="s">
        <v>870</v>
      </c>
      <c r="I42" s="448" t="s">
        <v>875</v>
      </c>
      <c r="J42" s="449">
        <v>55</v>
      </c>
      <c r="K42" s="450">
        <v>70</v>
      </c>
    </row>
    <row r="43" spans="1:11" ht="38.25">
      <c r="A43" s="352" t="s">
        <v>219</v>
      </c>
      <c r="B43" s="353">
        <v>50</v>
      </c>
      <c r="C43" s="90"/>
      <c r="D43" s="32" t="s">
        <v>943</v>
      </c>
      <c r="E43" s="349">
        <v>70</v>
      </c>
      <c r="G43" s="446" t="s">
        <v>158</v>
      </c>
      <c r="H43" s="447" t="s">
        <v>870</v>
      </c>
      <c r="I43" s="447" t="s">
        <v>216</v>
      </c>
      <c r="J43" s="449">
        <v>60</v>
      </c>
      <c r="K43" s="450">
        <v>70</v>
      </c>
    </row>
    <row r="44" spans="1:11" ht="25.5">
      <c r="A44" s="352" t="s">
        <v>220</v>
      </c>
      <c r="B44" s="354">
        <v>40</v>
      </c>
      <c r="C44" s="90"/>
      <c r="D44" s="32" t="s">
        <v>163</v>
      </c>
      <c r="E44" s="349">
        <v>70</v>
      </c>
      <c r="G44" s="446" t="s">
        <v>158</v>
      </c>
      <c r="H44" s="447" t="s">
        <v>870</v>
      </c>
      <c r="I44" s="448" t="s">
        <v>217</v>
      </c>
      <c r="J44" s="449">
        <v>60</v>
      </c>
      <c r="K44" s="450">
        <v>70</v>
      </c>
    </row>
    <row r="45" spans="1:11" s="94" customFormat="1" ht="38.25">
      <c r="A45" s="352" t="s">
        <v>221</v>
      </c>
      <c r="B45" s="354">
        <v>40</v>
      </c>
      <c r="C45" s="354"/>
      <c r="D45" s="88"/>
      <c r="E45" s="349"/>
      <c r="F45" s="112"/>
      <c r="G45" s="446" t="s">
        <v>856</v>
      </c>
      <c r="H45" s="447" t="s">
        <v>870</v>
      </c>
      <c r="I45" s="448" t="s">
        <v>860</v>
      </c>
      <c r="J45" s="449">
        <v>55</v>
      </c>
      <c r="K45" s="450">
        <v>70</v>
      </c>
    </row>
    <row r="46" spans="1:11">
      <c r="A46" s="305" t="s">
        <v>206</v>
      </c>
      <c r="B46" s="90">
        <v>40</v>
      </c>
      <c r="C46" s="90"/>
      <c r="D46" s="92" t="s">
        <v>164</v>
      </c>
      <c r="E46" s="351" t="s">
        <v>879</v>
      </c>
      <c r="G46" s="446" t="s">
        <v>856</v>
      </c>
      <c r="H46" s="447" t="s">
        <v>870</v>
      </c>
      <c r="I46" s="448" t="s">
        <v>873</v>
      </c>
      <c r="J46" s="449">
        <v>70</v>
      </c>
      <c r="K46" s="450">
        <v>70</v>
      </c>
    </row>
    <row r="47" spans="1:11" ht="38.25">
      <c r="A47" s="305" t="s">
        <v>207</v>
      </c>
      <c r="B47" s="90">
        <v>35</v>
      </c>
      <c r="C47" s="90"/>
      <c r="D47" s="355" t="s">
        <v>219</v>
      </c>
      <c r="E47" s="356">
        <v>60</v>
      </c>
      <c r="G47" s="446" t="s">
        <v>856</v>
      </c>
      <c r="H47" s="447" t="s">
        <v>870</v>
      </c>
      <c r="I47" s="448" t="s">
        <v>161</v>
      </c>
      <c r="J47" s="449">
        <v>70</v>
      </c>
      <c r="K47" s="450">
        <v>70</v>
      </c>
    </row>
    <row r="48" spans="1:11" ht="25.5">
      <c r="A48" s="305"/>
      <c r="B48" s="90"/>
      <c r="C48" s="90"/>
      <c r="D48" s="355" t="s">
        <v>220</v>
      </c>
      <c r="E48" s="357">
        <v>60</v>
      </c>
      <c r="G48" s="446" t="s">
        <v>856</v>
      </c>
      <c r="H48" s="447" t="s">
        <v>870</v>
      </c>
      <c r="I48" s="448" t="s">
        <v>283</v>
      </c>
      <c r="J48" s="449">
        <v>70</v>
      </c>
      <c r="K48" s="450">
        <v>70</v>
      </c>
    </row>
    <row r="49" spans="1:11" ht="25.5">
      <c r="A49" s="346" t="s">
        <v>158</v>
      </c>
      <c r="B49" s="96" t="s">
        <v>879</v>
      </c>
      <c r="C49" s="90"/>
      <c r="D49" s="355" t="s">
        <v>221</v>
      </c>
      <c r="E49" s="357">
        <v>40</v>
      </c>
      <c r="G49" s="446" t="s">
        <v>856</v>
      </c>
      <c r="H49" s="447" t="s">
        <v>870</v>
      </c>
      <c r="I49" s="448" t="s">
        <v>943</v>
      </c>
      <c r="J49" s="449">
        <v>70</v>
      </c>
      <c r="K49" s="450">
        <v>70</v>
      </c>
    </row>
    <row r="50" spans="1:11">
      <c r="A50" s="305" t="s">
        <v>160</v>
      </c>
      <c r="B50" s="90">
        <v>35</v>
      </c>
      <c r="C50" s="90"/>
      <c r="D50" s="88" t="s">
        <v>206</v>
      </c>
      <c r="E50" s="349">
        <v>40</v>
      </c>
      <c r="G50" s="446" t="s">
        <v>856</v>
      </c>
      <c r="H50" s="447" t="s">
        <v>870</v>
      </c>
      <c r="I50" s="448" t="s">
        <v>876</v>
      </c>
      <c r="J50" s="449">
        <v>75</v>
      </c>
      <c r="K50" s="450">
        <v>70</v>
      </c>
    </row>
    <row r="51" spans="1:11">
      <c r="A51" s="305" t="s">
        <v>208</v>
      </c>
      <c r="B51" s="90">
        <v>40</v>
      </c>
      <c r="C51" s="90"/>
      <c r="D51" s="88" t="s">
        <v>207</v>
      </c>
      <c r="E51" s="349">
        <v>35</v>
      </c>
      <c r="G51" s="446" t="s">
        <v>158</v>
      </c>
      <c r="H51" s="447" t="s">
        <v>153</v>
      </c>
      <c r="I51" s="448" t="s">
        <v>155</v>
      </c>
      <c r="J51" s="449">
        <v>50</v>
      </c>
      <c r="K51" s="450">
        <v>75</v>
      </c>
    </row>
    <row r="52" spans="1:11">
      <c r="A52" s="305" t="s">
        <v>209</v>
      </c>
      <c r="B52" s="90">
        <v>50</v>
      </c>
      <c r="C52" s="90"/>
      <c r="D52" s="88"/>
      <c r="E52" s="349"/>
      <c r="G52" s="446" t="s">
        <v>158</v>
      </c>
      <c r="H52" s="447" t="s">
        <v>153</v>
      </c>
      <c r="I52" s="448" t="s">
        <v>211</v>
      </c>
      <c r="J52" s="449">
        <v>50</v>
      </c>
      <c r="K52" s="450">
        <v>75</v>
      </c>
    </row>
    <row r="53" spans="1:11" ht="13.5" thickBot="1">
      <c r="A53" s="305" t="s">
        <v>210</v>
      </c>
      <c r="B53" s="90">
        <v>10</v>
      </c>
      <c r="C53" s="90"/>
      <c r="D53" s="92" t="s">
        <v>158</v>
      </c>
      <c r="E53" s="351" t="s">
        <v>879</v>
      </c>
      <c r="G53" s="456" t="s">
        <v>158</v>
      </c>
      <c r="H53" s="457" t="s">
        <v>153</v>
      </c>
      <c r="I53" s="458" t="s">
        <v>654</v>
      </c>
      <c r="J53" s="459">
        <v>50</v>
      </c>
      <c r="K53" s="460">
        <v>75</v>
      </c>
    </row>
    <row r="54" spans="1:11">
      <c r="A54" s="305" t="s">
        <v>155</v>
      </c>
      <c r="B54" s="90">
        <v>50</v>
      </c>
      <c r="C54" s="90"/>
      <c r="D54" s="88" t="s">
        <v>160</v>
      </c>
      <c r="E54" s="349">
        <v>35</v>
      </c>
      <c r="I54" s="705" t="s">
        <v>595</v>
      </c>
      <c r="J54" s="706"/>
      <c r="K54" s="707">
        <v>7</v>
      </c>
    </row>
    <row r="55" spans="1:11">
      <c r="A55" s="305" t="s">
        <v>211</v>
      </c>
      <c r="B55" s="90">
        <v>50</v>
      </c>
      <c r="C55" s="90"/>
      <c r="D55" s="88" t="s">
        <v>208</v>
      </c>
      <c r="E55" s="349">
        <v>40</v>
      </c>
      <c r="I55" s="705" t="s">
        <v>596</v>
      </c>
      <c r="J55" s="706"/>
      <c r="K55" s="707">
        <v>25</v>
      </c>
    </row>
    <row r="56" spans="1:11">
      <c r="A56" s="305" t="s">
        <v>654</v>
      </c>
      <c r="B56" s="90">
        <v>50</v>
      </c>
      <c r="C56" s="90"/>
      <c r="D56" s="88" t="s">
        <v>209</v>
      </c>
      <c r="E56" s="349">
        <v>50</v>
      </c>
    </row>
    <row r="57" spans="1:11">
      <c r="A57" s="305" t="s">
        <v>212</v>
      </c>
      <c r="B57" s="90">
        <v>40</v>
      </c>
      <c r="C57" s="90"/>
      <c r="D57" s="88" t="s">
        <v>210</v>
      </c>
      <c r="E57" s="349">
        <v>10</v>
      </c>
    </row>
    <row r="58" spans="1:11">
      <c r="A58" s="305" t="s">
        <v>213</v>
      </c>
      <c r="B58" s="90">
        <v>35</v>
      </c>
      <c r="C58" s="90"/>
      <c r="D58" s="88" t="s">
        <v>155</v>
      </c>
      <c r="E58" s="349">
        <v>50</v>
      </c>
    </row>
    <row r="59" spans="1:11">
      <c r="A59" s="305" t="s">
        <v>214</v>
      </c>
      <c r="B59" s="90">
        <v>35</v>
      </c>
      <c r="C59" s="90"/>
      <c r="D59" s="88" t="s">
        <v>211</v>
      </c>
      <c r="E59" s="349">
        <v>50</v>
      </c>
    </row>
    <row r="60" spans="1:11">
      <c r="A60" s="305"/>
      <c r="B60" s="90"/>
      <c r="C60" s="90"/>
      <c r="D60" s="88" t="s">
        <v>654</v>
      </c>
      <c r="E60" s="349">
        <v>50</v>
      </c>
    </row>
    <row r="61" spans="1:11">
      <c r="A61" s="346" t="s">
        <v>215</v>
      </c>
      <c r="B61" s="96" t="s">
        <v>879</v>
      </c>
      <c r="C61" s="90"/>
      <c r="D61" s="88" t="s">
        <v>212</v>
      </c>
      <c r="E61" s="349">
        <v>40</v>
      </c>
    </row>
    <row r="62" spans="1:11">
      <c r="A62" s="358" t="s">
        <v>216</v>
      </c>
      <c r="B62" s="95">
        <v>60</v>
      </c>
      <c r="C62" s="90"/>
      <c r="D62" s="88" t="s">
        <v>213</v>
      </c>
      <c r="E62" s="349">
        <v>35</v>
      </c>
    </row>
    <row r="63" spans="1:11">
      <c r="A63" s="305" t="s">
        <v>217</v>
      </c>
      <c r="B63" s="764">
        <v>40</v>
      </c>
      <c r="C63" s="90"/>
      <c r="D63" s="88" t="s">
        <v>214</v>
      </c>
      <c r="E63" s="349">
        <v>35</v>
      </c>
    </row>
    <row r="64" spans="1:11">
      <c r="A64" s="305" t="s">
        <v>218</v>
      </c>
      <c r="B64" s="90">
        <v>35</v>
      </c>
      <c r="C64" s="90"/>
      <c r="D64" s="88"/>
      <c r="E64" s="349"/>
    </row>
    <row r="65" spans="1:5">
      <c r="A65" s="305"/>
      <c r="B65" s="90"/>
      <c r="C65" s="90"/>
      <c r="D65" s="92" t="s">
        <v>215</v>
      </c>
      <c r="E65" s="351" t="s">
        <v>879</v>
      </c>
    </row>
    <row r="66" spans="1:5">
      <c r="A66" s="305"/>
      <c r="B66" s="90"/>
      <c r="C66" s="90"/>
      <c r="D66" s="300" t="s">
        <v>216</v>
      </c>
      <c r="E66" s="349">
        <v>60</v>
      </c>
    </row>
    <row r="67" spans="1:5">
      <c r="A67" s="305"/>
      <c r="B67" s="90"/>
      <c r="C67" s="90"/>
      <c r="D67" s="88" t="s">
        <v>217</v>
      </c>
      <c r="E67" s="349">
        <v>60</v>
      </c>
    </row>
    <row r="68" spans="1:5">
      <c r="A68" s="305"/>
      <c r="B68" s="90"/>
      <c r="C68" s="90"/>
      <c r="D68" s="88" t="s">
        <v>218</v>
      </c>
      <c r="E68" s="349">
        <v>35</v>
      </c>
    </row>
    <row r="69" spans="1:5">
      <c r="A69" s="305"/>
      <c r="B69" s="90"/>
      <c r="C69" s="90"/>
      <c r="D69" s="359" t="s">
        <v>254</v>
      </c>
      <c r="E69" s="349">
        <v>110</v>
      </c>
    </row>
    <row r="70" spans="1:5">
      <c r="A70" s="305"/>
      <c r="B70" s="90"/>
      <c r="C70" s="90"/>
      <c r="D70" s="359" t="s">
        <v>255</v>
      </c>
      <c r="E70" s="349">
        <v>75</v>
      </c>
    </row>
    <row r="71" spans="1:5">
      <c r="A71" s="305"/>
      <c r="B71" s="90"/>
      <c r="C71" s="90"/>
      <c r="D71" s="90"/>
      <c r="E71" s="349"/>
    </row>
    <row r="72" spans="1:5">
      <c r="A72" s="305"/>
      <c r="B72" s="90"/>
      <c r="C72" s="90"/>
      <c r="D72" s="92" t="s">
        <v>126</v>
      </c>
      <c r="E72" s="351" t="s">
        <v>879</v>
      </c>
    </row>
    <row r="73" spans="1:5">
      <c r="A73" s="305"/>
      <c r="B73" s="90"/>
      <c r="C73" s="90"/>
      <c r="D73" s="300" t="s">
        <v>127</v>
      </c>
      <c r="E73" s="349">
        <v>50</v>
      </c>
    </row>
    <row r="74" spans="1:5" ht="13.5" thickBot="1">
      <c r="A74" s="360"/>
      <c r="B74" s="361"/>
      <c r="C74" s="361"/>
      <c r="D74" s="362" t="s">
        <v>141</v>
      </c>
      <c r="E74" s="363">
        <v>15</v>
      </c>
    </row>
  </sheetData>
  <mergeCells count="1">
    <mergeCell ref="D2:E2"/>
  </mergeCells>
  <phoneticPr fontId="25" type="noConversion"/>
  <pageMargins left="0.75" right="0.75" top="1" bottom="1" header="0.5" footer="0.5"/>
  <pageSetup paperSize="3" scale="54" orientation="portrait" r:id="rId1"/>
  <headerFooter alignWithMargins="0">
    <oddFooter>&amp;C&amp;A&amp;R&amp;P of &amp;N</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20</vt:i4>
      </vt:variant>
      <vt:variant>
        <vt:lpstr>Charts</vt:lpstr>
      </vt:variant>
      <vt:variant>
        <vt:i4>4</vt:i4>
      </vt:variant>
      <vt:variant>
        <vt:lpstr>Named Ranges</vt:lpstr>
      </vt:variant>
      <vt:variant>
        <vt:i4>14</vt:i4>
      </vt:variant>
    </vt:vector>
  </HeadingPairs>
  <TitlesOfParts>
    <vt:vector size="38" baseType="lpstr">
      <vt:lpstr>Richardson Elec Dist- R&amp;R Proj</vt:lpstr>
      <vt:lpstr>Richardson NatG Dist- R&amp;R Proj</vt:lpstr>
      <vt:lpstr>Richardson Water - R&amp;R Proj</vt:lpstr>
      <vt:lpstr>Wainwright Summary</vt:lpstr>
      <vt:lpstr>Wainwright CHPP&amp;Dist- R&amp;R Proj</vt:lpstr>
      <vt:lpstr>CM Cost Estimating Worksheet</vt:lpstr>
      <vt:lpstr>Wainwright Electrical Dist</vt:lpstr>
      <vt:lpstr>Wainwright Elec - R&amp;R Proj</vt:lpstr>
      <vt:lpstr>Wainwright Water Dist</vt:lpstr>
      <vt:lpstr>Wainwright Water - R&amp;R Proj</vt:lpstr>
      <vt:lpstr>Wainwright WW Collection</vt:lpstr>
      <vt:lpstr>Wainwright WW - R&amp;R Proj</vt:lpstr>
      <vt:lpstr>Wainwright_Pipe_R_R_Th&amp;Pr</vt:lpstr>
      <vt:lpstr>FWA Utilidor RCN</vt:lpstr>
      <vt:lpstr>Utilidor Section Plan</vt:lpstr>
      <vt:lpstr>Utilidor Section Plan_Rearr </vt:lpstr>
      <vt:lpstr>Wainwright_All_R_R_Pr</vt:lpstr>
      <vt:lpstr>Wainwright_All_R_R_Th</vt:lpstr>
      <vt:lpstr>Inflation-OLD</vt:lpstr>
      <vt:lpstr>Design Lives</vt:lpstr>
      <vt:lpstr>Wainwright_PipingChart_Len_ Pr</vt:lpstr>
      <vt:lpstr>Wainwright_All_Chart_Pr</vt:lpstr>
      <vt:lpstr>Wainwright_All_Chart_Th</vt:lpstr>
      <vt:lpstr>Wainwright_PipingChart_Len_Th</vt:lpstr>
      <vt:lpstr>'CM Cost Estimating Worksheet'!Print_Area</vt:lpstr>
      <vt:lpstr>'Utilidor Section Plan'!Print_Area</vt:lpstr>
      <vt:lpstr>'Utilidor Section Plan_Rearr '!Print_Area</vt:lpstr>
      <vt:lpstr>'Wainwright Electrical Dist'!Print_Area</vt:lpstr>
      <vt:lpstr>'Wainwright Water Dist'!Print_Area</vt:lpstr>
      <vt:lpstr>'Wainwright WW Collection'!Print_Area</vt:lpstr>
      <vt:lpstr>'Wainwright_Pipe_R_R_Th&amp;Pr'!Print_Area</vt:lpstr>
      <vt:lpstr>'CM Cost Estimating Worksheet'!Print_Titles</vt:lpstr>
      <vt:lpstr>'Wainwright Electrical Dist'!Print_Titles</vt:lpstr>
      <vt:lpstr>'Wainwright Water Dist'!Print_Titles</vt:lpstr>
      <vt:lpstr>'Wainwright WW Collection'!Print_Titles</vt:lpstr>
      <vt:lpstr>Wainwright_All_R_R_Pr!Print_Titles</vt:lpstr>
      <vt:lpstr>Wainwright_All_R_R_Th!Print_Titles</vt:lpstr>
      <vt:lpstr>'Wainwright_Pipe_R_R_Th&amp;Pr'!Print_Titles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Message</dc:title>
  <dc:creator>Vani Kathula/SJC</dc:creator>
  <cp:lastModifiedBy>btangeman</cp:lastModifiedBy>
  <cp:lastPrinted>2009-09-02T22:05:21Z</cp:lastPrinted>
  <dcterms:created xsi:type="dcterms:W3CDTF">2003-10-23T23:35:58Z</dcterms:created>
  <dcterms:modified xsi:type="dcterms:W3CDTF">2009-09-02T22:05:23Z</dcterms:modified>
</cp:coreProperties>
</file>