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beth Soutar\Documents\GItHub\oral-oligonucleotide-therapy\Edit tables\"/>
    </mc:Choice>
  </mc:AlternateContent>
  <xr:revisionPtr revIDLastSave="0" documentId="8_{155E3E34-C501-496D-818F-BBFC70C6E26F}" xr6:coauthVersionLast="47" xr6:coauthVersionMax="47" xr10:uidLastSave="{00000000-0000-0000-0000-000000000000}"/>
  <bookViews>
    <workbookView xWindow="11625" yWindow="-16320" windowWidth="29040" windowHeight="15840" firstSheet="1" activeTab="6" xr2:uid="{00000000-000D-0000-FFFF-FFFF00000000}"/>
  </bookViews>
  <sheets>
    <sheet name="Sheet 1, no struc AZD conjug" sheetId="5" r:id="rId1"/>
    <sheet name="replace BLQ with #" sheetId="6" r:id="rId2"/>
    <sheet name="2023-08-06 " sheetId="7" r:id="rId3"/>
    <sheet name="2023-08-14" sheetId="8" r:id="rId4"/>
    <sheet name="2023-08-15 freq table &amp; dist ch" sheetId="9" r:id="rId5"/>
    <sheet name="freq dist histog" sheetId="11" r:id="rId6"/>
    <sheet name="plasma PCSK vs liver conc" sheetId="12" r:id="rId7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1" i="12" l="1"/>
  <c r="H28" i="12"/>
  <c r="M25" i="12"/>
  <c r="N24" i="12" s="1"/>
  <c r="L25" i="12"/>
  <c r="N25" i="12" s="1"/>
  <c r="K25" i="12"/>
  <c r="N21" i="12"/>
  <c r="M21" i="12"/>
  <c r="N20" i="12" s="1"/>
  <c r="L21" i="12"/>
  <c r="K21" i="12"/>
  <c r="N17" i="12"/>
  <c r="M17" i="12"/>
  <c r="N16" i="12" s="1"/>
  <c r="L17" i="12"/>
  <c r="K17" i="12"/>
  <c r="N13" i="12"/>
  <c r="M13" i="12"/>
  <c r="N12" i="12" s="1"/>
  <c r="L13" i="12"/>
  <c r="K13" i="12"/>
  <c r="N9" i="12"/>
  <c r="M9" i="12"/>
  <c r="N8" i="12" s="1"/>
  <c r="L9" i="12"/>
  <c r="K9" i="12"/>
  <c r="N5" i="12"/>
  <c r="M5" i="12"/>
  <c r="N4" i="12" s="1"/>
  <c r="P4" i="12" s="1"/>
  <c r="L5" i="12"/>
  <c r="K5" i="12"/>
  <c r="Z2" i="12"/>
  <c r="Q56" i="9"/>
  <c r="Q55" i="9"/>
  <c r="Q54" i="9"/>
  <c r="H31" i="9"/>
  <c r="H28" i="9"/>
  <c r="M25" i="9"/>
  <c r="L25" i="9"/>
  <c r="N25" i="9" s="1"/>
  <c r="K25" i="9"/>
  <c r="P24" i="9" s="1"/>
  <c r="N24" i="9"/>
  <c r="M21" i="9"/>
  <c r="L21" i="9"/>
  <c r="N21" i="9" s="1"/>
  <c r="K21" i="9"/>
  <c r="N20" i="9"/>
  <c r="M17" i="9"/>
  <c r="L17" i="9"/>
  <c r="N17" i="9" s="1"/>
  <c r="K17" i="9"/>
  <c r="O16" i="9" s="1"/>
  <c r="N16" i="9"/>
  <c r="M13" i="9"/>
  <c r="N12" i="9" s="1"/>
  <c r="P12" i="9" s="1"/>
  <c r="L13" i="9"/>
  <c r="N13" i="9" s="1"/>
  <c r="K13" i="9"/>
  <c r="M9" i="9"/>
  <c r="N8" i="9" s="1"/>
  <c r="L9" i="9"/>
  <c r="N9" i="9" s="1"/>
  <c r="K9" i="9"/>
  <c r="M5" i="9"/>
  <c r="N4" i="9" s="1"/>
  <c r="P4" i="9" s="1"/>
  <c r="L5" i="9"/>
  <c r="N5" i="9" s="1"/>
  <c r="K5" i="9"/>
  <c r="AB2" i="9"/>
  <c r="H31" i="8"/>
  <c r="H28" i="8"/>
  <c r="O9" i="12" l="1"/>
  <c r="O13" i="12"/>
  <c r="O17" i="12"/>
  <c r="O21" i="12"/>
  <c r="P24" i="12"/>
  <c r="O5" i="12"/>
  <c r="O25" i="12"/>
  <c r="P20" i="12"/>
  <c r="O20" i="12"/>
  <c r="P8" i="12"/>
  <c r="O8" i="12"/>
  <c r="P12" i="12"/>
  <c r="O12" i="12"/>
  <c r="P16" i="12"/>
  <c r="O16" i="12"/>
  <c r="O24" i="12"/>
  <c r="P20" i="9"/>
  <c r="O8" i="9"/>
  <c r="O5" i="9"/>
  <c r="O12" i="9"/>
  <c r="O20" i="9"/>
  <c r="P8" i="9"/>
  <c r="P16" i="9"/>
  <c r="O24" i="9"/>
  <c r="O9" i="9"/>
  <c r="O13" i="9"/>
  <c r="O17" i="9"/>
  <c r="O21" i="9"/>
  <c r="O25" i="9"/>
  <c r="L5" i="8" l="1"/>
  <c r="K5" i="8"/>
  <c r="J5" i="8"/>
  <c r="L25" i="8"/>
  <c r="M24" i="8" s="1"/>
  <c r="L21" i="8"/>
  <c r="M20" i="8" s="1"/>
  <c r="L17" i="8"/>
  <c r="M16" i="8" s="1"/>
  <c r="L13" i="8"/>
  <c r="M12" i="8" s="1"/>
  <c r="L9" i="8"/>
  <c r="M8" i="8" s="1"/>
  <c r="K9" i="8"/>
  <c r="M9" i="8" s="1"/>
  <c r="K13" i="8"/>
  <c r="M13" i="8" s="1"/>
  <c r="K17" i="8"/>
  <c r="M17" i="8" s="1"/>
  <c r="K21" i="8"/>
  <c r="M21" i="8" s="1"/>
  <c r="K25" i="8"/>
  <c r="M25" i="8" s="1"/>
  <c r="J9" i="8"/>
  <c r="J13" i="8"/>
  <c r="N12" i="8" s="1"/>
  <c r="J17" i="8"/>
  <c r="J21" i="8"/>
  <c r="N20" i="8" s="1"/>
  <c r="J25" i="8"/>
  <c r="O24" i="8" s="1"/>
  <c r="AA2" i="8"/>
  <c r="O2" i="7"/>
  <c r="H5" i="7"/>
  <c r="H4" i="7"/>
  <c r="H3" i="7"/>
  <c r="H2" i="7"/>
  <c r="H3" i="6"/>
  <c r="H4" i="6"/>
  <c r="H5" i="6"/>
  <c r="H2" i="6"/>
  <c r="N17" i="8" l="1"/>
  <c r="O16" i="8"/>
  <c r="N9" i="8"/>
  <c r="O8" i="8"/>
  <c r="N16" i="8"/>
  <c r="N8" i="8"/>
  <c r="O20" i="8"/>
  <c r="N13" i="8"/>
  <c r="O12" i="8"/>
  <c r="N24" i="8"/>
  <c r="N21" i="8"/>
  <c r="N25" i="8"/>
  <c r="M4" i="8"/>
  <c r="O4" i="8" s="1"/>
  <c r="M5" i="8"/>
  <c r="N5" i="8" l="1"/>
</calcChain>
</file>

<file path=xl/sharedStrings.xml><?xml version="1.0" encoding="utf-8"?>
<sst xmlns="http://schemas.openxmlformats.org/spreadsheetml/2006/main" count="1015" uniqueCount="142">
  <si>
    <t>Animal #</t>
  </si>
  <si>
    <t>Group</t>
  </si>
  <si>
    <t>Study Day</t>
  </si>
  <si>
    <t>ASO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</si>
  <si>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</si>
  <si>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</si>
  <si>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</si>
  <si>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</si>
  <si>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</si>
  <si>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</si>
  <si>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</si>
  <si>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</si>
  <si>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</si>
  <si>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</si>
  <si>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</si>
  <si>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</si>
  <si>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</si>
  <si>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</si>
  <si>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</si>
  <si>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</si>
  <si>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</si>
  <si>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</si>
  <si>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</si>
  <si>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</si>
  <si>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</si>
  <si>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</si>
  <si>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</si>
  <si>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</si>
  <si>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</si>
  <si>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</si>
  <si>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</si>
  <si>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</si>
  <si>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</si>
  <si>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</si>
  <si>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</si>
  <si>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</si>
  <si>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</si>
  <si>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</si>
  <si>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</si>
  <si>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</si>
  <si>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Dose (mg/kg)</t>
  </si>
  <si>
    <t>BLQ</t>
  </si>
  <si>
    <t>Liver exposure (ug/g) [BLQ=0.54 ug/g]</t>
  </si>
  <si>
    <t>vehicle</t>
  </si>
  <si>
    <t>A1</t>
  </si>
  <si>
    <t>A2</t>
  </si>
  <si>
    <t>A3</t>
  </si>
  <si>
    <t>A4</t>
  </si>
  <si>
    <t>Time after last dose (h)</t>
  </si>
  <si>
    <t>PCSK9 predose  (ng/mL)</t>
  </si>
  <si>
    <t>PCSK9 termination  (ng/mL)</t>
  </si>
  <si>
    <t xml:space="preserve">PCSK9 (% of predose) </t>
  </si>
  <si>
    <t>PCSK9 (% of vehicle)</t>
  </si>
  <si>
    <t>LDL-cholesterol (mg/dL)</t>
  </si>
  <si>
    <t>LDL cholesterol (% of vehicle)</t>
  </si>
  <si>
    <t xml:space="preserve">AZD8233 </t>
  </si>
  <si>
    <t>AZD8233</t>
  </si>
  <si>
    <t>ION848833</t>
  </si>
  <si>
    <t>Liver exposure (ug/g) replace BLQ</t>
  </si>
  <si>
    <t>Replicate Column K: PCSK9 [Termination] of predose</t>
  </si>
  <si>
    <t>Uncongugated - Liver exposure (ug/g) [BLQ=0.54 ug/g]</t>
  </si>
  <si>
    <t>Uncongugated GalNAc Liver exposure (ug/g) replace BLQ</t>
  </si>
  <si>
    <t>Significant differences between doses</t>
  </si>
  <si>
    <t>between 0 and 0.25</t>
  </si>
  <si>
    <t>between 0.25 and 0.5</t>
  </si>
  <si>
    <t>between 0.5 and 1</t>
  </si>
  <si>
    <t>between 0 and 0.5</t>
  </si>
  <si>
    <t>between 0 and 1</t>
  </si>
  <si>
    <t>between 0.25 and 1</t>
  </si>
  <si>
    <t>between 2.5 and 5</t>
  </si>
  <si>
    <t>between 0.5 and 2.5</t>
  </si>
  <si>
    <t>between 1 and 2.5</t>
  </si>
  <si>
    <t>between 1 and 5</t>
  </si>
  <si>
    <t>Fig 1A Uncongugated - Liver exposure (ug/g) [BLQ=0.54 ug/g]</t>
  </si>
  <si>
    <t>Estimate population mean</t>
  </si>
  <si>
    <r>
      <t xml:space="preserve">95% Confidence Interval for </t>
    </r>
    <r>
      <rPr>
        <b/>
        <sz val="11"/>
        <color theme="1"/>
        <rFont val="Calibri"/>
        <family val="2"/>
      </rPr>
      <t>µ = x</t>
    </r>
    <r>
      <rPr>
        <b/>
        <vertAlign val="subscript"/>
        <sz val="11"/>
        <color theme="1"/>
        <rFont val="Calibri"/>
        <family val="2"/>
      </rPr>
      <t xml:space="preserve">sample mean </t>
    </r>
    <r>
      <rPr>
        <b/>
        <sz val="11"/>
        <color theme="1"/>
        <rFont val="Calibri"/>
        <family val="2"/>
      </rPr>
      <t>± 
(t value for df) (s</t>
    </r>
    <r>
      <rPr>
        <b/>
        <vertAlign val="subscript"/>
        <sz val="11"/>
        <color theme="1"/>
        <rFont val="Calibri"/>
        <family val="2"/>
      </rPr>
      <t>sample std dev</t>
    </r>
    <r>
      <rPr>
        <b/>
        <sz val="11"/>
        <color theme="1"/>
        <rFont val="Calibri"/>
        <family val="2"/>
      </rPr>
      <t>/√n)</t>
    </r>
    <r>
      <rPr>
        <b/>
        <sz val="11"/>
        <color theme="1"/>
        <rFont val="Calibri"/>
        <family val="2"/>
        <scheme val="minor"/>
      </rPr>
      <t xml:space="preserve">: 
probability that population mean falls within values. 
x
</t>
    </r>
  </si>
  <si>
    <r>
      <t>Sample Arithmetic Mean of liver exposure/dose = x</t>
    </r>
    <r>
      <rPr>
        <b/>
        <vertAlign val="subscript"/>
        <sz val="11"/>
        <color theme="1"/>
        <rFont val="Calibri"/>
        <family val="2"/>
        <scheme val="minor"/>
      </rPr>
      <t>sample mean</t>
    </r>
  </si>
  <si>
    <r>
      <t>Sample std dev of liver exposure/dose = s</t>
    </r>
    <r>
      <rPr>
        <b/>
        <vertAlign val="subscript"/>
        <sz val="11"/>
        <color theme="1"/>
        <rFont val="Calibri"/>
        <family val="2"/>
        <scheme val="minor"/>
      </rPr>
      <t>sample s.d.</t>
    </r>
  </si>
  <si>
    <r>
      <t>Standard Error of Mean: deviation of 
x</t>
    </r>
    <r>
      <rPr>
        <b/>
        <vertAlign val="subscript"/>
        <sz val="11"/>
        <color theme="1"/>
        <rFont val="Calibri"/>
        <family val="2"/>
        <scheme val="minor"/>
      </rPr>
      <t>sample mean</t>
    </r>
    <r>
      <rPr>
        <b/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</rPr>
      <t>µ</t>
    </r>
    <r>
      <rPr>
        <b/>
        <vertAlign val="subscript"/>
        <sz val="11"/>
        <color theme="1"/>
        <rFont val="Calibri"/>
        <family val="2"/>
        <scheme val="minor"/>
      </rPr>
      <t>population mean</t>
    </r>
    <r>
      <rPr>
        <b/>
        <sz val="11"/>
        <color theme="1"/>
        <rFont val="Calibri"/>
        <family val="2"/>
        <scheme val="minor"/>
      </rPr>
      <t xml:space="preserve"> =  
 s</t>
    </r>
    <r>
      <rPr>
        <b/>
        <vertAlign val="subscript"/>
        <sz val="11"/>
        <color theme="1"/>
        <rFont val="Calibri"/>
        <family val="2"/>
        <scheme val="minor"/>
      </rPr>
      <t>sample s.d.</t>
    </r>
    <r>
      <rPr>
        <b/>
        <sz val="11"/>
        <color theme="1"/>
        <rFont val="Calibri"/>
        <family val="2"/>
        <scheme val="minor"/>
      </rPr>
      <t>/√n</t>
    </r>
    <r>
      <rPr>
        <b/>
        <vertAlign val="subscript"/>
        <sz val="11"/>
        <color theme="1"/>
        <rFont val="Calibri"/>
        <family val="2"/>
        <scheme val="minor"/>
      </rPr>
      <t>sample size</t>
    </r>
    <r>
      <rPr>
        <b/>
        <sz val="11"/>
        <color theme="1"/>
        <rFont val="Calibri"/>
        <family val="2"/>
        <scheme val="minor"/>
      </rPr>
      <t xml:space="preserve">
</t>
    </r>
  </si>
  <si>
    <r>
      <t>Lower 95% Confidence Limit = 
x</t>
    </r>
    <r>
      <rPr>
        <b/>
        <vertAlign val="subscript"/>
        <sz val="11"/>
        <color theme="1"/>
        <rFont val="Calibri"/>
        <family val="2"/>
        <scheme val="minor"/>
      </rPr>
      <t>sample mean</t>
    </r>
    <r>
      <rPr>
        <b/>
        <sz val="11"/>
        <color theme="1"/>
        <rFont val="Calibri"/>
        <family val="2"/>
        <scheme val="minor"/>
      </rPr>
      <t xml:space="preserve"> ± (t value</t>
    </r>
    <r>
      <rPr>
        <b/>
        <vertAlign val="subscript"/>
        <sz val="11"/>
        <color theme="1"/>
        <rFont val="Calibri"/>
        <family val="2"/>
        <scheme val="minor"/>
      </rPr>
      <t>@ d.f.</t>
    </r>
    <r>
      <rPr>
        <b/>
        <sz val="11"/>
        <color theme="1"/>
        <rFont val="Calibri"/>
        <family val="2"/>
        <scheme val="minor"/>
      </rPr>
      <t xml:space="preserve">)(std error of mean) </t>
    </r>
  </si>
  <si>
    <r>
      <t>95% Confidence Interval = +- interval w/ 95% probability that µ</t>
    </r>
    <r>
      <rPr>
        <b/>
        <vertAlign val="subscript"/>
        <sz val="11"/>
        <color theme="1"/>
        <rFont val="Calibri"/>
        <family val="2"/>
        <scheme val="minor"/>
      </rPr>
      <t>population mean</t>
    </r>
    <r>
      <rPr>
        <b/>
        <sz val="11"/>
        <color theme="1"/>
        <rFont val="Calibri"/>
        <family val="2"/>
        <scheme val="minor"/>
      </rPr>
      <t xml:space="preserve"> falls inside = 
(t value</t>
    </r>
    <r>
      <rPr>
        <b/>
        <vertAlign val="subscript"/>
        <sz val="11"/>
        <color theme="1"/>
        <rFont val="Calibri"/>
        <family val="2"/>
        <scheme val="minor"/>
      </rPr>
      <t>@ d.f.</t>
    </r>
    <r>
      <rPr>
        <b/>
        <sz val="11"/>
        <color theme="1"/>
        <rFont val="Calibri"/>
        <family val="2"/>
        <scheme val="minor"/>
      </rPr>
      <t xml:space="preserve">)(std error of mean) </t>
    </r>
  </si>
  <si>
    <t>Upper 95% Confidence Limit</t>
  </si>
  <si>
    <t>Mean</t>
  </si>
  <si>
    <t>Observation s.d versus sample mean</t>
  </si>
  <si>
    <t>Std. dev</t>
  </si>
  <si>
    <t>Column1</t>
  </si>
  <si>
    <t>Exponential?</t>
  </si>
  <si>
    <t>Liver Exposure interval</t>
  </si>
  <si>
    <t>0.0 - 0.5</t>
  </si>
  <si>
    <t>1.5 - 2.0</t>
  </si>
  <si>
    <t>&gt; 0.5 - 1.0</t>
  </si>
  <si>
    <t>&gt; 1.0 - 1.5</t>
  </si>
  <si>
    <t xml:space="preserve">Frequency Distribution </t>
  </si>
  <si>
    <t>Data</t>
  </si>
  <si>
    <t>Bins</t>
  </si>
  <si>
    <t>Labels</t>
  </si>
  <si>
    <t>to 2.00</t>
  </si>
  <si>
    <t>to 4.00</t>
  </si>
  <si>
    <t>to 6.00</t>
  </si>
  <si>
    <t>to 8.00</t>
  </si>
  <si>
    <t>to 10.00</t>
  </si>
  <si>
    <t>to 12.00</t>
  </si>
  <si>
    <t>to 14.00</t>
  </si>
  <si>
    <t>to 16.00</t>
  </si>
  <si>
    <t>to 18.00</t>
  </si>
  <si>
    <t>to 20.00</t>
  </si>
  <si>
    <t>to 22.00</t>
  </si>
  <si>
    <t>to 24.00</t>
  </si>
  <si>
    <t>to 26.00</t>
  </si>
  <si>
    <t>to 28.00</t>
  </si>
  <si>
    <t>to 30.00</t>
  </si>
  <si>
    <t>to 32.00</t>
  </si>
  <si>
    <t>to 34.00</t>
  </si>
  <si>
    <t>to 36.00</t>
  </si>
  <si>
    <t>to 38.00</t>
  </si>
  <si>
    <t>to 40.00</t>
  </si>
  <si>
    <t>to 42.00</t>
  </si>
  <si>
    <t>to 44.00</t>
  </si>
  <si>
    <t>to 46.00</t>
  </si>
  <si>
    <t>More</t>
  </si>
  <si>
    <t>Frequency</t>
  </si>
  <si>
    <t>Bin</t>
  </si>
  <si>
    <t>positive skew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</si>
  <si>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</si>
  <si>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</si>
  <si>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</si>
  <si>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</si>
  <si>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</si>
  <si>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</si>
  <si>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</si>
  <si>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</si>
  <si>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</si>
  <si>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</si>
  <si>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</si>
  <si>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</si>
  <si>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</si>
  <si>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 xml:space="preserve">skewed positive, but </t>
  </si>
  <si>
    <t xml:space="preserve">Standard Error of Skewness = </t>
  </si>
  <si>
    <t xml:space="preserve">Skewness = </t>
  </si>
  <si>
    <t xml:space="preserve">2x Standard error of skewness = </t>
  </si>
  <si>
    <t>Skewness &lt; 2x Standard Error</t>
  </si>
  <si>
    <t>Mean is Central tendency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</si>
</sst>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2" fontId="1" fillId="0" borderId="0" xfId="0" applyNumberFormat="1" applyFont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2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1" fontId="0" fillId="0" borderId="1" xfId="0" applyNumberFormat="1" applyBorder="1" applyAlignment="1">
      <alignment horizontal="right" vertical="center"/>
    </xf>
    <xf numFmtId="2" fontId="0" fillId="0" borderId="1" xfId="0" applyNumberFormat="1" applyBorder="1" applyAlignment="1">
      <alignment horizontal="right" vertical="center"/>
    </xf>
    <xf numFmtId="2" fontId="0" fillId="2" borderId="1" xfId="0" applyNumberFormat="1" applyFill="1" applyBorder="1" applyAlignment="1">
      <alignment horizontal="right" vertical="center"/>
    </xf>
    <xf numFmtId="2" fontId="0" fillId="0" borderId="1" xfId="0" applyNumberFormat="1" applyBorder="1" applyAlignment="1">
      <alignment horizontal="right"/>
    </xf>
    <xf numFmtId="0" fontId="0" fillId="3" borderId="1" xfId="0" applyFill="1" applyBorder="1" applyAlignment="1">
      <alignment horizontal="right" vertical="center"/>
    </xf>
    <xf numFmtId="1" fontId="0" fillId="3" borderId="1" xfId="0" applyNumberFormat="1" applyFill="1" applyBorder="1" applyAlignment="1">
      <alignment horizontal="right" vertical="center"/>
    </xf>
    <xf numFmtId="2" fontId="0" fillId="3" borderId="1" xfId="0" applyNumberFormat="1" applyFill="1" applyBorder="1" applyAlignment="1">
      <alignment horizontal="right" vertical="center"/>
    </xf>
    <xf numFmtId="2" fontId="0" fillId="3" borderId="1" xfId="0" applyNumberForma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0" xfId="0" applyFill="1" applyAlignment="1">
      <alignment horizontal="right" vertical="center"/>
    </xf>
    <xf numFmtId="2" fontId="0" fillId="3" borderId="0" xfId="0" applyNumberFormat="1" applyFill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2" fontId="0" fillId="2" borderId="1" xfId="0" applyNumberForma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2" fontId="0" fillId="3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2" fontId="0" fillId="2" borderId="1" xfId="0" applyNumberFormat="1" applyFill="1" applyBorder="1" applyAlignment="1">
      <alignment horizontal="center" vertical="center"/>
    </xf>
    <xf numFmtId="2" fontId="0" fillId="0" borderId="0" xfId="0" applyNumberFormat="1"/>
    <xf numFmtId="0" fontId="0" fillId="0" borderId="2" xfId="0" applyBorder="1"/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Continuous"/>
    </xf>
    <xf numFmtId="2" fontId="0" fillId="0" borderId="2" xfId="0" applyNumberFormat="1" applyBorder="1"/>
    <xf numFmtId="0" fontId="1" fillId="4" borderId="1" xfId="0" applyFont="1" applyFill="1" applyBorder="1" applyAlignment="1">
      <alignment horizontal="center" vertical="center" wrapText="1"/>
    </xf>
    <xf numFmtId="2" fontId="0" fillId="4" borderId="1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ln w="38100">
              <a:solidFill>
                <a:sysClr val="windowText" lastClr="000000"/>
              </a:solidFill>
            </a:ln>
          </c:spPr>
          <c:invertIfNegative val="0"/>
          <c:cat>
            <c:strRef>
              <c:f>'2023-08-15 freq table &amp; dist ch'!$N$60:$N$83</c:f>
              <c:strCache>
                <c:ptCount val="24"/>
                <c:pt idx="0">
                  <c:v>2.00</c:v>
                </c:pt>
                <c:pt idx="1">
                  <c:v>4.00</c:v>
                </c:pt>
                <c:pt idx="2">
                  <c:v>6.00</c:v>
                </c:pt>
                <c:pt idx="3">
                  <c:v>8.00</c:v>
                </c:pt>
                <c:pt idx="4">
                  <c:v>10.00</c:v>
                </c:pt>
                <c:pt idx="5">
                  <c:v>12.00</c:v>
                </c:pt>
                <c:pt idx="6">
                  <c:v>14.00</c:v>
                </c:pt>
                <c:pt idx="7">
                  <c:v>16.00</c:v>
                </c:pt>
                <c:pt idx="8">
                  <c:v>18.00</c:v>
                </c:pt>
                <c:pt idx="9">
                  <c:v>20.00</c:v>
                </c:pt>
                <c:pt idx="10">
                  <c:v>22.00</c:v>
                </c:pt>
                <c:pt idx="11">
                  <c:v>24.00</c:v>
                </c:pt>
                <c:pt idx="12">
                  <c:v>26.00</c:v>
                </c:pt>
                <c:pt idx="13">
                  <c:v>28.00</c:v>
                </c:pt>
                <c:pt idx="14">
                  <c:v>30.00</c:v>
                </c:pt>
                <c:pt idx="15">
                  <c:v>32.00</c:v>
                </c:pt>
                <c:pt idx="16">
                  <c:v>34.00</c:v>
                </c:pt>
                <c:pt idx="17">
                  <c:v>36.00</c:v>
                </c:pt>
                <c:pt idx="18">
                  <c:v>38.00</c:v>
                </c:pt>
                <c:pt idx="19">
                  <c:v>40.00</c:v>
                </c:pt>
                <c:pt idx="20">
                  <c:v>42.00</c:v>
                </c:pt>
                <c:pt idx="21">
                  <c:v>44.00</c:v>
                </c:pt>
                <c:pt idx="22">
                  <c:v>46.00</c:v>
                </c:pt>
                <c:pt idx="23">
                  <c:v>More</c:v>
                </c:pt>
              </c:strCache>
            </c:strRef>
          </c:cat>
          <c:val>
            <c:numRef>
              <c:f>'2023-08-15 freq table &amp; dist ch'!$O$60:$O$83</c:f>
              <c:numCache>
                <c:formatCode>General</c:formatCode>
                <c:ptCount val="24"/>
                <c:pt idx="0">
                  <c:v>8</c:v>
                </c:pt>
                <c:pt idx="1">
                  <c:v>0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E4-45FC-97CC-52A7FAAC2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835833104"/>
        <c:axId val="1857999232"/>
      </c:barChart>
      <c:catAx>
        <c:axId val="1835833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857999232"/>
        <c:crosses val="autoZero"/>
        <c:auto val="1"/>
        <c:lblAlgn val="ctr"/>
        <c:lblOffset val="100"/>
        <c:noMultiLvlLbl val="0"/>
      </c:catAx>
      <c:valAx>
        <c:axId val="18579992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35833104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'freq dist histog'!$A$2:$A$25</c:f>
              <c:strCache>
                <c:ptCount val="24"/>
                <c:pt idx="0">
                  <c:v>2.00</c:v>
                </c:pt>
                <c:pt idx="1">
                  <c:v>4.00</c:v>
                </c:pt>
                <c:pt idx="2">
                  <c:v>6.00</c:v>
                </c:pt>
                <c:pt idx="3">
                  <c:v>8.00</c:v>
                </c:pt>
                <c:pt idx="4">
                  <c:v>10.00</c:v>
                </c:pt>
                <c:pt idx="5">
                  <c:v>12.00</c:v>
                </c:pt>
                <c:pt idx="6">
                  <c:v>14.00</c:v>
                </c:pt>
                <c:pt idx="7">
                  <c:v>16.00</c:v>
                </c:pt>
                <c:pt idx="8">
                  <c:v>18.00</c:v>
                </c:pt>
                <c:pt idx="9">
                  <c:v>20.00</c:v>
                </c:pt>
                <c:pt idx="10">
                  <c:v>22.00</c:v>
                </c:pt>
                <c:pt idx="11">
                  <c:v>24.00</c:v>
                </c:pt>
                <c:pt idx="12">
                  <c:v>26.00</c:v>
                </c:pt>
                <c:pt idx="13">
                  <c:v>28.00</c:v>
                </c:pt>
                <c:pt idx="14">
                  <c:v>30.00</c:v>
                </c:pt>
                <c:pt idx="15">
                  <c:v>32.00</c:v>
                </c:pt>
                <c:pt idx="16">
                  <c:v>34.00</c:v>
                </c:pt>
                <c:pt idx="17">
                  <c:v>36.00</c:v>
                </c:pt>
                <c:pt idx="18">
                  <c:v>38.00</c:v>
                </c:pt>
                <c:pt idx="19">
                  <c:v>40.00</c:v>
                </c:pt>
                <c:pt idx="20">
                  <c:v>42.00</c:v>
                </c:pt>
                <c:pt idx="21">
                  <c:v>44.00</c:v>
                </c:pt>
                <c:pt idx="22">
                  <c:v>46.00</c:v>
                </c:pt>
                <c:pt idx="23">
                  <c:v>More</c:v>
                </c:pt>
              </c:strCache>
            </c:strRef>
          </c:cat>
          <c:val>
            <c:numRef>
              <c:f>'freq dist histog'!$B$2:$B$25</c:f>
              <c:numCache>
                <c:formatCode>General</c:formatCode>
                <c:ptCount val="24"/>
                <c:pt idx="0">
                  <c:v>8</c:v>
                </c:pt>
                <c:pt idx="1">
                  <c:v>0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6D-4921-BB91-4C56AB80E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0385344"/>
        <c:axId val="1358569072"/>
      </c:barChart>
      <c:catAx>
        <c:axId val="1440385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58569072"/>
        <c:crosses val="autoZero"/>
        <c:auto val="1"/>
        <c:lblAlgn val="ctr"/>
        <c:lblOffset val="100"/>
        <c:noMultiLvlLbl val="0"/>
      </c:catAx>
      <c:valAx>
        <c:axId val="13585690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4038534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ln w="38100">
              <a:solidFill>
                <a:sysClr val="windowText" lastClr="000000"/>
              </a:solidFill>
            </a:ln>
          </c:spPr>
          <c:invertIfNegative val="0"/>
          <c:cat>
            <c:strRef>
              <c:f>'plasma PCSK vs liver conc'!$N$60:$N$83</c:f>
              <c:strCache>
                <c:ptCount val="24"/>
                <c:pt idx="0">
                  <c:v>2.00</c:v>
                </c:pt>
                <c:pt idx="1">
                  <c:v>4.00</c:v>
                </c:pt>
                <c:pt idx="2">
                  <c:v>6.00</c:v>
                </c:pt>
                <c:pt idx="3">
                  <c:v>8.00</c:v>
                </c:pt>
                <c:pt idx="4">
                  <c:v>10.00</c:v>
                </c:pt>
                <c:pt idx="5">
                  <c:v>12.00</c:v>
                </c:pt>
                <c:pt idx="6">
                  <c:v>14.00</c:v>
                </c:pt>
                <c:pt idx="7">
                  <c:v>16.00</c:v>
                </c:pt>
                <c:pt idx="8">
                  <c:v>18.00</c:v>
                </c:pt>
                <c:pt idx="9">
                  <c:v>20.00</c:v>
                </c:pt>
                <c:pt idx="10">
                  <c:v>22.00</c:v>
                </c:pt>
                <c:pt idx="11">
                  <c:v>24.00</c:v>
                </c:pt>
                <c:pt idx="12">
                  <c:v>26.00</c:v>
                </c:pt>
                <c:pt idx="13">
                  <c:v>28.00</c:v>
                </c:pt>
                <c:pt idx="14">
                  <c:v>30.00</c:v>
                </c:pt>
                <c:pt idx="15">
                  <c:v>32.00</c:v>
                </c:pt>
                <c:pt idx="16">
                  <c:v>34.00</c:v>
                </c:pt>
                <c:pt idx="17">
                  <c:v>36.00</c:v>
                </c:pt>
                <c:pt idx="18">
                  <c:v>38.00</c:v>
                </c:pt>
                <c:pt idx="19">
                  <c:v>40.00</c:v>
                </c:pt>
                <c:pt idx="20">
                  <c:v>42.00</c:v>
                </c:pt>
                <c:pt idx="21">
                  <c:v>44.00</c:v>
                </c:pt>
                <c:pt idx="22">
                  <c:v>46.00</c:v>
                </c:pt>
                <c:pt idx="23">
                  <c:v>More</c:v>
                </c:pt>
              </c:strCache>
            </c:strRef>
          </c:cat>
          <c:val>
            <c:numRef>
              <c:f>'plasma PCSK vs liver conc'!$O$60:$O$83</c:f>
              <c:numCache>
                <c:formatCode>General</c:formatCode>
                <c:ptCount val="24"/>
                <c:pt idx="0">
                  <c:v>8</c:v>
                </c:pt>
                <c:pt idx="1">
                  <c:v>0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D6-446C-990F-83EF8AA86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835833104"/>
        <c:axId val="1857999232"/>
      </c:barChart>
      <c:catAx>
        <c:axId val="1835833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857999232"/>
        <c:crosses val="autoZero"/>
        <c:auto val="1"/>
        <c:lblAlgn val="ctr"/>
        <c:lblOffset val="100"/>
        <c:noMultiLvlLbl val="0"/>
      </c:catAx>
      <c:valAx>
        <c:axId val="18579992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35833104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6808061890676139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'plasma PCSK vs liver conc'!$W$1</c:f>
              <c:strCache>
                <c:ptCount val="1"/>
                <c:pt idx="0">
                  <c:v>PCSK9 (% of vehicle)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'plasma PCSK vs liver conc'!$H$2:$H$25</c:f>
              <c:numCache>
                <c:formatCode>General</c:formatCode>
                <c:ptCount val="24"/>
                <c:pt idx="0">
                  <c:v>0.54</c:v>
                </c:pt>
                <c:pt idx="1">
                  <c:v>0.54</c:v>
                </c:pt>
                <c:pt idx="2">
                  <c:v>0.54</c:v>
                </c:pt>
                <c:pt idx="3">
                  <c:v>0.54</c:v>
                </c:pt>
                <c:pt idx="4" formatCode="0.00">
                  <c:v>1.3984206372549022</c:v>
                </c:pt>
                <c:pt idx="5" formatCode="0.00">
                  <c:v>1.5633153878887072</c:v>
                </c:pt>
                <c:pt idx="6" formatCode="0.00">
                  <c:v>1.471821</c:v>
                </c:pt>
                <c:pt idx="7" formatCode="0.00">
                  <c:v>1.2742415439560442</c:v>
                </c:pt>
                <c:pt idx="8" formatCode="0.00">
                  <c:v>4.4875114093023258</c:v>
                </c:pt>
                <c:pt idx="9" formatCode="0.00">
                  <c:v>4.6755848681672028</c:v>
                </c:pt>
                <c:pt idx="10" formatCode="0.00">
                  <c:v>4.8905274907894745</c:v>
                </c:pt>
                <c:pt idx="11" formatCode="0.00">
                  <c:v>4.6087492061538464</c:v>
                </c:pt>
                <c:pt idx="12" formatCode="0.00">
                  <c:v>11.392698447692309</c:v>
                </c:pt>
                <c:pt idx="13" formatCode="0.00">
                  <c:v>13.907602001605138</c:v>
                </c:pt>
                <c:pt idx="14" formatCode="0.00">
                  <c:v>14.222479378486058</c:v>
                </c:pt>
                <c:pt idx="15" formatCode="0.00">
                  <c:v>13.401713361527969</c:v>
                </c:pt>
                <c:pt idx="16" formatCode="0.00">
                  <c:v>21.189450069364163</c:v>
                </c:pt>
                <c:pt idx="17" formatCode="0.00">
                  <c:v>26.529396196452932</c:v>
                </c:pt>
                <c:pt idx="18" formatCode="0.00">
                  <c:v>31.025829756935273</c:v>
                </c:pt>
                <c:pt idx="19" formatCode="0.00">
                  <c:v>23.25896494035533</c:v>
                </c:pt>
                <c:pt idx="20" formatCode="0.00">
                  <c:v>44.438883352570841</c:v>
                </c:pt>
                <c:pt idx="21" formatCode="0.00">
                  <c:v>41.856064358786618</c:v>
                </c:pt>
                <c:pt idx="22" formatCode="0.00">
                  <c:v>30.23136277460317</c:v>
                </c:pt>
                <c:pt idx="23" formatCode="0.00">
                  <c:v>34.772711461621626</c:v>
                </c:pt>
              </c:numCache>
            </c:numRef>
          </c:xVal>
          <c:yVal>
            <c:numRef>
              <c:f>'plasma PCSK vs liver conc'!$W$2:$W$25</c:f>
              <c:numCache>
                <c:formatCode>0.00</c:formatCode>
                <c:ptCount val="24"/>
                <c:pt idx="0">
                  <c:v>89.4143639904445</c:v>
                </c:pt>
                <c:pt idx="1">
                  <c:v>144.22958759394163</c:v>
                </c:pt>
                <c:pt idx="2">
                  <c:v>69.117815560865111</c:v>
                </c:pt>
                <c:pt idx="3">
                  <c:v>97.238232854748773</c:v>
                </c:pt>
                <c:pt idx="4">
                  <c:v>85.415994643666423</c:v>
                </c:pt>
                <c:pt idx="5">
                  <c:v>75.934403073754041</c:v>
                </c:pt>
                <c:pt idx="6">
                  <c:v>64.447811732550008</c:v>
                </c:pt>
                <c:pt idx="7">
                  <c:v>47.380744091180617</c:v>
                </c:pt>
                <c:pt idx="8">
                  <c:v>21.889132671574078</c:v>
                </c:pt>
                <c:pt idx="9">
                  <c:v>8.9028775738385058</c:v>
                </c:pt>
                <c:pt idx="10">
                  <c:v>5.6286169077078583</c:v>
                </c:pt>
                <c:pt idx="11">
                  <c:v>8.1266492187467243</c:v>
                </c:pt>
                <c:pt idx="12">
                  <c:v>9.6864141069903837</c:v>
                </c:pt>
                <c:pt idx="13">
                  <c:v>0.92562218075732827</c:v>
                </c:pt>
                <c:pt idx="14">
                  <c:v>2.3859644867534016</c:v>
                </c:pt>
                <c:pt idx="15">
                  <c:v>2.9828619923241106</c:v>
                </c:pt>
                <c:pt idx="16">
                  <c:v>0.59272485603803138</c:v>
                </c:pt>
                <c:pt idx="17">
                  <c:v>0.29468648402174313</c:v>
                </c:pt>
                <c:pt idx="18">
                  <c:v>0.39770111855911477</c:v>
                </c:pt>
                <c:pt idx="19">
                  <c:v>1.0708761648717118</c:v>
                </c:pt>
                <c:pt idx="20">
                  <c:v>0.39909252358899117</c:v>
                </c:pt>
                <c:pt idx="21">
                  <c:v>0.50377105308583625</c:v>
                </c:pt>
                <c:pt idx="22">
                  <c:v>0.74252454914479549</c:v>
                </c:pt>
                <c:pt idx="23">
                  <c:v>0.16101544016112826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03-44A6-8398-50C311C52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1654368"/>
        <c:axId val="1817001072"/>
      </c:scatterChart>
      <c:valAx>
        <c:axId val="1941654368"/>
        <c:scaling>
          <c:logBase val="10"/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001072"/>
        <c:crosses val="autoZero"/>
        <c:crossBetween val="midCat"/>
      </c:valAx>
      <c:valAx>
        <c:axId val="18170010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65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228600</xdr:colOff>
      <xdr:row>40</xdr:row>
      <xdr:rowOff>19049</xdr:rowOff>
    </xdr:from>
    <xdr:to>
      <xdr:col>16</xdr:col>
      <xdr:colOff>2362200</xdr:colOff>
      <xdr:row>50</xdr:row>
      <xdr:rowOff>85724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61E3DA-A426-0341-3A0E-4CA7F86C9E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180975</xdr:rowOff>
    </xdr:from>
    <xdr:to>
      <xdr:col>9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D315F9-2F01-7F4E-482E-19C2BD2894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228600</xdr:colOff>
      <xdr:row>40</xdr:row>
      <xdr:rowOff>19049</xdr:rowOff>
    </xdr:from>
    <xdr:to>
      <xdr:col>16</xdr:col>
      <xdr:colOff>0</xdr:colOff>
      <xdr:row>50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1F5F89-107C-46C1-BC36-D2FD4E32AA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163285</xdr:colOff>
      <xdr:row>51</xdr:row>
      <xdr:rowOff>78240</xdr:rowOff>
    </xdr:from>
    <xdr:to>
      <xdr:col>10</xdr:col>
      <xdr:colOff>54429</xdr:colOff>
      <xdr:row>74</xdr:row>
      <xdr:rowOff>149678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9BD862D-6F20-B431-7E10-88F7152A8B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695C1-C39E-4584-A571-346E8D3E1AE7}">
  <dimension ref="A1:M41"/>
  <sheetViews>
    <sheetView workbookViewId="0">
      <selection activeCell="K3" sqref="K3"/>
    </sheetView>
  </sheetViews>
  <sheetFormatPr defaultRowHeight="15" x14ac:dyDescent="0.25"/>
  <cols>
    <col min="1" max="13" width="12.7109375" style="2" customWidth="1"/>
  </cols>
  <sheetData>
    <row r="1" spans="1:13" ht="78.75" customHeight="1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48</v>
      </c>
      <c r="F1" s="1" t="s">
        <v>40</v>
      </c>
      <c r="G1" s="1" t="s">
        <v>42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</row>
    <row r="2" spans="1:13" x14ac:dyDescent="0.25">
      <c r="A2" s="2" t="s">
        <v>44</v>
      </c>
      <c r="B2" s="2" t="s">
        <v>43</v>
      </c>
      <c r="C2" s="2" t="s">
        <v>43</v>
      </c>
      <c r="D2" s="2">
        <v>31</v>
      </c>
      <c r="E2" s="2">
        <v>72</v>
      </c>
      <c r="F2" s="2">
        <v>0</v>
      </c>
      <c r="G2" s="2" t="s">
        <v>41</v>
      </c>
      <c r="H2" s="5">
        <v>8370.2000000000007</v>
      </c>
      <c r="I2" s="5">
        <v>7986.2</v>
      </c>
      <c r="J2" s="4">
        <v>95.412296002484993</v>
      </c>
      <c r="K2" s="4">
        <v>89.4143639904445</v>
      </c>
      <c r="L2" s="4">
        <v>52.8</v>
      </c>
      <c r="M2" s="4">
        <v>90.995260663507111</v>
      </c>
    </row>
    <row r="3" spans="1:13" x14ac:dyDescent="0.25">
      <c r="A3" s="2" t="s">
        <v>45</v>
      </c>
      <c r="B3" s="2" t="s">
        <v>43</v>
      </c>
      <c r="C3" s="2" t="s">
        <v>43</v>
      </c>
      <c r="D3" s="2">
        <v>31</v>
      </c>
      <c r="E3" s="2">
        <v>72</v>
      </c>
      <c r="F3" s="2">
        <v>0</v>
      </c>
      <c r="G3" s="2" t="s">
        <v>41</v>
      </c>
      <c r="H3" s="5">
        <v>6377.2</v>
      </c>
      <c r="I3" s="5">
        <v>9814.7999999999993</v>
      </c>
      <c r="J3" s="4">
        <v>153.9045349056012</v>
      </c>
      <c r="K3" s="4">
        <v>144.22958759394163</v>
      </c>
      <c r="L3" s="4">
        <v>58.7</v>
      </c>
      <c r="M3" s="4">
        <v>101.16329168461871</v>
      </c>
    </row>
    <row r="4" spans="1:13" x14ac:dyDescent="0.25">
      <c r="A4" s="2" t="s">
        <v>46</v>
      </c>
      <c r="B4" s="2" t="s">
        <v>43</v>
      </c>
      <c r="C4" s="2" t="s">
        <v>43</v>
      </c>
      <c r="D4" s="2">
        <v>31</v>
      </c>
      <c r="E4" s="2">
        <v>72</v>
      </c>
      <c r="F4" s="2">
        <v>0</v>
      </c>
      <c r="G4" s="2" t="s">
        <v>41</v>
      </c>
      <c r="H4" s="5">
        <v>10114.400000000001</v>
      </c>
      <c r="I4" s="5">
        <v>7459.8</v>
      </c>
      <c r="J4" s="4">
        <v>73.754251364391351</v>
      </c>
      <c r="K4" s="4">
        <v>69.117815560865111</v>
      </c>
      <c r="L4" s="4">
        <v>63.6</v>
      </c>
      <c r="M4" s="4">
        <v>109.6079276174063</v>
      </c>
    </row>
    <row r="5" spans="1:13" x14ac:dyDescent="0.25">
      <c r="A5" s="2" t="s">
        <v>47</v>
      </c>
      <c r="B5" s="2" t="s">
        <v>43</v>
      </c>
      <c r="C5" s="2" t="s">
        <v>43</v>
      </c>
      <c r="D5" s="2">
        <v>31</v>
      </c>
      <c r="E5" s="2">
        <v>72</v>
      </c>
      <c r="F5" s="2">
        <v>0</v>
      </c>
      <c r="G5" s="2" t="s">
        <v>41</v>
      </c>
      <c r="H5" s="5">
        <v>10667.400000000001</v>
      </c>
      <c r="I5" s="5">
        <v>11068.6</v>
      </c>
      <c r="J5" s="4">
        <v>103.76099143183906</v>
      </c>
      <c r="K5" s="4">
        <v>97.238232854748773</v>
      </c>
      <c r="L5" s="4">
        <v>57</v>
      </c>
      <c r="M5" s="4">
        <v>98.233520034467901</v>
      </c>
    </row>
    <row r="6" spans="1:13" x14ac:dyDescent="0.25">
      <c r="A6" s="2" t="s">
        <v>4</v>
      </c>
      <c r="B6" s="2" t="s">
        <v>55</v>
      </c>
      <c r="C6" s="2" t="s">
        <v>4</v>
      </c>
      <c r="D6" s="2">
        <v>31</v>
      </c>
      <c r="E6" s="2">
        <v>72</v>
      </c>
      <c r="F6" s="2">
        <v>5</v>
      </c>
      <c r="G6" s="4">
        <v>44.438883352570841</v>
      </c>
      <c r="H6" s="5">
        <v>10003.199999999999</v>
      </c>
      <c r="I6" s="5">
        <v>42.6</v>
      </c>
      <c r="J6" s="3">
        <v>0.42586372360844532</v>
      </c>
      <c r="K6" s="4">
        <v>0.39909252358899117</v>
      </c>
      <c r="L6" s="4">
        <v>13.2</v>
      </c>
      <c r="M6" s="4">
        <v>22.748815165876778</v>
      </c>
    </row>
    <row r="7" spans="1:13" x14ac:dyDescent="0.25">
      <c r="A7" s="2" t="s">
        <v>5</v>
      </c>
      <c r="B7" s="2" t="s">
        <v>55</v>
      </c>
      <c r="C7" s="2" t="s">
        <v>4</v>
      </c>
      <c r="D7" s="2">
        <v>31</v>
      </c>
      <c r="E7" s="2">
        <v>72</v>
      </c>
      <c r="F7" s="2">
        <v>5</v>
      </c>
      <c r="G7" s="4">
        <v>41.856064358786618</v>
      </c>
      <c r="H7" s="5">
        <v>13765.8</v>
      </c>
      <c r="I7" s="5">
        <v>74</v>
      </c>
      <c r="J7" s="4">
        <v>0.53756410815208711</v>
      </c>
      <c r="K7" s="4">
        <v>0.50377105308583625</v>
      </c>
      <c r="L7" s="4">
        <v>15</v>
      </c>
      <c r="M7" s="4">
        <v>25.850926324859973</v>
      </c>
    </row>
    <row r="8" spans="1:13" x14ac:dyDescent="0.25">
      <c r="A8" s="2" t="s">
        <v>6</v>
      </c>
      <c r="B8" s="2" t="s">
        <v>56</v>
      </c>
      <c r="C8" s="2" t="s">
        <v>4</v>
      </c>
      <c r="D8" s="2">
        <v>31</v>
      </c>
      <c r="E8" s="2">
        <v>72</v>
      </c>
      <c r="F8" s="2">
        <v>5</v>
      </c>
      <c r="G8" s="4">
        <v>30.23136277460317</v>
      </c>
      <c r="H8" s="5">
        <v>7951.2</v>
      </c>
      <c r="I8" s="5">
        <v>63</v>
      </c>
      <c r="J8" s="4">
        <v>0.79233323271958955</v>
      </c>
      <c r="K8" s="4">
        <v>0.74252454914479549</v>
      </c>
      <c r="L8" s="4">
        <v>14</v>
      </c>
      <c r="M8" s="4">
        <v>24.127531236535976</v>
      </c>
    </row>
    <row r="9" spans="1:13" x14ac:dyDescent="0.25">
      <c r="A9" s="2" t="s">
        <v>7</v>
      </c>
      <c r="B9" s="2" t="s">
        <v>56</v>
      </c>
      <c r="C9" s="2" t="s">
        <v>4</v>
      </c>
      <c r="D9" s="2">
        <v>31</v>
      </c>
      <c r="E9" s="2">
        <v>72</v>
      </c>
      <c r="F9" s="2">
        <v>5</v>
      </c>
      <c r="G9" s="4">
        <v>34.772711461621626</v>
      </c>
      <c r="H9" s="5">
        <v>6984.2</v>
      </c>
      <c r="I9" s="5">
        <v>12</v>
      </c>
      <c r="J9" s="4">
        <v>0.17181638555596918</v>
      </c>
      <c r="K9" s="4">
        <v>0.16101544016112826</v>
      </c>
      <c r="L9" s="4">
        <v>14.5</v>
      </c>
      <c r="M9" s="4">
        <v>24.989228780697974</v>
      </c>
    </row>
    <row r="10" spans="1:13" x14ac:dyDescent="0.25">
      <c r="A10" s="2" t="s">
        <v>8</v>
      </c>
      <c r="B10" s="2" t="s">
        <v>56</v>
      </c>
      <c r="C10" s="2" t="s">
        <v>5</v>
      </c>
      <c r="D10" s="2">
        <v>31</v>
      </c>
      <c r="E10" s="2">
        <v>72</v>
      </c>
      <c r="F10" s="2">
        <v>2.5</v>
      </c>
      <c r="G10" s="4">
        <v>21.189450069364163</v>
      </c>
      <c r="H10" s="5">
        <v>9201.7999999999993</v>
      </c>
      <c r="I10" s="5">
        <v>58.199999999999996</v>
      </c>
      <c r="J10" s="4">
        <v>0.63248494859701365</v>
      </c>
      <c r="K10" s="4">
        <v>0.59272485603803138</v>
      </c>
      <c r="L10" s="4">
        <v>18.100000000000001</v>
      </c>
      <c r="M10" s="4">
        <v>31.193451098664372</v>
      </c>
    </row>
    <row r="11" spans="1:13" x14ac:dyDescent="0.25">
      <c r="A11" s="2" t="s">
        <v>9</v>
      </c>
      <c r="B11" s="2" t="s">
        <v>56</v>
      </c>
      <c r="C11" s="2" t="s">
        <v>5</v>
      </c>
      <c r="D11" s="2">
        <v>31</v>
      </c>
      <c r="E11" s="2">
        <v>72</v>
      </c>
      <c r="F11" s="2">
        <v>2.5</v>
      </c>
      <c r="G11" s="4">
        <v>26.529396196452932</v>
      </c>
      <c r="H11" s="5">
        <v>11130.4</v>
      </c>
      <c r="I11" s="5">
        <v>35</v>
      </c>
      <c r="J11" s="4">
        <v>0.31445410766908649</v>
      </c>
      <c r="K11" s="4">
        <v>0.29468648402174313</v>
      </c>
      <c r="L11" s="4">
        <v>13.1</v>
      </c>
      <c r="M11" s="4">
        <v>22.57647565704438</v>
      </c>
    </row>
    <row r="12" spans="1:13" x14ac:dyDescent="0.25">
      <c r="A12" s="2" t="s">
        <v>10</v>
      </c>
      <c r="B12" s="2" t="s">
        <v>56</v>
      </c>
      <c r="C12" s="2" t="s">
        <v>5</v>
      </c>
      <c r="D12" s="2">
        <v>31</v>
      </c>
      <c r="E12" s="2">
        <v>72</v>
      </c>
      <c r="F12" s="2">
        <v>2.5</v>
      </c>
      <c r="G12" s="4">
        <v>31.025829756935273</v>
      </c>
      <c r="H12" s="5">
        <v>14468.199999999999</v>
      </c>
      <c r="I12" s="5">
        <v>61.4</v>
      </c>
      <c r="J12" s="4">
        <v>0.42437898287278308</v>
      </c>
      <c r="K12" s="4">
        <v>0.39770111855911477</v>
      </c>
      <c r="L12" s="4">
        <v>13</v>
      </c>
      <c r="M12" s="4">
        <v>22.404136148211979</v>
      </c>
    </row>
    <row r="13" spans="1:13" x14ac:dyDescent="0.25">
      <c r="A13" s="2" t="s">
        <v>11</v>
      </c>
      <c r="B13" s="2" t="s">
        <v>56</v>
      </c>
      <c r="C13" s="2" t="s">
        <v>5</v>
      </c>
      <c r="D13" s="2">
        <v>31</v>
      </c>
      <c r="E13" s="2">
        <v>72</v>
      </c>
      <c r="F13" s="2">
        <v>2.5</v>
      </c>
      <c r="G13" s="4">
        <v>23.25896494035533</v>
      </c>
      <c r="H13" s="5">
        <v>7806</v>
      </c>
      <c r="I13" s="5">
        <v>89.2</v>
      </c>
      <c r="J13" s="4">
        <v>1.142710735331796</v>
      </c>
      <c r="K13" s="4">
        <v>1.0708761648717118</v>
      </c>
      <c r="L13" s="4">
        <v>14.6</v>
      </c>
      <c r="M13" s="4">
        <v>25.161568289530372</v>
      </c>
    </row>
    <row r="14" spans="1:13" x14ac:dyDescent="0.25">
      <c r="A14" s="2" t="s">
        <v>12</v>
      </c>
      <c r="B14" s="2" t="s">
        <v>56</v>
      </c>
      <c r="C14" s="2" t="s">
        <v>6</v>
      </c>
      <c r="D14" s="2">
        <v>31</v>
      </c>
      <c r="E14" s="2">
        <v>72</v>
      </c>
      <c r="F14" s="2">
        <v>1</v>
      </c>
      <c r="G14" s="4">
        <v>11.392698447692309</v>
      </c>
      <c r="H14" s="5">
        <v>5104.3999999999996</v>
      </c>
      <c r="I14" s="5">
        <v>527.6</v>
      </c>
      <c r="J14" s="4">
        <v>10.336180550113628</v>
      </c>
      <c r="K14" s="4">
        <v>9.6864141069903837</v>
      </c>
      <c r="L14" s="4">
        <v>18.899999999999999</v>
      </c>
      <c r="M14" s="4">
        <v>32.572167169323571</v>
      </c>
    </row>
    <row r="15" spans="1:13" x14ac:dyDescent="0.25">
      <c r="A15" s="2" t="s">
        <v>13</v>
      </c>
      <c r="B15" s="2" t="s">
        <v>56</v>
      </c>
      <c r="C15" s="2" t="s">
        <v>6</v>
      </c>
      <c r="D15" s="2">
        <v>31</v>
      </c>
      <c r="E15" s="2">
        <v>72</v>
      </c>
      <c r="F15" s="2">
        <v>1</v>
      </c>
      <c r="G15" s="4">
        <v>13.907602001605138</v>
      </c>
      <c r="H15" s="5">
        <v>6722.6</v>
      </c>
      <c r="I15" s="5">
        <v>66.400000000000006</v>
      </c>
      <c r="J15" s="4">
        <v>0.98771308719840545</v>
      </c>
      <c r="K15" s="4">
        <v>0.92562218075732827</v>
      </c>
      <c r="L15" s="4">
        <v>19.100000000000001</v>
      </c>
      <c r="M15" s="4">
        <v>32.916846186988366</v>
      </c>
    </row>
    <row r="16" spans="1:13" x14ac:dyDescent="0.25">
      <c r="A16" s="2" t="s">
        <v>14</v>
      </c>
      <c r="B16" s="2" t="s">
        <v>56</v>
      </c>
      <c r="C16" s="2" t="s">
        <v>6</v>
      </c>
      <c r="D16" s="2">
        <v>31</v>
      </c>
      <c r="E16" s="2">
        <v>72</v>
      </c>
      <c r="F16" s="2">
        <v>1</v>
      </c>
      <c r="G16" s="4">
        <v>14.222479378486058</v>
      </c>
      <c r="H16" s="5">
        <v>9725</v>
      </c>
      <c r="I16" s="5">
        <v>247.6</v>
      </c>
      <c r="J16" s="4">
        <v>2.5460154241645245</v>
      </c>
      <c r="K16" s="4">
        <v>2.3859644867534016</v>
      </c>
      <c r="L16" s="4">
        <v>14.5</v>
      </c>
      <c r="M16" s="4">
        <v>24.989228780697974</v>
      </c>
    </row>
    <row r="17" spans="1:13" x14ac:dyDescent="0.25">
      <c r="A17" s="2" t="s">
        <v>15</v>
      </c>
      <c r="B17" s="2" t="s">
        <v>56</v>
      </c>
      <c r="C17" s="2" t="s">
        <v>6</v>
      </c>
      <c r="D17" s="2">
        <v>31</v>
      </c>
      <c r="E17" s="2">
        <v>72</v>
      </c>
      <c r="F17" s="2">
        <v>1</v>
      </c>
      <c r="G17" s="4">
        <v>13.401713361527969</v>
      </c>
      <c r="H17" s="5">
        <v>8972.7999999999993</v>
      </c>
      <c r="I17" s="5">
        <v>285.59999999999997</v>
      </c>
      <c r="J17" s="4">
        <v>3.1829529243937236</v>
      </c>
      <c r="K17" s="4">
        <v>2.9828619923241106</v>
      </c>
      <c r="L17" s="4">
        <v>16.3</v>
      </c>
      <c r="M17" s="4">
        <v>28.091339939681177</v>
      </c>
    </row>
    <row r="18" spans="1:13" x14ac:dyDescent="0.25">
      <c r="A18" s="2" t="s">
        <v>16</v>
      </c>
      <c r="B18" s="2" t="s">
        <v>56</v>
      </c>
      <c r="C18" s="2" t="s">
        <v>7</v>
      </c>
      <c r="D18" s="2">
        <v>31</v>
      </c>
      <c r="E18" s="2">
        <v>72</v>
      </c>
      <c r="F18" s="2">
        <v>0.5</v>
      </c>
      <c r="G18" s="4">
        <v>4.4875114093023258</v>
      </c>
      <c r="H18" s="5">
        <v>8566</v>
      </c>
      <c r="I18" s="5">
        <v>2000.8</v>
      </c>
      <c r="J18" s="4">
        <v>23.357459724492177</v>
      </c>
      <c r="K18" s="4">
        <v>21.889132671574078</v>
      </c>
      <c r="L18" s="4">
        <v>32</v>
      </c>
      <c r="M18" s="4">
        <v>55.148642826367947</v>
      </c>
    </row>
    <row r="19" spans="1:13" x14ac:dyDescent="0.25">
      <c r="A19" s="2" t="s">
        <v>17</v>
      </c>
      <c r="B19" s="2" t="s">
        <v>56</v>
      </c>
      <c r="C19" s="2" t="s">
        <v>7</v>
      </c>
      <c r="D19" s="2">
        <v>31</v>
      </c>
      <c r="E19" s="2">
        <v>72</v>
      </c>
      <c r="F19" s="2">
        <v>0.5</v>
      </c>
      <c r="G19" s="4">
        <v>4.6755848681672028</v>
      </c>
      <c r="H19" s="5">
        <v>8309.4</v>
      </c>
      <c r="I19" s="5">
        <v>789.4</v>
      </c>
      <c r="J19" s="4">
        <v>9.5000842419428597</v>
      </c>
      <c r="K19" s="4">
        <v>8.9028775738385058</v>
      </c>
      <c r="L19" s="4">
        <v>27.1</v>
      </c>
      <c r="M19" s="4">
        <v>46.704006893580356</v>
      </c>
    </row>
    <row r="20" spans="1:13" x14ac:dyDescent="0.25">
      <c r="A20" s="2" t="s">
        <v>18</v>
      </c>
      <c r="B20" s="2" t="s">
        <v>56</v>
      </c>
      <c r="C20" s="2" t="s">
        <v>7</v>
      </c>
      <c r="D20" s="2">
        <v>31</v>
      </c>
      <c r="E20" s="2">
        <v>72</v>
      </c>
      <c r="F20" s="2">
        <v>0.5</v>
      </c>
      <c r="G20" s="4">
        <v>4.8905274907894745</v>
      </c>
      <c r="H20" s="5">
        <v>9700</v>
      </c>
      <c r="I20" s="5">
        <v>582.59999999999991</v>
      </c>
      <c r="J20" s="4">
        <v>6.0061855670103084</v>
      </c>
      <c r="K20" s="4">
        <v>5.6286169077078583</v>
      </c>
      <c r="L20" s="4">
        <v>25.2</v>
      </c>
      <c r="M20" s="4">
        <v>43.429556225764756</v>
      </c>
    </row>
    <row r="21" spans="1:13" x14ac:dyDescent="0.25">
      <c r="A21" s="2" t="s">
        <v>19</v>
      </c>
      <c r="B21" s="2" t="s">
        <v>56</v>
      </c>
      <c r="C21" s="2" t="s">
        <v>7</v>
      </c>
      <c r="D21" s="2">
        <v>31</v>
      </c>
      <c r="E21" s="2">
        <v>72</v>
      </c>
      <c r="F21" s="2">
        <v>0.5</v>
      </c>
      <c r="G21" s="4">
        <v>4.6087492061538464</v>
      </c>
      <c r="H21" s="5">
        <v>7578.6</v>
      </c>
      <c r="I21" s="5">
        <v>657.2</v>
      </c>
      <c r="J21" s="4">
        <v>8.6717863457630706</v>
      </c>
      <c r="K21" s="4">
        <v>8.1266492187467243</v>
      </c>
      <c r="L21" s="4">
        <v>28.9</v>
      </c>
      <c r="M21" s="4">
        <v>49.806118052563548</v>
      </c>
    </row>
    <row r="22" spans="1:13" x14ac:dyDescent="0.25">
      <c r="A22" s="2" t="s">
        <v>20</v>
      </c>
      <c r="B22" s="2" t="s">
        <v>56</v>
      </c>
      <c r="C22" s="2" t="s">
        <v>8</v>
      </c>
      <c r="D22" s="2">
        <v>31</v>
      </c>
      <c r="E22" s="2">
        <v>72</v>
      </c>
      <c r="F22" s="2">
        <v>0.25</v>
      </c>
      <c r="G22" s="4">
        <v>1.3984206372549022</v>
      </c>
      <c r="H22" s="5">
        <v>6177.8</v>
      </c>
      <c r="I22" s="5">
        <v>5630.8</v>
      </c>
      <c r="J22" s="4">
        <v>91.145715303182357</v>
      </c>
      <c r="K22" s="4">
        <v>85.415994643666423</v>
      </c>
      <c r="L22" s="4">
        <v>36.700000000000003</v>
      </c>
      <c r="M22" s="4">
        <v>63.248599741490743</v>
      </c>
    </row>
    <row r="23" spans="1:13" x14ac:dyDescent="0.25">
      <c r="A23" s="2" t="s">
        <v>21</v>
      </c>
      <c r="B23" s="2" t="s">
        <v>56</v>
      </c>
      <c r="C23" s="2" t="s">
        <v>8</v>
      </c>
      <c r="D23" s="2">
        <v>31</v>
      </c>
      <c r="E23" s="2">
        <v>72</v>
      </c>
      <c r="F23" s="2">
        <v>0.25</v>
      </c>
      <c r="G23" s="4">
        <v>1.5633153878887072</v>
      </c>
      <c r="H23" s="5">
        <v>5345.8</v>
      </c>
      <c r="I23" s="5">
        <v>4331.6000000000004</v>
      </c>
      <c r="J23" s="4">
        <v>81.028096823674673</v>
      </c>
      <c r="K23" s="4">
        <v>75.934403073754041</v>
      </c>
      <c r="L23" s="4">
        <v>44.1</v>
      </c>
      <c r="M23" s="4">
        <v>76.001723395088334</v>
      </c>
    </row>
    <row r="24" spans="1:13" x14ac:dyDescent="0.25">
      <c r="A24" s="2" t="s">
        <v>22</v>
      </c>
      <c r="B24" s="2" t="s">
        <v>56</v>
      </c>
      <c r="C24" s="2" t="s">
        <v>8</v>
      </c>
      <c r="D24" s="2">
        <v>31</v>
      </c>
      <c r="E24" s="2">
        <v>72</v>
      </c>
      <c r="F24" s="2">
        <v>0.25</v>
      </c>
      <c r="G24" s="4">
        <v>1.471821</v>
      </c>
      <c r="H24" s="5">
        <v>6076.4000000000005</v>
      </c>
      <c r="I24" s="5">
        <v>4178.7999999999993</v>
      </c>
      <c r="J24" s="4">
        <v>68.770982818774257</v>
      </c>
      <c r="K24" s="4">
        <v>64.447811732550008</v>
      </c>
      <c r="L24" s="4">
        <v>41.6</v>
      </c>
      <c r="M24" s="4">
        <v>71.693235674278327</v>
      </c>
    </row>
    <row r="25" spans="1:13" x14ac:dyDescent="0.25">
      <c r="A25" s="2" t="s">
        <v>23</v>
      </c>
      <c r="B25" s="2" t="s">
        <v>56</v>
      </c>
      <c r="C25" s="2" t="s">
        <v>8</v>
      </c>
      <c r="D25" s="2">
        <v>31</v>
      </c>
      <c r="E25" s="2">
        <v>72</v>
      </c>
      <c r="F25" s="2">
        <v>0.25</v>
      </c>
      <c r="G25" s="4">
        <v>1.2742415439560442</v>
      </c>
      <c r="H25" s="5">
        <v>7942</v>
      </c>
      <c r="I25" s="5">
        <v>4015.4000000000005</v>
      </c>
      <c r="J25" s="4">
        <v>50.559053135230428</v>
      </c>
      <c r="K25" s="4">
        <v>47.380744091180617</v>
      </c>
      <c r="L25" s="4">
        <v>51.3</v>
      </c>
      <c r="M25" s="4">
        <v>88.410168031021101</v>
      </c>
    </row>
    <row r="26" spans="1:13" x14ac:dyDescent="0.25">
      <c r="A26" s="2" t="s">
        <v>24</v>
      </c>
      <c r="B26" s="2" t="s">
        <v>57</v>
      </c>
      <c r="C26" s="2" t="s">
        <v>24</v>
      </c>
      <c r="D26" s="2">
        <v>31</v>
      </c>
      <c r="E26" s="2">
        <v>72</v>
      </c>
      <c r="F26" s="2">
        <v>10</v>
      </c>
      <c r="G26" s="4">
        <v>55.621884612990527</v>
      </c>
      <c r="H26" s="5">
        <v>6332.2000000000007</v>
      </c>
      <c r="I26" s="5">
        <v>165.6</v>
      </c>
      <c r="J26" s="4">
        <v>2.6152048261267802</v>
      </c>
      <c r="K26" s="4">
        <v>2.4508044144203045</v>
      </c>
      <c r="L26" s="4">
        <v>35.200000000000003</v>
      </c>
      <c r="M26" s="4">
        <v>60.66350710900474</v>
      </c>
    </row>
    <row r="27" spans="1:13" x14ac:dyDescent="0.25">
      <c r="A27" s="2" t="s">
        <v>25</v>
      </c>
      <c r="B27" s="2" t="s">
        <v>57</v>
      </c>
      <c r="C27" s="2" t="s">
        <v>24</v>
      </c>
      <c r="D27" s="2">
        <v>31</v>
      </c>
      <c r="E27" s="2">
        <v>72</v>
      </c>
      <c r="F27" s="2">
        <v>10</v>
      </c>
      <c r="G27" s="4">
        <v>53.280518849740943</v>
      </c>
      <c r="H27" s="5">
        <v>7307.8</v>
      </c>
      <c r="I27" s="5">
        <v>188.79999999999998</v>
      </c>
      <c r="J27" s="4">
        <v>2.5835408741344863</v>
      </c>
      <c r="K27" s="4">
        <v>2.4211309630158739</v>
      </c>
      <c r="L27" s="4">
        <v>26.7</v>
      </c>
      <c r="M27" s="4">
        <v>46.014648858250759</v>
      </c>
    </row>
    <row r="28" spans="1:13" x14ac:dyDescent="0.25">
      <c r="A28" s="2" t="s">
        <v>26</v>
      </c>
      <c r="B28" s="2" t="s">
        <v>57</v>
      </c>
      <c r="C28" s="2" t="s">
        <v>24</v>
      </c>
      <c r="D28" s="2">
        <v>31</v>
      </c>
      <c r="E28" s="2">
        <v>72</v>
      </c>
      <c r="F28" s="2">
        <v>10</v>
      </c>
      <c r="G28" s="4">
        <v>58.251280313207552</v>
      </c>
      <c r="H28" s="5">
        <v>8465.7999999999993</v>
      </c>
      <c r="I28" s="5">
        <v>235.8</v>
      </c>
      <c r="J28" s="4">
        <v>2.7853244820335945</v>
      </c>
      <c r="K28" s="4">
        <v>2.6102297869612285</v>
      </c>
      <c r="L28" s="4">
        <v>15.2</v>
      </c>
      <c r="M28" s="4">
        <v>26.195605342524775</v>
      </c>
    </row>
    <row r="29" spans="1:13" x14ac:dyDescent="0.25">
      <c r="A29" s="2" t="s">
        <v>27</v>
      </c>
      <c r="B29" s="2" t="s">
        <v>57</v>
      </c>
      <c r="C29" s="2" t="s">
        <v>24</v>
      </c>
      <c r="D29" s="2">
        <v>31</v>
      </c>
      <c r="E29" s="2">
        <v>72</v>
      </c>
      <c r="F29" s="2">
        <v>10</v>
      </c>
      <c r="G29" s="4">
        <v>72.919036896838605</v>
      </c>
      <c r="H29" s="5">
        <v>4581.6000000000004</v>
      </c>
      <c r="I29" s="5">
        <v>132.6</v>
      </c>
      <c r="J29" s="4">
        <v>2.8941854374017808</v>
      </c>
      <c r="K29" s="4">
        <v>2.7122473831773917</v>
      </c>
      <c r="L29" s="4">
        <v>23.5</v>
      </c>
      <c r="M29" s="4">
        <v>40.499784575613958</v>
      </c>
    </row>
    <row r="30" spans="1:13" x14ac:dyDescent="0.25">
      <c r="A30" s="2" t="s">
        <v>28</v>
      </c>
      <c r="B30" s="2" t="s">
        <v>57</v>
      </c>
      <c r="C30" s="2" t="s">
        <v>25</v>
      </c>
      <c r="D30" s="2">
        <v>31</v>
      </c>
      <c r="E30" s="2">
        <v>72</v>
      </c>
      <c r="F30" s="2">
        <v>5</v>
      </c>
      <c r="G30" s="4">
        <v>38.472610131696435</v>
      </c>
      <c r="H30" s="5">
        <v>5014.8</v>
      </c>
      <c r="I30" s="5">
        <v>1590.1999999999998</v>
      </c>
      <c r="J30" s="4">
        <v>31.710137991545022</v>
      </c>
      <c r="K30" s="4">
        <v>29.716733999246628</v>
      </c>
      <c r="L30" s="4">
        <v>36.200000000000003</v>
      </c>
      <c r="M30" s="4">
        <v>62.386902197328745</v>
      </c>
    </row>
    <row r="31" spans="1:13" x14ac:dyDescent="0.25">
      <c r="A31" s="2" t="s">
        <v>29</v>
      </c>
      <c r="B31" s="2" t="s">
        <v>57</v>
      </c>
      <c r="C31" s="2" t="s">
        <v>25</v>
      </c>
      <c r="D31" s="2">
        <v>31</v>
      </c>
      <c r="E31" s="2">
        <v>72</v>
      </c>
      <c r="F31" s="2">
        <v>5</v>
      </c>
      <c r="G31" s="4">
        <v>34.599450283121598</v>
      </c>
      <c r="H31" s="5">
        <v>11898.2</v>
      </c>
      <c r="I31" s="5">
        <v>1783.8000000000002</v>
      </c>
      <c r="J31" s="4">
        <v>14.992183691650837</v>
      </c>
      <c r="K31" s="4">
        <v>14.049725515272794</v>
      </c>
      <c r="L31" s="4">
        <v>33</v>
      </c>
      <c r="M31" s="4">
        <v>56.872037914691944</v>
      </c>
    </row>
    <row r="32" spans="1:13" x14ac:dyDescent="0.25">
      <c r="A32" s="2" t="s">
        <v>30</v>
      </c>
      <c r="B32" s="2" t="s">
        <v>57</v>
      </c>
      <c r="C32" s="2" t="s">
        <v>25</v>
      </c>
      <c r="D32" s="2">
        <v>31</v>
      </c>
      <c r="E32" s="2">
        <v>72</v>
      </c>
      <c r="F32" s="2">
        <v>5</v>
      </c>
      <c r="G32" s="4">
        <v>33.679880250000004</v>
      </c>
      <c r="H32" s="5">
        <v>7236.4000000000005</v>
      </c>
      <c r="I32" s="5">
        <v>1708.3999999999999</v>
      </c>
      <c r="J32" s="4">
        <v>23.608424078270961</v>
      </c>
      <c r="K32" s="4">
        <v>22.1243205773008</v>
      </c>
      <c r="L32" s="4">
        <v>30.3</v>
      </c>
      <c r="M32" s="4">
        <v>52.218871176217149</v>
      </c>
    </row>
    <row r="33" spans="1:13" x14ac:dyDescent="0.25">
      <c r="A33" s="2" t="s">
        <v>31</v>
      </c>
      <c r="B33" s="2" t="s">
        <v>57</v>
      </c>
      <c r="C33" s="2" t="s">
        <v>25</v>
      </c>
      <c r="D33" s="2">
        <v>31</v>
      </c>
      <c r="E33" s="2">
        <v>72</v>
      </c>
      <c r="F33" s="2">
        <v>5</v>
      </c>
      <c r="G33" s="4">
        <v>30.864592073985683</v>
      </c>
      <c r="H33" s="5">
        <v>5171.6000000000004</v>
      </c>
      <c r="I33" s="5">
        <v>436.59999999999997</v>
      </c>
      <c r="J33" s="4">
        <v>8.4422615824889782</v>
      </c>
      <c r="K33" s="4">
        <v>7.9115531400644139</v>
      </c>
      <c r="L33" s="4">
        <v>33.1</v>
      </c>
      <c r="M33" s="4">
        <v>57.044377423524352</v>
      </c>
    </row>
    <row r="34" spans="1:13" x14ac:dyDescent="0.25">
      <c r="A34" s="2" t="s">
        <v>32</v>
      </c>
      <c r="B34" s="2" t="s">
        <v>57</v>
      </c>
      <c r="C34" s="2" t="s">
        <v>26</v>
      </c>
      <c r="D34" s="2">
        <v>31</v>
      </c>
      <c r="E34" s="2">
        <v>72</v>
      </c>
      <c r="F34" s="2">
        <v>2.5</v>
      </c>
      <c r="G34" s="4">
        <v>16.879363475319927</v>
      </c>
      <c r="H34" s="5">
        <v>6363.8</v>
      </c>
      <c r="I34" s="5">
        <v>3112.4</v>
      </c>
      <c r="J34" s="4">
        <v>48.907885225808478</v>
      </c>
      <c r="K34" s="4">
        <v>45.83337404928843</v>
      </c>
      <c r="L34" s="4">
        <v>41.3</v>
      </c>
      <c r="M34" s="4">
        <v>71.176217147781131</v>
      </c>
    </row>
    <row r="35" spans="1:13" x14ac:dyDescent="0.25">
      <c r="A35" s="2" t="s">
        <v>33</v>
      </c>
      <c r="B35" s="2" t="s">
        <v>57</v>
      </c>
      <c r="C35" s="2" t="s">
        <v>26</v>
      </c>
      <c r="D35" s="2">
        <v>31</v>
      </c>
      <c r="E35" s="2">
        <v>72</v>
      </c>
      <c r="F35" s="2">
        <v>2.5</v>
      </c>
      <c r="G35" s="4">
        <v>13.911551185783525</v>
      </c>
      <c r="H35" s="5">
        <v>8091.8000000000011</v>
      </c>
      <c r="I35" s="5">
        <v>5752.4</v>
      </c>
      <c r="J35" s="4">
        <v>71.08925084653599</v>
      </c>
      <c r="K35" s="4">
        <v>66.620345776341367</v>
      </c>
      <c r="L35" s="4">
        <v>49.3</v>
      </c>
      <c r="M35" s="4">
        <v>84.963377854373107</v>
      </c>
    </row>
    <row r="36" spans="1:13" x14ac:dyDescent="0.25">
      <c r="A36" s="2" t="s">
        <v>34</v>
      </c>
      <c r="B36" s="2" t="s">
        <v>57</v>
      </c>
      <c r="C36" s="2" t="s">
        <v>26</v>
      </c>
      <c r="D36" s="2">
        <v>31</v>
      </c>
      <c r="E36" s="2">
        <v>72</v>
      </c>
      <c r="F36" s="2">
        <v>2.5</v>
      </c>
      <c r="G36" s="4">
        <v>19.02905528031496</v>
      </c>
      <c r="H36" s="5">
        <v>4372.3999999999996</v>
      </c>
      <c r="I36" s="5">
        <v>3931</v>
      </c>
      <c r="J36" s="4">
        <v>89.904857744030735</v>
      </c>
      <c r="K36" s="4">
        <v>84.253141488435929</v>
      </c>
      <c r="L36" s="4">
        <v>38.700000000000003</v>
      </c>
      <c r="M36" s="4">
        <v>66.69538991813873</v>
      </c>
    </row>
    <row r="37" spans="1:13" x14ac:dyDescent="0.25">
      <c r="A37" s="2" t="s">
        <v>35</v>
      </c>
      <c r="B37" s="2" t="s">
        <v>57</v>
      </c>
      <c r="C37" s="2" t="s">
        <v>26</v>
      </c>
      <c r="D37" s="2">
        <v>31</v>
      </c>
      <c r="E37" s="2">
        <v>72</v>
      </c>
      <c r="F37" s="2">
        <v>2.5</v>
      </c>
      <c r="G37" s="4">
        <v>14.557914192904658</v>
      </c>
      <c r="H37" s="5">
        <v>8062.8</v>
      </c>
      <c r="I37" s="5">
        <v>3278</v>
      </c>
      <c r="J37" s="4">
        <v>40.655851565213077</v>
      </c>
      <c r="K37" s="4">
        <v>38.10009047574713</v>
      </c>
      <c r="L37" s="4">
        <v>44.9</v>
      </c>
      <c r="M37" s="4">
        <v>77.380439465747514</v>
      </c>
    </row>
    <row r="38" spans="1:13" x14ac:dyDescent="0.25">
      <c r="A38" s="2" t="s">
        <v>36</v>
      </c>
      <c r="B38" s="2" t="s">
        <v>57</v>
      </c>
      <c r="C38" s="2" t="s">
        <v>27</v>
      </c>
      <c r="D38" s="2">
        <v>31</v>
      </c>
      <c r="E38" s="2">
        <v>72</v>
      </c>
      <c r="F38" s="2">
        <v>1</v>
      </c>
      <c r="G38" s="4">
        <v>5.0121251077844313</v>
      </c>
      <c r="H38" s="5">
        <v>7340.8</v>
      </c>
      <c r="I38" s="5">
        <v>5900.8</v>
      </c>
      <c r="J38" s="4">
        <v>80.383609415867483</v>
      </c>
      <c r="K38" s="4">
        <v>75.330430272728179</v>
      </c>
      <c r="L38" s="4">
        <v>53.7</v>
      </c>
      <c r="M38" s="4">
        <v>92.546316242998714</v>
      </c>
    </row>
    <row r="39" spans="1:13" x14ac:dyDescent="0.25">
      <c r="A39" s="2" t="s">
        <v>37</v>
      </c>
      <c r="B39" s="2" t="s">
        <v>57</v>
      </c>
      <c r="C39" s="2" t="s">
        <v>27</v>
      </c>
      <c r="D39" s="2">
        <v>31</v>
      </c>
      <c r="E39" s="2">
        <v>72</v>
      </c>
      <c r="F39" s="2">
        <v>1</v>
      </c>
      <c r="G39" s="4">
        <v>5.7837606432748538</v>
      </c>
      <c r="H39" s="5">
        <v>11569</v>
      </c>
      <c r="I39" s="5">
        <v>5581.8</v>
      </c>
      <c r="J39" s="4">
        <v>48.247903881061461</v>
      </c>
      <c r="K39" s="4">
        <v>45.214881311365268</v>
      </c>
      <c r="L39" s="4">
        <v>66</v>
      </c>
      <c r="M39" s="4">
        <v>113.74407582938389</v>
      </c>
    </row>
    <row r="40" spans="1:13" x14ac:dyDescent="0.25">
      <c r="A40" s="2" t="s">
        <v>38</v>
      </c>
      <c r="B40" s="2" t="s">
        <v>57</v>
      </c>
      <c r="C40" s="2" t="s">
        <v>27</v>
      </c>
      <c r="D40" s="2">
        <v>31</v>
      </c>
      <c r="E40" s="2">
        <v>72</v>
      </c>
      <c r="F40" s="2">
        <v>1</v>
      </c>
      <c r="G40" s="4">
        <v>5.3607535886287625</v>
      </c>
      <c r="H40" s="5">
        <v>6651.0000000000009</v>
      </c>
      <c r="I40" s="5">
        <v>5524.2</v>
      </c>
      <c r="J40" s="4">
        <v>83.058186738836241</v>
      </c>
      <c r="K40" s="4">
        <v>77.83687483276988</v>
      </c>
      <c r="L40" s="4">
        <v>67.900000000000006</v>
      </c>
      <c r="M40" s="4">
        <v>117.0185264971995</v>
      </c>
    </row>
    <row r="41" spans="1:13" x14ac:dyDescent="0.25">
      <c r="A41" s="2" t="s">
        <v>39</v>
      </c>
      <c r="B41" s="2" t="s">
        <v>57</v>
      </c>
      <c r="C41" s="2" t="s">
        <v>27</v>
      </c>
      <c r="D41" s="2">
        <v>31</v>
      </c>
      <c r="E41" s="2">
        <v>72</v>
      </c>
      <c r="F41" s="2">
        <v>1</v>
      </c>
      <c r="G41" s="4">
        <v>5.5809990095541409</v>
      </c>
      <c r="H41" s="5">
        <v>5945.8</v>
      </c>
      <c r="I41" s="5">
        <v>7365.0000000000009</v>
      </c>
      <c r="J41" s="4">
        <v>123.86894951057891</v>
      </c>
      <c r="K41" s="4">
        <v>116.08213828503227</v>
      </c>
      <c r="L41" s="4">
        <v>67.5</v>
      </c>
      <c r="M41" s="4">
        <v>116.3291684618699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C37E4-C27D-4838-B80A-4066A54AC997}">
  <dimension ref="A1:N41"/>
  <sheetViews>
    <sheetView workbookViewId="0">
      <selection activeCell="K1" sqref="K1:K1048576"/>
    </sheetView>
  </sheetViews>
  <sheetFormatPr defaultRowHeight="15" x14ac:dyDescent="0.25"/>
  <cols>
    <col min="1" max="10" width="12.7109375" style="8" customWidth="1"/>
    <col min="11" max="11" width="12.7109375" style="10" customWidth="1"/>
    <col min="12" max="14" width="12.7109375" style="8" customWidth="1"/>
    <col min="15" max="16384" width="9.140625" style="7"/>
  </cols>
  <sheetData>
    <row r="1" spans="1:14" ht="78.75" customHeight="1" x14ac:dyDescent="0.25">
      <c r="A1" s="6" t="s">
        <v>0</v>
      </c>
      <c r="B1" s="6" t="s">
        <v>3</v>
      </c>
      <c r="C1" s="6" t="s">
        <v>1</v>
      </c>
      <c r="D1" s="6" t="s">
        <v>2</v>
      </c>
      <c r="E1" s="6" t="s">
        <v>48</v>
      </c>
      <c r="F1" s="6" t="s">
        <v>40</v>
      </c>
      <c r="G1" s="6" t="s">
        <v>42</v>
      </c>
      <c r="H1" s="6" t="s">
        <v>58</v>
      </c>
      <c r="I1" s="6" t="s">
        <v>49</v>
      </c>
      <c r="J1" s="6" t="s">
        <v>50</v>
      </c>
      <c r="K1" s="11" t="s">
        <v>51</v>
      </c>
      <c r="L1" s="6" t="s">
        <v>52</v>
      </c>
      <c r="M1" s="6" t="s">
        <v>53</v>
      </c>
      <c r="N1" s="6" t="s">
        <v>54</v>
      </c>
    </row>
    <row r="2" spans="1:14" x14ac:dyDescent="0.25">
      <c r="A2" s="8" t="s">
        <v>44</v>
      </c>
      <c r="B2" s="8" t="s">
        <v>43</v>
      </c>
      <c r="C2" s="8" t="s">
        <v>43</v>
      </c>
      <c r="D2" s="8">
        <v>31</v>
      </c>
      <c r="E2" s="8">
        <v>72</v>
      </c>
      <c r="F2" s="8">
        <v>0</v>
      </c>
      <c r="G2" s="8" t="s">
        <v>41</v>
      </c>
      <c r="H2" s="8">
        <f>0.54</f>
        <v>0.54</v>
      </c>
      <c r="I2" s="9">
        <v>8370.2000000000007</v>
      </c>
      <c r="J2" s="9">
        <v>7986.2</v>
      </c>
      <c r="K2" s="10">
        <v>95.412296002484993</v>
      </c>
      <c r="L2" s="10">
        <v>89.4143639904445</v>
      </c>
      <c r="M2" s="10">
        <v>52.8</v>
      </c>
      <c r="N2" s="10">
        <v>90.995260663507111</v>
      </c>
    </row>
    <row r="3" spans="1:14" x14ac:dyDescent="0.25">
      <c r="A3" s="8" t="s">
        <v>45</v>
      </c>
      <c r="B3" s="8" t="s">
        <v>43</v>
      </c>
      <c r="C3" s="8" t="s">
        <v>43</v>
      </c>
      <c r="D3" s="8">
        <v>31</v>
      </c>
      <c r="E3" s="8">
        <v>72</v>
      </c>
      <c r="F3" s="8">
        <v>0</v>
      </c>
      <c r="G3" s="8" t="s">
        <v>41</v>
      </c>
      <c r="H3" s="8">
        <f>0.54</f>
        <v>0.54</v>
      </c>
      <c r="I3" s="9">
        <v>6377.2</v>
      </c>
      <c r="J3" s="9">
        <v>9814.7999999999993</v>
      </c>
      <c r="K3" s="10">
        <v>153.9045349056012</v>
      </c>
      <c r="L3" s="10">
        <v>144.22958759394163</v>
      </c>
      <c r="M3" s="10">
        <v>58.7</v>
      </c>
      <c r="N3" s="10">
        <v>101.16329168461871</v>
      </c>
    </row>
    <row r="4" spans="1:14" x14ac:dyDescent="0.25">
      <c r="A4" s="8" t="s">
        <v>46</v>
      </c>
      <c r="B4" s="8" t="s">
        <v>43</v>
      </c>
      <c r="C4" s="8" t="s">
        <v>43</v>
      </c>
      <c r="D4" s="8">
        <v>31</v>
      </c>
      <c r="E4" s="8">
        <v>72</v>
      </c>
      <c r="F4" s="8">
        <v>0</v>
      </c>
      <c r="G4" s="8" t="s">
        <v>41</v>
      </c>
      <c r="H4" s="8">
        <f>0.54</f>
        <v>0.54</v>
      </c>
      <c r="I4" s="9">
        <v>10114.400000000001</v>
      </c>
      <c r="J4" s="9">
        <v>7459.8</v>
      </c>
      <c r="K4" s="10">
        <v>73.754251364391351</v>
      </c>
      <c r="L4" s="10">
        <v>69.117815560865111</v>
      </c>
      <c r="M4" s="10">
        <v>63.6</v>
      </c>
      <c r="N4" s="10">
        <v>109.6079276174063</v>
      </c>
    </row>
    <row r="5" spans="1:14" x14ac:dyDescent="0.25">
      <c r="A5" s="8" t="s">
        <v>47</v>
      </c>
      <c r="B5" s="8" t="s">
        <v>43</v>
      </c>
      <c r="C5" s="8" t="s">
        <v>43</v>
      </c>
      <c r="D5" s="8">
        <v>31</v>
      </c>
      <c r="E5" s="8">
        <v>72</v>
      </c>
      <c r="F5" s="8">
        <v>0</v>
      </c>
      <c r="G5" s="8" t="s">
        <v>41</v>
      </c>
      <c r="H5" s="8">
        <f>0.54</f>
        <v>0.54</v>
      </c>
      <c r="I5" s="9">
        <v>10667.400000000001</v>
      </c>
      <c r="J5" s="9">
        <v>11068.6</v>
      </c>
      <c r="K5" s="10">
        <v>103.76099143183906</v>
      </c>
      <c r="L5" s="10">
        <v>97.238232854748773</v>
      </c>
      <c r="M5" s="10">
        <v>57</v>
      </c>
      <c r="N5" s="10">
        <v>98.233520034467901</v>
      </c>
    </row>
    <row r="6" spans="1:14" x14ac:dyDescent="0.25">
      <c r="A6" s="8" t="s">
        <v>4</v>
      </c>
      <c r="B6" s="8" t="s">
        <v>55</v>
      </c>
      <c r="C6" s="8" t="s">
        <v>4</v>
      </c>
      <c r="D6" s="8">
        <v>31</v>
      </c>
      <c r="E6" s="8">
        <v>72</v>
      </c>
      <c r="F6" s="8">
        <v>5</v>
      </c>
      <c r="G6" s="10">
        <v>44.438883352570841</v>
      </c>
      <c r="H6" s="10">
        <v>44.438883352570841</v>
      </c>
      <c r="I6" s="9">
        <v>10003.199999999999</v>
      </c>
      <c r="J6" s="9">
        <v>42.6</v>
      </c>
      <c r="K6" s="10">
        <v>0.42586372360844532</v>
      </c>
      <c r="L6" s="10">
        <v>0.39909252358899117</v>
      </c>
      <c r="M6" s="10">
        <v>13.2</v>
      </c>
      <c r="N6" s="10">
        <v>22.748815165876778</v>
      </c>
    </row>
    <row r="7" spans="1:14" x14ac:dyDescent="0.25">
      <c r="A7" s="8" t="s">
        <v>5</v>
      </c>
      <c r="B7" s="8" t="s">
        <v>55</v>
      </c>
      <c r="C7" s="8" t="s">
        <v>4</v>
      </c>
      <c r="D7" s="8">
        <v>31</v>
      </c>
      <c r="E7" s="8">
        <v>72</v>
      </c>
      <c r="F7" s="8">
        <v>5</v>
      </c>
      <c r="G7" s="10">
        <v>41.856064358786618</v>
      </c>
      <c r="H7" s="10">
        <v>41.856064358786618</v>
      </c>
      <c r="I7" s="9">
        <v>13765.8</v>
      </c>
      <c r="J7" s="9">
        <v>74</v>
      </c>
      <c r="K7" s="10">
        <v>0.53756410815208711</v>
      </c>
      <c r="L7" s="10">
        <v>0.50377105308583625</v>
      </c>
      <c r="M7" s="10">
        <v>15</v>
      </c>
      <c r="N7" s="10">
        <v>25.850926324859973</v>
      </c>
    </row>
    <row r="8" spans="1:14" x14ac:dyDescent="0.25">
      <c r="A8" s="8" t="s">
        <v>6</v>
      </c>
      <c r="B8" s="8" t="s">
        <v>56</v>
      </c>
      <c r="C8" s="8" t="s">
        <v>4</v>
      </c>
      <c r="D8" s="8">
        <v>31</v>
      </c>
      <c r="E8" s="8">
        <v>72</v>
      </c>
      <c r="F8" s="8">
        <v>5</v>
      </c>
      <c r="G8" s="10">
        <v>30.23136277460317</v>
      </c>
      <c r="H8" s="10">
        <v>30.23136277460317</v>
      </c>
      <c r="I8" s="9">
        <v>7951.2</v>
      </c>
      <c r="J8" s="9">
        <v>63</v>
      </c>
      <c r="K8" s="10">
        <v>0.79233323271958955</v>
      </c>
      <c r="L8" s="10">
        <v>0.74252454914479549</v>
      </c>
      <c r="M8" s="10">
        <v>14</v>
      </c>
      <c r="N8" s="10">
        <v>24.127531236535976</v>
      </c>
    </row>
    <row r="9" spans="1:14" x14ac:dyDescent="0.25">
      <c r="A9" s="8" t="s">
        <v>7</v>
      </c>
      <c r="B9" s="8" t="s">
        <v>56</v>
      </c>
      <c r="C9" s="8" t="s">
        <v>4</v>
      </c>
      <c r="D9" s="8">
        <v>31</v>
      </c>
      <c r="E9" s="8">
        <v>72</v>
      </c>
      <c r="F9" s="8">
        <v>5</v>
      </c>
      <c r="G9" s="10">
        <v>34.772711461621626</v>
      </c>
      <c r="H9" s="10">
        <v>34.772711461621626</v>
      </c>
      <c r="I9" s="9">
        <v>6984.2</v>
      </c>
      <c r="J9" s="9">
        <v>12</v>
      </c>
      <c r="K9" s="10">
        <v>0.17181638555596918</v>
      </c>
      <c r="L9" s="10">
        <v>0.16101544016112826</v>
      </c>
      <c r="M9" s="10">
        <v>14.5</v>
      </c>
      <c r="N9" s="10">
        <v>24.989228780697974</v>
      </c>
    </row>
    <row r="10" spans="1:14" x14ac:dyDescent="0.25">
      <c r="A10" s="8" t="s">
        <v>8</v>
      </c>
      <c r="B10" s="8" t="s">
        <v>56</v>
      </c>
      <c r="C10" s="8" t="s">
        <v>5</v>
      </c>
      <c r="D10" s="8">
        <v>31</v>
      </c>
      <c r="E10" s="8">
        <v>72</v>
      </c>
      <c r="F10" s="8">
        <v>2.5</v>
      </c>
      <c r="G10" s="10">
        <v>21.189450069364163</v>
      </c>
      <c r="H10" s="10">
        <v>21.189450069364163</v>
      </c>
      <c r="I10" s="9">
        <v>9201.7999999999993</v>
      </c>
      <c r="J10" s="9">
        <v>58.199999999999996</v>
      </c>
      <c r="K10" s="10">
        <v>0.63248494859701365</v>
      </c>
      <c r="L10" s="10">
        <v>0.59272485603803138</v>
      </c>
      <c r="M10" s="10">
        <v>18.100000000000001</v>
      </c>
      <c r="N10" s="10">
        <v>31.193451098664372</v>
      </c>
    </row>
    <row r="11" spans="1:14" x14ac:dyDescent="0.25">
      <c r="A11" s="8" t="s">
        <v>9</v>
      </c>
      <c r="B11" s="8" t="s">
        <v>56</v>
      </c>
      <c r="C11" s="8" t="s">
        <v>5</v>
      </c>
      <c r="D11" s="8">
        <v>31</v>
      </c>
      <c r="E11" s="8">
        <v>72</v>
      </c>
      <c r="F11" s="8">
        <v>2.5</v>
      </c>
      <c r="G11" s="10">
        <v>26.529396196452932</v>
      </c>
      <c r="H11" s="10">
        <v>26.529396196452932</v>
      </c>
      <c r="I11" s="9">
        <v>11130.4</v>
      </c>
      <c r="J11" s="9">
        <v>35</v>
      </c>
      <c r="K11" s="10">
        <v>0.31445410766908649</v>
      </c>
      <c r="L11" s="10">
        <v>0.29468648402174313</v>
      </c>
      <c r="M11" s="10">
        <v>13.1</v>
      </c>
      <c r="N11" s="10">
        <v>22.57647565704438</v>
      </c>
    </row>
    <row r="12" spans="1:14" x14ac:dyDescent="0.25">
      <c r="A12" s="8" t="s">
        <v>10</v>
      </c>
      <c r="B12" s="8" t="s">
        <v>56</v>
      </c>
      <c r="C12" s="8" t="s">
        <v>5</v>
      </c>
      <c r="D12" s="8">
        <v>31</v>
      </c>
      <c r="E12" s="8">
        <v>72</v>
      </c>
      <c r="F12" s="8">
        <v>2.5</v>
      </c>
      <c r="G12" s="10">
        <v>31.025829756935273</v>
      </c>
      <c r="H12" s="10">
        <v>31.025829756935273</v>
      </c>
      <c r="I12" s="9">
        <v>14468.199999999999</v>
      </c>
      <c r="J12" s="9">
        <v>61.4</v>
      </c>
      <c r="K12" s="10">
        <v>0.42437898287278308</v>
      </c>
      <c r="L12" s="10">
        <v>0.39770111855911477</v>
      </c>
      <c r="M12" s="10">
        <v>13</v>
      </c>
      <c r="N12" s="10">
        <v>22.404136148211979</v>
      </c>
    </row>
    <row r="13" spans="1:14" x14ac:dyDescent="0.25">
      <c r="A13" s="8" t="s">
        <v>11</v>
      </c>
      <c r="B13" s="8" t="s">
        <v>56</v>
      </c>
      <c r="C13" s="8" t="s">
        <v>5</v>
      </c>
      <c r="D13" s="8">
        <v>31</v>
      </c>
      <c r="E13" s="8">
        <v>72</v>
      </c>
      <c r="F13" s="8">
        <v>2.5</v>
      </c>
      <c r="G13" s="10">
        <v>23.25896494035533</v>
      </c>
      <c r="H13" s="10">
        <v>23.25896494035533</v>
      </c>
      <c r="I13" s="9">
        <v>7806</v>
      </c>
      <c r="J13" s="9">
        <v>89.2</v>
      </c>
      <c r="K13" s="10">
        <v>1.142710735331796</v>
      </c>
      <c r="L13" s="10">
        <v>1.0708761648717118</v>
      </c>
      <c r="M13" s="10">
        <v>14.6</v>
      </c>
      <c r="N13" s="10">
        <v>25.161568289530372</v>
      </c>
    </row>
    <row r="14" spans="1:14" x14ac:dyDescent="0.25">
      <c r="A14" s="8" t="s">
        <v>12</v>
      </c>
      <c r="B14" s="8" t="s">
        <v>56</v>
      </c>
      <c r="C14" s="8" t="s">
        <v>6</v>
      </c>
      <c r="D14" s="8">
        <v>31</v>
      </c>
      <c r="E14" s="8">
        <v>72</v>
      </c>
      <c r="F14" s="8">
        <v>1</v>
      </c>
      <c r="G14" s="10">
        <v>11.392698447692309</v>
      </c>
      <c r="H14" s="10">
        <v>11.392698447692309</v>
      </c>
      <c r="I14" s="9">
        <v>5104.3999999999996</v>
      </c>
      <c r="J14" s="9">
        <v>527.6</v>
      </c>
      <c r="K14" s="10">
        <v>10.336180550113628</v>
      </c>
      <c r="L14" s="10">
        <v>9.6864141069903837</v>
      </c>
      <c r="M14" s="10">
        <v>18.899999999999999</v>
      </c>
      <c r="N14" s="10">
        <v>32.572167169323571</v>
      </c>
    </row>
    <row r="15" spans="1:14" x14ac:dyDescent="0.25">
      <c r="A15" s="8" t="s">
        <v>13</v>
      </c>
      <c r="B15" s="8" t="s">
        <v>56</v>
      </c>
      <c r="C15" s="8" t="s">
        <v>6</v>
      </c>
      <c r="D15" s="8">
        <v>31</v>
      </c>
      <c r="E15" s="8">
        <v>72</v>
      </c>
      <c r="F15" s="8">
        <v>1</v>
      </c>
      <c r="G15" s="10">
        <v>13.907602001605138</v>
      </c>
      <c r="H15" s="10">
        <v>13.907602001605138</v>
      </c>
      <c r="I15" s="9">
        <v>6722.6</v>
      </c>
      <c r="J15" s="9">
        <v>66.400000000000006</v>
      </c>
      <c r="K15" s="10">
        <v>0.98771308719840545</v>
      </c>
      <c r="L15" s="10">
        <v>0.92562218075732827</v>
      </c>
      <c r="M15" s="10">
        <v>19.100000000000001</v>
      </c>
      <c r="N15" s="10">
        <v>32.916846186988366</v>
      </c>
    </row>
    <row r="16" spans="1:14" x14ac:dyDescent="0.25">
      <c r="A16" s="8" t="s">
        <v>14</v>
      </c>
      <c r="B16" s="8" t="s">
        <v>56</v>
      </c>
      <c r="C16" s="8" t="s">
        <v>6</v>
      </c>
      <c r="D16" s="8">
        <v>31</v>
      </c>
      <c r="E16" s="8">
        <v>72</v>
      </c>
      <c r="F16" s="8">
        <v>1</v>
      </c>
      <c r="G16" s="10">
        <v>14.222479378486058</v>
      </c>
      <c r="H16" s="10">
        <v>14.222479378486058</v>
      </c>
      <c r="I16" s="9">
        <v>9725</v>
      </c>
      <c r="J16" s="9">
        <v>247.6</v>
      </c>
      <c r="K16" s="10">
        <v>2.5460154241645245</v>
      </c>
      <c r="L16" s="10">
        <v>2.3859644867534016</v>
      </c>
      <c r="M16" s="10">
        <v>14.5</v>
      </c>
      <c r="N16" s="10">
        <v>24.989228780697974</v>
      </c>
    </row>
    <row r="17" spans="1:14" x14ac:dyDescent="0.25">
      <c r="A17" s="8" t="s">
        <v>15</v>
      </c>
      <c r="B17" s="8" t="s">
        <v>56</v>
      </c>
      <c r="C17" s="8" t="s">
        <v>6</v>
      </c>
      <c r="D17" s="8">
        <v>31</v>
      </c>
      <c r="E17" s="8">
        <v>72</v>
      </c>
      <c r="F17" s="8">
        <v>1</v>
      </c>
      <c r="G17" s="10">
        <v>13.401713361527969</v>
      </c>
      <c r="H17" s="10">
        <v>13.401713361527969</v>
      </c>
      <c r="I17" s="9">
        <v>8972.7999999999993</v>
      </c>
      <c r="J17" s="9">
        <v>285.59999999999997</v>
      </c>
      <c r="K17" s="10">
        <v>3.1829529243937236</v>
      </c>
      <c r="L17" s="10">
        <v>2.9828619923241106</v>
      </c>
      <c r="M17" s="10">
        <v>16.3</v>
      </c>
      <c r="N17" s="10">
        <v>28.091339939681177</v>
      </c>
    </row>
    <row r="18" spans="1:14" x14ac:dyDescent="0.25">
      <c r="A18" s="8" t="s">
        <v>16</v>
      </c>
      <c r="B18" s="8" t="s">
        <v>56</v>
      </c>
      <c r="C18" s="8" t="s">
        <v>7</v>
      </c>
      <c r="D18" s="8">
        <v>31</v>
      </c>
      <c r="E18" s="8">
        <v>72</v>
      </c>
      <c r="F18" s="8">
        <v>0.5</v>
      </c>
      <c r="G18" s="10">
        <v>4.4875114093023258</v>
      </c>
      <c r="H18" s="10">
        <v>4.4875114093023258</v>
      </c>
      <c r="I18" s="9">
        <v>8566</v>
      </c>
      <c r="J18" s="9">
        <v>2000.8</v>
      </c>
      <c r="K18" s="10">
        <v>23.357459724492177</v>
      </c>
      <c r="L18" s="10">
        <v>21.889132671574078</v>
      </c>
      <c r="M18" s="10">
        <v>32</v>
      </c>
      <c r="N18" s="10">
        <v>55.148642826367947</v>
      </c>
    </row>
    <row r="19" spans="1:14" x14ac:dyDescent="0.25">
      <c r="A19" s="8" t="s">
        <v>17</v>
      </c>
      <c r="B19" s="8" t="s">
        <v>56</v>
      </c>
      <c r="C19" s="8" t="s">
        <v>7</v>
      </c>
      <c r="D19" s="8">
        <v>31</v>
      </c>
      <c r="E19" s="8">
        <v>72</v>
      </c>
      <c r="F19" s="8">
        <v>0.5</v>
      </c>
      <c r="G19" s="10">
        <v>4.6755848681672028</v>
      </c>
      <c r="H19" s="10">
        <v>4.6755848681672028</v>
      </c>
      <c r="I19" s="9">
        <v>8309.4</v>
      </c>
      <c r="J19" s="9">
        <v>789.4</v>
      </c>
      <c r="K19" s="10">
        <v>9.5000842419428597</v>
      </c>
      <c r="L19" s="10">
        <v>8.9028775738385058</v>
      </c>
      <c r="M19" s="10">
        <v>27.1</v>
      </c>
      <c r="N19" s="10">
        <v>46.704006893580356</v>
      </c>
    </row>
    <row r="20" spans="1:14" x14ac:dyDescent="0.25">
      <c r="A20" s="8" t="s">
        <v>18</v>
      </c>
      <c r="B20" s="8" t="s">
        <v>56</v>
      </c>
      <c r="C20" s="8" t="s">
        <v>7</v>
      </c>
      <c r="D20" s="8">
        <v>31</v>
      </c>
      <c r="E20" s="8">
        <v>72</v>
      </c>
      <c r="F20" s="8">
        <v>0.5</v>
      </c>
      <c r="G20" s="10">
        <v>4.8905274907894745</v>
      </c>
      <c r="H20" s="10">
        <v>4.8905274907894745</v>
      </c>
      <c r="I20" s="9">
        <v>9700</v>
      </c>
      <c r="J20" s="9">
        <v>582.59999999999991</v>
      </c>
      <c r="K20" s="10">
        <v>6.0061855670103084</v>
      </c>
      <c r="L20" s="10">
        <v>5.6286169077078583</v>
      </c>
      <c r="M20" s="10">
        <v>25.2</v>
      </c>
      <c r="N20" s="10">
        <v>43.429556225764756</v>
      </c>
    </row>
    <row r="21" spans="1:14" x14ac:dyDescent="0.25">
      <c r="A21" s="8" t="s">
        <v>19</v>
      </c>
      <c r="B21" s="8" t="s">
        <v>56</v>
      </c>
      <c r="C21" s="8" t="s">
        <v>7</v>
      </c>
      <c r="D21" s="8">
        <v>31</v>
      </c>
      <c r="E21" s="8">
        <v>72</v>
      </c>
      <c r="F21" s="8">
        <v>0.5</v>
      </c>
      <c r="G21" s="10">
        <v>4.6087492061538464</v>
      </c>
      <c r="H21" s="10">
        <v>4.6087492061538464</v>
      </c>
      <c r="I21" s="9">
        <v>7578.6</v>
      </c>
      <c r="J21" s="9">
        <v>657.2</v>
      </c>
      <c r="K21" s="10">
        <v>8.6717863457630706</v>
      </c>
      <c r="L21" s="10">
        <v>8.1266492187467243</v>
      </c>
      <c r="M21" s="10">
        <v>28.9</v>
      </c>
      <c r="N21" s="10">
        <v>49.806118052563548</v>
      </c>
    </row>
    <row r="22" spans="1:14" x14ac:dyDescent="0.25">
      <c r="A22" s="8" t="s">
        <v>20</v>
      </c>
      <c r="B22" s="8" t="s">
        <v>56</v>
      </c>
      <c r="C22" s="8" t="s">
        <v>8</v>
      </c>
      <c r="D22" s="8">
        <v>31</v>
      </c>
      <c r="E22" s="8">
        <v>72</v>
      </c>
      <c r="F22" s="8">
        <v>0.25</v>
      </c>
      <c r="G22" s="10">
        <v>1.3984206372549022</v>
      </c>
      <c r="H22" s="10">
        <v>1.3984206372549022</v>
      </c>
      <c r="I22" s="9">
        <v>6177.8</v>
      </c>
      <c r="J22" s="9">
        <v>5630.8</v>
      </c>
      <c r="K22" s="10">
        <v>91.145715303182357</v>
      </c>
      <c r="L22" s="10">
        <v>85.415994643666423</v>
      </c>
      <c r="M22" s="10">
        <v>36.700000000000003</v>
      </c>
      <c r="N22" s="10">
        <v>63.248599741490743</v>
      </c>
    </row>
    <row r="23" spans="1:14" x14ac:dyDescent="0.25">
      <c r="A23" s="8" t="s">
        <v>21</v>
      </c>
      <c r="B23" s="8" t="s">
        <v>56</v>
      </c>
      <c r="C23" s="8" t="s">
        <v>8</v>
      </c>
      <c r="D23" s="8">
        <v>31</v>
      </c>
      <c r="E23" s="8">
        <v>72</v>
      </c>
      <c r="F23" s="8">
        <v>0.25</v>
      </c>
      <c r="G23" s="10">
        <v>1.5633153878887072</v>
      </c>
      <c r="H23" s="10">
        <v>1.5633153878887072</v>
      </c>
      <c r="I23" s="9">
        <v>5345.8</v>
      </c>
      <c r="J23" s="9">
        <v>4331.6000000000004</v>
      </c>
      <c r="K23" s="10">
        <v>81.028096823674673</v>
      </c>
      <c r="L23" s="10">
        <v>75.934403073754041</v>
      </c>
      <c r="M23" s="10">
        <v>44.1</v>
      </c>
      <c r="N23" s="10">
        <v>76.001723395088334</v>
      </c>
    </row>
    <row r="24" spans="1:14" x14ac:dyDescent="0.25">
      <c r="A24" s="8" t="s">
        <v>22</v>
      </c>
      <c r="B24" s="8" t="s">
        <v>56</v>
      </c>
      <c r="C24" s="8" t="s">
        <v>8</v>
      </c>
      <c r="D24" s="8">
        <v>31</v>
      </c>
      <c r="E24" s="8">
        <v>72</v>
      </c>
      <c r="F24" s="8">
        <v>0.25</v>
      </c>
      <c r="G24" s="10">
        <v>1.471821</v>
      </c>
      <c r="H24" s="10">
        <v>1.471821</v>
      </c>
      <c r="I24" s="9">
        <v>6076.4000000000005</v>
      </c>
      <c r="J24" s="9">
        <v>4178.7999999999993</v>
      </c>
      <c r="K24" s="10">
        <v>68.770982818774257</v>
      </c>
      <c r="L24" s="10">
        <v>64.447811732550008</v>
      </c>
      <c r="M24" s="10">
        <v>41.6</v>
      </c>
      <c r="N24" s="10">
        <v>71.693235674278327</v>
      </c>
    </row>
    <row r="25" spans="1:14" x14ac:dyDescent="0.25">
      <c r="A25" s="8" t="s">
        <v>23</v>
      </c>
      <c r="B25" s="8" t="s">
        <v>56</v>
      </c>
      <c r="C25" s="8" t="s">
        <v>8</v>
      </c>
      <c r="D25" s="8">
        <v>31</v>
      </c>
      <c r="E25" s="8">
        <v>72</v>
      </c>
      <c r="F25" s="8">
        <v>0.25</v>
      </c>
      <c r="G25" s="10">
        <v>1.2742415439560442</v>
      </c>
      <c r="H25" s="10">
        <v>1.2742415439560442</v>
      </c>
      <c r="I25" s="9">
        <v>7942</v>
      </c>
      <c r="J25" s="9">
        <v>4015.4000000000005</v>
      </c>
      <c r="K25" s="10">
        <v>50.559053135230428</v>
      </c>
      <c r="L25" s="10">
        <v>47.380744091180617</v>
      </c>
      <c r="M25" s="10">
        <v>51.3</v>
      </c>
      <c r="N25" s="10">
        <v>88.410168031021101</v>
      </c>
    </row>
    <row r="26" spans="1:14" x14ac:dyDescent="0.25">
      <c r="A26" s="8" t="s">
        <v>24</v>
      </c>
      <c r="B26" s="8" t="s">
        <v>57</v>
      </c>
      <c r="C26" s="8" t="s">
        <v>24</v>
      </c>
      <c r="D26" s="8">
        <v>31</v>
      </c>
      <c r="E26" s="8">
        <v>72</v>
      </c>
      <c r="F26" s="8">
        <v>10</v>
      </c>
      <c r="G26" s="10">
        <v>55.621884612990527</v>
      </c>
      <c r="H26" s="10">
        <v>55.621884612990527</v>
      </c>
      <c r="I26" s="9">
        <v>6332.2000000000007</v>
      </c>
      <c r="J26" s="9">
        <v>165.6</v>
      </c>
      <c r="K26" s="10">
        <v>2.6152048261267802</v>
      </c>
      <c r="L26" s="10">
        <v>2.4508044144203045</v>
      </c>
      <c r="M26" s="10">
        <v>35.200000000000003</v>
      </c>
      <c r="N26" s="10">
        <v>60.66350710900474</v>
      </c>
    </row>
    <row r="27" spans="1:14" x14ac:dyDescent="0.25">
      <c r="A27" s="8" t="s">
        <v>25</v>
      </c>
      <c r="B27" s="8" t="s">
        <v>57</v>
      </c>
      <c r="C27" s="8" t="s">
        <v>24</v>
      </c>
      <c r="D27" s="8">
        <v>31</v>
      </c>
      <c r="E27" s="8">
        <v>72</v>
      </c>
      <c r="F27" s="8">
        <v>10</v>
      </c>
      <c r="G27" s="10">
        <v>53.280518849740943</v>
      </c>
      <c r="H27" s="10">
        <v>53.280518849740943</v>
      </c>
      <c r="I27" s="9">
        <v>7307.8</v>
      </c>
      <c r="J27" s="9">
        <v>188.79999999999998</v>
      </c>
      <c r="K27" s="10">
        <v>2.5835408741344863</v>
      </c>
      <c r="L27" s="10">
        <v>2.4211309630158739</v>
      </c>
      <c r="M27" s="10">
        <v>26.7</v>
      </c>
      <c r="N27" s="10">
        <v>46.014648858250759</v>
      </c>
    </row>
    <row r="28" spans="1:14" x14ac:dyDescent="0.25">
      <c r="A28" s="8" t="s">
        <v>26</v>
      </c>
      <c r="B28" s="8" t="s">
        <v>57</v>
      </c>
      <c r="C28" s="8" t="s">
        <v>24</v>
      </c>
      <c r="D28" s="8">
        <v>31</v>
      </c>
      <c r="E28" s="8">
        <v>72</v>
      </c>
      <c r="F28" s="8">
        <v>10</v>
      </c>
      <c r="G28" s="10">
        <v>58.251280313207552</v>
      </c>
      <c r="H28" s="10">
        <v>58.251280313207552</v>
      </c>
      <c r="I28" s="9">
        <v>8465.7999999999993</v>
      </c>
      <c r="J28" s="9">
        <v>235.8</v>
      </c>
      <c r="K28" s="10">
        <v>2.7853244820335945</v>
      </c>
      <c r="L28" s="10">
        <v>2.6102297869612285</v>
      </c>
      <c r="M28" s="10">
        <v>15.2</v>
      </c>
      <c r="N28" s="10">
        <v>26.195605342524775</v>
      </c>
    </row>
    <row r="29" spans="1:14" x14ac:dyDescent="0.25">
      <c r="A29" s="8" t="s">
        <v>27</v>
      </c>
      <c r="B29" s="8" t="s">
        <v>57</v>
      </c>
      <c r="C29" s="8" t="s">
        <v>24</v>
      </c>
      <c r="D29" s="8">
        <v>31</v>
      </c>
      <c r="E29" s="8">
        <v>72</v>
      </c>
      <c r="F29" s="8">
        <v>10</v>
      </c>
      <c r="G29" s="10">
        <v>72.919036896838605</v>
      </c>
      <c r="H29" s="10">
        <v>72.919036896838605</v>
      </c>
      <c r="I29" s="9">
        <v>4581.6000000000004</v>
      </c>
      <c r="J29" s="9">
        <v>132.6</v>
      </c>
      <c r="K29" s="10">
        <v>2.8941854374017808</v>
      </c>
      <c r="L29" s="10">
        <v>2.7122473831773917</v>
      </c>
      <c r="M29" s="10">
        <v>23.5</v>
      </c>
      <c r="N29" s="10">
        <v>40.499784575613958</v>
      </c>
    </row>
    <row r="30" spans="1:14" x14ac:dyDescent="0.25">
      <c r="A30" s="8" t="s">
        <v>28</v>
      </c>
      <c r="B30" s="8" t="s">
        <v>57</v>
      </c>
      <c r="C30" s="8" t="s">
        <v>25</v>
      </c>
      <c r="D30" s="8">
        <v>31</v>
      </c>
      <c r="E30" s="8">
        <v>72</v>
      </c>
      <c r="F30" s="8">
        <v>5</v>
      </c>
      <c r="G30" s="10">
        <v>38.472610131696435</v>
      </c>
      <c r="H30" s="10">
        <v>38.472610131696435</v>
      </c>
      <c r="I30" s="9">
        <v>5014.8</v>
      </c>
      <c r="J30" s="9">
        <v>1590.1999999999998</v>
      </c>
      <c r="K30" s="10">
        <v>31.710137991545022</v>
      </c>
      <c r="L30" s="10">
        <v>29.716733999246628</v>
      </c>
      <c r="M30" s="10">
        <v>36.200000000000003</v>
      </c>
      <c r="N30" s="10">
        <v>62.386902197328745</v>
      </c>
    </row>
    <row r="31" spans="1:14" x14ac:dyDescent="0.25">
      <c r="A31" s="8" t="s">
        <v>29</v>
      </c>
      <c r="B31" s="8" t="s">
        <v>57</v>
      </c>
      <c r="C31" s="8" t="s">
        <v>25</v>
      </c>
      <c r="D31" s="8">
        <v>31</v>
      </c>
      <c r="E31" s="8">
        <v>72</v>
      </c>
      <c r="F31" s="8">
        <v>5</v>
      </c>
      <c r="G31" s="10">
        <v>34.599450283121598</v>
      </c>
      <c r="H31" s="10">
        <v>34.599450283121598</v>
      </c>
      <c r="I31" s="9">
        <v>11898.2</v>
      </c>
      <c r="J31" s="9">
        <v>1783.8000000000002</v>
      </c>
      <c r="K31" s="10">
        <v>14.992183691650837</v>
      </c>
      <c r="L31" s="10">
        <v>14.049725515272794</v>
      </c>
      <c r="M31" s="10">
        <v>33</v>
      </c>
      <c r="N31" s="10">
        <v>56.872037914691944</v>
      </c>
    </row>
    <row r="32" spans="1:14" x14ac:dyDescent="0.25">
      <c r="A32" s="8" t="s">
        <v>30</v>
      </c>
      <c r="B32" s="8" t="s">
        <v>57</v>
      </c>
      <c r="C32" s="8" t="s">
        <v>25</v>
      </c>
      <c r="D32" s="8">
        <v>31</v>
      </c>
      <c r="E32" s="8">
        <v>72</v>
      </c>
      <c r="F32" s="8">
        <v>5</v>
      </c>
      <c r="G32" s="10">
        <v>33.679880250000004</v>
      </c>
      <c r="H32" s="10">
        <v>33.679880250000004</v>
      </c>
      <c r="I32" s="9">
        <v>7236.4000000000005</v>
      </c>
      <c r="J32" s="9">
        <v>1708.3999999999999</v>
      </c>
      <c r="K32" s="10">
        <v>23.608424078270961</v>
      </c>
      <c r="L32" s="10">
        <v>22.1243205773008</v>
      </c>
      <c r="M32" s="10">
        <v>30.3</v>
      </c>
      <c r="N32" s="10">
        <v>52.218871176217149</v>
      </c>
    </row>
    <row r="33" spans="1:14" x14ac:dyDescent="0.25">
      <c r="A33" s="8" t="s">
        <v>31</v>
      </c>
      <c r="B33" s="8" t="s">
        <v>57</v>
      </c>
      <c r="C33" s="8" t="s">
        <v>25</v>
      </c>
      <c r="D33" s="8">
        <v>31</v>
      </c>
      <c r="E33" s="8">
        <v>72</v>
      </c>
      <c r="F33" s="8">
        <v>5</v>
      </c>
      <c r="G33" s="10">
        <v>30.864592073985683</v>
      </c>
      <c r="H33" s="10">
        <v>30.864592073985683</v>
      </c>
      <c r="I33" s="9">
        <v>5171.6000000000004</v>
      </c>
      <c r="J33" s="9">
        <v>436.59999999999997</v>
      </c>
      <c r="K33" s="10">
        <v>8.4422615824889782</v>
      </c>
      <c r="L33" s="10">
        <v>7.9115531400644139</v>
      </c>
      <c r="M33" s="10">
        <v>33.1</v>
      </c>
      <c r="N33" s="10">
        <v>57.044377423524352</v>
      </c>
    </row>
    <row r="34" spans="1:14" x14ac:dyDescent="0.25">
      <c r="A34" s="8" t="s">
        <v>32</v>
      </c>
      <c r="B34" s="8" t="s">
        <v>57</v>
      </c>
      <c r="C34" s="8" t="s">
        <v>26</v>
      </c>
      <c r="D34" s="8">
        <v>31</v>
      </c>
      <c r="E34" s="8">
        <v>72</v>
      </c>
      <c r="F34" s="8">
        <v>2.5</v>
      </c>
      <c r="G34" s="10">
        <v>16.879363475319927</v>
      </c>
      <c r="H34" s="10">
        <v>16.879363475319927</v>
      </c>
      <c r="I34" s="9">
        <v>6363.8</v>
      </c>
      <c r="J34" s="9">
        <v>3112.4</v>
      </c>
      <c r="K34" s="10">
        <v>48.907885225808478</v>
      </c>
      <c r="L34" s="10">
        <v>45.83337404928843</v>
      </c>
      <c r="M34" s="10">
        <v>41.3</v>
      </c>
      <c r="N34" s="10">
        <v>71.176217147781131</v>
      </c>
    </row>
    <row r="35" spans="1:14" x14ac:dyDescent="0.25">
      <c r="A35" s="8" t="s">
        <v>33</v>
      </c>
      <c r="B35" s="8" t="s">
        <v>57</v>
      </c>
      <c r="C35" s="8" t="s">
        <v>26</v>
      </c>
      <c r="D35" s="8">
        <v>31</v>
      </c>
      <c r="E35" s="8">
        <v>72</v>
      </c>
      <c r="F35" s="8">
        <v>2.5</v>
      </c>
      <c r="G35" s="10">
        <v>13.911551185783525</v>
      </c>
      <c r="H35" s="10">
        <v>13.911551185783525</v>
      </c>
      <c r="I35" s="9">
        <v>8091.8000000000011</v>
      </c>
      <c r="J35" s="9">
        <v>5752.4</v>
      </c>
      <c r="K35" s="10">
        <v>71.08925084653599</v>
      </c>
      <c r="L35" s="10">
        <v>66.620345776341367</v>
      </c>
      <c r="M35" s="10">
        <v>49.3</v>
      </c>
      <c r="N35" s="10">
        <v>84.963377854373107</v>
      </c>
    </row>
    <row r="36" spans="1:14" x14ac:dyDescent="0.25">
      <c r="A36" s="8" t="s">
        <v>34</v>
      </c>
      <c r="B36" s="8" t="s">
        <v>57</v>
      </c>
      <c r="C36" s="8" t="s">
        <v>26</v>
      </c>
      <c r="D36" s="8">
        <v>31</v>
      </c>
      <c r="E36" s="8">
        <v>72</v>
      </c>
      <c r="F36" s="8">
        <v>2.5</v>
      </c>
      <c r="G36" s="10">
        <v>19.02905528031496</v>
      </c>
      <c r="H36" s="10">
        <v>19.02905528031496</v>
      </c>
      <c r="I36" s="9">
        <v>4372.3999999999996</v>
      </c>
      <c r="J36" s="9">
        <v>3931</v>
      </c>
      <c r="K36" s="10">
        <v>89.904857744030735</v>
      </c>
      <c r="L36" s="10">
        <v>84.253141488435929</v>
      </c>
      <c r="M36" s="10">
        <v>38.700000000000003</v>
      </c>
      <c r="N36" s="10">
        <v>66.69538991813873</v>
      </c>
    </row>
    <row r="37" spans="1:14" x14ac:dyDescent="0.25">
      <c r="A37" s="8" t="s">
        <v>35</v>
      </c>
      <c r="B37" s="8" t="s">
        <v>57</v>
      </c>
      <c r="C37" s="8" t="s">
        <v>26</v>
      </c>
      <c r="D37" s="8">
        <v>31</v>
      </c>
      <c r="E37" s="8">
        <v>72</v>
      </c>
      <c r="F37" s="8">
        <v>2.5</v>
      </c>
      <c r="G37" s="10">
        <v>14.557914192904658</v>
      </c>
      <c r="H37" s="10">
        <v>14.557914192904658</v>
      </c>
      <c r="I37" s="9">
        <v>8062.8</v>
      </c>
      <c r="J37" s="9">
        <v>3278</v>
      </c>
      <c r="K37" s="10">
        <v>40.655851565213077</v>
      </c>
      <c r="L37" s="10">
        <v>38.10009047574713</v>
      </c>
      <c r="M37" s="10">
        <v>44.9</v>
      </c>
      <c r="N37" s="10">
        <v>77.380439465747514</v>
      </c>
    </row>
    <row r="38" spans="1:14" x14ac:dyDescent="0.25">
      <c r="A38" s="8" t="s">
        <v>36</v>
      </c>
      <c r="B38" s="8" t="s">
        <v>57</v>
      </c>
      <c r="C38" s="8" t="s">
        <v>27</v>
      </c>
      <c r="D38" s="8">
        <v>31</v>
      </c>
      <c r="E38" s="8">
        <v>72</v>
      </c>
      <c r="F38" s="8">
        <v>1</v>
      </c>
      <c r="G38" s="10">
        <v>5.0121251077844313</v>
      </c>
      <c r="H38" s="10">
        <v>5.0121251077844313</v>
      </c>
      <c r="I38" s="9">
        <v>7340.8</v>
      </c>
      <c r="J38" s="9">
        <v>5900.8</v>
      </c>
      <c r="K38" s="10">
        <v>80.383609415867483</v>
      </c>
      <c r="L38" s="10">
        <v>75.330430272728179</v>
      </c>
      <c r="M38" s="10">
        <v>53.7</v>
      </c>
      <c r="N38" s="10">
        <v>92.546316242998714</v>
      </c>
    </row>
    <row r="39" spans="1:14" x14ac:dyDescent="0.25">
      <c r="A39" s="8" t="s">
        <v>37</v>
      </c>
      <c r="B39" s="8" t="s">
        <v>57</v>
      </c>
      <c r="C39" s="8" t="s">
        <v>27</v>
      </c>
      <c r="D39" s="8">
        <v>31</v>
      </c>
      <c r="E39" s="8">
        <v>72</v>
      </c>
      <c r="F39" s="8">
        <v>1</v>
      </c>
      <c r="G39" s="10">
        <v>5.7837606432748538</v>
      </c>
      <c r="H39" s="10">
        <v>5.7837606432748538</v>
      </c>
      <c r="I39" s="9">
        <v>11569</v>
      </c>
      <c r="J39" s="9">
        <v>5581.8</v>
      </c>
      <c r="K39" s="10">
        <v>48.247903881061461</v>
      </c>
      <c r="L39" s="10">
        <v>45.214881311365268</v>
      </c>
      <c r="M39" s="10">
        <v>66</v>
      </c>
      <c r="N39" s="10">
        <v>113.74407582938389</v>
      </c>
    </row>
    <row r="40" spans="1:14" x14ac:dyDescent="0.25">
      <c r="A40" s="8" t="s">
        <v>38</v>
      </c>
      <c r="B40" s="8" t="s">
        <v>57</v>
      </c>
      <c r="C40" s="8" t="s">
        <v>27</v>
      </c>
      <c r="D40" s="8">
        <v>31</v>
      </c>
      <c r="E40" s="8">
        <v>72</v>
      </c>
      <c r="F40" s="8">
        <v>1</v>
      </c>
      <c r="G40" s="10">
        <v>5.3607535886287625</v>
      </c>
      <c r="H40" s="10">
        <v>5.3607535886287625</v>
      </c>
      <c r="I40" s="9">
        <v>6651.0000000000009</v>
      </c>
      <c r="J40" s="9">
        <v>5524.2</v>
      </c>
      <c r="K40" s="10">
        <v>83.058186738836241</v>
      </c>
      <c r="L40" s="10">
        <v>77.83687483276988</v>
      </c>
      <c r="M40" s="10">
        <v>67.900000000000006</v>
      </c>
      <c r="N40" s="10">
        <v>117.0185264971995</v>
      </c>
    </row>
    <row r="41" spans="1:14" x14ac:dyDescent="0.25">
      <c r="A41" s="8" t="s">
        <v>39</v>
      </c>
      <c r="B41" s="8" t="s">
        <v>57</v>
      </c>
      <c r="C41" s="8" t="s">
        <v>27</v>
      </c>
      <c r="D41" s="8">
        <v>31</v>
      </c>
      <c r="E41" s="8">
        <v>72</v>
      </c>
      <c r="F41" s="8">
        <v>1</v>
      </c>
      <c r="G41" s="10">
        <v>5.5809990095541409</v>
      </c>
      <c r="H41" s="10">
        <v>5.5809990095541409</v>
      </c>
      <c r="I41" s="9">
        <v>5945.8</v>
      </c>
      <c r="J41" s="9">
        <v>7365.0000000000009</v>
      </c>
      <c r="K41" s="10">
        <v>123.86894951057891</v>
      </c>
      <c r="L41" s="10">
        <v>116.08213828503227</v>
      </c>
      <c r="M41" s="10">
        <v>67.5</v>
      </c>
      <c r="N41" s="10">
        <v>116.3291684618699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AD46-FE7F-4CB4-B870-08A910C4D137}">
  <dimension ref="A1:O41"/>
  <sheetViews>
    <sheetView workbookViewId="0">
      <selection activeCell="H2" sqref="H2"/>
    </sheetView>
  </sheetViews>
  <sheetFormatPr defaultRowHeight="15" x14ac:dyDescent="0.25"/>
  <cols>
    <col min="1" max="5" width="12.7109375" style="16" customWidth="1"/>
    <col min="6" max="6" width="12.7109375" style="17" customWidth="1"/>
    <col min="7" max="7" width="14.140625" style="16" customWidth="1"/>
    <col min="8" max="8" width="14" style="17" customWidth="1"/>
    <col min="9" max="10" width="12.7109375" style="16" customWidth="1"/>
    <col min="11" max="11" width="12.7109375" style="19" customWidth="1"/>
    <col min="12" max="14" width="12.7109375" style="16" customWidth="1"/>
    <col min="15" max="15" width="13.140625" style="15" customWidth="1"/>
    <col min="16" max="16384" width="9.140625" style="15"/>
  </cols>
  <sheetData>
    <row r="1" spans="1:15" ht="78.75" customHeight="1" x14ac:dyDescent="0.25">
      <c r="A1" s="12" t="s">
        <v>0</v>
      </c>
      <c r="B1" s="12" t="s">
        <v>3</v>
      </c>
      <c r="C1" s="12" t="s">
        <v>1</v>
      </c>
      <c r="D1" s="12" t="s">
        <v>2</v>
      </c>
      <c r="E1" s="12" t="s">
        <v>48</v>
      </c>
      <c r="F1" s="13" t="s">
        <v>40</v>
      </c>
      <c r="G1" s="12" t="s">
        <v>60</v>
      </c>
      <c r="H1" s="13" t="s">
        <v>61</v>
      </c>
      <c r="I1" s="12" t="s">
        <v>49</v>
      </c>
      <c r="J1" s="12" t="s">
        <v>50</v>
      </c>
      <c r="K1" s="14" t="s">
        <v>51</v>
      </c>
      <c r="L1" s="12" t="s">
        <v>52</v>
      </c>
      <c r="M1" s="12" t="s">
        <v>53</v>
      </c>
      <c r="N1" s="12" t="s">
        <v>54</v>
      </c>
      <c r="O1" s="12" t="s">
        <v>59</v>
      </c>
    </row>
    <row r="2" spans="1:15" x14ac:dyDescent="0.25">
      <c r="A2" s="16" t="s">
        <v>44</v>
      </c>
      <c r="B2" s="16" t="s">
        <v>43</v>
      </c>
      <c r="C2" s="16" t="s">
        <v>43</v>
      </c>
      <c r="D2" s="16">
        <v>31</v>
      </c>
      <c r="E2" s="16">
        <v>72</v>
      </c>
      <c r="F2" s="17">
        <v>0</v>
      </c>
      <c r="G2" s="16" t="s">
        <v>41</v>
      </c>
      <c r="H2" s="17">
        <f>0.54</f>
        <v>0.54</v>
      </c>
      <c r="I2" s="18">
        <v>8370.2000000000007</v>
      </c>
      <c r="J2" s="18">
        <v>7986.2</v>
      </c>
      <c r="K2" s="19">
        <v>95.412296002484993</v>
      </c>
      <c r="L2" s="19">
        <v>89.4143639904445</v>
      </c>
      <c r="M2" s="19">
        <v>52.8</v>
      </c>
      <c r="N2" s="19">
        <v>90.995260663507111</v>
      </c>
      <c r="O2" s="21">
        <f>(J2)/I2*100</f>
        <v>95.412296002484993</v>
      </c>
    </row>
    <row r="3" spans="1:15" x14ac:dyDescent="0.25">
      <c r="A3" s="16" t="s">
        <v>45</v>
      </c>
      <c r="B3" s="16" t="s">
        <v>43</v>
      </c>
      <c r="C3" s="16" t="s">
        <v>43</v>
      </c>
      <c r="D3" s="16">
        <v>31</v>
      </c>
      <c r="E3" s="16">
        <v>72</v>
      </c>
      <c r="F3" s="17">
        <v>0</v>
      </c>
      <c r="G3" s="16" t="s">
        <v>41</v>
      </c>
      <c r="H3" s="17">
        <f>0.54</f>
        <v>0.54</v>
      </c>
      <c r="I3" s="18">
        <v>6377.2</v>
      </c>
      <c r="J3" s="18">
        <v>9814.7999999999993</v>
      </c>
      <c r="K3" s="19">
        <v>153.9045349056012</v>
      </c>
      <c r="L3" s="19">
        <v>144.22958759394163</v>
      </c>
      <c r="M3" s="19">
        <v>58.7</v>
      </c>
      <c r="N3" s="19">
        <v>101.16329168461871</v>
      </c>
    </row>
    <row r="4" spans="1:15" x14ac:dyDescent="0.25">
      <c r="A4" s="16" t="s">
        <v>46</v>
      </c>
      <c r="B4" s="16" t="s">
        <v>43</v>
      </c>
      <c r="C4" s="16" t="s">
        <v>43</v>
      </c>
      <c r="D4" s="16">
        <v>31</v>
      </c>
      <c r="E4" s="16">
        <v>72</v>
      </c>
      <c r="F4" s="17">
        <v>0</v>
      </c>
      <c r="G4" s="16" t="s">
        <v>41</v>
      </c>
      <c r="H4" s="17">
        <f>0.54</f>
        <v>0.54</v>
      </c>
      <c r="I4" s="18">
        <v>10114.400000000001</v>
      </c>
      <c r="J4" s="18">
        <v>7459.8</v>
      </c>
      <c r="K4" s="19">
        <v>73.754251364391351</v>
      </c>
      <c r="L4" s="19">
        <v>69.117815560865111</v>
      </c>
      <c r="M4" s="19">
        <v>63.6</v>
      </c>
      <c r="N4" s="19">
        <v>109.6079276174063</v>
      </c>
    </row>
    <row r="5" spans="1:15" x14ac:dyDescent="0.25">
      <c r="A5" s="16" t="s">
        <v>47</v>
      </c>
      <c r="B5" s="16" t="s">
        <v>43</v>
      </c>
      <c r="C5" s="16" t="s">
        <v>43</v>
      </c>
      <c r="D5" s="16">
        <v>31</v>
      </c>
      <c r="E5" s="16">
        <v>72</v>
      </c>
      <c r="F5" s="17">
        <v>0</v>
      </c>
      <c r="G5" s="16" t="s">
        <v>41</v>
      </c>
      <c r="H5" s="17">
        <f>0.54</f>
        <v>0.54</v>
      </c>
      <c r="I5" s="18">
        <v>10667.400000000001</v>
      </c>
      <c r="J5" s="18">
        <v>11068.6</v>
      </c>
      <c r="K5" s="19">
        <v>103.76099143183906</v>
      </c>
      <c r="L5" s="19">
        <v>97.238232854748773</v>
      </c>
      <c r="M5" s="19">
        <v>57</v>
      </c>
      <c r="N5" s="19">
        <v>98.233520034467901</v>
      </c>
    </row>
    <row r="6" spans="1:15" x14ac:dyDescent="0.25">
      <c r="A6" s="16" t="s">
        <v>4</v>
      </c>
      <c r="B6" s="16" t="s">
        <v>55</v>
      </c>
      <c r="C6" s="16" t="s">
        <v>4</v>
      </c>
      <c r="D6" s="16">
        <v>31</v>
      </c>
      <c r="E6" s="16">
        <v>72</v>
      </c>
      <c r="F6" s="17">
        <v>5</v>
      </c>
      <c r="G6" s="19">
        <v>44.438883352570841</v>
      </c>
      <c r="H6" s="20">
        <v>44.438883352570841</v>
      </c>
      <c r="I6" s="18">
        <v>10003.199999999999</v>
      </c>
      <c r="J6" s="18">
        <v>42.6</v>
      </c>
      <c r="K6" s="19">
        <v>0.42586372360844532</v>
      </c>
      <c r="L6" s="19">
        <v>0.39909252358899117</v>
      </c>
      <c r="M6" s="19">
        <v>13.2</v>
      </c>
      <c r="N6" s="19">
        <v>22.748815165876778</v>
      </c>
    </row>
    <row r="7" spans="1:15" x14ac:dyDescent="0.25">
      <c r="A7" s="16" t="s">
        <v>5</v>
      </c>
      <c r="B7" s="16" t="s">
        <v>55</v>
      </c>
      <c r="C7" s="16" t="s">
        <v>4</v>
      </c>
      <c r="D7" s="16">
        <v>31</v>
      </c>
      <c r="E7" s="16">
        <v>72</v>
      </c>
      <c r="F7" s="17">
        <v>5</v>
      </c>
      <c r="G7" s="19">
        <v>41.856064358786618</v>
      </c>
      <c r="H7" s="20">
        <v>41.856064358786618</v>
      </c>
      <c r="I7" s="18">
        <v>13765.8</v>
      </c>
      <c r="J7" s="18">
        <v>74</v>
      </c>
      <c r="K7" s="19">
        <v>0.53756410815208711</v>
      </c>
      <c r="L7" s="19">
        <v>0.50377105308583625</v>
      </c>
      <c r="M7" s="19">
        <v>15</v>
      </c>
      <c r="N7" s="19">
        <v>25.850926324859973</v>
      </c>
    </row>
    <row r="8" spans="1:15" x14ac:dyDescent="0.25">
      <c r="A8" s="16" t="s">
        <v>6</v>
      </c>
      <c r="B8" s="16" t="s">
        <v>56</v>
      </c>
      <c r="C8" s="16" t="s">
        <v>4</v>
      </c>
      <c r="D8" s="16">
        <v>31</v>
      </c>
      <c r="E8" s="16">
        <v>72</v>
      </c>
      <c r="F8" s="17">
        <v>5</v>
      </c>
      <c r="G8" s="19">
        <v>30.23136277460317</v>
      </c>
      <c r="H8" s="20">
        <v>30.23136277460317</v>
      </c>
      <c r="I8" s="18">
        <v>7951.2</v>
      </c>
      <c r="J8" s="18">
        <v>63</v>
      </c>
      <c r="K8" s="19">
        <v>0.79233323271958955</v>
      </c>
      <c r="L8" s="19">
        <v>0.74252454914479549</v>
      </c>
      <c r="M8" s="19">
        <v>14</v>
      </c>
      <c r="N8" s="19">
        <v>24.127531236535976</v>
      </c>
    </row>
    <row r="9" spans="1:15" x14ac:dyDescent="0.25">
      <c r="A9" s="16" t="s">
        <v>7</v>
      </c>
      <c r="B9" s="16" t="s">
        <v>56</v>
      </c>
      <c r="C9" s="16" t="s">
        <v>4</v>
      </c>
      <c r="D9" s="16">
        <v>31</v>
      </c>
      <c r="E9" s="16">
        <v>72</v>
      </c>
      <c r="F9" s="17">
        <v>5</v>
      </c>
      <c r="G9" s="19">
        <v>34.772711461621626</v>
      </c>
      <c r="H9" s="20">
        <v>34.772711461621626</v>
      </c>
      <c r="I9" s="18">
        <v>6984.2</v>
      </c>
      <c r="J9" s="18">
        <v>12</v>
      </c>
      <c r="K9" s="19">
        <v>0.17181638555596918</v>
      </c>
      <c r="L9" s="19">
        <v>0.16101544016112826</v>
      </c>
      <c r="M9" s="19">
        <v>14.5</v>
      </c>
      <c r="N9" s="19">
        <v>24.989228780697974</v>
      </c>
    </row>
    <row r="10" spans="1:15" x14ac:dyDescent="0.25">
      <c r="A10" s="16" t="s">
        <v>8</v>
      </c>
      <c r="B10" s="16" t="s">
        <v>56</v>
      </c>
      <c r="C10" s="16" t="s">
        <v>5</v>
      </c>
      <c r="D10" s="16">
        <v>31</v>
      </c>
      <c r="E10" s="16">
        <v>72</v>
      </c>
      <c r="F10" s="17">
        <v>2.5</v>
      </c>
      <c r="G10" s="19">
        <v>21.189450069364163</v>
      </c>
      <c r="H10" s="20">
        <v>21.189450069364163</v>
      </c>
      <c r="I10" s="18">
        <v>9201.7999999999993</v>
      </c>
      <c r="J10" s="18">
        <v>58.199999999999996</v>
      </c>
      <c r="K10" s="19">
        <v>0.63248494859701365</v>
      </c>
      <c r="L10" s="19">
        <v>0.59272485603803138</v>
      </c>
      <c r="M10" s="19">
        <v>18.100000000000001</v>
      </c>
      <c r="N10" s="19">
        <v>31.193451098664372</v>
      </c>
    </row>
    <row r="11" spans="1:15" x14ac:dyDescent="0.25">
      <c r="A11" s="16" t="s">
        <v>9</v>
      </c>
      <c r="B11" s="16" t="s">
        <v>56</v>
      </c>
      <c r="C11" s="16" t="s">
        <v>5</v>
      </c>
      <c r="D11" s="16">
        <v>31</v>
      </c>
      <c r="E11" s="16">
        <v>72</v>
      </c>
      <c r="F11" s="17">
        <v>2.5</v>
      </c>
      <c r="G11" s="19">
        <v>26.529396196452932</v>
      </c>
      <c r="H11" s="20">
        <v>26.529396196452932</v>
      </c>
      <c r="I11" s="18">
        <v>11130.4</v>
      </c>
      <c r="J11" s="18">
        <v>35</v>
      </c>
      <c r="K11" s="19">
        <v>0.31445410766908649</v>
      </c>
      <c r="L11" s="19">
        <v>0.29468648402174313</v>
      </c>
      <c r="M11" s="19">
        <v>13.1</v>
      </c>
      <c r="N11" s="19">
        <v>22.57647565704438</v>
      </c>
    </row>
    <row r="12" spans="1:15" x14ac:dyDescent="0.25">
      <c r="A12" s="16" t="s">
        <v>10</v>
      </c>
      <c r="B12" s="16" t="s">
        <v>56</v>
      </c>
      <c r="C12" s="16" t="s">
        <v>5</v>
      </c>
      <c r="D12" s="16">
        <v>31</v>
      </c>
      <c r="E12" s="16">
        <v>72</v>
      </c>
      <c r="F12" s="17">
        <v>2.5</v>
      </c>
      <c r="G12" s="19">
        <v>31.025829756935273</v>
      </c>
      <c r="H12" s="20">
        <v>31.025829756935273</v>
      </c>
      <c r="I12" s="18">
        <v>14468.199999999999</v>
      </c>
      <c r="J12" s="18">
        <v>61.4</v>
      </c>
      <c r="K12" s="19">
        <v>0.42437898287278308</v>
      </c>
      <c r="L12" s="19">
        <v>0.39770111855911477</v>
      </c>
      <c r="M12" s="19">
        <v>13</v>
      </c>
      <c r="N12" s="19">
        <v>22.404136148211979</v>
      </c>
    </row>
    <row r="13" spans="1:15" x14ac:dyDescent="0.25">
      <c r="A13" s="16" t="s">
        <v>11</v>
      </c>
      <c r="B13" s="16" t="s">
        <v>56</v>
      </c>
      <c r="C13" s="16" t="s">
        <v>5</v>
      </c>
      <c r="D13" s="16">
        <v>31</v>
      </c>
      <c r="E13" s="16">
        <v>72</v>
      </c>
      <c r="F13" s="17">
        <v>2.5</v>
      </c>
      <c r="G13" s="19">
        <v>23.25896494035533</v>
      </c>
      <c r="H13" s="20">
        <v>23.25896494035533</v>
      </c>
      <c r="I13" s="18">
        <v>7806</v>
      </c>
      <c r="J13" s="18">
        <v>89.2</v>
      </c>
      <c r="K13" s="19">
        <v>1.142710735331796</v>
      </c>
      <c r="L13" s="19">
        <v>1.0708761648717118</v>
      </c>
      <c r="M13" s="19">
        <v>14.6</v>
      </c>
      <c r="N13" s="19">
        <v>25.161568289530372</v>
      </c>
    </row>
    <row r="14" spans="1:15" x14ac:dyDescent="0.25">
      <c r="A14" s="16" t="s">
        <v>12</v>
      </c>
      <c r="B14" s="16" t="s">
        <v>56</v>
      </c>
      <c r="C14" s="16" t="s">
        <v>6</v>
      </c>
      <c r="D14" s="16">
        <v>31</v>
      </c>
      <c r="E14" s="16">
        <v>72</v>
      </c>
      <c r="F14" s="17">
        <v>1</v>
      </c>
      <c r="G14" s="19">
        <v>11.392698447692309</v>
      </c>
      <c r="H14" s="20">
        <v>11.392698447692309</v>
      </c>
      <c r="I14" s="18">
        <v>5104.3999999999996</v>
      </c>
      <c r="J14" s="18">
        <v>527.6</v>
      </c>
      <c r="K14" s="19">
        <v>10.336180550113628</v>
      </c>
      <c r="L14" s="19">
        <v>9.6864141069903837</v>
      </c>
      <c r="M14" s="19">
        <v>18.899999999999999</v>
      </c>
      <c r="N14" s="19">
        <v>32.572167169323571</v>
      </c>
    </row>
    <row r="15" spans="1:15" x14ac:dyDescent="0.25">
      <c r="A15" s="16" t="s">
        <v>13</v>
      </c>
      <c r="B15" s="16" t="s">
        <v>56</v>
      </c>
      <c r="C15" s="16" t="s">
        <v>6</v>
      </c>
      <c r="D15" s="16">
        <v>31</v>
      </c>
      <c r="E15" s="16">
        <v>72</v>
      </c>
      <c r="F15" s="17">
        <v>1</v>
      </c>
      <c r="G15" s="19">
        <v>13.907602001605138</v>
      </c>
      <c r="H15" s="20">
        <v>13.907602001605138</v>
      </c>
      <c r="I15" s="18">
        <v>6722.6</v>
      </c>
      <c r="J15" s="18">
        <v>66.400000000000006</v>
      </c>
      <c r="K15" s="19">
        <v>0.98771308719840545</v>
      </c>
      <c r="L15" s="19">
        <v>0.92562218075732827</v>
      </c>
      <c r="M15" s="19">
        <v>19.100000000000001</v>
      </c>
      <c r="N15" s="19">
        <v>32.916846186988366</v>
      </c>
    </row>
    <row r="16" spans="1:15" x14ac:dyDescent="0.25">
      <c r="A16" s="16" t="s">
        <v>14</v>
      </c>
      <c r="B16" s="16" t="s">
        <v>56</v>
      </c>
      <c r="C16" s="16" t="s">
        <v>6</v>
      </c>
      <c r="D16" s="16">
        <v>31</v>
      </c>
      <c r="E16" s="16">
        <v>72</v>
      </c>
      <c r="F16" s="17">
        <v>1</v>
      </c>
      <c r="G16" s="19">
        <v>14.222479378486058</v>
      </c>
      <c r="H16" s="20">
        <v>14.222479378486058</v>
      </c>
      <c r="I16" s="18">
        <v>9725</v>
      </c>
      <c r="J16" s="18">
        <v>247.6</v>
      </c>
      <c r="K16" s="19">
        <v>2.5460154241645245</v>
      </c>
      <c r="L16" s="19">
        <v>2.3859644867534016</v>
      </c>
      <c r="M16" s="19">
        <v>14.5</v>
      </c>
      <c r="N16" s="19">
        <v>24.989228780697974</v>
      </c>
    </row>
    <row r="17" spans="1:14" x14ac:dyDescent="0.25">
      <c r="A17" s="16" t="s">
        <v>15</v>
      </c>
      <c r="B17" s="16" t="s">
        <v>56</v>
      </c>
      <c r="C17" s="16" t="s">
        <v>6</v>
      </c>
      <c r="D17" s="16">
        <v>31</v>
      </c>
      <c r="E17" s="16">
        <v>72</v>
      </c>
      <c r="F17" s="17">
        <v>1</v>
      </c>
      <c r="G17" s="19">
        <v>13.401713361527969</v>
      </c>
      <c r="H17" s="20">
        <v>13.401713361527969</v>
      </c>
      <c r="I17" s="18">
        <v>8972.7999999999993</v>
      </c>
      <c r="J17" s="18">
        <v>285.59999999999997</v>
      </c>
      <c r="K17" s="19">
        <v>3.1829529243937236</v>
      </c>
      <c r="L17" s="19">
        <v>2.9828619923241106</v>
      </c>
      <c r="M17" s="19">
        <v>16.3</v>
      </c>
      <c r="N17" s="19">
        <v>28.091339939681177</v>
      </c>
    </row>
    <row r="18" spans="1:14" x14ac:dyDescent="0.25">
      <c r="A18" s="16" t="s">
        <v>16</v>
      </c>
      <c r="B18" s="16" t="s">
        <v>56</v>
      </c>
      <c r="C18" s="16" t="s">
        <v>7</v>
      </c>
      <c r="D18" s="16">
        <v>31</v>
      </c>
      <c r="E18" s="16">
        <v>72</v>
      </c>
      <c r="F18" s="17">
        <v>0.5</v>
      </c>
      <c r="G18" s="19">
        <v>4.4875114093023258</v>
      </c>
      <c r="H18" s="20">
        <v>4.4875114093023258</v>
      </c>
      <c r="I18" s="18">
        <v>8566</v>
      </c>
      <c r="J18" s="18">
        <v>2000.8</v>
      </c>
      <c r="K18" s="19">
        <v>23.357459724492177</v>
      </c>
      <c r="L18" s="19">
        <v>21.889132671574078</v>
      </c>
      <c r="M18" s="19">
        <v>32</v>
      </c>
      <c r="N18" s="19">
        <v>55.148642826367947</v>
      </c>
    </row>
    <row r="19" spans="1:14" x14ac:dyDescent="0.25">
      <c r="A19" s="16" t="s">
        <v>17</v>
      </c>
      <c r="B19" s="16" t="s">
        <v>56</v>
      </c>
      <c r="C19" s="16" t="s">
        <v>7</v>
      </c>
      <c r="D19" s="16">
        <v>31</v>
      </c>
      <c r="E19" s="16">
        <v>72</v>
      </c>
      <c r="F19" s="17">
        <v>0.5</v>
      </c>
      <c r="G19" s="19">
        <v>4.6755848681672028</v>
      </c>
      <c r="H19" s="20">
        <v>4.6755848681672028</v>
      </c>
      <c r="I19" s="18">
        <v>8309.4</v>
      </c>
      <c r="J19" s="18">
        <v>789.4</v>
      </c>
      <c r="K19" s="19">
        <v>9.5000842419428597</v>
      </c>
      <c r="L19" s="19">
        <v>8.9028775738385058</v>
      </c>
      <c r="M19" s="19">
        <v>27.1</v>
      </c>
      <c r="N19" s="19">
        <v>46.704006893580356</v>
      </c>
    </row>
    <row r="20" spans="1:14" x14ac:dyDescent="0.25">
      <c r="A20" s="16" t="s">
        <v>18</v>
      </c>
      <c r="B20" s="16" t="s">
        <v>56</v>
      </c>
      <c r="C20" s="16" t="s">
        <v>7</v>
      </c>
      <c r="D20" s="16">
        <v>31</v>
      </c>
      <c r="E20" s="16">
        <v>72</v>
      </c>
      <c r="F20" s="17">
        <v>0.5</v>
      </c>
      <c r="G20" s="19">
        <v>4.8905274907894745</v>
      </c>
      <c r="H20" s="20">
        <v>4.8905274907894745</v>
      </c>
      <c r="I20" s="18">
        <v>9700</v>
      </c>
      <c r="J20" s="18">
        <v>582.59999999999991</v>
      </c>
      <c r="K20" s="19">
        <v>6.0061855670103084</v>
      </c>
      <c r="L20" s="19">
        <v>5.6286169077078583</v>
      </c>
      <c r="M20" s="19">
        <v>25.2</v>
      </c>
      <c r="N20" s="19">
        <v>43.429556225764756</v>
      </c>
    </row>
    <row r="21" spans="1:14" x14ac:dyDescent="0.25">
      <c r="A21" s="16" t="s">
        <v>19</v>
      </c>
      <c r="B21" s="16" t="s">
        <v>56</v>
      </c>
      <c r="C21" s="16" t="s">
        <v>7</v>
      </c>
      <c r="D21" s="16">
        <v>31</v>
      </c>
      <c r="E21" s="16">
        <v>72</v>
      </c>
      <c r="F21" s="17">
        <v>0.5</v>
      </c>
      <c r="G21" s="19">
        <v>4.6087492061538464</v>
      </c>
      <c r="H21" s="20">
        <v>4.6087492061538464</v>
      </c>
      <c r="I21" s="18">
        <v>7578.6</v>
      </c>
      <c r="J21" s="18">
        <v>657.2</v>
      </c>
      <c r="K21" s="19">
        <v>8.6717863457630706</v>
      </c>
      <c r="L21" s="19">
        <v>8.1266492187467243</v>
      </c>
      <c r="M21" s="19">
        <v>28.9</v>
      </c>
      <c r="N21" s="19">
        <v>49.806118052563548</v>
      </c>
    </row>
    <row r="22" spans="1:14" x14ac:dyDescent="0.25">
      <c r="A22" s="16" t="s">
        <v>20</v>
      </c>
      <c r="B22" s="16" t="s">
        <v>56</v>
      </c>
      <c r="C22" s="16" t="s">
        <v>8</v>
      </c>
      <c r="D22" s="16">
        <v>31</v>
      </c>
      <c r="E22" s="16">
        <v>72</v>
      </c>
      <c r="F22" s="17">
        <v>0.25</v>
      </c>
      <c r="G22" s="19">
        <v>1.3984206372549022</v>
      </c>
      <c r="H22" s="20">
        <v>1.3984206372549022</v>
      </c>
      <c r="I22" s="18">
        <v>6177.8</v>
      </c>
      <c r="J22" s="18">
        <v>5630.8</v>
      </c>
      <c r="K22" s="19">
        <v>91.145715303182357</v>
      </c>
      <c r="L22" s="19">
        <v>85.415994643666423</v>
      </c>
      <c r="M22" s="19">
        <v>36.700000000000003</v>
      </c>
      <c r="N22" s="19">
        <v>63.248599741490743</v>
      </c>
    </row>
    <row r="23" spans="1:14" x14ac:dyDescent="0.25">
      <c r="A23" s="16" t="s">
        <v>21</v>
      </c>
      <c r="B23" s="16" t="s">
        <v>56</v>
      </c>
      <c r="C23" s="16" t="s">
        <v>8</v>
      </c>
      <c r="D23" s="16">
        <v>31</v>
      </c>
      <c r="E23" s="16">
        <v>72</v>
      </c>
      <c r="F23" s="17">
        <v>0.25</v>
      </c>
      <c r="G23" s="19">
        <v>1.5633153878887072</v>
      </c>
      <c r="H23" s="20">
        <v>1.5633153878887072</v>
      </c>
      <c r="I23" s="18">
        <v>5345.8</v>
      </c>
      <c r="J23" s="18">
        <v>4331.6000000000004</v>
      </c>
      <c r="K23" s="19">
        <v>81.028096823674673</v>
      </c>
      <c r="L23" s="19">
        <v>75.934403073754041</v>
      </c>
      <c r="M23" s="19">
        <v>44.1</v>
      </c>
      <c r="N23" s="19">
        <v>76.001723395088334</v>
      </c>
    </row>
    <row r="24" spans="1:14" x14ac:dyDescent="0.25">
      <c r="A24" s="16" t="s">
        <v>22</v>
      </c>
      <c r="B24" s="16" t="s">
        <v>56</v>
      </c>
      <c r="C24" s="16" t="s">
        <v>8</v>
      </c>
      <c r="D24" s="16">
        <v>31</v>
      </c>
      <c r="E24" s="16">
        <v>72</v>
      </c>
      <c r="F24" s="17">
        <v>0.25</v>
      </c>
      <c r="G24" s="19">
        <v>1.471821</v>
      </c>
      <c r="H24" s="20">
        <v>1.471821</v>
      </c>
      <c r="I24" s="18">
        <v>6076.4000000000005</v>
      </c>
      <c r="J24" s="18">
        <v>4178.7999999999993</v>
      </c>
      <c r="K24" s="19">
        <v>68.770982818774257</v>
      </c>
      <c r="L24" s="19">
        <v>64.447811732550008</v>
      </c>
      <c r="M24" s="19">
        <v>41.6</v>
      </c>
      <c r="N24" s="19">
        <v>71.693235674278327</v>
      </c>
    </row>
    <row r="25" spans="1:14" x14ac:dyDescent="0.25">
      <c r="A25" s="16" t="s">
        <v>23</v>
      </c>
      <c r="B25" s="16" t="s">
        <v>56</v>
      </c>
      <c r="C25" s="16" t="s">
        <v>8</v>
      </c>
      <c r="D25" s="16">
        <v>31</v>
      </c>
      <c r="E25" s="16">
        <v>72</v>
      </c>
      <c r="F25" s="17">
        <v>0.25</v>
      </c>
      <c r="G25" s="19">
        <v>1.2742415439560442</v>
      </c>
      <c r="H25" s="20">
        <v>1.2742415439560442</v>
      </c>
      <c r="I25" s="18">
        <v>7942</v>
      </c>
      <c r="J25" s="18">
        <v>4015.4000000000005</v>
      </c>
      <c r="K25" s="19">
        <v>50.559053135230428</v>
      </c>
      <c r="L25" s="19">
        <v>47.380744091180617</v>
      </c>
      <c r="M25" s="19">
        <v>51.3</v>
      </c>
      <c r="N25" s="19">
        <v>88.410168031021101</v>
      </c>
    </row>
    <row r="26" spans="1:14" x14ac:dyDescent="0.25">
      <c r="A26" s="16" t="s">
        <v>24</v>
      </c>
      <c r="B26" s="16" t="s">
        <v>57</v>
      </c>
      <c r="C26" s="16" t="s">
        <v>24</v>
      </c>
      <c r="D26" s="16">
        <v>31</v>
      </c>
      <c r="E26" s="16">
        <v>72</v>
      </c>
      <c r="F26" s="17">
        <v>10</v>
      </c>
      <c r="G26" s="19">
        <v>55.621884612990527</v>
      </c>
      <c r="H26" s="20">
        <v>55.621884612990527</v>
      </c>
      <c r="I26" s="18">
        <v>6332.2000000000007</v>
      </c>
      <c r="J26" s="18">
        <v>165.6</v>
      </c>
      <c r="K26" s="19">
        <v>2.6152048261267802</v>
      </c>
      <c r="L26" s="19">
        <v>2.4508044144203045</v>
      </c>
      <c r="M26" s="19">
        <v>35.200000000000003</v>
      </c>
      <c r="N26" s="19">
        <v>60.66350710900474</v>
      </c>
    </row>
    <row r="27" spans="1:14" x14ac:dyDescent="0.25">
      <c r="A27" s="16" t="s">
        <v>25</v>
      </c>
      <c r="B27" s="16" t="s">
        <v>57</v>
      </c>
      <c r="C27" s="16" t="s">
        <v>24</v>
      </c>
      <c r="D27" s="16">
        <v>31</v>
      </c>
      <c r="E27" s="16">
        <v>72</v>
      </c>
      <c r="F27" s="17">
        <v>10</v>
      </c>
      <c r="G27" s="19">
        <v>53.280518849740943</v>
      </c>
      <c r="H27" s="20">
        <v>53.280518849740943</v>
      </c>
      <c r="I27" s="18">
        <v>7307.8</v>
      </c>
      <c r="J27" s="18">
        <v>188.79999999999998</v>
      </c>
      <c r="K27" s="19">
        <v>2.5835408741344863</v>
      </c>
      <c r="L27" s="19">
        <v>2.4211309630158739</v>
      </c>
      <c r="M27" s="19">
        <v>26.7</v>
      </c>
      <c r="N27" s="19">
        <v>46.014648858250759</v>
      </c>
    </row>
    <row r="28" spans="1:14" x14ac:dyDescent="0.25">
      <c r="A28" s="16" t="s">
        <v>26</v>
      </c>
      <c r="B28" s="16" t="s">
        <v>57</v>
      </c>
      <c r="C28" s="16" t="s">
        <v>24</v>
      </c>
      <c r="D28" s="16">
        <v>31</v>
      </c>
      <c r="E28" s="16">
        <v>72</v>
      </c>
      <c r="F28" s="17">
        <v>10</v>
      </c>
      <c r="G28" s="19">
        <v>58.251280313207552</v>
      </c>
      <c r="H28" s="20">
        <v>58.251280313207552</v>
      </c>
      <c r="I28" s="18">
        <v>8465.7999999999993</v>
      </c>
      <c r="J28" s="18">
        <v>235.8</v>
      </c>
      <c r="K28" s="19">
        <v>2.7853244820335945</v>
      </c>
      <c r="L28" s="19">
        <v>2.6102297869612285</v>
      </c>
      <c r="M28" s="19">
        <v>15.2</v>
      </c>
      <c r="N28" s="19">
        <v>26.195605342524775</v>
      </c>
    </row>
    <row r="29" spans="1:14" x14ac:dyDescent="0.25">
      <c r="A29" s="16" t="s">
        <v>27</v>
      </c>
      <c r="B29" s="16" t="s">
        <v>57</v>
      </c>
      <c r="C29" s="16" t="s">
        <v>24</v>
      </c>
      <c r="D29" s="16">
        <v>31</v>
      </c>
      <c r="E29" s="16">
        <v>72</v>
      </c>
      <c r="F29" s="17">
        <v>10</v>
      </c>
      <c r="G29" s="19">
        <v>72.919036896838605</v>
      </c>
      <c r="H29" s="20">
        <v>72.919036896838605</v>
      </c>
      <c r="I29" s="18">
        <v>4581.6000000000004</v>
      </c>
      <c r="J29" s="18">
        <v>132.6</v>
      </c>
      <c r="K29" s="19">
        <v>2.8941854374017808</v>
      </c>
      <c r="L29" s="19">
        <v>2.7122473831773917</v>
      </c>
      <c r="M29" s="19">
        <v>23.5</v>
      </c>
      <c r="N29" s="19">
        <v>40.499784575613958</v>
      </c>
    </row>
    <row r="30" spans="1:14" x14ac:dyDescent="0.25">
      <c r="A30" s="16" t="s">
        <v>28</v>
      </c>
      <c r="B30" s="16" t="s">
        <v>57</v>
      </c>
      <c r="C30" s="16" t="s">
        <v>25</v>
      </c>
      <c r="D30" s="16">
        <v>31</v>
      </c>
      <c r="E30" s="16">
        <v>72</v>
      </c>
      <c r="F30" s="17">
        <v>5</v>
      </c>
      <c r="G30" s="19">
        <v>38.472610131696435</v>
      </c>
      <c r="H30" s="20">
        <v>38.472610131696435</v>
      </c>
      <c r="I30" s="18">
        <v>5014.8</v>
      </c>
      <c r="J30" s="18">
        <v>1590.1999999999998</v>
      </c>
      <c r="K30" s="19">
        <v>31.710137991545022</v>
      </c>
      <c r="L30" s="19">
        <v>29.716733999246628</v>
      </c>
      <c r="M30" s="19">
        <v>36.200000000000003</v>
      </c>
      <c r="N30" s="19">
        <v>62.386902197328745</v>
      </c>
    </row>
    <row r="31" spans="1:14" x14ac:dyDescent="0.25">
      <c r="A31" s="16" t="s">
        <v>29</v>
      </c>
      <c r="B31" s="16" t="s">
        <v>57</v>
      </c>
      <c r="C31" s="16" t="s">
        <v>25</v>
      </c>
      <c r="D31" s="16">
        <v>31</v>
      </c>
      <c r="E31" s="16">
        <v>72</v>
      </c>
      <c r="F31" s="17">
        <v>5</v>
      </c>
      <c r="G31" s="19">
        <v>34.599450283121598</v>
      </c>
      <c r="H31" s="20">
        <v>34.599450283121598</v>
      </c>
      <c r="I31" s="18">
        <v>11898.2</v>
      </c>
      <c r="J31" s="18">
        <v>1783.8000000000002</v>
      </c>
      <c r="K31" s="19">
        <v>14.992183691650837</v>
      </c>
      <c r="L31" s="19">
        <v>14.049725515272794</v>
      </c>
      <c r="M31" s="19">
        <v>33</v>
      </c>
      <c r="N31" s="19">
        <v>56.872037914691944</v>
      </c>
    </row>
    <row r="32" spans="1:14" x14ac:dyDescent="0.25">
      <c r="A32" s="16" t="s">
        <v>30</v>
      </c>
      <c r="B32" s="16" t="s">
        <v>57</v>
      </c>
      <c r="C32" s="16" t="s">
        <v>25</v>
      </c>
      <c r="D32" s="16">
        <v>31</v>
      </c>
      <c r="E32" s="16">
        <v>72</v>
      </c>
      <c r="F32" s="17">
        <v>5</v>
      </c>
      <c r="G32" s="19">
        <v>33.679880250000004</v>
      </c>
      <c r="H32" s="20">
        <v>33.679880250000004</v>
      </c>
      <c r="I32" s="18">
        <v>7236.4000000000005</v>
      </c>
      <c r="J32" s="18">
        <v>1708.3999999999999</v>
      </c>
      <c r="K32" s="19">
        <v>23.608424078270961</v>
      </c>
      <c r="L32" s="19">
        <v>22.1243205773008</v>
      </c>
      <c r="M32" s="19">
        <v>30.3</v>
      </c>
      <c r="N32" s="19">
        <v>52.218871176217149</v>
      </c>
    </row>
    <row r="33" spans="1:14" x14ac:dyDescent="0.25">
      <c r="A33" s="16" t="s">
        <v>31</v>
      </c>
      <c r="B33" s="16" t="s">
        <v>57</v>
      </c>
      <c r="C33" s="16" t="s">
        <v>25</v>
      </c>
      <c r="D33" s="16">
        <v>31</v>
      </c>
      <c r="E33" s="16">
        <v>72</v>
      </c>
      <c r="F33" s="17">
        <v>5</v>
      </c>
      <c r="G33" s="19">
        <v>30.864592073985683</v>
      </c>
      <c r="H33" s="20">
        <v>30.864592073985683</v>
      </c>
      <c r="I33" s="18">
        <v>5171.6000000000004</v>
      </c>
      <c r="J33" s="18">
        <v>436.59999999999997</v>
      </c>
      <c r="K33" s="19">
        <v>8.4422615824889782</v>
      </c>
      <c r="L33" s="19">
        <v>7.9115531400644139</v>
      </c>
      <c r="M33" s="19">
        <v>33.1</v>
      </c>
      <c r="N33" s="19">
        <v>57.044377423524352</v>
      </c>
    </row>
    <row r="34" spans="1:14" x14ac:dyDescent="0.25">
      <c r="A34" s="16" t="s">
        <v>32</v>
      </c>
      <c r="B34" s="16" t="s">
        <v>57</v>
      </c>
      <c r="C34" s="16" t="s">
        <v>26</v>
      </c>
      <c r="D34" s="16">
        <v>31</v>
      </c>
      <c r="E34" s="16">
        <v>72</v>
      </c>
      <c r="F34" s="17">
        <v>2.5</v>
      </c>
      <c r="G34" s="19">
        <v>16.879363475319927</v>
      </c>
      <c r="H34" s="20">
        <v>16.879363475319927</v>
      </c>
      <c r="I34" s="18">
        <v>6363.8</v>
      </c>
      <c r="J34" s="18">
        <v>3112.4</v>
      </c>
      <c r="K34" s="19">
        <v>48.907885225808478</v>
      </c>
      <c r="L34" s="19">
        <v>45.83337404928843</v>
      </c>
      <c r="M34" s="19">
        <v>41.3</v>
      </c>
      <c r="N34" s="19">
        <v>71.176217147781131</v>
      </c>
    </row>
    <row r="35" spans="1:14" x14ac:dyDescent="0.25">
      <c r="A35" s="16" t="s">
        <v>33</v>
      </c>
      <c r="B35" s="16" t="s">
        <v>57</v>
      </c>
      <c r="C35" s="16" t="s">
        <v>26</v>
      </c>
      <c r="D35" s="16">
        <v>31</v>
      </c>
      <c r="E35" s="16">
        <v>72</v>
      </c>
      <c r="F35" s="17">
        <v>2.5</v>
      </c>
      <c r="G35" s="19">
        <v>13.911551185783525</v>
      </c>
      <c r="H35" s="20">
        <v>13.911551185783525</v>
      </c>
      <c r="I35" s="18">
        <v>8091.8000000000011</v>
      </c>
      <c r="J35" s="18">
        <v>5752.4</v>
      </c>
      <c r="K35" s="19">
        <v>71.08925084653599</v>
      </c>
      <c r="L35" s="19">
        <v>66.620345776341367</v>
      </c>
      <c r="M35" s="19">
        <v>49.3</v>
      </c>
      <c r="N35" s="19">
        <v>84.963377854373107</v>
      </c>
    </row>
    <row r="36" spans="1:14" x14ac:dyDescent="0.25">
      <c r="A36" s="16" t="s">
        <v>34</v>
      </c>
      <c r="B36" s="16" t="s">
        <v>57</v>
      </c>
      <c r="C36" s="16" t="s">
        <v>26</v>
      </c>
      <c r="D36" s="16">
        <v>31</v>
      </c>
      <c r="E36" s="16">
        <v>72</v>
      </c>
      <c r="F36" s="17">
        <v>2.5</v>
      </c>
      <c r="G36" s="19">
        <v>19.02905528031496</v>
      </c>
      <c r="H36" s="20">
        <v>19.02905528031496</v>
      </c>
      <c r="I36" s="18">
        <v>4372.3999999999996</v>
      </c>
      <c r="J36" s="18">
        <v>3931</v>
      </c>
      <c r="K36" s="19">
        <v>89.904857744030735</v>
      </c>
      <c r="L36" s="19">
        <v>84.253141488435929</v>
      </c>
      <c r="M36" s="19">
        <v>38.700000000000003</v>
      </c>
      <c r="N36" s="19">
        <v>66.69538991813873</v>
      </c>
    </row>
    <row r="37" spans="1:14" x14ac:dyDescent="0.25">
      <c r="A37" s="16" t="s">
        <v>35</v>
      </c>
      <c r="B37" s="16" t="s">
        <v>57</v>
      </c>
      <c r="C37" s="16" t="s">
        <v>26</v>
      </c>
      <c r="D37" s="16">
        <v>31</v>
      </c>
      <c r="E37" s="16">
        <v>72</v>
      </c>
      <c r="F37" s="17">
        <v>2.5</v>
      </c>
      <c r="G37" s="19">
        <v>14.557914192904658</v>
      </c>
      <c r="H37" s="20">
        <v>14.557914192904658</v>
      </c>
      <c r="I37" s="18">
        <v>8062.8</v>
      </c>
      <c r="J37" s="18">
        <v>3278</v>
      </c>
      <c r="K37" s="19">
        <v>40.655851565213077</v>
      </c>
      <c r="L37" s="19">
        <v>38.10009047574713</v>
      </c>
      <c r="M37" s="19">
        <v>44.9</v>
      </c>
      <c r="N37" s="19">
        <v>77.380439465747514</v>
      </c>
    </row>
    <row r="38" spans="1:14" x14ac:dyDescent="0.25">
      <c r="A38" s="16" t="s">
        <v>36</v>
      </c>
      <c r="B38" s="16" t="s">
        <v>57</v>
      </c>
      <c r="C38" s="16" t="s">
        <v>27</v>
      </c>
      <c r="D38" s="16">
        <v>31</v>
      </c>
      <c r="E38" s="16">
        <v>72</v>
      </c>
      <c r="F38" s="17">
        <v>1</v>
      </c>
      <c r="G38" s="19">
        <v>5.0121251077844313</v>
      </c>
      <c r="H38" s="20">
        <v>5.0121251077844313</v>
      </c>
      <c r="I38" s="18">
        <v>7340.8</v>
      </c>
      <c r="J38" s="18">
        <v>5900.8</v>
      </c>
      <c r="K38" s="19">
        <v>80.383609415867483</v>
      </c>
      <c r="L38" s="19">
        <v>75.330430272728179</v>
      </c>
      <c r="M38" s="19">
        <v>53.7</v>
      </c>
      <c r="N38" s="19">
        <v>92.546316242998714</v>
      </c>
    </row>
    <row r="39" spans="1:14" x14ac:dyDescent="0.25">
      <c r="A39" s="16" t="s">
        <v>37</v>
      </c>
      <c r="B39" s="16" t="s">
        <v>57</v>
      </c>
      <c r="C39" s="16" t="s">
        <v>27</v>
      </c>
      <c r="D39" s="16">
        <v>31</v>
      </c>
      <c r="E39" s="16">
        <v>72</v>
      </c>
      <c r="F39" s="17">
        <v>1</v>
      </c>
      <c r="G39" s="19">
        <v>5.7837606432748538</v>
      </c>
      <c r="H39" s="20">
        <v>5.7837606432748538</v>
      </c>
      <c r="I39" s="18">
        <v>11569</v>
      </c>
      <c r="J39" s="18">
        <v>5581.8</v>
      </c>
      <c r="K39" s="19">
        <v>48.247903881061461</v>
      </c>
      <c r="L39" s="19">
        <v>45.214881311365268</v>
      </c>
      <c r="M39" s="19">
        <v>66</v>
      </c>
      <c r="N39" s="19">
        <v>113.74407582938389</v>
      </c>
    </row>
    <row r="40" spans="1:14" x14ac:dyDescent="0.25">
      <c r="A40" s="16" t="s">
        <v>38</v>
      </c>
      <c r="B40" s="16" t="s">
        <v>57</v>
      </c>
      <c r="C40" s="16" t="s">
        <v>27</v>
      </c>
      <c r="D40" s="16">
        <v>31</v>
      </c>
      <c r="E40" s="16">
        <v>72</v>
      </c>
      <c r="F40" s="17">
        <v>1</v>
      </c>
      <c r="G40" s="19">
        <v>5.3607535886287625</v>
      </c>
      <c r="H40" s="20">
        <v>5.3607535886287625</v>
      </c>
      <c r="I40" s="18">
        <v>6651.0000000000009</v>
      </c>
      <c r="J40" s="18">
        <v>5524.2</v>
      </c>
      <c r="K40" s="19">
        <v>83.058186738836241</v>
      </c>
      <c r="L40" s="19">
        <v>77.83687483276988</v>
      </c>
      <c r="M40" s="19">
        <v>67.900000000000006</v>
      </c>
      <c r="N40" s="19">
        <v>117.0185264971995</v>
      </c>
    </row>
    <row r="41" spans="1:14" x14ac:dyDescent="0.25">
      <c r="A41" s="16" t="s">
        <v>39</v>
      </c>
      <c r="B41" s="16" t="s">
        <v>57</v>
      </c>
      <c r="C41" s="16" t="s">
        <v>27</v>
      </c>
      <c r="D41" s="16">
        <v>31</v>
      </c>
      <c r="E41" s="16">
        <v>72</v>
      </c>
      <c r="F41" s="17">
        <v>1</v>
      </c>
      <c r="G41" s="19">
        <v>5.5809990095541409</v>
      </c>
      <c r="H41" s="20">
        <v>5.5809990095541409</v>
      </c>
      <c r="I41" s="18">
        <v>5945.8</v>
      </c>
      <c r="J41" s="18">
        <v>7365.0000000000009</v>
      </c>
      <c r="K41" s="19">
        <v>123.86894951057891</v>
      </c>
      <c r="L41" s="19">
        <v>116.08213828503227</v>
      </c>
      <c r="M41" s="19">
        <v>67.5</v>
      </c>
      <c r="N41" s="19">
        <v>116.3291684618699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762F5-864C-43B7-B60A-D5AC6F908D60}">
  <dimension ref="A1:AA48"/>
  <sheetViews>
    <sheetView topLeftCell="A2" workbookViewId="0">
      <selection activeCell="D30" sqref="D30"/>
    </sheetView>
  </sheetViews>
  <sheetFormatPr defaultRowHeight="15" x14ac:dyDescent="0.25"/>
  <cols>
    <col min="1" max="5" width="12.7109375" style="16" customWidth="1"/>
    <col min="6" max="6" width="12.7109375" style="17" customWidth="1"/>
    <col min="7" max="7" width="16.7109375" style="17" customWidth="1"/>
    <col min="8" max="9" width="16.28515625" style="17" customWidth="1"/>
    <col min="10" max="10" width="18.5703125" style="17" customWidth="1"/>
    <col min="11" max="11" width="19" style="17" customWidth="1"/>
    <col min="12" max="12" width="27.5703125" style="17" customWidth="1"/>
    <col min="13" max="16" width="40.85546875" style="17" customWidth="1"/>
    <col min="17" max="17" width="32.28515625" style="17" customWidth="1"/>
    <col min="18" max="18" width="25" style="17" customWidth="1"/>
    <col min="19" max="20" width="23.140625" style="17" customWidth="1"/>
    <col min="21" max="22" width="12.7109375" style="16" customWidth="1"/>
    <col min="23" max="23" width="12.7109375" style="19" customWidth="1"/>
    <col min="24" max="26" width="12.7109375" style="16" customWidth="1"/>
    <col min="27" max="27" width="13.140625" style="15" customWidth="1"/>
    <col min="28" max="16384" width="9.140625" style="15"/>
  </cols>
  <sheetData>
    <row r="1" spans="1:27" s="32" customFormat="1" ht="78.75" customHeight="1" x14ac:dyDescent="0.25">
      <c r="A1" s="30" t="s">
        <v>0</v>
      </c>
      <c r="B1" s="30" t="s">
        <v>3</v>
      </c>
      <c r="C1" s="30" t="s">
        <v>1</v>
      </c>
      <c r="D1" s="30" t="s">
        <v>2</v>
      </c>
      <c r="E1" s="30" t="s">
        <v>48</v>
      </c>
      <c r="F1" s="29" t="s">
        <v>40</v>
      </c>
      <c r="G1" s="30" t="s">
        <v>73</v>
      </c>
      <c r="H1" s="30" t="s">
        <v>73</v>
      </c>
      <c r="I1" s="30" t="s">
        <v>83</v>
      </c>
      <c r="J1" s="29" t="s">
        <v>76</v>
      </c>
      <c r="K1" s="29" t="s">
        <v>77</v>
      </c>
      <c r="L1" s="29" t="s">
        <v>78</v>
      </c>
      <c r="M1" s="29" t="s">
        <v>80</v>
      </c>
      <c r="N1" s="29" t="s">
        <v>79</v>
      </c>
      <c r="O1" s="29" t="s">
        <v>81</v>
      </c>
      <c r="P1" s="29"/>
      <c r="Q1" s="29" t="s">
        <v>75</v>
      </c>
      <c r="R1" s="29" t="s">
        <v>74</v>
      </c>
      <c r="S1" s="29" t="s">
        <v>62</v>
      </c>
      <c r="T1" s="29"/>
      <c r="U1" s="30" t="s">
        <v>49</v>
      </c>
      <c r="V1" s="30" t="s">
        <v>50</v>
      </c>
      <c r="W1" s="31" t="s">
        <v>51</v>
      </c>
      <c r="X1" s="30" t="s">
        <v>52</v>
      </c>
      <c r="Y1" s="30" t="s">
        <v>53</v>
      </c>
      <c r="Z1" s="30" t="s">
        <v>54</v>
      </c>
      <c r="AA1" s="30" t="s">
        <v>59</v>
      </c>
    </row>
    <row r="2" spans="1:27" s="26" customFormat="1" x14ac:dyDescent="0.25">
      <c r="A2" s="22" t="s">
        <v>44</v>
      </c>
      <c r="B2" s="22" t="s">
        <v>43</v>
      </c>
      <c r="C2" s="22" t="s">
        <v>43</v>
      </c>
      <c r="D2" s="22">
        <v>31</v>
      </c>
      <c r="E2" s="22">
        <v>72</v>
      </c>
      <c r="F2" s="22">
        <v>0</v>
      </c>
      <c r="G2" s="22" t="s">
        <v>41</v>
      </c>
      <c r="H2" s="22">
        <v>0.54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 t="s">
        <v>63</v>
      </c>
      <c r="T2" s="22"/>
      <c r="U2" s="23">
        <v>8370.2000000000007</v>
      </c>
      <c r="V2" s="23">
        <v>7986.2</v>
      </c>
      <c r="W2" s="24">
        <v>95.412296002484993</v>
      </c>
      <c r="X2" s="24">
        <v>89.4143639904445</v>
      </c>
      <c r="Y2" s="24">
        <v>52.8</v>
      </c>
      <c r="Z2" s="24">
        <v>90.995260663507111</v>
      </c>
      <c r="AA2" s="25">
        <f>(V2)/U2*100</f>
        <v>95.412296002484993</v>
      </c>
    </row>
    <row r="3" spans="1:27" s="26" customFormat="1" x14ac:dyDescent="0.25">
      <c r="A3" s="22" t="s">
        <v>45</v>
      </c>
      <c r="B3" s="22" t="s">
        <v>43</v>
      </c>
      <c r="C3" s="22" t="s">
        <v>43</v>
      </c>
      <c r="D3" s="22">
        <v>31</v>
      </c>
      <c r="E3" s="22">
        <v>72</v>
      </c>
      <c r="F3" s="22">
        <v>0</v>
      </c>
      <c r="G3" s="22" t="s">
        <v>41</v>
      </c>
      <c r="H3" s="22">
        <v>0.54</v>
      </c>
      <c r="I3" s="22"/>
      <c r="J3" s="22"/>
      <c r="K3" s="22"/>
      <c r="L3" s="22"/>
      <c r="M3" s="22"/>
      <c r="N3" s="22"/>
      <c r="O3" s="22"/>
      <c r="P3" s="22"/>
      <c r="Q3" s="22"/>
      <c r="R3" s="22"/>
      <c r="S3" s="22" t="s">
        <v>66</v>
      </c>
      <c r="T3" s="22"/>
      <c r="U3" s="23">
        <v>6377.2</v>
      </c>
      <c r="V3" s="23">
        <v>9814.7999999999993</v>
      </c>
      <c r="W3" s="24">
        <v>153.9045349056012</v>
      </c>
      <c r="X3" s="24">
        <v>144.22958759394163</v>
      </c>
      <c r="Y3" s="24">
        <v>58.7</v>
      </c>
      <c r="Z3" s="24">
        <v>101.16329168461871</v>
      </c>
    </row>
    <row r="4" spans="1:27" s="26" customFormat="1" x14ac:dyDescent="0.25">
      <c r="A4" s="22" t="s">
        <v>46</v>
      </c>
      <c r="B4" s="22" t="s">
        <v>43</v>
      </c>
      <c r="C4" s="22" t="s">
        <v>43</v>
      </c>
      <c r="D4" s="22">
        <v>31</v>
      </c>
      <c r="E4" s="22">
        <v>72</v>
      </c>
      <c r="F4" s="22">
        <v>0</v>
      </c>
      <c r="G4" s="22" t="s">
        <v>41</v>
      </c>
      <c r="H4" s="22">
        <v>0.54</v>
      </c>
      <c r="I4" s="22"/>
      <c r="J4" s="22"/>
      <c r="K4" s="22"/>
      <c r="L4" s="22"/>
      <c r="M4" s="22">
        <f>2.35*L5</f>
        <v>0</v>
      </c>
      <c r="N4" s="22"/>
      <c r="O4" s="24">
        <f>$J5+$M4</f>
        <v>0.54</v>
      </c>
      <c r="P4" s="24"/>
      <c r="Q4" s="22"/>
      <c r="R4" s="22"/>
      <c r="S4" s="26" t="s">
        <v>67</v>
      </c>
      <c r="U4" s="23">
        <v>10114.400000000001</v>
      </c>
      <c r="V4" s="23">
        <v>7459.8</v>
      </c>
      <c r="W4" s="24">
        <v>73.754251364391351</v>
      </c>
      <c r="X4" s="24">
        <v>69.117815560865111</v>
      </c>
      <c r="Y4" s="24">
        <v>63.6</v>
      </c>
      <c r="Z4" s="24">
        <v>109.6079276174063</v>
      </c>
    </row>
    <row r="5" spans="1:27" s="26" customFormat="1" x14ac:dyDescent="0.25">
      <c r="A5" s="22" t="s">
        <v>47</v>
      </c>
      <c r="B5" s="22" t="s">
        <v>43</v>
      </c>
      <c r="C5" s="22" t="s">
        <v>43</v>
      </c>
      <c r="D5" s="22">
        <v>31</v>
      </c>
      <c r="E5" s="22">
        <v>72</v>
      </c>
      <c r="F5" s="22">
        <v>0</v>
      </c>
      <c r="G5" s="22" t="s">
        <v>41</v>
      </c>
      <c r="H5" s="22">
        <v>0.54</v>
      </c>
      <c r="I5" s="22"/>
      <c r="J5" s="22">
        <f>AVERAGE(H2:H5)</f>
        <v>0.54</v>
      </c>
      <c r="K5" s="22">
        <f>STDEV(H2:H5)</f>
        <v>0</v>
      </c>
      <c r="L5" s="22">
        <f>STDEV(H2:H5)/SQRT(COUNT(H2:H5))</f>
        <v>0</v>
      </c>
      <c r="M5" s="22" t="e">
        <f>CONFIDENCE(0.05,K5,4)</f>
        <v>#NUM!</v>
      </c>
      <c r="N5" s="22" t="e">
        <f>J5-M5</f>
        <v>#NUM!</v>
      </c>
      <c r="O5" s="22"/>
      <c r="P5" s="22"/>
      <c r="Q5" s="22"/>
      <c r="R5" s="27"/>
      <c r="U5" s="23">
        <v>10667.400000000001</v>
      </c>
      <c r="V5" s="23">
        <v>11068.6</v>
      </c>
      <c r="W5" s="24">
        <v>103.76099143183906</v>
      </c>
      <c r="X5" s="24">
        <v>97.238232854748773</v>
      </c>
      <c r="Y5" s="24">
        <v>57</v>
      </c>
      <c r="Z5" s="24">
        <v>98.233520034467901</v>
      </c>
    </row>
    <row r="6" spans="1:27" x14ac:dyDescent="0.25">
      <c r="A6" s="16" t="s">
        <v>20</v>
      </c>
      <c r="B6" s="16" t="s">
        <v>56</v>
      </c>
      <c r="C6" s="16" t="s">
        <v>8</v>
      </c>
      <c r="D6" s="16">
        <v>31</v>
      </c>
      <c r="E6" s="16">
        <v>72</v>
      </c>
      <c r="F6" s="17">
        <v>0.25</v>
      </c>
      <c r="G6" s="20">
        <v>1.3984206372549022</v>
      </c>
      <c r="H6" s="20">
        <v>1.3984206372549022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2" t="s">
        <v>64</v>
      </c>
      <c r="T6" s="22"/>
      <c r="U6" s="18">
        <v>6177.8</v>
      </c>
      <c r="V6" s="18">
        <v>5630.8</v>
      </c>
      <c r="W6" s="19">
        <v>91.145715303182357</v>
      </c>
      <c r="X6" s="19">
        <v>85.415994643666423</v>
      </c>
      <c r="Y6" s="19">
        <v>36.700000000000003</v>
      </c>
      <c r="Z6" s="19">
        <v>63.248599741490743</v>
      </c>
    </row>
    <row r="7" spans="1:27" x14ac:dyDescent="0.25">
      <c r="A7" s="16" t="s">
        <v>21</v>
      </c>
      <c r="B7" s="16" t="s">
        <v>56</v>
      </c>
      <c r="C7" s="16" t="s">
        <v>8</v>
      </c>
      <c r="D7" s="16">
        <v>31</v>
      </c>
      <c r="E7" s="16">
        <v>72</v>
      </c>
      <c r="F7" s="17">
        <v>0.25</v>
      </c>
      <c r="G7" s="20">
        <v>1.5633153878887072</v>
      </c>
      <c r="H7" s="20">
        <v>1.5633153878887072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2" t="s">
        <v>68</v>
      </c>
      <c r="T7" s="22"/>
      <c r="U7" s="18">
        <v>5345.8</v>
      </c>
      <c r="V7" s="18">
        <v>4331.6000000000004</v>
      </c>
      <c r="W7" s="19">
        <v>81.028096823674673</v>
      </c>
      <c r="X7" s="19">
        <v>75.934403073754041</v>
      </c>
      <c r="Y7" s="19">
        <v>44.1</v>
      </c>
      <c r="Z7" s="19">
        <v>76.001723395088334</v>
      </c>
    </row>
    <row r="8" spans="1:27" x14ac:dyDescent="0.25">
      <c r="A8" s="16" t="s">
        <v>22</v>
      </c>
      <c r="B8" s="16" t="s">
        <v>56</v>
      </c>
      <c r="C8" s="16" t="s">
        <v>8</v>
      </c>
      <c r="D8" s="16">
        <v>31</v>
      </c>
      <c r="E8" s="16">
        <v>72</v>
      </c>
      <c r="F8" s="17">
        <v>0.25</v>
      </c>
      <c r="G8" s="20">
        <v>1.471821</v>
      </c>
      <c r="H8" s="20">
        <v>1.471821</v>
      </c>
      <c r="I8" s="20"/>
      <c r="J8" s="20"/>
      <c r="K8" s="20"/>
      <c r="L8" s="20"/>
      <c r="M8" s="24">
        <f>2.35*L9</f>
        <v>0.14349555345445042</v>
      </c>
      <c r="N8" s="24">
        <f>$J$9-$M$8</f>
        <v>1.2834540888204629</v>
      </c>
      <c r="O8" s="24">
        <f>$J9+$M8</f>
        <v>1.5704451957293637</v>
      </c>
      <c r="P8" s="24"/>
      <c r="Q8" s="20"/>
      <c r="R8" s="20"/>
      <c r="S8" s="20"/>
      <c r="T8" s="20"/>
      <c r="U8" s="18">
        <v>6076.4000000000005</v>
      </c>
      <c r="V8" s="18">
        <v>4178.7999999999993</v>
      </c>
      <c r="W8" s="19">
        <v>68.770982818774257</v>
      </c>
      <c r="X8" s="19">
        <v>64.447811732550008</v>
      </c>
      <c r="Y8" s="19">
        <v>41.6</v>
      </c>
      <c r="Z8" s="19">
        <v>71.693235674278327</v>
      </c>
    </row>
    <row r="9" spans="1:27" x14ac:dyDescent="0.25">
      <c r="A9" s="16" t="s">
        <v>23</v>
      </c>
      <c r="B9" s="16" t="s">
        <v>56</v>
      </c>
      <c r="C9" s="16" t="s">
        <v>8</v>
      </c>
      <c r="D9" s="16">
        <v>31</v>
      </c>
      <c r="E9" s="16">
        <v>72</v>
      </c>
      <c r="F9" s="17">
        <v>0.25</v>
      </c>
      <c r="G9" s="20">
        <v>1.2742415439560442</v>
      </c>
      <c r="H9" s="20">
        <v>1.2742415439560442</v>
      </c>
      <c r="I9" s="20"/>
      <c r="J9" s="24">
        <f>AVERAGE(H6:H9)</f>
        <v>1.4269496422749133</v>
      </c>
      <c r="K9" s="24">
        <f>STDEV(H6:H9)</f>
        <v>0.12212387528038332</v>
      </c>
      <c r="L9" s="24">
        <f>STDEV(H6:H9)/SQRT(COUNT(H6:H9))</f>
        <v>6.106193764019166E-2</v>
      </c>
      <c r="M9" s="24">
        <f>CONFIDENCE((1-0.95),K9,4)</f>
        <v>0.11967919860100633</v>
      </c>
      <c r="N9" s="24">
        <f>J$9-$M$9</f>
        <v>1.3072704436739069</v>
      </c>
      <c r="O9" s="24"/>
      <c r="P9" s="24"/>
      <c r="Q9" s="24"/>
      <c r="R9" s="24"/>
      <c r="S9" s="22" t="s">
        <v>65</v>
      </c>
      <c r="T9" s="22"/>
      <c r="U9" s="18">
        <v>7942</v>
      </c>
      <c r="V9" s="18">
        <v>4015.4000000000005</v>
      </c>
      <c r="W9" s="19">
        <v>50.559053135230428</v>
      </c>
      <c r="X9" s="19">
        <v>47.380744091180617</v>
      </c>
      <c r="Y9" s="19">
        <v>51.3</v>
      </c>
      <c r="Z9" s="19">
        <v>88.410168031021101</v>
      </c>
    </row>
    <row r="10" spans="1:27" s="26" customFormat="1" x14ac:dyDescent="0.25">
      <c r="A10" s="22" t="s">
        <v>16</v>
      </c>
      <c r="B10" s="22" t="s">
        <v>56</v>
      </c>
      <c r="C10" s="22" t="s">
        <v>7</v>
      </c>
      <c r="D10" s="22">
        <v>31</v>
      </c>
      <c r="E10" s="22">
        <v>72</v>
      </c>
      <c r="F10" s="22">
        <v>0.5</v>
      </c>
      <c r="G10" s="24">
        <v>4.4875114093023258</v>
      </c>
      <c r="H10" s="24">
        <v>4.4875114093023258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 t="s">
        <v>70</v>
      </c>
      <c r="T10" s="24"/>
      <c r="U10" s="23">
        <v>8566</v>
      </c>
      <c r="V10" s="23">
        <v>2000.8</v>
      </c>
      <c r="W10" s="24">
        <v>23.357459724492177</v>
      </c>
      <c r="X10" s="24">
        <v>21.889132671574078</v>
      </c>
      <c r="Y10" s="24">
        <v>32</v>
      </c>
      <c r="Z10" s="24">
        <v>55.148642826367947</v>
      </c>
    </row>
    <row r="11" spans="1:27" s="26" customFormat="1" x14ac:dyDescent="0.25">
      <c r="A11" s="22" t="s">
        <v>17</v>
      </c>
      <c r="B11" s="22" t="s">
        <v>56</v>
      </c>
      <c r="C11" s="22" t="s">
        <v>7</v>
      </c>
      <c r="D11" s="22">
        <v>31</v>
      </c>
      <c r="E11" s="22">
        <v>72</v>
      </c>
      <c r="F11" s="22">
        <v>0.5</v>
      </c>
      <c r="G11" s="24">
        <v>4.6755848681672028</v>
      </c>
      <c r="H11" s="24">
        <v>4.6755848681672028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3">
        <v>8309.4</v>
      </c>
      <c r="V11" s="23">
        <v>789.4</v>
      </c>
      <c r="W11" s="24">
        <v>9.5000842419428597</v>
      </c>
      <c r="X11" s="24">
        <v>8.9028775738385058</v>
      </c>
      <c r="Y11" s="24">
        <v>27.1</v>
      </c>
      <c r="Z11" s="24">
        <v>46.704006893580356</v>
      </c>
    </row>
    <row r="12" spans="1:27" s="26" customFormat="1" x14ac:dyDescent="0.25">
      <c r="A12" s="22" t="s">
        <v>18</v>
      </c>
      <c r="B12" s="22" t="s">
        <v>56</v>
      </c>
      <c r="C12" s="22" t="s">
        <v>7</v>
      </c>
      <c r="D12" s="22">
        <v>31</v>
      </c>
      <c r="E12" s="22">
        <v>72</v>
      </c>
      <c r="F12" s="22">
        <v>0.5</v>
      </c>
      <c r="G12" s="24">
        <v>4.8905274907894745</v>
      </c>
      <c r="H12" s="24">
        <v>4.8905274907894745</v>
      </c>
      <c r="I12" s="24"/>
      <c r="J12" s="24"/>
      <c r="K12" s="24"/>
      <c r="L12" s="24"/>
      <c r="M12" s="24">
        <f>2.35*L13</f>
        <v>0.19852474028033798</v>
      </c>
      <c r="N12" s="24">
        <f>J$13-M12</f>
        <v>4.4670685033228734</v>
      </c>
      <c r="O12" s="24">
        <f>$J13+$M12</f>
        <v>4.86411798388355</v>
      </c>
      <c r="P12" s="24"/>
      <c r="Q12" s="24"/>
      <c r="R12" s="24"/>
      <c r="U12" s="23">
        <v>9700</v>
      </c>
      <c r="V12" s="23">
        <v>582.59999999999991</v>
      </c>
      <c r="W12" s="24">
        <v>6.0061855670103084</v>
      </c>
      <c r="X12" s="24">
        <v>5.6286169077078583</v>
      </c>
      <c r="Y12" s="24">
        <v>25.2</v>
      </c>
      <c r="Z12" s="24">
        <v>43.429556225764756</v>
      </c>
    </row>
    <row r="13" spans="1:27" s="26" customFormat="1" x14ac:dyDescent="0.25">
      <c r="A13" s="22" t="s">
        <v>19</v>
      </c>
      <c r="B13" s="22" t="s">
        <v>56</v>
      </c>
      <c r="C13" s="22" t="s">
        <v>7</v>
      </c>
      <c r="D13" s="22">
        <v>31</v>
      </c>
      <c r="E13" s="22">
        <v>72</v>
      </c>
      <c r="F13" s="22">
        <v>0.5</v>
      </c>
      <c r="G13" s="24">
        <v>4.6087492061538464</v>
      </c>
      <c r="H13" s="24">
        <v>4.6087492061538464</v>
      </c>
      <c r="I13" s="24"/>
      <c r="J13" s="24">
        <f>AVERAGE(H10:H13)</f>
        <v>4.6655932436032117</v>
      </c>
      <c r="K13" s="28">
        <f>STDEV(H10:H13)</f>
        <v>0.1689572257705004</v>
      </c>
      <c r="L13" s="24">
        <f>STDEV(H10:H13)/SQRT(COUNT(H10:H13))</f>
        <v>8.4478612885250201E-2</v>
      </c>
      <c r="M13" s="24">
        <f>CONFIDENCE((1-0.95),K13,4)</f>
        <v>0.16557503871899171</v>
      </c>
      <c r="N13" s="24">
        <f>J$13-M13</f>
        <v>4.5000182048842197</v>
      </c>
      <c r="O13" s="24"/>
      <c r="P13" s="24"/>
      <c r="Q13" s="24"/>
      <c r="R13" s="24"/>
      <c r="S13" s="24"/>
      <c r="T13" s="24"/>
      <c r="U13" s="23">
        <v>7578.6</v>
      </c>
      <c r="V13" s="23">
        <v>657.2</v>
      </c>
      <c r="W13" s="24">
        <v>8.6717863457630706</v>
      </c>
      <c r="X13" s="24">
        <v>8.1266492187467243</v>
      </c>
      <c r="Y13" s="24">
        <v>28.9</v>
      </c>
      <c r="Z13" s="24">
        <v>49.806118052563548</v>
      </c>
    </row>
    <row r="14" spans="1:27" x14ac:dyDescent="0.25">
      <c r="A14" s="16" t="s">
        <v>12</v>
      </c>
      <c r="B14" s="16" t="s">
        <v>56</v>
      </c>
      <c r="C14" s="16" t="s">
        <v>6</v>
      </c>
      <c r="D14" s="16">
        <v>31</v>
      </c>
      <c r="E14" s="16">
        <v>72</v>
      </c>
      <c r="F14" s="17">
        <v>1</v>
      </c>
      <c r="G14" s="20">
        <v>11.392698447692309</v>
      </c>
      <c r="H14" s="20">
        <v>11.392698447692309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 t="s">
        <v>71</v>
      </c>
      <c r="T14" s="20"/>
      <c r="U14" s="18">
        <v>5104.3999999999996</v>
      </c>
      <c r="V14" s="18">
        <v>527.6</v>
      </c>
      <c r="W14" s="19">
        <v>10.336180550113628</v>
      </c>
      <c r="X14" s="19">
        <v>9.6864141069903837</v>
      </c>
      <c r="Y14" s="19">
        <v>18.899999999999999</v>
      </c>
      <c r="Z14" s="19">
        <v>32.572167169323571</v>
      </c>
    </row>
    <row r="15" spans="1:27" x14ac:dyDescent="0.25">
      <c r="A15" s="16" t="s">
        <v>13</v>
      </c>
      <c r="B15" s="16" t="s">
        <v>56</v>
      </c>
      <c r="C15" s="16" t="s">
        <v>6</v>
      </c>
      <c r="D15" s="16">
        <v>31</v>
      </c>
      <c r="E15" s="16">
        <v>72</v>
      </c>
      <c r="F15" s="17">
        <v>1</v>
      </c>
      <c r="G15" s="20">
        <v>13.907602001605138</v>
      </c>
      <c r="H15" s="20">
        <v>13.907602001605138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 t="s">
        <v>72</v>
      </c>
      <c r="T15" s="20"/>
      <c r="U15" s="18">
        <v>6722.6</v>
      </c>
      <c r="V15" s="18">
        <v>66.400000000000006</v>
      </c>
      <c r="W15" s="19">
        <v>0.98771308719840545</v>
      </c>
      <c r="X15" s="19">
        <v>0.92562218075732827</v>
      </c>
      <c r="Y15" s="19">
        <v>19.100000000000001</v>
      </c>
      <c r="Z15" s="19">
        <v>32.916846186988366</v>
      </c>
    </row>
    <row r="16" spans="1:27" x14ac:dyDescent="0.25">
      <c r="A16" s="16" t="s">
        <v>14</v>
      </c>
      <c r="B16" s="16" t="s">
        <v>56</v>
      </c>
      <c r="C16" s="16" t="s">
        <v>6</v>
      </c>
      <c r="D16" s="16">
        <v>31</v>
      </c>
      <c r="E16" s="16">
        <v>72</v>
      </c>
      <c r="F16" s="17">
        <v>1</v>
      </c>
      <c r="G16" s="20">
        <v>14.222479378486058</v>
      </c>
      <c r="H16" s="20">
        <v>14.222479378486058</v>
      </c>
      <c r="I16" s="20"/>
      <c r="J16" s="20"/>
      <c r="K16" s="20"/>
      <c r="L16" s="20"/>
      <c r="M16" s="24">
        <f>2.35*L17</f>
        <v>1.4938862718444597</v>
      </c>
      <c r="N16" s="24">
        <f>J$17-M16</f>
        <v>11.737237025483408</v>
      </c>
      <c r="O16" s="24">
        <f>$J17+$M16</f>
        <v>14.725009569172327</v>
      </c>
      <c r="P16" s="24"/>
      <c r="Q16" s="20"/>
      <c r="R16" s="20"/>
      <c r="S16" s="20"/>
      <c r="T16" s="20"/>
      <c r="U16" s="18">
        <v>9725</v>
      </c>
      <c r="V16" s="18">
        <v>247.6</v>
      </c>
      <c r="W16" s="19">
        <v>2.5460154241645245</v>
      </c>
      <c r="X16" s="19">
        <v>2.3859644867534016</v>
      </c>
      <c r="Y16" s="19">
        <v>14.5</v>
      </c>
      <c r="Z16" s="19">
        <v>24.989228780697974</v>
      </c>
    </row>
    <row r="17" spans="1:26" x14ac:dyDescent="0.25">
      <c r="A17" s="16" t="s">
        <v>15</v>
      </c>
      <c r="B17" s="16" t="s">
        <v>56</v>
      </c>
      <c r="C17" s="16" t="s">
        <v>6</v>
      </c>
      <c r="D17" s="16">
        <v>31</v>
      </c>
      <c r="E17" s="16">
        <v>72</v>
      </c>
      <c r="F17" s="17">
        <v>1</v>
      </c>
      <c r="G17" s="20">
        <v>13.401713361527969</v>
      </c>
      <c r="H17" s="20">
        <v>13.401713361527969</v>
      </c>
      <c r="I17" s="20"/>
      <c r="J17" s="20">
        <f>AVERAGE(H14:H17)</f>
        <v>13.231123297327867</v>
      </c>
      <c r="K17" s="20">
        <f>STDEV(H14:H17)</f>
        <v>1.2713925717825187</v>
      </c>
      <c r="L17" s="24">
        <f>STDEV(H14:H17)/SQRT(COUNT(H14:H17))</f>
        <v>0.63569628589125937</v>
      </c>
      <c r="M17" s="24">
        <f>CONFIDENCE((1-0.95),K17,4)</f>
        <v>1.2459418254527457</v>
      </c>
      <c r="N17" s="24">
        <f>J$17-M17</f>
        <v>11.985181471875121</v>
      </c>
      <c r="O17" s="24"/>
      <c r="P17" s="24"/>
      <c r="Q17" s="24"/>
      <c r="R17" s="24"/>
      <c r="S17" s="24" t="s">
        <v>69</v>
      </c>
      <c r="T17" s="24"/>
      <c r="U17" s="18">
        <v>8972.7999999999993</v>
      </c>
      <c r="V17" s="18">
        <v>285.59999999999997</v>
      </c>
      <c r="W17" s="19">
        <v>3.1829529243937236</v>
      </c>
      <c r="X17" s="19">
        <v>2.9828619923241106</v>
      </c>
      <c r="Y17" s="19">
        <v>16.3</v>
      </c>
      <c r="Z17" s="19">
        <v>28.091339939681177</v>
      </c>
    </row>
    <row r="18" spans="1:26" s="26" customFormat="1" x14ac:dyDescent="0.25">
      <c r="A18" s="22" t="s">
        <v>8</v>
      </c>
      <c r="B18" s="22" t="s">
        <v>56</v>
      </c>
      <c r="C18" s="22" t="s">
        <v>5</v>
      </c>
      <c r="D18" s="22">
        <v>31</v>
      </c>
      <c r="E18" s="22">
        <v>72</v>
      </c>
      <c r="F18" s="22">
        <v>2.5</v>
      </c>
      <c r="G18" s="24">
        <v>21.189450069364163</v>
      </c>
      <c r="H18" s="24">
        <v>21.189450069364163</v>
      </c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3">
        <v>9201.7999999999993</v>
      </c>
      <c r="V18" s="23">
        <v>58.199999999999996</v>
      </c>
      <c r="W18" s="24">
        <v>0.63248494859701365</v>
      </c>
      <c r="X18" s="24">
        <v>0.59272485603803138</v>
      </c>
      <c r="Y18" s="24">
        <v>18.100000000000001</v>
      </c>
      <c r="Z18" s="24">
        <v>31.193451098664372</v>
      </c>
    </row>
    <row r="19" spans="1:26" s="26" customFormat="1" x14ac:dyDescent="0.25">
      <c r="A19" s="22" t="s">
        <v>9</v>
      </c>
      <c r="B19" s="22" t="s">
        <v>56</v>
      </c>
      <c r="C19" s="22" t="s">
        <v>5</v>
      </c>
      <c r="D19" s="22">
        <v>31</v>
      </c>
      <c r="E19" s="22">
        <v>72</v>
      </c>
      <c r="F19" s="22">
        <v>2.5</v>
      </c>
      <c r="G19" s="24">
        <v>26.529396196452932</v>
      </c>
      <c r="H19" s="24">
        <v>26.529396196452932</v>
      </c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3">
        <v>11130.4</v>
      </c>
      <c r="V19" s="23">
        <v>35</v>
      </c>
      <c r="W19" s="24">
        <v>0.31445410766908649</v>
      </c>
      <c r="X19" s="24">
        <v>0.29468648402174313</v>
      </c>
      <c r="Y19" s="24">
        <v>13.1</v>
      </c>
      <c r="Z19" s="24">
        <v>22.57647565704438</v>
      </c>
    </row>
    <row r="20" spans="1:26" s="26" customFormat="1" x14ac:dyDescent="0.25">
      <c r="A20" s="22" t="s">
        <v>10</v>
      </c>
      <c r="B20" s="22" t="s">
        <v>56</v>
      </c>
      <c r="C20" s="22" t="s">
        <v>5</v>
      </c>
      <c r="D20" s="22">
        <v>31</v>
      </c>
      <c r="E20" s="22">
        <v>72</v>
      </c>
      <c r="F20" s="22">
        <v>2.5</v>
      </c>
      <c r="G20" s="24">
        <v>31.025829756935273</v>
      </c>
      <c r="H20" s="24">
        <v>31.025829756935273</v>
      </c>
      <c r="I20" s="24"/>
      <c r="J20" s="24"/>
      <c r="K20" s="24"/>
      <c r="L20" s="24"/>
      <c r="M20" s="24">
        <f>2.35*L21</f>
        <v>5.0400755651749432</v>
      </c>
      <c r="N20" s="24">
        <f>J$21-M20</f>
        <v>20.46083467560198</v>
      </c>
      <c r="O20" s="24">
        <f>$J21+$M20</f>
        <v>30.54098580595187</v>
      </c>
      <c r="P20" s="24"/>
      <c r="Q20" s="24"/>
      <c r="R20" s="24"/>
      <c r="S20" s="24"/>
      <c r="T20" s="24"/>
      <c r="U20" s="23">
        <v>14468.199999999999</v>
      </c>
      <c r="V20" s="23">
        <v>61.4</v>
      </c>
      <c r="W20" s="24">
        <v>0.42437898287278308</v>
      </c>
      <c r="X20" s="24">
        <v>0.39770111855911477</v>
      </c>
      <c r="Y20" s="24">
        <v>13</v>
      </c>
      <c r="Z20" s="24">
        <v>22.404136148211979</v>
      </c>
    </row>
    <row r="21" spans="1:26" s="26" customFormat="1" x14ac:dyDescent="0.25">
      <c r="A21" s="22" t="s">
        <v>11</v>
      </c>
      <c r="B21" s="22" t="s">
        <v>56</v>
      </c>
      <c r="C21" s="22" t="s">
        <v>5</v>
      </c>
      <c r="D21" s="22">
        <v>31</v>
      </c>
      <c r="E21" s="22">
        <v>72</v>
      </c>
      <c r="F21" s="22">
        <v>2.5</v>
      </c>
      <c r="G21" s="24">
        <v>23.25896494035533</v>
      </c>
      <c r="H21" s="24">
        <v>23.25896494035533</v>
      </c>
      <c r="I21" s="24"/>
      <c r="J21" s="24">
        <f>AVERAGE(H18:H21)</f>
        <v>25.500910240776925</v>
      </c>
      <c r="K21" s="28">
        <f>STDEV(H18:H21)</f>
        <v>4.2894260129148449</v>
      </c>
      <c r="L21" s="24">
        <f>STDEV(H18:H21)/SQRT(COUNT(H18:H21))</f>
        <v>2.1447130064574225</v>
      </c>
      <c r="M21" s="24">
        <f>CONFIDENCE((1-0.95),K21,4)</f>
        <v>4.2035602498311677</v>
      </c>
      <c r="N21" s="24">
        <f>J$21-M21</f>
        <v>21.297349990945758</v>
      </c>
      <c r="O21" s="24"/>
      <c r="P21" s="24"/>
      <c r="Q21" s="24"/>
      <c r="R21" s="24"/>
      <c r="S21" s="24"/>
      <c r="T21" s="24"/>
      <c r="U21" s="23">
        <v>7806</v>
      </c>
      <c r="V21" s="23">
        <v>89.2</v>
      </c>
      <c r="W21" s="24">
        <v>1.142710735331796</v>
      </c>
      <c r="X21" s="24">
        <v>1.0708761648717118</v>
      </c>
      <c r="Y21" s="24">
        <v>14.6</v>
      </c>
      <c r="Z21" s="24">
        <v>25.161568289530372</v>
      </c>
    </row>
    <row r="22" spans="1:26" x14ac:dyDescent="0.25">
      <c r="A22" s="16" t="s">
        <v>4</v>
      </c>
      <c r="B22" s="16" t="s">
        <v>55</v>
      </c>
      <c r="C22" s="16" t="s">
        <v>4</v>
      </c>
      <c r="D22" s="16">
        <v>31</v>
      </c>
      <c r="E22" s="16">
        <v>72</v>
      </c>
      <c r="F22" s="17">
        <v>5</v>
      </c>
      <c r="G22" s="20">
        <v>44.438883352570841</v>
      </c>
      <c r="H22" s="20">
        <v>44.438883352570841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18">
        <v>10003.199999999999</v>
      </c>
      <c r="V22" s="18">
        <v>42.6</v>
      </c>
      <c r="W22" s="19">
        <v>0.42586372360844532</v>
      </c>
      <c r="X22" s="19">
        <v>0.39909252358899117</v>
      </c>
      <c r="Y22" s="19">
        <v>13.2</v>
      </c>
      <c r="Z22" s="19">
        <v>22.748815165876778</v>
      </c>
    </row>
    <row r="23" spans="1:26" x14ac:dyDescent="0.25">
      <c r="A23" s="16" t="s">
        <v>5</v>
      </c>
      <c r="B23" s="16" t="s">
        <v>55</v>
      </c>
      <c r="C23" s="16" t="s">
        <v>4</v>
      </c>
      <c r="D23" s="16">
        <v>31</v>
      </c>
      <c r="E23" s="16">
        <v>72</v>
      </c>
      <c r="F23" s="17">
        <v>5</v>
      </c>
      <c r="G23" s="20">
        <v>41.856064358786618</v>
      </c>
      <c r="H23" s="20">
        <v>41.856064358786618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18">
        <v>13765.8</v>
      </c>
      <c r="V23" s="18">
        <v>74</v>
      </c>
      <c r="W23" s="19">
        <v>0.53756410815208711</v>
      </c>
      <c r="X23" s="19">
        <v>0.50377105308583625</v>
      </c>
      <c r="Y23" s="19">
        <v>15</v>
      </c>
      <c r="Z23" s="19">
        <v>25.850926324859973</v>
      </c>
    </row>
    <row r="24" spans="1:26" x14ac:dyDescent="0.25">
      <c r="A24" s="16" t="s">
        <v>6</v>
      </c>
      <c r="B24" s="16" t="s">
        <v>56</v>
      </c>
      <c r="C24" s="16" t="s">
        <v>4</v>
      </c>
      <c r="D24" s="16">
        <v>31</v>
      </c>
      <c r="E24" s="16">
        <v>72</v>
      </c>
      <c r="F24" s="17">
        <v>5</v>
      </c>
      <c r="G24" s="20">
        <v>30.23136277460317</v>
      </c>
      <c r="H24" s="20">
        <v>30.23136277460317</v>
      </c>
      <c r="I24" s="20"/>
      <c r="J24" s="20"/>
      <c r="K24" s="20"/>
      <c r="L24" s="20"/>
      <c r="M24" s="24">
        <f>2.35*L25</f>
        <v>7.644207336945386</v>
      </c>
      <c r="N24" s="24">
        <f>J$25-M24</f>
        <v>30.180548149950177</v>
      </c>
      <c r="O24" s="24">
        <f>$J25+$M24</f>
        <v>45.468962823840947</v>
      </c>
      <c r="P24" s="24"/>
      <c r="Q24" s="20"/>
      <c r="R24" s="20"/>
      <c r="S24" s="20"/>
      <c r="T24" s="20"/>
      <c r="U24" s="18">
        <v>7951.2</v>
      </c>
      <c r="V24" s="18">
        <v>63</v>
      </c>
      <c r="W24" s="19">
        <v>0.79233323271958955</v>
      </c>
      <c r="X24" s="19">
        <v>0.74252454914479549</v>
      </c>
      <c r="Y24" s="19">
        <v>14</v>
      </c>
      <c r="Z24" s="19">
        <v>24.127531236535976</v>
      </c>
    </row>
    <row r="25" spans="1:26" x14ac:dyDescent="0.25">
      <c r="A25" s="16" t="s">
        <v>7</v>
      </c>
      <c r="B25" s="16" t="s">
        <v>56</v>
      </c>
      <c r="C25" s="16" t="s">
        <v>4</v>
      </c>
      <c r="D25" s="16">
        <v>31</v>
      </c>
      <c r="E25" s="16">
        <v>72</v>
      </c>
      <c r="F25" s="17">
        <v>5</v>
      </c>
      <c r="G25" s="20">
        <v>34.772711461621626</v>
      </c>
      <c r="H25" s="20">
        <v>34.772711461621626</v>
      </c>
      <c r="I25" s="20"/>
      <c r="J25" s="20">
        <f>AVERAGE(H22:H25)</f>
        <v>37.824755486895562</v>
      </c>
      <c r="K25" s="20">
        <f>STDEV(H22:H25)</f>
        <v>6.5057083718684137</v>
      </c>
      <c r="L25" s="24">
        <f>STDEV(H22:H25)/SQRT(COUNT(H22:H25))</f>
        <v>3.2528541859342068</v>
      </c>
      <c r="M25" s="24">
        <f>CONFIDENCE((1-0.95),K25,4)</f>
        <v>6.3754770513914005</v>
      </c>
      <c r="N25" s="24">
        <f>J$25-M25</f>
        <v>31.449278435504162</v>
      </c>
      <c r="O25" s="24"/>
      <c r="P25" s="24"/>
      <c r="Q25" s="24"/>
      <c r="R25" s="24"/>
      <c r="S25" s="24"/>
      <c r="T25" s="24"/>
      <c r="U25" s="18">
        <v>6984.2</v>
      </c>
      <c r="V25" s="18">
        <v>12</v>
      </c>
      <c r="W25" s="19">
        <v>0.17181638555596918</v>
      </c>
      <c r="X25" s="19">
        <v>0.16101544016112826</v>
      </c>
      <c r="Y25" s="19">
        <v>14.5</v>
      </c>
      <c r="Z25" s="19">
        <v>24.989228780697974</v>
      </c>
    </row>
    <row r="27" spans="1:26" x14ac:dyDescent="0.25">
      <c r="H27" s="17" t="s">
        <v>82</v>
      </c>
    </row>
    <row r="28" spans="1:26" x14ac:dyDescent="0.25">
      <c r="H28" s="20">
        <f>AVERAGE(H2:H25)</f>
        <v>13.864888651813081</v>
      </c>
      <c r="I28" s="20"/>
    </row>
    <row r="30" spans="1:26" x14ac:dyDescent="0.25">
      <c r="H30" s="17" t="s">
        <v>84</v>
      </c>
    </row>
    <row r="31" spans="1:26" x14ac:dyDescent="0.25">
      <c r="H31" s="20">
        <f>_xlfn.STDEV.S(H2:H25)</f>
        <v>14.286164688661808</v>
      </c>
    </row>
    <row r="33" spans="1:26" ht="36" customHeight="1" x14ac:dyDescent="0.25">
      <c r="A33" s="16" t="s">
        <v>24</v>
      </c>
      <c r="B33" s="16" t="s">
        <v>57</v>
      </c>
      <c r="C33" s="16" t="s">
        <v>24</v>
      </c>
      <c r="D33" s="16">
        <v>31</v>
      </c>
      <c r="E33" s="16">
        <v>72</v>
      </c>
      <c r="F33" s="17">
        <v>10</v>
      </c>
      <c r="H33" s="20">
        <v>55.621884612990527</v>
      </c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18">
        <v>6332.2000000000007</v>
      </c>
      <c r="V33" s="18">
        <v>165.6</v>
      </c>
      <c r="W33" s="19">
        <v>2.6152048261267802</v>
      </c>
      <c r="X33" s="19">
        <v>2.4508044144203045</v>
      </c>
      <c r="Y33" s="19">
        <v>35.200000000000003</v>
      </c>
      <c r="Z33" s="19">
        <v>60.66350710900474</v>
      </c>
    </row>
    <row r="34" spans="1:26" x14ac:dyDescent="0.25">
      <c r="A34" s="16" t="s">
        <v>25</v>
      </c>
      <c r="B34" s="16" t="s">
        <v>57</v>
      </c>
      <c r="C34" s="16" t="s">
        <v>24</v>
      </c>
      <c r="D34" s="16">
        <v>31</v>
      </c>
      <c r="E34" s="16">
        <v>72</v>
      </c>
      <c r="F34" s="17">
        <v>10</v>
      </c>
      <c r="H34" s="20">
        <v>53.280518849740943</v>
      </c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18">
        <v>7307.8</v>
      </c>
      <c r="V34" s="18">
        <v>188.79999999999998</v>
      </c>
      <c r="W34" s="19">
        <v>2.5835408741344863</v>
      </c>
      <c r="X34" s="19">
        <v>2.4211309630158739</v>
      </c>
      <c r="Y34" s="19">
        <v>26.7</v>
      </c>
      <c r="Z34" s="19">
        <v>46.014648858250759</v>
      </c>
    </row>
    <row r="35" spans="1:26" x14ac:dyDescent="0.25">
      <c r="A35" s="16" t="s">
        <v>26</v>
      </c>
      <c r="B35" s="16" t="s">
        <v>57</v>
      </c>
      <c r="C35" s="16" t="s">
        <v>24</v>
      </c>
      <c r="D35" s="16">
        <v>31</v>
      </c>
      <c r="E35" s="16">
        <v>72</v>
      </c>
      <c r="F35" s="17">
        <v>10</v>
      </c>
      <c r="H35" s="20">
        <v>58.251280313207552</v>
      </c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18">
        <v>8465.7999999999993</v>
      </c>
      <c r="V35" s="18">
        <v>235.8</v>
      </c>
      <c r="W35" s="19">
        <v>2.7853244820335945</v>
      </c>
      <c r="X35" s="19">
        <v>2.6102297869612285</v>
      </c>
      <c r="Y35" s="19">
        <v>15.2</v>
      </c>
      <c r="Z35" s="19">
        <v>26.195605342524775</v>
      </c>
    </row>
    <row r="36" spans="1:26" x14ac:dyDescent="0.25">
      <c r="A36" s="16" t="s">
        <v>27</v>
      </c>
      <c r="B36" s="16" t="s">
        <v>57</v>
      </c>
      <c r="C36" s="16" t="s">
        <v>24</v>
      </c>
      <c r="D36" s="16">
        <v>31</v>
      </c>
      <c r="E36" s="16">
        <v>72</v>
      </c>
      <c r="F36" s="17">
        <v>10</v>
      </c>
      <c r="H36" s="20">
        <v>72.919036896838605</v>
      </c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18">
        <v>4581.6000000000004</v>
      </c>
      <c r="V36" s="18">
        <v>132.6</v>
      </c>
      <c r="W36" s="19">
        <v>2.8941854374017808</v>
      </c>
      <c r="X36" s="19">
        <v>2.7122473831773917</v>
      </c>
      <c r="Y36" s="19">
        <v>23.5</v>
      </c>
      <c r="Z36" s="19">
        <v>40.499784575613958</v>
      </c>
    </row>
    <row r="37" spans="1:26" x14ac:dyDescent="0.25">
      <c r="A37" s="16" t="s">
        <v>28</v>
      </c>
      <c r="B37" s="16" t="s">
        <v>57</v>
      </c>
      <c r="C37" s="16" t="s">
        <v>25</v>
      </c>
      <c r="D37" s="16">
        <v>31</v>
      </c>
      <c r="E37" s="16">
        <v>72</v>
      </c>
      <c r="F37" s="17">
        <v>5</v>
      </c>
      <c r="H37" s="20">
        <v>38.472610131696435</v>
      </c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18">
        <v>5014.8</v>
      </c>
      <c r="V37" s="18">
        <v>1590.1999999999998</v>
      </c>
      <c r="W37" s="19">
        <v>31.710137991545022</v>
      </c>
      <c r="X37" s="19">
        <v>29.716733999246628</v>
      </c>
      <c r="Y37" s="19">
        <v>36.200000000000003</v>
      </c>
      <c r="Z37" s="19">
        <v>62.386902197328745</v>
      </c>
    </row>
    <row r="38" spans="1:26" x14ac:dyDescent="0.25">
      <c r="A38" s="16" t="s">
        <v>29</v>
      </c>
      <c r="B38" s="16" t="s">
        <v>57</v>
      </c>
      <c r="C38" s="16" t="s">
        <v>25</v>
      </c>
      <c r="D38" s="16">
        <v>31</v>
      </c>
      <c r="E38" s="16">
        <v>72</v>
      </c>
      <c r="F38" s="17">
        <v>5</v>
      </c>
      <c r="H38" s="20">
        <v>34.599450283121598</v>
      </c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18">
        <v>11898.2</v>
      </c>
      <c r="V38" s="18">
        <v>1783.8000000000002</v>
      </c>
      <c r="W38" s="19">
        <v>14.992183691650837</v>
      </c>
      <c r="X38" s="19">
        <v>14.049725515272794</v>
      </c>
      <c r="Y38" s="19">
        <v>33</v>
      </c>
      <c r="Z38" s="19">
        <v>56.872037914691944</v>
      </c>
    </row>
    <row r="39" spans="1:26" x14ac:dyDescent="0.25">
      <c r="A39" s="16" t="s">
        <v>30</v>
      </c>
      <c r="B39" s="16" t="s">
        <v>57</v>
      </c>
      <c r="C39" s="16" t="s">
        <v>25</v>
      </c>
      <c r="D39" s="16">
        <v>31</v>
      </c>
      <c r="E39" s="16">
        <v>72</v>
      </c>
      <c r="F39" s="17">
        <v>5</v>
      </c>
      <c r="H39" s="20">
        <v>33.679880250000004</v>
      </c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18">
        <v>7236.4000000000005</v>
      </c>
      <c r="V39" s="18">
        <v>1708.3999999999999</v>
      </c>
      <c r="W39" s="19">
        <v>23.608424078270961</v>
      </c>
      <c r="X39" s="19">
        <v>22.1243205773008</v>
      </c>
      <c r="Y39" s="19">
        <v>30.3</v>
      </c>
      <c r="Z39" s="19">
        <v>52.218871176217149</v>
      </c>
    </row>
    <row r="40" spans="1:26" x14ac:dyDescent="0.25">
      <c r="A40" s="16" t="s">
        <v>31</v>
      </c>
      <c r="B40" s="16" t="s">
        <v>57</v>
      </c>
      <c r="C40" s="16" t="s">
        <v>25</v>
      </c>
      <c r="D40" s="16">
        <v>31</v>
      </c>
      <c r="E40" s="16">
        <v>72</v>
      </c>
      <c r="F40" s="17">
        <v>5</v>
      </c>
      <c r="H40" s="20">
        <v>30.864592073985683</v>
      </c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18">
        <v>5171.6000000000004</v>
      </c>
      <c r="V40" s="18">
        <v>436.59999999999997</v>
      </c>
      <c r="W40" s="19">
        <v>8.4422615824889782</v>
      </c>
      <c r="X40" s="19">
        <v>7.9115531400644139</v>
      </c>
      <c r="Y40" s="19">
        <v>33.1</v>
      </c>
      <c r="Z40" s="19">
        <v>57.044377423524352</v>
      </c>
    </row>
    <row r="41" spans="1:26" x14ac:dyDescent="0.25">
      <c r="A41" s="16" t="s">
        <v>32</v>
      </c>
      <c r="B41" s="16" t="s">
        <v>57</v>
      </c>
      <c r="C41" s="16" t="s">
        <v>26</v>
      </c>
      <c r="D41" s="16">
        <v>31</v>
      </c>
      <c r="E41" s="16">
        <v>72</v>
      </c>
      <c r="F41" s="17">
        <v>2.5</v>
      </c>
      <c r="H41" s="20">
        <v>16.879363475319927</v>
      </c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18">
        <v>6363.8</v>
      </c>
      <c r="V41" s="18">
        <v>3112.4</v>
      </c>
      <c r="W41" s="19">
        <v>48.907885225808478</v>
      </c>
      <c r="X41" s="19">
        <v>45.83337404928843</v>
      </c>
      <c r="Y41" s="19">
        <v>41.3</v>
      </c>
      <c r="Z41" s="19">
        <v>71.176217147781131</v>
      </c>
    </row>
    <row r="42" spans="1:26" x14ac:dyDescent="0.25">
      <c r="A42" s="16" t="s">
        <v>33</v>
      </c>
      <c r="B42" s="16" t="s">
        <v>57</v>
      </c>
      <c r="C42" s="16" t="s">
        <v>26</v>
      </c>
      <c r="D42" s="16">
        <v>31</v>
      </c>
      <c r="E42" s="16">
        <v>72</v>
      </c>
      <c r="F42" s="17">
        <v>2.5</v>
      </c>
      <c r="H42" s="20">
        <v>13.911551185783525</v>
      </c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18">
        <v>8091.8000000000011</v>
      </c>
      <c r="V42" s="18">
        <v>5752.4</v>
      </c>
      <c r="W42" s="19">
        <v>71.08925084653599</v>
      </c>
      <c r="X42" s="19">
        <v>66.620345776341367</v>
      </c>
      <c r="Y42" s="19">
        <v>49.3</v>
      </c>
      <c r="Z42" s="19">
        <v>84.963377854373107</v>
      </c>
    </row>
    <row r="43" spans="1:26" x14ac:dyDescent="0.25">
      <c r="A43" s="16" t="s">
        <v>34</v>
      </c>
      <c r="B43" s="16" t="s">
        <v>57</v>
      </c>
      <c r="C43" s="16" t="s">
        <v>26</v>
      </c>
      <c r="D43" s="16">
        <v>31</v>
      </c>
      <c r="E43" s="16">
        <v>72</v>
      </c>
      <c r="F43" s="17">
        <v>2.5</v>
      </c>
      <c r="H43" s="20">
        <v>19.02905528031496</v>
      </c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18">
        <v>4372.3999999999996</v>
      </c>
      <c r="V43" s="18">
        <v>3931</v>
      </c>
      <c r="W43" s="19">
        <v>89.904857744030735</v>
      </c>
      <c r="X43" s="19">
        <v>84.253141488435929</v>
      </c>
      <c r="Y43" s="19">
        <v>38.700000000000003</v>
      </c>
      <c r="Z43" s="19">
        <v>66.69538991813873</v>
      </c>
    </row>
    <row r="44" spans="1:26" x14ac:dyDescent="0.25">
      <c r="A44" s="16" t="s">
        <v>35</v>
      </c>
      <c r="B44" s="16" t="s">
        <v>57</v>
      </c>
      <c r="C44" s="16" t="s">
        <v>26</v>
      </c>
      <c r="D44" s="16">
        <v>31</v>
      </c>
      <c r="E44" s="16">
        <v>72</v>
      </c>
      <c r="F44" s="17">
        <v>2.5</v>
      </c>
      <c r="H44" s="20">
        <v>14.557914192904658</v>
      </c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18">
        <v>8062.8</v>
      </c>
      <c r="V44" s="18">
        <v>3278</v>
      </c>
      <c r="W44" s="19">
        <v>40.655851565213077</v>
      </c>
      <c r="X44" s="19">
        <v>38.10009047574713</v>
      </c>
      <c r="Y44" s="19">
        <v>44.9</v>
      </c>
      <c r="Z44" s="19">
        <v>77.380439465747514</v>
      </c>
    </row>
    <row r="45" spans="1:26" x14ac:dyDescent="0.25">
      <c r="A45" s="16" t="s">
        <v>36</v>
      </c>
      <c r="B45" s="16" t="s">
        <v>57</v>
      </c>
      <c r="C45" s="16" t="s">
        <v>27</v>
      </c>
      <c r="D45" s="16">
        <v>31</v>
      </c>
      <c r="E45" s="16">
        <v>72</v>
      </c>
      <c r="F45" s="17">
        <v>1</v>
      </c>
      <c r="H45" s="20">
        <v>5.0121251077844313</v>
      </c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18">
        <v>7340.8</v>
      </c>
      <c r="V45" s="18">
        <v>5900.8</v>
      </c>
      <c r="W45" s="19">
        <v>80.383609415867483</v>
      </c>
      <c r="X45" s="19">
        <v>75.330430272728179</v>
      </c>
      <c r="Y45" s="19">
        <v>53.7</v>
      </c>
      <c r="Z45" s="19">
        <v>92.546316242998714</v>
      </c>
    </row>
    <row r="46" spans="1:26" x14ac:dyDescent="0.25">
      <c r="A46" s="16" t="s">
        <v>37</v>
      </c>
      <c r="B46" s="16" t="s">
        <v>57</v>
      </c>
      <c r="C46" s="16" t="s">
        <v>27</v>
      </c>
      <c r="D46" s="16">
        <v>31</v>
      </c>
      <c r="E46" s="16">
        <v>72</v>
      </c>
      <c r="F46" s="17">
        <v>1</v>
      </c>
      <c r="H46" s="20">
        <v>5.7837606432748538</v>
      </c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18">
        <v>11569</v>
      </c>
      <c r="V46" s="18">
        <v>5581.8</v>
      </c>
      <c r="W46" s="19">
        <v>48.247903881061461</v>
      </c>
      <c r="X46" s="19">
        <v>45.214881311365268</v>
      </c>
      <c r="Y46" s="19">
        <v>66</v>
      </c>
      <c r="Z46" s="19">
        <v>113.74407582938389</v>
      </c>
    </row>
    <row r="47" spans="1:26" x14ac:dyDescent="0.25">
      <c r="A47" s="16" t="s">
        <v>38</v>
      </c>
      <c r="B47" s="16" t="s">
        <v>57</v>
      </c>
      <c r="C47" s="16" t="s">
        <v>27</v>
      </c>
      <c r="D47" s="16">
        <v>31</v>
      </c>
      <c r="E47" s="16">
        <v>72</v>
      </c>
      <c r="F47" s="17">
        <v>1</v>
      </c>
      <c r="H47" s="20">
        <v>5.3607535886287625</v>
      </c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18">
        <v>6651.0000000000009</v>
      </c>
      <c r="V47" s="18">
        <v>5524.2</v>
      </c>
      <c r="W47" s="19">
        <v>83.058186738836241</v>
      </c>
      <c r="X47" s="19">
        <v>77.83687483276988</v>
      </c>
      <c r="Y47" s="19">
        <v>67.900000000000006</v>
      </c>
      <c r="Z47" s="19">
        <v>117.0185264971995</v>
      </c>
    </row>
    <row r="48" spans="1:26" x14ac:dyDescent="0.25">
      <c r="A48" s="16" t="s">
        <v>39</v>
      </c>
      <c r="B48" s="16" t="s">
        <v>57</v>
      </c>
      <c r="C48" s="16" t="s">
        <v>27</v>
      </c>
      <c r="D48" s="16">
        <v>31</v>
      </c>
      <c r="E48" s="16">
        <v>72</v>
      </c>
      <c r="F48" s="17">
        <v>1</v>
      </c>
      <c r="H48" s="20">
        <v>5.5809990095541409</v>
      </c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18">
        <v>5945.8</v>
      </c>
      <c r="V48" s="18">
        <v>7365.0000000000009</v>
      </c>
      <c r="W48" s="19">
        <v>123.86894951057891</v>
      </c>
      <c r="X48" s="19">
        <v>116.08213828503227</v>
      </c>
      <c r="Y48" s="19">
        <v>67.5</v>
      </c>
      <c r="Z48" s="19">
        <v>116.3291684618699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BBFA-FB79-41CB-B466-FF40EDF43124}">
  <dimension ref="A1:AB83"/>
  <sheetViews>
    <sheetView topLeftCell="H1" workbookViewId="0">
      <selection activeCell="Y25" sqref="Y25"/>
    </sheetView>
  </sheetViews>
  <sheetFormatPr defaultRowHeight="15" x14ac:dyDescent="0.25"/>
  <cols>
    <col min="1" max="5" width="12.7109375" style="16" customWidth="1"/>
    <col min="6" max="6" width="12.7109375" style="17" customWidth="1"/>
    <col min="7" max="7" width="16.7109375" style="17" hidden="1" customWidth="1"/>
    <col min="8" max="10" width="16.28515625" style="17" customWidth="1"/>
    <col min="11" max="11" width="15.7109375" style="17" customWidth="1"/>
    <col min="12" max="12" width="14.85546875" style="17" customWidth="1"/>
    <col min="13" max="13" width="27.5703125" style="37" customWidth="1"/>
    <col min="14" max="16" width="40.85546875" style="17" customWidth="1"/>
    <col min="17" max="17" width="7" style="17" customWidth="1"/>
    <col min="18" max="18" width="32.28515625" style="17" customWidth="1"/>
    <col min="19" max="19" width="10.7109375" style="17" customWidth="1"/>
    <col min="20" max="20" width="18" style="17" customWidth="1"/>
    <col min="21" max="21" width="5.140625" style="17" customWidth="1"/>
    <col min="22" max="23" width="12.7109375" style="16" customWidth="1"/>
    <col min="24" max="24" width="12.7109375" style="19" customWidth="1"/>
    <col min="25" max="25" width="12.7109375" style="46" customWidth="1"/>
    <col min="26" max="27" width="12.7109375" style="16" customWidth="1"/>
    <col min="28" max="28" width="13.140625" style="15" customWidth="1"/>
    <col min="29" max="16384" width="9.140625" style="15"/>
  </cols>
  <sheetData>
    <row r="1" spans="1:28" s="32" customFormat="1" ht="78.75" customHeight="1" x14ac:dyDescent="0.25">
      <c r="A1" s="30" t="s">
        <v>0</v>
      </c>
      <c r="B1" s="30" t="s">
        <v>3</v>
      </c>
      <c r="C1" s="30" t="s">
        <v>1</v>
      </c>
      <c r="D1" s="30" t="s">
        <v>2</v>
      </c>
      <c r="E1" s="30" t="s">
        <v>48</v>
      </c>
      <c r="F1" s="29" t="s">
        <v>40</v>
      </c>
      <c r="G1" s="30" t="s">
        <v>73</v>
      </c>
      <c r="H1" s="30" t="s">
        <v>73</v>
      </c>
      <c r="I1" s="30" t="s">
        <v>87</v>
      </c>
      <c r="J1" s="30" t="s">
        <v>83</v>
      </c>
      <c r="K1" s="29" t="s">
        <v>76</v>
      </c>
      <c r="L1" s="29" t="s">
        <v>77</v>
      </c>
      <c r="M1" s="34" t="s">
        <v>78</v>
      </c>
      <c r="N1" s="29" t="s">
        <v>80</v>
      </c>
      <c r="O1" s="29" t="s">
        <v>79</v>
      </c>
      <c r="P1" s="29" t="s">
        <v>81</v>
      </c>
      <c r="Q1" s="29"/>
      <c r="R1" s="29" t="s">
        <v>75</v>
      </c>
      <c r="S1" s="29" t="s">
        <v>74</v>
      </c>
      <c r="T1" s="29" t="s">
        <v>62</v>
      </c>
      <c r="U1" s="29"/>
      <c r="V1" s="30" t="s">
        <v>49</v>
      </c>
      <c r="W1" s="30" t="s">
        <v>50</v>
      </c>
      <c r="X1" s="31" t="s">
        <v>51</v>
      </c>
      <c r="Y1" s="44" t="s">
        <v>52</v>
      </c>
      <c r="Z1" s="30" t="s">
        <v>53</v>
      </c>
      <c r="AA1" s="30" t="s">
        <v>54</v>
      </c>
      <c r="AB1" s="30" t="s">
        <v>59</v>
      </c>
    </row>
    <row r="2" spans="1:28" s="26" customFormat="1" x14ac:dyDescent="0.25">
      <c r="A2" s="22" t="s">
        <v>44</v>
      </c>
      <c r="B2" s="22" t="s">
        <v>43</v>
      </c>
      <c r="C2" s="22" t="s">
        <v>43</v>
      </c>
      <c r="D2" s="22">
        <v>31</v>
      </c>
      <c r="E2" s="22">
        <v>72</v>
      </c>
      <c r="F2" s="22">
        <v>0</v>
      </c>
      <c r="G2" s="22" t="s">
        <v>41</v>
      </c>
      <c r="H2" s="22">
        <v>0.54</v>
      </c>
      <c r="I2" s="22" t="s">
        <v>88</v>
      </c>
      <c r="J2" s="22"/>
      <c r="K2" s="22"/>
      <c r="L2" s="22"/>
      <c r="M2" s="35"/>
      <c r="N2" s="22"/>
      <c r="O2" s="22"/>
      <c r="P2" s="22"/>
      <c r="Q2" s="22"/>
      <c r="R2" s="22"/>
      <c r="S2" s="22"/>
      <c r="T2" s="22" t="s">
        <v>63</v>
      </c>
      <c r="U2" s="22"/>
      <c r="V2" s="23">
        <v>8370.2000000000007</v>
      </c>
      <c r="W2" s="23">
        <v>7986.2</v>
      </c>
      <c r="X2" s="24">
        <v>95.412296002484993</v>
      </c>
      <c r="Y2" s="45">
        <v>89.4143639904445</v>
      </c>
      <c r="Z2" s="24">
        <v>52.8</v>
      </c>
      <c r="AA2" s="24">
        <v>90.995260663507111</v>
      </c>
      <c r="AB2" s="25">
        <f>(W2)/V2*100</f>
        <v>95.412296002484993</v>
      </c>
    </row>
    <row r="3" spans="1:28" s="26" customFormat="1" x14ac:dyDescent="0.25">
      <c r="A3" s="22" t="s">
        <v>45</v>
      </c>
      <c r="B3" s="22" t="s">
        <v>43</v>
      </c>
      <c r="C3" s="22" t="s">
        <v>43</v>
      </c>
      <c r="D3" s="22">
        <v>31</v>
      </c>
      <c r="E3" s="22">
        <v>72</v>
      </c>
      <c r="F3" s="22">
        <v>0</v>
      </c>
      <c r="G3" s="22" t="s">
        <v>41</v>
      </c>
      <c r="H3" s="22">
        <v>0.54</v>
      </c>
      <c r="I3" s="22" t="s">
        <v>90</v>
      </c>
      <c r="J3" s="22"/>
      <c r="K3" s="22"/>
      <c r="L3" s="22"/>
      <c r="M3" s="35"/>
      <c r="N3" s="22"/>
      <c r="O3" s="22"/>
      <c r="P3" s="22"/>
      <c r="Q3" s="22"/>
      <c r="R3" s="22"/>
      <c r="S3" s="22"/>
      <c r="T3" s="22" t="s">
        <v>66</v>
      </c>
      <c r="U3" s="22"/>
      <c r="V3" s="23">
        <v>6377.2</v>
      </c>
      <c r="W3" s="23">
        <v>9814.7999999999993</v>
      </c>
      <c r="X3" s="24">
        <v>153.9045349056012</v>
      </c>
      <c r="Y3" s="45">
        <v>144.22958759394163</v>
      </c>
      <c r="Z3" s="24">
        <v>58.7</v>
      </c>
      <c r="AA3" s="24">
        <v>101.16329168461871</v>
      </c>
    </row>
    <row r="4" spans="1:28" s="26" customFormat="1" x14ac:dyDescent="0.25">
      <c r="A4" s="22" t="s">
        <v>46</v>
      </c>
      <c r="B4" s="22" t="s">
        <v>43</v>
      </c>
      <c r="C4" s="22" t="s">
        <v>43</v>
      </c>
      <c r="D4" s="22">
        <v>31</v>
      </c>
      <c r="E4" s="22">
        <v>72</v>
      </c>
      <c r="F4" s="22">
        <v>0</v>
      </c>
      <c r="G4" s="22" t="s">
        <v>41</v>
      </c>
      <c r="H4" s="22">
        <v>0.54</v>
      </c>
      <c r="I4" s="22" t="s">
        <v>91</v>
      </c>
      <c r="J4" s="22"/>
      <c r="K4" s="22"/>
      <c r="L4" s="22"/>
      <c r="M4" s="35"/>
      <c r="N4" s="22">
        <f>2.35*M5</f>
        <v>0</v>
      </c>
      <c r="O4" s="22"/>
      <c r="P4" s="24">
        <f>$K5+$N4</f>
        <v>0.54</v>
      </c>
      <c r="Q4" s="24"/>
      <c r="R4" s="22"/>
      <c r="S4" s="22"/>
      <c r="T4" s="26" t="s">
        <v>67</v>
      </c>
      <c r="V4" s="23">
        <v>10114.400000000001</v>
      </c>
      <c r="W4" s="23">
        <v>7459.8</v>
      </c>
      <c r="X4" s="24">
        <v>73.754251364391351</v>
      </c>
      <c r="Y4" s="45">
        <v>69.117815560865111</v>
      </c>
      <c r="Z4" s="24">
        <v>63.6</v>
      </c>
      <c r="AA4" s="24">
        <v>109.6079276174063</v>
      </c>
    </row>
    <row r="5" spans="1:28" s="26" customFormat="1" x14ac:dyDescent="0.25">
      <c r="A5" s="22" t="s">
        <v>47</v>
      </c>
      <c r="B5" s="22" t="s">
        <v>43</v>
      </c>
      <c r="C5" s="22" t="s">
        <v>43</v>
      </c>
      <c r="D5" s="22">
        <v>31</v>
      </c>
      <c r="E5" s="22">
        <v>72</v>
      </c>
      <c r="F5" s="22">
        <v>0</v>
      </c>
      <c r="G5" s="22" t="s">
        <v>41</v>
      </c>
      <c r="H5" s="22">
        <v>0.54</v>
      </c>
      <c r="I5" s="22" t="s">
        <v>89</v>
      </c>
      <c r="J5" s="22"/>
      <c r="K5" s="22">
        <f>AVERAGE(H2:H5)</f>
        <v>0.54</v>
      </c>
      <c r="L5" s="22">
        <f>STDEV(H2:H5)</f>
        <v>0</v>
      </c>
      <c r="M5" s="35">
        <f>STDEV(H2:H5)/SQRT(COUNT(H2:H5))</f>
        <v>0</v>
      </c>
      <c r="N5" s="22" t="e">
        <f>CONFIDENCE(0.05,L5,4)</f>
        <v>#NUM!</v>
      </c>
      <c r="O5" s="22" t="e">
        <f>K5-N5</f>
        <v>#NUM!</v>
      </c>
      <c r="P5" s="22"/>
      <c r="Q5" s="22"/>
      <c r="R5" s="22"/>
      <c r="S5" s="27"/>
      <c r="V5" s="23">
        <v>10667.400000000001</v>
      </c>
      <c r="W5" s="23">
        <v>11068.6</v>
      </c>
      <c r="X5" s="24">
        <v>103.76099143183906</v>
      </c>
      <c r="Y5" s="45">
        <v>97.238232854748773</v>
      </c>
      <c r="Z5" s="24">
        <v>57</v>
      </c>
      <c r="AA5" s="24">
        <v>98.233520034467901</v>
      </c>
    </row>
    <row r="6" spans="1:28" x14ac:dyDescent="0.25">
      <c r="A6" s="16" t="s">
        <v>20</v>
      </c>
      <c r="B6" s="16" t="s">
        <v>56</v>
      </c>
      <c r="C6" s="16" t="s">
        <v>8</v>
      </c>
      <c r="D6" s="16">
        <v>31</v>
      </c>
      <c r="E6" s="16">
        <v>72</v>
      </c>
      <c r="F6" s="17">
        <v>0.25</v>
      </c>
      <c r="G6" s="20">
        <v>1.3984206372549022</v>
      </c>
      <c r="H6" s="20">
        <v>1.3984206372549022</v>
      </c>
      <c r="I6" s="20"/>
      <c r="J6" s="20"/>
      <c r="K6" s="20"/>
      <c r="L6" s="20"/>
      <c r="M6" s="33"/>
      <c r="N6" s="20"/>
      <c r="O6" s="20"/>
      <c r="P6" s="20"/>
      <c r="Q6" s="20"/>
      <c r="R6" s="20"/>
      <c r="S6" s="20"/>
      <c r="T6" s="22" t="s">
        <v>64</v>
      </c>
      <c r="U6" s="22"/>
      <c r="V6" s="18">
        <v>6177.8</v>
      </c>
      <c r="W6" s="18">
        <v>5630.8</v>
      </c>
      <c r="X6" s="19">
        <v>91.145715303182357</v>
      </c>
      <c r="Y6" s="45">
        <v>85.415994643666423</v>
      </c>
      <c r="Z6" s="19">
        <v>36.700000000000003</v>
      </c>
      <c r="AA6" s="19">
        <v>63.248599741490743</v>
      </c>
    </row>
    <row r="7" spans="1:28" x14ac:dyDescent="0.25">
      <c r="A7" s="16" t="s">
        <v>21</v>
      </c>
      <c r="B7" s="16" t="s">
        <v>56</v>
      </c>
      <c r="C7" s="16" t="s">
        <v>8</v>
      </c>
      <c r="D7" s="16">
        <v>31</v>
      </c>
      <c r="E7" s="16">
        <v>72</v>
      </c>
      <c r="F7" s="17">
        <v>0.25</v>
      </c>
      <c r="G7" s="20">
        <v>1.5633153878887072</v>
      </c>
      <c r="H7" s="20">
        <v>1.5633153878887072</v>
      </c>
      <c r="I7" s="20"/>
      <c r="J7" s="20"/>
      <c r="K7" s="20"/>
      <c r="L7" s="20"/>
      <c r="M7" s="33"/>
      <c r="N7" s="20"/>
      <c r="O7" s="20"/>
      <c r="P7" s="20"/>
      <c r="Q7" s="20"/>
      <c r="R7" s="20"/>
      <c r="S7" s="20"/>
      <c r="T7" s="22" t="s">
        <v>68</v>
      </c>
      <c r="U7" s="22"/>
      <c r="V7" s="18">
        <v>5345.8</v>
      </c>
      <c r="W7" s="18">
        <v>4331.6000000000004</v>
      </c>
      <c r="X7" s="19">
        <v>81.028096823674673</v>
      </c>
      <c r="Y7" s="45">
        <v>75.934403073754041</v>
      </c>
      <c r="Z7" s="19">
        <v>44.1</v>
      </c>
      <c r="AA7" s="19">
        <v>76.001723395088334</v>
      </c>
    </row>
    <row r="8" spans="1:28" x14ac:dyDescent="0.25">
      <c r="A8" s="16" t="s">
        <v>22</v>
      </c>
      <c r="B8" s="16" t="s">
        <v>56</v>
      </c>
      <c r="C8" s="16" t="s">
        <v>8</v>
      </c>
      <c r="D8" s="16">
        <v>31</v>
      </c>
      <c r="E8" s="16">
        <v>72</v>
      </c>
      <c r="F8" s="17">
        <v>0.25</v>
      </c>
      <c r="G8" s="20">
        <v>1.471821</v>
      </c>
      <c r="H8" s="20">
        <v>1.471821</v>
      </c>
      <c r="I8" s="20"/>
      <c r="J8" s="20"/>
      <c r="K8" s="20"/>
      <c r="L8" s="20"/>
      <c r="M8" s="33"/>
      <c r="N8" s="24">
        <f>2.35*M9</f>
        <v>0.14349555345445042</v>
      </c>
      <c r="O8" s="24">
        <f>$K$9-$N$8</f>
        <v>1.2834540888204629</v>
      </c>
      <c r="P8" s="24">
        <f>$K9+$N8</f>
        <v>1.5704451957293637</v>
      </c>
      <c r="Q8" s="24"/>
      <c r="R8" s="20"/>
      <c r="S8" s="20"/>
      <c r="T8" s="20"/>
      <c r="U8" s="20"/>
      <c r="V8" s="18">
        <v>6076.4000000000005</v>
      </c>
      <c r="W8" s="18">
        <v>4178.7999999999993</v>
      </c>
      <c r="X8" s="19">
        <v>68.770982818774257</v>
      </c>
      <c r="Y8" s="45">
        <v>64.447811732550008</v>
      </c>
      <c r="Z8" s="19">
        <v>41.6</v>
      </c>
      <c r="AA8" s="19">
        <v>71.693235674278327</v>
      </c>
    </row>
    <row r="9" spans="1:28" x14ac:dyDescent="0.25">
      <c r="A9" s="16" t="s">
        <v>23</v>
      </c>
      <c r="B9" s="16" t="s">
        <v>56</v>
      </c>
      <c r="C9" s="16" t="s">
        <v>8</v>
      </c>
      <c r="D9" s="16">
        <v>31</v>
      </c>
      <c r="E9" s="16">
        <v>72</v>
      </c>
      <c r="F9" s="17">
        <v>0.25</v>
      </c>
      <c r="G9" s="20">
        <v>1.2742415439560442</v>
      </c>
      <c r="H9" s="20">
        <v>1.2742415439560442</v>
      </c>
      <c r="I9" s="20"/>
      <c r="J9" s="20"/>
      <c r="K9" s="24">
        <f>AVERAGE(H6:H9)</f>
        <v>1.4269496422749133</v>
      </c>
      <c r="L9" s="24">
        <f>STDEV(H6:H9)</f>
        <v>0.12212387528038332</v>
      </c>
      <c r="M9" s="36">
        <f>STDEV(H6:H9)/SQRT(COUNT(H6:H9))</f>
        <v>6.106193764019166E-2</v>
      </c>
      <c r="N9" s="24">
        <f>CONFIDENCE((1-0.95),L9,4)</f>
        <v>0.11967919860100633</v>
      </c>
      <c r="O9" s="24">
        <f>K$9-$N$9</f>
        <v>1.3072704436739069</v>
      </c>
      <c r="P9" s="24"/>
      <c r="Q9" s="24"/>
      <c r="R9" s="24"/>
      <c r="S9" s="24"/>
      <c r="T9" s="22" t="s">
        <v>65</v>
      </c>
      <c r="U9" s="22"/>
      <c r="V9" s="18">
        <v>7942</v>
      </c>
      <c r="W9" s="18">
        <v>4015.4000000000005</v>
      </c>
      <c r="X9" s="19">
        <v>50.559053135230428</v>
      </c>
      <c r="Y9" s="45">
        <v>47.380744091180617</v>
      </c>
      <c r="Z9" s="19">
        <v>51.3</v>
      </c>
      <c r="AA9" s="19">
        <v>88.410168031021101</v>
      </c>
    </row>
    <row r="10" spans="1:28" s="26" customFormat="1" x14ac:dyDescent="0.25">
      <c r="A10" s="22" t="s">
        <v>16</v>
      </c>
      <c r="B10" s="22" t="s">
        <v>56</v>
      </c>
      <c r="C10" s="22" t="s">
        <v>7</v>
      </c>
      <c r="D10" s="22">
        <v>31</v>
      </c>
      <c r="E10" s="22">
        <v>72</v>
      </c>
      <c r="F10" s="22">
        <v>0.5</v>
      </c>
      <c r="G10" s="24">
        <v>4.4875114093023258</v>
      </c>
      <c r="H10" s="24">
        <v>4.4875114093023258</v>
      </c>
      <c r="I10" s="24"/>
      <c r="J10" s="24"/>
      <c r="K10" s="24"/>
      <c r="L10" s="24"/>
      <c r="M10" s="36"/>
      <c r="N10" s="24"/>
      <c r="O10" s="24"/>
      <c r="P10" s="24"/>
      <c r="Q10" s="24"/>
      <c r="R10" s="24"/>
      <c r="S10" s="24"/>
      <c r="T10" s="24" t="s">
        <v>70</v>
      </c>
      <c r="U10" s="24"/>
      <c r="V10" s="23">
        <v>8566</v>
      </c>
      <c r="W10" s="23">
        <v>2000.8</v>
      </c>
      <c r="X10" s="24">
        <v>23.357459724492177</v>
      </c>
      <c r="Y10" s="45">
        <v>21.889132671574078</v>
      </c>
      <c r="Z10" s="24">
        <v>32</v>
      </c>
      <c r="AA10" s="24">
        <v>55.148642826367947</v>
      </c>
    </row>
    <row r="11" spans="1:28" s="26" customFormat="1" x14ac:dyDescent="0.25">
      <c r="A11" s="22" t="s">
        <v>17</v>
      </c>
      <c r="B11" s="22" t="s">
        <v>56</v>
      </c>
      <c r="C11" s="22" t="s">
        <v>7</v>
      </c>
      <c r="D11" s="22">
        <v>31</v>
      </c>
      <c r="E11" s="22">
        <v>72</v>
      </c>
      <c r="F11" s="22">
        <v>0.5</v>
      </c>
      <c r="G11" s="24">
        <v>4.6755848681672028</v>
      </c>
      <c r="H11" s="24">
        <v>4.6755848681672028</v>
      </c>
      <c r="I11" s="24"/>
      <c r="J11" s="24"/>
      <c r="K11" s="24"/>
      <c r="L11" s="24"/>
      <c r="M11" s="36"/>
      <c r="N11" s="24"/>
      <c r="O11" s="24"/>
      <c r="P11" s="24"/>
      <c r="Q11" s="24"/>
      <c r="R11" s="24"/>
      <c r="S11" s="24"/>
      <c r="T11" s="24"/>
      <c r="U11" s="24"/>
      <c r="V11" s="23">
        <v>8309.4</v>
      </c>
      <c r="W11" s="23">
        <v>789.4</v>
      </c>
      <c r="X11" s="24">
        <v>9.5000842419428597</v>
      </c>
      <c r="Y11" s="45">
        <v>8.9028775738385058</v>
      </c>
      <c r="Z11" s="24">
        <v>27.1</v>
      </c>
      <c r="AA11" s="24">
        <v>46.704006893580356</v>
      </c>
    </row>
    <row r="12" spans="1:28" s="26" customFormat="1" x14ac:dyDescent="0.25">
      <c r="A12" s="22" t="s">
        <v>18</v>
      </c>
      <c r="B12" s="22" t="s">
        <v>56</v>
      </c>
      <c r="C12" s="22" t="s">
        <v>7</v>
      </c>
      <c r="D12" s="22">
        <v>31</v>
      </c>
      <c r="E12" s="22">
        <v>72</v>
      </c>
      <c r="F12" s="22">
        <v>0.5</v>
      </c>
      <c r="G12" s="24">
        <v>4.8905274907894745</v>
      </c>
      <c r="H12" s="24">
        <v>4.8905274907894745</v>
      </c>
      <c r="I12" s="24"/>
      <c r="J12" s="24"/>
      <c r="K12" s="24"/>
      <c r="L12" s="24"/>
      <c r="M12" s="36"/>
      <c r="N12" s="24">
        <f>2.35*M13</f>
        <v>0.19852474028033798</v>
      </c>
      <c r="O12" s="24">
        <f>K$13-N12</f>
        <v>4.4670685033228734</v>
      </c>
      <c r="P12" s="24">
        <f>$K13+$N12</f>
        <v>4.86411798388355</v>
      </c>
      <c r="Q12" s="24"/>
      <c r="R12" s="24"/>
      <c r="S12" s="24"/>
      <c r="V12" s="23">
        <v>9700</v>
      </c>
      <c r="W12" s="23">
        <v>582.59999999999991</v>
      </c>
      <c r="X12" s="24">
        <v>6.0061855670103084</v>
      </c>
      <c r="Y12" s="45">
        <v>5.6286169077078583</v>
      </c>
      <c r="Z12" s="24">
        <v>25.2</v>
      </c>
      <c r="AA12" s="24">
        <v>43.429556225764756</v>
      </c>
    </row>
    <row r="13" spans="1:28" s="26" customFormat="1" x14ac:dyDescent="0.25">
      <c r="A13" s="22" t="s">
        <v>19</v>
      </c>
      <c r="B13" s="22" t="s">
        <v>56</v>
      </c>
      <c r="C13" s="22" t="s">
        <v>7</v>
      </c>
      <c r="D13" s="22">
        <v>31</v>
      </c>
      <c r="E13" s="22">
        <v>72</v>
      </c>
      <c r="F13" s="22">
        <v>0.5</v>
      </c>
      <c r="G13" s="24">
        <v>4.6087492061538464</v>
      </c>
      <c r="H13" s="24">
        <v>4.6087492061538464</v>
      </c>
      <c r="I13" s="24"/>
      <c r="J13" s="24"/>
      <c r="K13" s="24">
        <f>AVERAGE(H10:H13)</f>
        <v>4.6655932436032117</v>
      </c>
      <c r="L13" s="28">
        <f>STDEV(H10:H13)</f>
        <v>0.1689572257705004</v>
      </c>
      <c r="M13" s="36">
        <f>STDEV(H10:H13)/SQRT(COUNT(H10:H13))</f>
        <v>8.4478612885250201E-2</v>
      </c>
      <c r="N13" s="24">
        <f>CONFIDENCE((1-0.95),L13,4)</f>
        <v>0.16557503871899171</v>
      </c>
      <c r="O13" s="24">
        <f>K$13-N13</f>
        <v>4.5000182048842197</v>
      </c>
      <c r="P13" s="24"/>
      <c r="Q13" s="24"/>
      <c r="R13" s="24"/>
      <c r="S13" s="24"/>
      <c r="T13" s="24"/>
      <c r="U13" s="24"/>
      <c r="V13" s="23">
        <v>7578.6</v>
      </c>
      <c r="W13" s="23">
        <v>657.2</v>
      </c>
      <c r="X13" s="24">
        <v>8.6717863457630706</v>
      </c>
      <c r="Y13" s="45">
        <v>8.1266492187467243</v>
      </c>
      <c r="Z13" s="24">
        <v>28.9</v>
      </c>
      <c r="AA13" s="24">
        <v>49.806118052563548</v>
      </c>
    </row>
    <row r="14" spans="1:28" x14ac:dyDescent="0.25">
      <c r="A14" s="16" t="s">
        <v>12</v>
      </c>
      <c r="B14" s="16" t="s">
        <v>56</v>
      </c>
      <c r="C14" s="16" t="s">
        <v>6</v>
      </c>
      <c r="D14" s="16">
        <v>31</v>
      </c>
      <c r="E14" s="16">
        <v>72</v>
      </c>
      <c r="F14" s="17">
        <v>1</v>
      </c>
      <c r="G14" s="20">
        <v>11.392698447692309</v>
      </c>
      <c r="H14" s="20">
        <v>11.392698447692309</v>
      </c>
      <c r="I14" s="20"/>
      <c r="J14" s="20"/>
      <c r="K14" s="20"/>
      <c r="L14" s="20"/>
      <c r="M14" s="33"/>
      <c r="N14" s="20"/>
      <c r="O14" s="20"/>
      <c r="P14" s="20"/>
      <c r="Q14" s="20"/>
      <c r="R14" s="20"/>
      <c r="S14" s="20"/>
      <c r="T14" s="20" t="s">
        <v>71</v>
      </c>
      <c r="U14" s="20"/>
      <c r="V14" s="18">
        <v>5104.3999999999996</v>
      </c>
      <c r="W14" s="18">
        <v>527.6</v>
      </c>
      <c r="X14" s="19">
        <v>10.336180550113628</v>
      </c>
      <c r="Y14" s="45">
        <v>9.6864141069903837</v>
      </c>
      <c r="Z14" s="19">
        <v>18.899999999999999</v>
      </c>
      <c r="AA14" s="19">
        <v>32.572167169323571</v>
      </c>
    </row>
    <row r="15" spans="1:28" x14ac:dyDescent="0.25">
      <c r="A15" s="16" t="s">
        <v>13</v>
      </c>
      <c r="B15" s="16" t="s">
        <v>56</v>
      </c>
      <c r="C15" s="16" t="s">
        <v>6</v>
      </c>
      <c r="D15" s="16">
        <v>31</v>
      </c>
      <c r="E15" s="16">
        <v>72</v>
      </c>
      <c r="F15" s="17">
        <v>1</v>
      </c>
      <c r="G15" s="20">
        <v>13.907602001605138</v>
      </c>
      <c r="H15" s="20">
        <v>13.907602001605138</v>
      </c>
      <c r="I15" s="20"/>
      <c r="J15" s="20"/>
      <c r="K15" s="20"/>
      <c r="L15" s="20"/>
      <c r="M15" s="33"/>
      <c r="N15" s="20"/>
      <c r="O15" s="20"/>
      <c r="P15" s="20"/>
      <c r="Q15" s="20"/>
      <c r="R15" s="20"/>
      <c r="S15" s="20"/>
      <c r="T15" s="20" t="s">
        <v>72</v>
      </c>
      <c r="U15" s="20"/>
      <c r="V15" s="18">
        <v>6722.6</v>
      </c>
      <c r="W15" s="18">
        <v>66.400000000000006</v>
      </c>
      <c r="X15" s="19">
        <v>0.98771308719840545</v>
      </c>
      <c r="Y15" s="45">
        <v>0.92562218075732827</v>
      </c>
      <c r="Z15" s="19">
        <v>19.100000000000001</v>
      </c>
      <c r="AA15" s="19">
        <v>32.916846186988366</v>
      </c>
    </row>
    <row r="16" spans="1:28" x14ac:dyDescent="0.25">
      <c r="A16" s="16" t="s">
        <v>14</v>
      </c>
      <c r="B16" s="16" t="s">
        <v>56</v>
      </c>
      <c r="C16" s="16" t="s">
        <v>6</v>
      </c>
      <c r="D16" s="16">
        <v>31</v>
      </c>
      <c r="E16" s="16">
        <v>72</v>
      </c>
      <c r="F16" s="17">
        <v>1</v>
      </c>
      <c r="G16" s="20">
        <v>14.222479378486058</v>
      </c>
      <c r="H16" s="20">
        <v>14.222479378486058</v>
      </c>
      <c r="I16" s="20"/>
      <c r="J16" s="20"/>
      <c r="K16" s="20"/>
      <c r="L16" s="20"/>
      <c r="M16" s="33"/>
      <c r="N16" s="24">
        <f>2.35*M17</f>
        <v>1.4938862718444597</v>
      </c>
      <c r="O16" s="24">
        <f>K$17-N16</f>
        <v>11.737237025483408</v>
      </c>
      <c r="P16" s="24">
        <f>$K17+$N16</f>
        <v>14.725009569172327</v>
      </c>
      <c r="Q16" s="24"/>
      <c r="R16" s="20"/>
      <c r="S16" s="20"/>
      <c r="T16" s="20"/>
      <c r="U16" s="20"/>
      <c r="V16" s="18">
        <v>9725</v>
      </c>
      <c r="W16" s="18">
        <v>247.6</v>
      </c>
      <c r="X16" s="19">
        <v>2.5460154241645245</v>
      </c>
      <c r="Y16" s="45">
        <v>2.3859644867534016</v>
      </c>
      <c r="Z16" s="19">
        <v>14.5</v>
      </c>
      <c r="AA16" s="19">
        <v>24.989228780697974</v>
      </c>
    </row>
    <row r="17" spans="1:27" x14ac:dyDescent="0.25">
      <c r="A17" s="16" t="s">
        <v>15</v>
      </c>
      <c r="B17" s="16" t="s">
        <v>56</v>
      </c>
      <c r="C17" s="16" t="s">
        <v>6</v>
      </c>
      <c r="D17" s="16">
        <v>31</v>
      </c>
      <c r="E17" s="16">
        <v>72</v>
      </c>
      <c r="F17" s="17">
        <v>1</v>
      </c>
      <c r="G17" s="20">
        <v>13.401713361527969</v>
      </c>
      <c r="H17" s="20">
        <v>13.401713361527969</v>
      </c>
      <c r="I17" s="20"/>
      <c r="J17" s="20"/>
      <c r="K17" s="20">
        <f>AVERAGE(H14:H17)</f>
        <v>13.231123297327867</v>
      </c>
      <c r="L17" s="20">
        <f>STDEV(H14:H17)</f>
        <v>1.2713925717825187</v>
      </c>
      <c r="M17" s="36">
        <f>STDEV(H14:H17)/SQRT(COUNT(H14:H17))</f>
        <v>0.63569628589125937</v>
      </c>
      <c r="N17" s="24">
        <f>CONFIDENCE((1-0.95),L17,4)</f>
        <v>1.2459418254527457</v>
      </c>
      <c r="O17" s="24">
        <f>K$17-N17</f>
        <v>11.985181471875121</v>
      </c>
      <c r="P17" s="24"/>
      <c r="Q17" s="24"/>
      <c r="R17" s="24"/>
      <c r="S17" s="24"/>
      <c r="T17" s="24" t="s">
        <v>69</v>
      </c>
      <c r="U17" s="24"/>
      <c r="V17" s="18">
        <v>8972.7999999999993</v>
      </c>
      <c r="W17" s="18">
        <v>285.59999999999997</v>
      </c>
      <c r="X17" s="19">
        <v>3.1829529243937236</v>
      </c>
      <c r="Y17" s="45">
        <v>2.9828619923241106</v>
      </c>
      <c r="Z17" s="19">
        <v>16.3</v>
      </c>
      <c r="AA17" s="19">
        <v>28.091339939681177</v>
      </c>
    </row>
    <row r="18" spans="1:27" s="26" customFormat="1" x14ac:dyDescent="0.25">
      <c r="A18" s="22" t="s">
        <v>8</v>
      </c>
      <c r="B18" s="22" t="s">
        <v>56</v>
      </c>
      <c r="C18" s="22" t="s">
        <v>5</v>
      </c>
      <c r="D18" s="22">
        <v>31</v>
      </c>
      <c r="E18" s="22">
        <v>72</v>
      </c>
      <c r="F18" s="22">
        <v>2.5</v>
      </c>
      <c r="G18" s="24">
        <v>21.189450069364163</v>
      </c>
      <c r="H18" s="24">
        <v>21.189450069364163</v>
      </c>
      <c r="I18" s="24"/>
      <c r="J18" s="24"/>
      <c r="K18" s="24"/>
      <c r="L18" s="24"/>
      <c r="M18" s="36"/>
      <c r="N18" s="24"/>
      <c r="O18" s="24"/>
      <c r="P18" s="24"/>
      <c r="Q18" s="24"/>
      <c r="R18" s="24"/>
      <c r="S18" s="24"/>
      <c r="T18" s="24"/>
      <c r="U18" s="24"/>
      <c r="V18" s="23">
        <v>9201.7999999999993</v>
      </c>
      <c r="W18" s="23">
        <v>58.199999999999996</v>
      </c>
      <c r="X18" s="24">
        <v>0.63248494859701365</v>
      </c>
      <c r="Y18" s="45">
        <v>0.59272485603803138</v>
      </c>
      <c r="Z18" s="24">
        <v>18.100000000000001</v>
      </c>
      <c r="AA18" s="24">
        <v>31.193451098664372</v>
      </c>
    </row>
    <row r="19" spans="1:27" s="26" customFormat="1" x14ac:dyDescent="0.25">
      <c r="A19" s="22" t="s">
        <v>9</v>
      </c>
      <c r="B19" s="22" t="s">
        <v>56</v>
      </c>
      <c r="C19" s="22" t="s">
        <v>5</v>
      </c>
      <c r="D19" s="22">
        <v>31</v>
      </c>
      <c r="E19" s="22">
        <v>72</v>
      </c>
      <c r="F19" s="22">
        <v>2.5</v>
      </c>
      <c r="G19" s="24">
        <v>26.529396196452932</v>
      </c>
      <c r="H19" s="24">
        <v>26.529396196452932</v>
      </c>
      <c r="I19" s="24"/>
      <c r="J19" s="24"/>
      <c r="K19" s="24"/>
      <c r="L19" s="24"/>
      <c r="M19" s="36"/>
      <c r="N19" s="24"/>
      <c r="O19" s="24"/>
      <c r="P19" s="24"/>
      <c r="Q19" s="24"/>
      <c r="R19" s="24"/>
      <c r="S19" s="24"/>
      <c r="T19" s="24"/>
      <c r="U19" s="24"/>
      <c r="V19" s="23">
        <v>11130.4</v>
      </c>
      <c r="W19" s="23">
        <v>35</v>
      </c>
      <c r="X19" s="24">
        <v>0.31445410766908649</v>
      </c>
      <c r="Y19" s="45">
        <v>0.29468648402174313</v>
      </c>
      <c r="Z19" s="24">
        <v>13.1</v>
      </c>
      <c r="AA19" s="24">
        <v>22.57647565704438</v>
      </c>
    </row>
    <row r="20" spans="1:27" s="26" customFormat="1" x14ac:dyDescent="0.25">
      <c r="A20" s="22" t="s">
        <v>10</v>
      </c>
      <c r="B20" s="22" t="s">
        <v>56</v>
      </c>
      <c r="C20" s="22" t="s">
        <v>5</v>
      </c>
      <c r="D20" s="22">
        <v>31</v>
      </c>
      <c r="E20" s="22">
        <v>72</v>
      </c>
      <c r="F20" s="22">
        <v>2.5</v>
      </c>
      <c r="G20" s="24">
        <v>31.025829756935273</v>
      </c>
      <c r="H20" s="24">
        <v>31.025829756935273</v>
      </c>
      <c r="I20" s="24"/>
      <c r="J20" s="24"/>
      <c r="K20" s="24"/>
      <c r="L20" s="24"/>
      <c r="M20" s="36"/>
      <c r="N20" s="24">
        <f>2.35*M21</f>
        <v>5.0400755651749432</v>
      </c>
      <c r="O20" s="24">
        <f>K$21-N20</f>
        <v>20.46083467560198</v>
      </c>
      <c r="P20" s="24">
        <f>$K21+$N20</f>
        <v>30.54098580595187</v>
      </c>
      <c r="Q20" s="24"/>
      <c r="R20" s="24"/>
      <c r="S20" s="24"/>
      <c r="T20" s="24"/>
      <c r="U20" s="24"/>
      <c r="V20" s="23">
        <v>14468.199999999999</v>
      </c>
      <c r="W20" s="23">
        <v>61.4</v>
      </c>
      <c r="X20" s="24">
        <v>0.42437898287278308</v>
      </c>
      <c r="Y20" s="45">
        <v>0.39770111855911477</v>
      </c>
      <c r="Z20" s="24">
        <v>13</v>
      </c>
      <c r="AA20" s="24">
        <v>22.404136148211979</v>
      </c>
    </row>
    <row r="21" spans="1:27" s="26" customFormat="1" x14ac:dyDescent="0.25">
      <c r="A21" s="22" t="s">
        <v>11</v>
      </c>
      <c r="B21" s="22" t="s">
        <v>56</v>
      </c>
      <c r="C21" s="22" t="s">
        <v>5</v>
      </c>
      <c r="D21" s="22">
        <v>31</v>
      </c>
      <c r="E21" s="22">
        <v>72</v>
      </c>
      <c r="F21" s="22">
        <v>2.5</v>
      </c>
      <c r="G21" s="24">
        <v>23.25896494035533</v>
      </c>
      <c r="H21" s="24">
        <v>23.25896494035533</v>
      </c>
      <c r="I21" s="24"/>
      <c r="J21" s="24"/>
      <c r="K21" s="24">
        <f>AVERAGE(H18:H21)</f>
        <v>25.500910240776925</v>
      </c>
      <c r="L21" s="28">
        <f>STDEV(H18:H21)</f>
        <v>4.2894260129148449</v>
      </c>
      <c r="M21" s="36">
        <f>STDEV(H18:H21)/SQRT(COUNT(H18:H21))</f>
        <v>2.1447130064574225</v>
      </c>
      <c r="N21" s="24">
        <f>CONFIDENCE((1-0.95),L21,4)</f>
        <v>4.2035602498311677</v>
      </c>
      <c r="O21" s="24">
        <f>K$21-N21</f>
        <v>21.297349990945758</v>
      </c>
      <c r="P21" s="24"/>
      <c r="Q21" s="24"/>
      <c r="R21" s="24"/>
      <c r="S21" s="24"/>
      <c r="T21" s="24"/>
      <c r="U21" s="24"/>
      <c r="V21" s="23">
        <v>7806</v>
      </c>
      <c r="W21" s="23">
        <v>89.2</v>
      </c>
      <c r="X21" s="24">
        <v>1.142710735331796</v>
      </c>
      <c r="Y21" s="45">
        <v>1.0708761648717118</v>
      </c>
      <c r="Z21" s="24">
        <v>14.6</v>
      </c>
      <c r="AA21" s="24">
        <v>25.161568289530372</v>
      </c>
    </row>
    <row r="22" spans="1:27" x14ac:dyDescent="0.25">
      <c r="A22" s="16" t="s">
        <v>4</v>
      </c>
      <c r="B22" s="16" t="s">
        <v>55</v>
      </c>
      <c r="C22" s="16" t="s">
        <v>4</v>
      </c>
      <c r="D22" s="16">
        <v>31</v>
      </c>
      <c r="E22" s="16">
        <v>72</v>
      </c>
      <c r="F22" s="17">
        <v>5</v>
      </c>
      <c r="G22" s="20">
        <v>44.438883352570841</v>
      </c>
      <c r="H22" s="20">
        <v>44.438883352570841</v>
      </c>
      <c r="I22" s="20"/>
      <c r="J22" s="20"/>
      <c r="K22" s="20"/>
      <c r="L22" s="20"/>
      <c r="M22" s="33"/>
      <c r="N22" s="20"/>
      <c r="O22" s="20"/>
      <c r="P22" s="20"/>
      <c r="Q22" s="20"/>
      <c r="R22" s="20"/>
      <c r="S22" s="20"/>
      <c r="T22" s="20"/>
      <c r="U22" s="20"/>
      <c r="V22" s="18">
        <v>10003.199999999999</v>
      </c>
      <c r="W22" s="18">
        <v>42.6</v>
      </c>
      <c r="X22" s="19">
        <v>0.42586372360844532</v>
      </c>
      <c r="Y22" s="45">
        <v>0.39909252358899117</v>
      </c>
      <c r="Z22" s="19">
        <v>13.2</v>
      </c>
      <c r="AA22" s="19">
        <v>22.748815165876778</v>
      </c>
    </row>
    <row r="23" spans="1:27" x14ac:dyDescent="0.25">
      <c r="A23" s="16" t="s">
        <v>5</v>
      </c>
      <c r="B23" s="16" t="s">
        <v>55</v>
      </c>
      <c r="C23" s="16" t="s">
        <v>4</v>
      </c>
      <c r="D23" s="16">
        <v>31</v>
      </c>
      <c r="E23" s="16">
        <v>72</v>
      </c>
      <c r="F23" s="17">
        <v>5</v>
      </c>
      <c r="G23" s="20">
        <v>41.856064358786618</v>
      </c>
      <c r="H23" s="20">
        <v>41.856064358786618</v>
      </c>
      <c r="I23" s="20"/>
      <c r="J23" s="20"/>
      <c r="K23" s="20"/>
      <c r="L23" s="20"/>
      <c r="M23" s="33"/>
      <c r="N23" s="20"/>
      <c r="O23" s="20"/>
      <c r="P23" s="20"/>
      <c r="Q23" s="20"/>
      <c r="R23" s="20"/>
      <c r="S23" s="20"/>
      <c r="T23" s="20"/>
      <c r="U23" s="20"/>
      <c r="V23" s="18">
        <v>13765.8</v>
      </c>
      <c r="W23" s="18">
        <v>74</v>
      </c>
      <c r="X23" s="19">
        <v>0.53756410815208711</v>
      </c>
      <c r="Y23" s="45">
        <v>0.50377105308583625</v>
      </c>
      <c r="Z23" s="19">
        <v>15</v>
      </c>
      <c r="AA23" s="19">
        <v>25.850926324859973</v>
      </c>
    </row>
    <row r="24" spans="1:27" x14ac:dyDescent="0.25">
      <c r="A24" s="16" t="s">
        <v>6</v>
      </c>
      <c r="B24" s="16" t="s">
        <v>56</v>
      </c>
      <c r="C24" s="16" t="s">
        <v>4</v>
      </c>
      <c r="D24" s="16">
        <v>31</v>
      </c>
      <c r="E24" s="16">
        <v>72</v>
      </c>
      <c r="F24" s="17">
        <v>5</v>
      </c>
      <c r="G24" s="20">
        <v>30.23136277460317</v>
      </c>
      <c r="H24" s="20">
        <v>30.23136277460317</v>
      </c>
      <c r="I24" s="20"/>
      <c r="J24" s="20"/>
      <c r="K24" s="20"/>
      <c r="L24" s="20"/>
      <c r="M24" s="33"/>
      <c r="N24" s="24">
        <f>2.35*M25</f>
        <v>7.644207336945386</v>
      </c>
      <c r="O24" s="24">
        <f>K$25-N24</f>
        <v>30.180548149950177</v>
      </c>
      <c r="P24" s="24">
        <f>$K25+$N24</f>
        <v>45.468962823840947</v>
      </c>
      <c r="Q24" s="24"/>
      <c r="R24" s="20"/>
      <c r="S24" s="20"/>
      <c r="T24" s="20"/>
      <c r="U24" s="20"/>
      <c r="V24" s="18">
        <v>7951.2</v>
      </c>
      <c r="W24" s="18">
        <v>63</v>
      </c>
      <c r="X24" s="19">
        <v>0.79233323271958955</v>
      </c>
      <c r="Y24" s="45">
        <v>0.74252454914479549</v>
      </c>
      <c r="Z24" s="19">
        <v>14</v>
      </c>
      <c r="AA24" s="19">
        <v>24.127531236535976</v>
      </c>
    </row>
    <row r="25" spans="1:27" x14ac:dyDescent="0.25">
      <c r="A25" s="16" t="s">
        <v>7</v>
      </c>
      <c r="B25" s="16" t="s">
        <v>56</v>
      </c>
      <c r="C25" s="16" t="s">
        <v>4</v>
      </c>
      <c r="D25" s="16">
        <v>31</v>
      </c>
      <c r="E25" s="16">
        <v>72</v>
      </c>
      <c r="F25" s="17">
        <v>5</v>
      </c>
      <c r="G25" s="20">
        <v>34.772711461621626</v>
      </c>
      <c r="H25" s="20">
        <v>34.772711461621626</v>
      </c>
      <c r="I25" s="20"/>
      <c r="J25" s="20"/>
      <c r="K25" s="20">
        <f>AVERAGE(H22:H25)</f>
        <v>37.824755486895562</v>
      </c>
      <c r="L25" s="20">
        <f>STDEV(H22:H25)</f>
        <v>6.5057083718684137</v>
      </c>
      <c r="M25" s="36">
        <f>STDEV(H22:H25)/SQRT(COUNT(H22:H25))</f>
        <v>3.2528541859342068</v>
      </c>
      <c r="N25" s="24">
        <f>CONFIDENCE((1-0.95),L25,4)</f>
        <v>6.3754770513914005</v>
      </c>
      <c r="O25" s="24">
        <f>K$25-N25</f>
        <v>31.449278435504162</v>
      </c>
      <c r="P25" s="24"/>
      <c r="Q25" s="24"/>
      <c r="R25" s="24"/>
      <c r="S25" s="24"/>
      <c r="T25" s="24"/>
      <c r="U25" s="24"/>
      <c r="V25" s="18">
        <v>6984.2</v>
      </c>
      <c r="W25" s="18">
        <v>12</v>
      </c>
      <c r="X25" s="19">
        <v>0.17181638555596918</v>
      </c>
      <c r="Y25" s="45">
        <v>0.16101544016112826</v>
      </c>
      <c r="Z25" s="19">
        <v>14.5</v>
      </c>
      <c r="AA25" s="19">
        <v>24.989228780697974</v>
      </c>
    </row>
    <row r="27" spans="1:27" x14ac:dyDescent="0.25">
      <c r="H27" s="17" t="s">
        <v>82</v>
      </c>
    </row>
    <row r="28" spans="1:27" x14ac:dyDescent="0.25">
      <c r="H28" s="20">
        <f>AVERAGE(H2:H25)</f>
        <v>13.864888651813081</v>
      </c>
      <c r="I28" s="20"/>
      <c r="J28" s="20"/>
    </row>
    <row r="30" spans="1:27" x14ac:dyDescent="0.25">
      <c r="H30" s="17" t="s">
        <v>84</v>
      </c>
    </row>
    <row r="31" spans="1:27" x14ac:dyDescent="0.25">
      <c r="H31" s="20">
        <f>_xlfn.STDEV.S(H2:H25)</f>
        <v>14.286164688661808</v>
      </c>
      <c r="I31" s="20"/>
    </row>
    <row r="33" spans="1:27" ht="36" customHeight="1" x14ac:dyDescent="0.25">
      <c r="A33" s="16" t="s">
        <v>24</v>
      </c>
      <c r="B33" s="16" t="s">
        <v>57</v>
      </c>
      <c r="C33" s="16" t="s">
        <v>24</v>
      </c>
      <c r="D33" s="16">
        <v>31</v>
      </c>
      <c r="E33" s="16">
        <v>72</v>
      </c>
      <c r="F33" s="17">
        <v>10</v>
      </c>
      <c r="H33" s="20">
        <v>55.621884612990527</v>
      </c>
      <c r="I33" s="20"/>
      <c r="J33" s="20"/>
      <c r="K33" s="20"/>
      <c r="L33" s="20"/>
      <c r="M33" s="33"/>
      <c r="N33" s="20"/>
      <c r="O33" s="20"/>
      <c r="P33" s="20"/>
      <c r="Q33" s="20"/>
      <c r="R33" s="20"/>
      <c r="S33" s="20"/>
      <c r="T33" s="20"/>
      <c r="U33" s="20"/>
      <c r="V33" s="18">
        <v>6332.2000000000007</v>
      </c>
      <c r="W33" s="18">
        <v>165.6</v>
      </c>
      <c r="X33" s="19">
        <v>2.6152048261267802</v>
      </c>
      <c r="Y33" s="45">
        <v>2.4508044144203045</v>
      </c>
      <c r="Z33" s="19">
        <v>35.200000000000003</v>
      </c>
      <c r="AA33" s="19">
        <v>60.66350710900474</v>
      </c>
    </row>
    <row r="34" spans="1:27" x14ac:dyDescent="0.25">
      <c r="A34" s="16" t="s">
        <v>25</v>
      </c>
      <c r="B34" s="16" t="s">
        <v>57</v>
      </c>
      <c r="C34" s="16" t="s">
        <v>24</v>
      </c>
      <c r="D34" s="16">
        <v>31</v>
      </c>
      <c r="E34" s="16">
        <v>72</v>
      </c>
      <c r="F34" s="17">
        <v>10</v>
      </c>
      <c r="H34" s="20">
        <v>53.280518849740943</v>
      </c>
      <c r="I34" s="20"/>
      <c r="J34" s="20"/>
      <c r="K34" s="20"/>
      <c r="L34" s="20"/>
      <c r="M34" s="33"/>
      <c r="N34" s="20"/>
      <c r="O34" s="20"/>
      <c r="P34" s="20"/>
      <c r="Q34" s="20"/>
      <c r="R34" s="20"/>
      <c r="S34" s="20"/>
      <c r="T34" s="20"/>
      <c r="U34" s="20"/>
      <c r="V34" s="18">
        <v>7307.8</v>
      </c>
      <c r="W34" s="18">
        <v>188.79999999999998</v>
      </c>
      <c r="X34" s="19">
        <v>2.5835408741344863</v>
      </c>
      <c r="Y34" s="45">
        <v>2.4211309630158739</v>
      </c>
      <c r="Z34" s="19">
        <v>26.7</v>
      </c>
      <c r="AA34" s="19">
        <v>46.014648858250759</v>
      </c>
    </row>
    <row r="35" spans="1:27" x14ac:dyDescent="0.25">
      <c r="A35" s="16" t="s">
        <v>26</v>
      </c>
      <c r="B35" s="16" t="s">
        <v>57</v>
      </c>
      <c r="C35" s="16" t="s">
        <v>24</v>
      </c>
      <c r="D35" s="16">
        <v>31</v>
      </c>
      <c r="E35" s="16">
        <v>72</v>
      </c>
      <c r="F35" s="17">
        <v>10</v>
      </c>
      <c r="H35" s="20">
        <v>58.251280313207552</v>
      </c>
      <c r="I35" s="20"/>
      <c r="J35" s="20"/>
      <c r="K35" s="20"/>
      <c r="L35" s="20"/>
      <c r="M35" s="33"/>
      <c r="N35" s="20"/>
      <c r="O35" s="20"/>
      <c r="P35" s="20"/>
      <c r="Q35" s="20"/>
      <c r="R35" s="20"/>
      <c r="S35" s="20"/>
      <c r="T35" s="20"/>
      <c r="U35" s="20"/>
      <c r="V35" s="18">
        <v>8465.7999999999993</v>
      </c>
      <c r="W35" s="18">
        <v>235.8</v>
      </c>
      <c r="X35" s="19">
        <v>2.7853244820335945</v>
      </c>
      <c r="Y35" s="45">
        <v>2.6102297869612285</v>
      </c>
      <c r="Z35" s="19">
        <v>15.2</v>
      </c>
      <c r="AA35" s="19">
        <v>26.195605342524775</v>
      </c>
    </row>
    <row r="36" spans="1:27" x14ac:dyDescent="0.25">
      <c r="A36" s="16" t="s">
        <v>27</v>
      </c>
      <c r="B36" s="16" t="s">
        <v>57</v>
      </c>
      <c r="C36" s="16" t="s">
        <v>24</v>
      </c>
      <c r="D36" s="16">
        <v>31</v>
      </c>
      <c r="E36" s="16">
        <v>72</v>
      </c>
      <c r="F36" s="17">
        <v>10</v>
      </c>
      <c r="H36" s="20">
        <v>72.919036896838605</v>
      </c>
      <c r="I36" s="20"/>
      <c r="J36" s="20"/>
      <c r="K36" s="20"/>
      <c r="L36" s="20"/>
      <c r="M36" s="33"/>
      <c r="N36" s="20"/>
      <c r="O36" s="20"/>
      <c r="P36" s="20"/>
      <c r="Q36" s="20"/>
      <c r="R36" s="20"/>
      <c r="S36" s="20"/>
      <c r="T36" s="20"/>
      <c r="U36" s="20"/>
      <c r="V36" s="18">
        <v>4581.6000000000004</v>
      </c>
      <c r="W36" s="18">
        <v>132.6</v>
      </c>
      <c r="X36" s="19">
        <v>2.8941854374017808</v>
      </c>
      <c r="Y36" s="45">
        <v>2.7122473831773917</v>
      </c>
      <c r="Z36" s="19">
        <v>23.5</v>
      </c>
      <c r="AA36" s="19">
        <v>40.499784575613958</v>
      </c>
    </row>
    <row r="37" spans="1:27" x14ac:dyDescent="0.25">
      <c r="A37" s="16" t="s">
        <v>28</v>
      </c>
      <c r="B37" s="16" t="s">
        <v>57</v>
      </c>
      <c r="C37" s="16" t="s">
        <v>25</v>
      </c>
      <c r="D37" s="16">
        <v>31</v>
      </c>
      <c r="E37" s="16">
        <v>72</v>
      </c>
      <c r="F37" s="17">
        <v>5</v>
      </c>
      <c r="H37" s="20">
        <v>38.472610131696435</v>
      </c>
      <c r="I37" s="20"/>
      <c r="J37" s="20"/>
      <c r="K37" s="20"/>
      <c r="L37" s="20"/>
      <c r="M37" s="33"/>
      <c r="N37" s="20"/>
      <c r="O37" s="20"/>
      <c r="P37" s="20"/>
      <c r="Q37" s="20"/>
      <c r="R37" s="20"/>
      <c r="S37" s="20"/>
      <c r="T37" s="20"/>
      <c r="U37" s="20"/>
      <c r="V37" s="18">
        <v>5014.8</v>
      </c>
      <c r="W37" s="18">
        <v>1590.1999999999998</v>
      </c>
      <c r="X37" s="19">
        <v>31.710137991545022</v>
      </c>
      <c r="Y37" s="45">
        <v>29.716733999246628</v>
      </c>
      <c r="Z37" s="19">
        <v>36.200000000000003</v>
      </c>
      <c r="AA37" s="19">
        <v>62.386902197328745</v>
      </c>
    </row>
    <row r="38" spans="1:27" x14ac:dyDescent="0.25">
      <c r="A38" s="16" t="s">
        <v>29</v>
      </c>
      <c r="B38" s="16" t="s">
        <v>57</v>
      </c>
      <c r="C38" s="16" t="s">
        <v>25</v>
      </c>
      <c r="D38" s="16">
        <v>31</v>
      </c>
      <c r="E38" s="16">
        <v>72</v>
      </c>
      <c r="F38" s="17">
        <v>5</v>
      </c>
      <c r="H38" s="20">
        <v>34.599450283121598</v>
      </c>
      <c r="I38" s="20"/>
      <c r="J38" s="20"/>
      <c r="K38" s="20"/>
      <c r="L38" s="20"/>
      <c r="M38" s="33"/>
      <c r="N38" s="20"/>
      <c r="O38" s="20"/>
      <c r="P38" s="20"/>
      <c r="Q38" s="20"/>
      <c r="R38" s="20"/>
      <c r="S38" s="20"/>
      <c r="T38" s="20"/>
      <c r="U38" s="20"/>
      <c r="V38" s="18">
        <v>11898.2</v>
      </c>
      <c r="W38" s="18">
        <v>1783.8000000000002</v>
      </c>
      <c r="X38" s="19">
        <v>14.992183691650837</v>
      </c>
      <c r="Y38" s="45">
        <v>14.049725515272794</v>
      </c>
      <c r="Z38" s="19">
        <v>33</v>
      </c>
      <c r="AA38" s="19">
        <v>56.872037914691944</v>
      </c>
    </row>
    <row r="39" spans="1:27" x14ac:dyDescent="0.25">
      <c r="A39" s="16" t="s">
        <v>30</v>
      </c>
      <c r="B39" s="16" t="s">
        <v>57</v>
      </c>
      <c r="C39" s="16" t="s">
        <v>25</v>
      </c>
      <c r="D39" s="16">
        <v>31</v>
      </c>
      <c r="E39" s="16">
        <v>72</v>
      </c>
      <c r="F39" s="17">
        <v>5</v>
      </c>
      <c r="H39" s="20">
        <v>33.679880250000004</v>
      </c>
      <c r="I39" s="20"/>
      <c r="J39" s="20"/>
      <c r="K39" s="20"/>
      <c r="L39" s="20"/>
      <c r="M39" s="33"/>
      <c r="N39" s="20"/>
      <c r="O39" s="20"/>
      <c r="P39" s="20"/>
      <c r="Q39" s="20"/>
      <c r="R39" s="20"/>
      <c r="S39" s="20"/>
      <c r="T39" s="20"/>
      <c r="U39" s="20"/>
      <c r="V39" s="18">
        <v>7236.4000000000005</v>
      </c>
      <c r="W39" s="18">
        <v>1708.3999999999999</v>
      </c>
      <c r="X39" s="19">
        <v>23.608424078270961</v>
      </c>
      <c r="Y39" s="45">
        <v>22.1243205773008</v>
      </c>
      <c r="Z39" s="19">
        <v>30.3</v>
      </c>
      <c r="AA39" s="19">
        <v>52.218871176217149</v>
      </c>
    </row>
    <row r="40" spans="1:27" ht="15.75" thickBot="1" x14ac:dyDescent="0.3">
      <c r="A40" s="16" t="s">
        <v>31</v>
      </c>
      <c r="B40" s="16" t="s">
        <v>57</v>
      </c>
      <c r="C40" s="16" t="s">
        <v>25</v>
      </c>
      <c r="D40" s="16">
        <v>31</v>
      </c>
      <c r="E40" s="16">
        <v>72</v>
      </c>
      <c r="F40" s="17">
        <v>5</v>
      </c>
      <c r="H40" s="20">
        <v>30.864592073985683</v>
      </c>
      <c r="I40" s="20"/>
      <c r="J40" s="20"/>
      <c r="K40" s="20"/>
      <c r="L40" s="20"/>
      <c r="M40" s="33"/>
      <c r="N40" s="20"/>
      <c r="O40" s="20"/>
      <c r="P40" s="20"/>
      <c r="Q40" s="20"/>
      <c r="R40" s="20"/>
      <c r="S40" s="20"/>
      <c r="T40" s="20"/>
      <c r="U40" s="20"/>
      <c r="V40" s="18">
        <v>5171.6000000000004</v>
      </c>
      <c r="W40" s="18">
        <v>436.59999999999997</v>
      </c>
      <c r="X40" s="19">
        <v>8.4422615824889782</v>
      </c>
      <c r="Y40" s="45">
        <v>7.9115531400644139</v>
      </c>
      <c r="Z40" s="19">
        <v>33.1</v>
      </c>
      <c r="AA40" s="19">
        <v>57.044377423524352</v>
      </c>
    </row>
    <row r="41" spans="1:27" x14ac:dyDescent="0.25">
      <c r="A41" s="16" t="s">
        <v>32</v>
      </c>
      <c r="B41" s="16" t="s">
        <v>57</v>
      </c>
      <c r="C41" s="16" t="s">
        <v>26</v>
      </c>
      <c r="D41" s="16">
        <v>31</v>
      </c>
      <c r="E41" s="16">
        <v>72</v>
      </c>
      <c r="F41" s="17">
        <v>2.5</v>
      </c>
      <c r="H41" s="20">
        <v>16.879363475319927</v>
      </c>
      <c r="I41" s="20"/>
      <c r="J41" s="20"/>
      <c r="K41" s="20" t="s">
        <v>86</v>
      </c>
      <c r="L41" s="20"/>
      <c r="M41" s="33"/>
      <c r="N41" s="42" t="s">
        <v>85</v>
      </c>
      <c r="O41" s="42"/>
      <c r="P41" s="20"/>
      <c r="Q41" s="20"/>
      <c r="R41" s="20"/>
      <c r="S41" s="20"/>
      <c r="T41" s="20"/>
      <c r="U41" s="20"/>
      <c r="V41" s="18">
        <v>6363.8</v>
      </c>
      <c r="W41" s="18">
        <v>3112.4</v>
      </c>
      <c r="X41" s="19">
        <v>48.907885225808478</v>
      </c>
      <c r="Y41" s="45">
        <v>45.83337404928843</v>
      </c>
      <c r="Z41" s="19">
        <v>41.3</v>
      </c>
      <c r="AA41" s="19">
        <v>71.176217147781131</v>
      </c>
    </row>
    <row r="42" spans="1:27" x14ac:dyDescent="0.25">
      <c r="A42" s="16" t="s">
        <v>33</v>
      </c>
      <c r="B42" s="16" t="s">
        <v>57</v>
      </c>
      <c r="C42" s="16" t="s">
        <v>26</v>
      </c>
      <c r="D42" s="16">
        <v>31</v>
      </c>
      <c r="E42" s="16">
        <v>72</v>
      </c>
      <c r="F42" s="17">
        <v>2.5</v>
      </c>
      <c r="H42" s="20">
        <v>13.911551185783525</v>
      </c>
      <c r="I42" s="20"/>
      <c r="J42" s="20"/>
      <c r="K42" s="20"/>
      <c r="L42" s="20"/>
      <c r="M42" s="33"/>
      <c r="N42"/>
      <c r="O42"/>
      <c r="P42" s="20"/>
      <c r="Q42" s="20"/>
      <c r="R42" s="20"/>
      <c r="S42" s="20"/>
      <c r="T42" s="20"/>
      <c r="U42" s="20"/>
      <c r="V42" s="18">
        <v>8091.8000000000011</v>
      </c>
      <c r="W42" s="18">
        <v>5752.4</v>
      </c>
      <c r="X42" s="19">
        <v>71.08925084653599</v>
      </c>
      <c r="Y42" s="45">
        <v>66.620345776341367</v>
      </c>
      <c r="Z42" s="19">
        <v>49.3</v>
      </c>
      <c r="AA42" s="19">
        <v>84.963377854373107</v>
      </c>
    </row>
    <row r="43" spans="1:27" x14ac:dyDescent="0.25">
      <c r="A43" s="16" t="s">
        <v>34</v>
      </c>
      <c r="B43" s="16" t="s">
        <v>57</v>
      </c>
      <c r="C43" s="16" t="s">
        <v>26</v>
      </c>
      <c r="D43" s="16">
        <v>31</v>
      </c>
      <c r="E43" s="16">
        <v>72</v>
      </c>
      <c r="F43" s="17">
        <v>2.5</v>
      </c>
      <c r="H43" s="20">
        <v>19.02905528031496</v>
      </c>
      <c r="I43" s="20"/>
      <c r="J43" s="20"/>
      <c r="K43" s="20" t="s">
        <v>92</v>
      </c>
      <c r="L43" s="20"/>
      <c r="M43" s="33"/>
      <c r="N43" t="s">
        <v>82</v>
      </c>
      <c r="O43" s="39">
        <v>13.864888651813081</v>
      </c>
      <c r="P43" s="20"/>
      <c r="Q43" s="20"/>
      <c r="R43" s="20"/>
      <c r="S43" s="20"/>
      <c r="T43" s="20"/>
      <c r="U43" s="20"/>
      <c r="V43" s="18">
        <v>4372.3999999999996</v>
      </c>
      <c r="W43" s="18">
        <v>3931</v>
      </c>
      <c r="X43" s="19">
        <v>89.904857744030735</v>
      </c>
      <c r="Y43" s="45">
        <v>84.253141488435929</v>
      </c>
      <c r="Z43" s="19">
        <v>38.700000000000003</v>
      </c>
      <c r="AA43" s="19">
        <v>66.69538991813873</v>
      </c>
    </row>
    <row r="44" spans="1:27" x14ac:dyDescent="0.25">
      <c r="A44" s="16" t="s">
        <v>35</v>
      </c>
      <c r="B44" s="16" t="s">
        <v>57</v>
      </c>
      <c r="C44" s="16" t="s">
        <v>26</v>
      </c>
      <c r="D44" s="16">
        <v>31</v>
      </c>
      <c r="E44" s="16">
        <v>72</v>
      </c>
      <c r="F44" s="17">
        <v>2.5</v>
      </c>
      <c r="H44" s="20">
        <v>14.557914192904658</v>
      </c>
      <c r="I44" s="20"/>
      <c r="J44" s="20"/>
      <c r="K44" s="20" t="s">
        <v>93</v>
      </c>
      <c r="L44" s="20" t="s">
        <v>94</v>
      </c>
      <c r="M44" s="38" t="s">
        <v>95</v>
      </c>
      <c r="N44" t="s">
        <v>123</v>
      </c>
      <c r="O44" s="39">
        <v>2.9161511557156947</v>
      </c>
      <c r="P44" s="20"/>
      <c r="Q44" s="20"/>
      <c r="R44" s="20"/>
      <c r="S44" s="20"/>
      <c r="T44" s="20"/>
      <c r="U44" s="20"/>
      <c r="V44" s="18">
        <v>8062.8</v>
      </c>
      <c r="W44" s="18">
        <v>3278</v>
      </c>
      <c r="X44" s="19">
        <v>40.655851565213077</v>
      </c>
      <c r="Y44" s="45">
        <v>38.10009047574713</v>
      </c>
      <c r="Z44" s="19">
        <v>44.9</v>
      </c>
      <c r="AA44" s="19">
        <v>77.380439465747514</v>
      </c>
    </row>
    <row r="45" spans="1:27" x14ac:dyDescent="0.25">
      <c r="A45" s="16" t="s">
        <v>36</v>
      </c>
      <c r="B45" s="16" t="s">
        <v>57</v>
      </c>
      <c r="C45" s="16" t="s">
        <v>27</v>
      </c>
      <c r="D45" s="16">
        <v>31</v>
      </c>
      <c r="E45" s="16">
        <v>72</v>
      </c>
      <c r="F45" s="17">
        <v>1</v>
      </c>
      <c r="H45" s="20">
        <v>5.0121251077844313</v>
      </c>
      <c r="I45" s="20"/>
      <c r="J45" s="20"/>
      <c r="K45" s="22">
        <v>0.54</v>
      </c>
      <c r="L45" s="20">
        <v>2</v>
      </c>
      <c r="M45" s="33" t="s">
        <v>96</v>
      </c>
      <c r="N45" t="s">
        <v>124</v>
      </c>
      <c r="O45" s="39">
        <v>8.1416129692408923</v>
      </c>
      <c r="P45" s="20"/>
      <c r="Q45" s="20"/>
      <c r="R45" s="20"/>
      <c r="S45" s="20"/>
      <c r="T45" s="20"/>
      <c r="U45" s="20"/>
      <c r="V45" s="18">
        <v>7340.8</v>
      </c>
      <c r="W45" s="18">
        <v>5900.8</v>
      </c>
      <c r="X45" s="19">
        <v>80.383609415867483</v>
      </c>
      <c r="Y45" s="45">
        <v>75.330430272728179</v>
      </c>
      <c r="Z45" s="19">
        <v>53.7</v>
      </c>
      <c r="AA45" s="19">
        <v>92.546316242998714</v>
      </c>
    </row>
    <row r="46" spans="1:27" x14ac:dyDescent="0.25">
      <c r="A46" s="16" t="s">
        <v>37</v>
      </c>
      <c r="B46" s="16" t="s">
        <v>57</v>
      </c>
      <c r="C46" s="16" t="s">
        <v>27</v>
      </c>
      <c r="D46" s="16">
        <v>31</v>
      </c>
      <c r="E46" s="16">
        <v>72</v>
      </c>
      <c r="F46" s="17">
        <v>1</v>
      </c>
      <c r="H46" s="20">
        <v>5.7837606432748538</v>
      </c>
      <c r="I46" s="20"/>
      <c r="J46" s="20"/>
      <c r="K46" s="22">
        <v>0.54</v>
      </c>
      <c r="L46" s="20">
        <v>4</v>
      </c>
      <c r="M46" s="33" t="s">
        <v>97</v>
      </c>
      <c r="N46" t="s">
        <v>125</v>
      </c>
      <c r="O46" s="39">
        <v>0.54</v>
      </c>
      <c r="P46" s="20"/>
      <c r="Q46" s="20"/>
      <c r="R46" s="20"/>
      <c r="S46" s="20"/>
      <c r="T46" s="20"/>
      <c r="U46" s="20"/>
      <c r="V46" s="18">
        <v>11569</v>
      </c>
      <c r="W46" s="18">
        <v>5581.8</v>
      </c>
      <c r="X46" s="19">
        <v>48.247903881061461</v>
      </c>
      <c r="Y46" s="45">
        <v>45.214881311365268</v>
      </c>
      <c r="Z46" s="19">
        <v>66</v>
      </c>
      <c r="AA46" s="19">
        <v>113.74407582938389</v>
      </c>
    </row>
    <row r="47" spans="1:27" x14ac:dyDescent="0.25">
      <c r="A47" s="16" t="s">
        <v>38</v>
      </c>
      <c r="B47" s="16" t="s">
        <v>57</v>
      </c>
      <c r="C47" s="16" t="s">
        <v>27</v>
      </c>
      <c r="D47" s="16">
        <v>31</v>
      </c>
      <c r="E47" s="16">
        <v>72</v>
      </c>
      <c r="F47" s="17">
        <v>1</v>
      </c>
      <c r="H47" s="20">
        <v>5.3607535886287625</v>
      </c>
      <c r="I47" s="20"/>
      <c r="J47" s="20"/>
      <c r="K47" s="22">
        <v>0.54</v>
      </c>
      <c r="L47" s="20">
        <v>6</v>
      </c>
      <c r="M47" s="33" t="s">
        <v>98</v>
      </c>
      <c r="N47" t="s">
        <v>126</v>
      </c>
      <c r="O47" s="39">
        <v>14.286164688661808</v>
      </c>
      <c r="P47" s="20"/>
      <c r="Q47" s="20"/>
      <c r="R47" s="20"/>
      <c r="S47" s="20"/>
      <c r="T47" s="20"/>
      <c r="U47" s="20"/>
      <c r="V47" s="18">
        <v>6651.0000000000009</v>
      </c>
      <c r="W47" s="18">
        <v>5524.2</v>
      </c>
      <c r="X47" s="19">
        <v>83.058186738836241</v>
      </c>
      <c r="Y47" s="45">
        <v>77.83687483276988</v>
      </c>
      <c r="Z47" s="19">
        <v>67.900000000000006</v>
      </c>
      <c r="AA47" s="19">
        <v>117.0185264971995</v>
      </c>
    </row>
    <row r="48" spans="1:27" x14ac:dyDescent="0.25">
      <c r="A48" s="16" t="s">
        <v>39</v>
      </c>
      <c r="B48" s="16" t="s">
        <v>57</v>
      </c>
      <c r="C48" s="16" t="s">
        <v>27</v>
      </c>
      <c r="D48" s="16">
        <v>31</v>
      </c>
      <c r="E48" s="16">
        <v>72</v>
      </c>
      <c r="F48" s="17">
        <v>1</v>
      </c>
      <c r="H48" s="20">
        <v>5.5809990095541409</v>
      </c>
      <c r="I48" s="20"/>
      <c r="J48" s="20"/>
      <c r="K48" s="22">
        <v>0.54</v>
      </c>
      <c r="L48" s="20">
        <v>8</v>
      </c>
      <c r="M48" s="33" t="s">
        <v>99</v>
      </c>
      <c r="N48" t="s">
        <v>127</v>
      </c>
      <c r="O48" s="39">
        <v>204.09450151156753</v>
      </c>
      <c r="P48" s="20"/>
      <c r="Q48" s="20"/>
      <c r="R48" s="20"/>
      <c r="S48" s="20"/>
      <c r="T48" s="20"/>
      <c r="U48" s="20"/>
      <c r="V48" s="18">
        <v>5945.8</v>
      </c>
      <c r="W48" s="18">
        <v>7365.0000000000009</v>
      </c>
      <c r="X48" s="19">
        <v>123.86894951057891</v>
      </c>
      <c r="Y48" s="45">
        <v>116.08213828503227</v>
      </c>
      <c r="Z48" s="19">
        <v>67.5</v>
      </c>
      <c r="AA48" s="19">
        <v>116.3291684618699</v>
      </c>
    </row>
    <row r="49" spans="11:17" x14ac:dyDescent="0.25">
      <c r="K49" s="20">
        <v>1.3984206372549022</v>
      </c>
      <c r="L49" s="20">
        <v>10</v>
      </c>
      <c r="M49" s="33" t="s">
        <v>100</v>
      </c>
      <c r="N49" t="s">
        <v>128</v>
      </c>
      <c r="O49" s="39">
        <v>-0.55553819700093321</v>
      </c>
    </row>
    <row r="50" spans="11:17" x14ac:dyDescent="0.25">
      <c r="K50" s="20">
        <v>1.5633153878887072</v>
      </c>
      <c r="L50" s="20">
        <v>12</v>
      </c>
      <c r="M50" s="33" t="s">
        <v>101</v>
      </c>
      <c r="N50" t="s">
        <v>129</v>
      </c>
      <c r="O50" s="39">
        <v>0.84667845226191973</v>
      </c>
    </row>
    <row r="51" spans="11:17" x14ac:dyDescent="0.25">
      <c r="K51" s="20">
        <v>1.471821</v>
      </c>
      <c r="L51" s="20">
        <v>14</v>
      </c>
      <c r="M51" s="33" t="s">
        <v>102</v>
      </c>
      <c r="N51" t="s">
        <v>130</v>
      </c>
      <c r="O51" s="39">
        <v>43.898883352570842</v>
      </c>
    </row>
    <row r="52" spans="11:17" x14ac:dyDescent="0.25">
      <c r="K52" s="20">
        <v>1.2742415439560442</v>
      </c>
      <c r="L52" s="20">
        <v>16</v>
      </c>
      <c r="M52" s="33" t="s">
        <v>103</v>
      </c>
      <c r="N52" t="s">
        <v>131</v>
      </c>
      <c r="O52" s="39">
        <v>0.54</v>
      </c>
    </row>
    <row r="53" spans="11:17" x14ac:dyDescent="0.25">
      <c r="K53" s="24">
        <v>4.4875114093023258</v>
      </c>
      <c r="L53" s="20">
        <v>18</v>
      </c>
      <c r="M53" s="33" t="s">
        <v>104</v>
      </c>
      <c r="N53" t="s">
        <v>132</v>
      </c>
      <c r="O53" s="39">
        <v>44.438883352570841</v>
      </c>
      <c r="P53" s="17" t="s">
        <v>136</v>
      </c>
    </row>
    <row r="54" spans="11:17" x14ac:dyDescent="0.25">
      <c r="K54" s="24">
        <v>4.6755848681672028</v>
      </c>
      <c r="L54" s="20">
        <v>20</v>
      </c>
      <c r="M54" s="33" t="s">
        <v>105</v>
      </c>
      <c r="N54" t="s">
        <v>133</v>
      </c>
      <c r="O54" s="39">
        <v>332.75732764351392</v>
      </c>
      <c r="P54" s="17" t="s">
        <v>137</v>
      </c>
      <c r="Q54" s="17">
        <f>SQRT(6/O55)</f>
        <v>0.5</v>
      </c>
    </row>
    <row r="55" spans="11:17" x14ac:dyDescent="0.25">
      <c r="K55" s="24">
        <v>4.8905274907894745</v>
      </c>
      <c r="L55" s="20">
        <v>22</v>
      </c>
      <c r="M55" s="33" t="s">
        <v>106</v>
      </c>
      <c r="N55" t="s">
        <v>134</v>
      </c>
      <c r="O55" s="39">
        <v>24</v>
      </c>
      <c r="P55" s="17" t="s">
        <v>138</v>
      </c>
      <c r="Q55" s="20">
        <f>O50</f>
        <v>0.84667845226191973</v>
      </c>
    </row>
    <row r="56" spans="11:17" ht="15.75" thickBot="1" x14ac:dyDescent="0.3">
      <c r="K56" s="24">
        <v>4.6087492061538464</v>
      </c>
      <c r="L56" s="20">
        <v>24</v>
      </c>
      <c r="M56" s="33" t="s">
        <v>107</v>
      </c>
      <c r="N56" s="40" t="s">
        <v>135</v>
      </c>
      <c r="O56" s="43">
        <v>6.0325182814035729</v>
      </c>
      <c r="P56" s="17" t="s">
        <v>139</v>
      </c>
      <c r="Q56" s="20">
        <f>Q54*2</f>
        <v>1</v>
      </c>
    </row>
    <row r="57" spans="11:17" x14ac:dyDescent="0.25">
      <c r="K57" s="20">
        <v>11.392698447692309</v>
      </c>
      <c r="L57" s="20">
        <v>26</v>
      </c>
      <c r="M57" s="33" t="s">
        <v>108</v>
      </c>
      <c r="P57" s="17" t="s">
        <v>140</v>
      </c>
    </row>
    <row r="58" spans="11:17" ht="15.75" thickBot="1" x14ac:dyDescent="0.3">
      <c r="K58" s="20">
        <v>13.907602001605138</v>
      </c>
      <c r="L58" s="20">
        <v>28</v>
      </c>
      <c r="M58" s="33" t="s">
        <v>109</v>
      </c>
      <c r="P58" s="17" t="s">
        <v>141</v>
      </c>
    </row>
    <row r="59" spans="11:17" x14ac:dyDescent="0.25">
      <c r="K59" s="20">
        <v>14.222479378486058</v>
      </c>
      <c r="L59" s="20">
        <v>30</v>
      </c>
      <c r="M59" s="33" t="s">
        <v>110</v>
      </c>
      <c r="N59" s="41" t="s">
        <v>121</v>
      </c>
      <c r="O59" s="41" t="s">
        <v>120</v>
      </c>
    </row>
    <row r="60" spans="11:17" x14ac:dyDescent="0.25">
      <c r="K60" s="20">
        <v>13.401713361527969</v>
      </c>
      <c r="L60" s="20">
        <v>32</v>
      </c>
      <c r="M60" s="33" t="s">
        <v>111</v>
      </c>
      <c r="N60" s="39">
        <v>2</v>
      </c>
      <c r="O60">
        <v>8</v>
      </c>
    </row>
    <row r="61" spans="11:17" x14ac:dyDescent="0.25">
      <c r="K61" s="24">
        <v>21.189450069364163</v>
      </c>
      <c r="L61" s="20">
        <v>34</v>
      </c>
      <c r="M61" s="33" t="s">
        <v>112</v>
      </c>
      <c r="N61" s="39">
        <v>4</v>
      </c>
      <c r="O61">
        <v>0</v>
      </c>
    </row>
    <row r="62" spans="11:17" x14ac:dyDescent="0.25">
      <c r="K62" s="24">
        <v>26.529396196452932</v>
      </c>
      <c r="L62" s="20">
        <v>36</v>
      </c>
      <c r="M62" s="33" t="s">
        <v>113</v>
      </c>
      <c r="N62" s="39">
        <v>6</v>
      </c>
      <c r="O62">
        <v>4</v>
      </c>
    </row>
    <row r="63" spans="11:17" x14ac:dyDescent="0.25">
      <c r="K63" s="24">
        <v>31.025829756935273</v>
      </c>
      <c r="L63" s="20">
        <v>38</v>
      </c>
      <c r="M63" s="33" t="s">
        <v>114</v>
      </c>
      <c r="N63" s="39">
        <v>8</v>
      </c>
      <c r="O63">
        <v>0</v>
      </c>
    </row>
    <row r="64" spans="11:17" x14ac:dyDescent="0.25">
      <c r="K64" s="24">
        <v>23.25896494035533</v>
      </c>
      <c r="L64" s="20">
        <v>40</v>
      </c>
      <c r="M64" s="33" t="s">
        <v>115</v>
      </c>
      <c r="N64" s="39">
        <v>10</v>
      </c>
      <c r="O64">
        <v>0</v>
      </c>
    </row>
    <row r="65" spans="11:15" x14ac:dyDescent="0.25">
      <c r="K65" s="20">
        <v>44.438883352570841</v>
      </c>
      <c r="L65" s="20">
        <v>42</v>
      </c>
      <c r="M65" s="33" t="s">
        <v>116</v>
      </c>
      <c r="N65" s="39">
        <v>12</v>
      </c>
      <c r="O65">
        <v>1</v>
      </c>
    </row>
    <row r="66" spans="11:15" x14ac:dyDescent="0.25">
      <c r="K66" s="20">
        <v>41.856064358786618</v>
      </c>
      <c r="L66" s="20">
        <v>44</v>
      </c>
      <c r="M66" s="33" t="s">
        <v>117</v>
      </c>
      <c r="N66" s="39">
        <v>14</v>
      </c>
      <c r="O66">
        <v>2</v>
      </c>
    </row>
    <row r="67" spans="11:15" x14ac:dyDescent="0.25">
      <c r="K67" s="20">
        <v>30.23136277460317</v>
      </c>
      <c r="L67" s="20">
        <v>46</v>
      </c>
      <c r="M67" s="33" t="s">
        <v>118</v>
      </c>
      <c r="N67" s="39">
        <v>16</v>
      </c>
      <c r="O67">
        <v>1</v>
      </c>
    </row>
    <row r="68" spans="11:15" x14ac:dyDescent="0.25">
      <c r="K68" s="20">
        <v>34.772711461621626</v>
      </c>
      <c r="M68" s="33"/>
      <c r="N68" s="39">
        <v>18</v>
      </c>
      <c r="O68">
        <v>0</v>
      </c>
    </row>
    <row r="69" spans="11:15" x14ac:dyDescent="0.25">
      <c r="N69" s="39">
        <v>20</v>
      </c>
      <c r="O69">
        <v>0</v>
      </c>
    </row>
    <row r="70" spans="11:15" x14ac:dyDescent="0.25">
      <c r="N70" s="39">
        <v>22</v>
      </c>
      <c r="O70">
        <v>1</v>
      </c>
    </row>
    <row r="71" spans="11:15" x14ac:dyDescent="0.25">
      <c r="N71" s="39">
        <v>24</v>
      </c>
      <c r="O71">
        <v>1</v>
      </c>
    </row>
    <row r="72" spans="11:15" x14ac:dyDescent="0.25">
      <c r="N72" s="39">
        <v>26</v>
      </c>
      <c r="O72">
        <v>0</v>
      </c>
    </row>
    <row r="73" spans="11:15" x14ac:dyDescent="0.25">
      <c r="N73" s="39">
        <v>28</v>
      </c>
      <c r="O73">
        <v>1</v>
      </c>
    </row>
    <row r="74" spans="11:15" x14ac:dyDescent="0.25">
      <c r="N74" s="39">
        <v>30</v>
      </c>
      <c r="O74">
        <v>0</v>
      </c>
    </row>
    <row r="75" spans="11:15" x14ac:dyDescent="0.25">
      <c r="N75" s="39">
        <v>32</v>
      </c>
      <c r="O75">
        <v>2</v>
      </c>
    </row>
    <row r="76" spans="11:15" x14ac:dyDescent="0.25">
      <c r="N76" s="39">
        <v>34</v>
      </c>
      <c r="O76">
        <v>0</v>
      </c>
    </row>
    <row r="77" spans="11:15" x14ac:dyDescent="0.25">
      <c r="N77" s="39">
        <v>36</v>
      </c>
      <c r="O77">
        <v>1</v>
      </c>
    </row>
    <row r="78" spans="11:15" x14ac:dyDescent="0.25">
      <c r="N78" s="39">
        <v>38</v>
      </c>
      <c r="O78">
        <v>0</v>
      </c>
    </row>
    <row r="79" spans="11:15" x14ac:dyDescent="0.25">
      <c r="N79" s="39">
        <v>40</v>
      </c>
      <c r="O79">
        <v>0</v>
      </c>
    </row>
    <row r="80" spans="11:15" x14ac:dyDescent="0.25">
      <c r="N80" s="39">
        <v>42</v>
      </c>
      <c r="O80">
        <v>1</v>
      </c>
    </row>
    <row r="81" spans="14:15" x14ac:dyDescent="0.25">
      <c r="N81" s="39">
        <v>44</v>
      </c>
      <c r="O81">
        <v>0</v>
      </c>
    </row>
    <row r="82" spans="14:15" x14ac:dyDescent="0.25">
      <c r="N82" s="39">
        <v>46</v>
      </c>
      <c r="O82">
        <v>1</v>
      </c>
    </row>
    <row r="83" spans="14:15" ht="15.75" thickBot="1" x14ac:dyDescent="0.3">
      <c r="N83" s="40" t="s">
        <v>119</v>
      </c>
      <c r="O83" s="40">
        <v>0</v>
      </c>
    </row>
  </sheetData>
  <sortState xmlns:xlrd2="http://schemas.microsoft.com/office/spreadsheetml/2017/richdata2" ref="N60:N82">
    <sortCondition ref="N60"/>
  </sortState>
  <phoneticPr fontId="2" type="noConversion"/>
  <pageMargins left="0.7" right="0.7" top="0.75" bottom="0.75" header="0.3" footer="0.3"/>
  <pageSetup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190D0-1727-444F-B753-CD462AD0C104}">
  <dimension ref="A1:E25"/>
  <sheetViews>
    <sheetView workbookViewId="0">
      <selection sqref="A1:B25"/>
    </sheetView>
  </sheetViews>
  <sheetFormatPr defaultRowHeight="15" x14ac:dyDescent="0.25"/>
  <sheetData>
    <row r="1" spans="1:5" x14ac:dyDescent="0.25">
      <c r="A1" s="41" t="s">
        <v>121</v>
      </c>
      <c r="B1" s="41" t="s">
        <v>120</v>
      </c>
    </row>
    <row r="2" spans="1:5" x14ac:dyDescent="0.25">
      <c r="A2" s="39">
        <v>2</v>
      </c>
      <c r="B2">
        <v>8</v>
      </c>
    </row>
    <row r="3" spans="1:5" x14ac:dyDescent="0.25">
      <c r="A3" s="39">
        <v>4</v>
      </c>
      <c r="B3">
        <v>0</v>
      </c>
    </row>
    <row r="4" spans="1:5" x14ac:dyDescent="0.25">
      <c r="A4" s="39">
        <v>6</v>
      </c>
      <c r="B4">
        <v>4</v>
      </c>
    </row>
    <row r="5" spans="1:5" x14ac:dyDescent="0.25">
      <c r="A5" s="39">
        <v>8</v>
      </c>
      <c r="B5">
        <v>0</v>
      </c>
    </row>
    <row r="6" spans="1:5" x14ac:dyDescent="0.25">
      <c r="A6" s="39">
        <v>10</v>
      </c>
      <c r="B6">
        <v>0</v>
      </c>
    </row>
    <row r="7" spans="1:5" x14ac:dyDescent="0.25">
      <c r="A7" s="39">
        <v>12</v>
      </c>
      <c r="B7">
        <v>1</v>
      </c>
    </row>
    <row r="8" spans="1:5" x14ac:dyDescent="0.25">
      <c r="A8" s="39">
        <v>14</v>
      </c>
      <c r="B8">
        <v>2</v>
      </c>
    </row>
    <row r="9" spans="1:5" x14ac:dyDescent="0.25">
      <c r="A9" s="39">
        <v>16</v>
      </c>
      <c r="B9">
        <v>1</v>
      </c>
    </row>
    <row r="10" spans="1:5" x14ac:dyDescent="0.25">
      <c r="A10" s="39">
        <v>18</v>
      </c>
      <c r="B10">
        <v>0</v>
      </c>
    </row>
    <row r="11" spans="1:5" x14ac:dyDescent="0.25">
      <c r="A11" s="39">
        <v>20</v>
      </c>
      <c r="B11">
        <v>0</v>
      </c>
    </row>
    <row r="12" spans="1:5" x14ac:dyDescent="0.25">
      <c r="A12" s="39">
        <v>22</v>
      </c>
      <c r="B12">
        <v>1</v>
      </c>
    </row>
    <row r="13" spans="1:5" x14ac:dyDescent="0.25">
      <c r="A13" s="39">
        <v>24</v>
      </c>
      <c r="B13">
        <v>1</v>
      </c>
      <c r="E13" t="s">
        <v>122</v>
      </c>
    </row>
    <row r="14" spans="1:5" x14ac:dyDescent="0.25">
      <c r="A14" s="39">
        <v>26</v>
      </c>
      <c r="B14">
        <v>0</v>
      </c>
    </row>
    <row r="15" spans="1:5" x14ac:dyDescent="0.25">
      <c r="A15" s="39">
        <v>28</v>
      </c>
      <c r="B15">
        <v>1</v>
      </c>
    </row>
    <row r="16" spans="1:5" x14ac:dyDescent="0.25">
      <c r="A16" s="39">
        <v>30</v>
      </c>
      <c r="B16">
        <v>0</v>
      </c>
    </row>
    <row r="17" spans="1:2" x14ac:dyDescent="0.25">
      <c r="A17" s="39">
        <v>32</v>
      </c>
      <c r="B17">
        <v>2</v>
      </c>
    </row>
    <row r="18" spans="1:2" x14ac:dyDescent="0.25">
      <c r="A18" s="39">
        <v>34</v>
      </c>
      <c r="B18">
        <v>0</v>
      </c>
    </row>
    <row r="19" spans="1:2" x14ac:dyDescent="0.25">
      <c r="A19" s="39">
        <v>36</v>
      </c>
      <c r="B19">
        <v>1</v>
      </c>
    </row>
    <row r="20" spans="1:2" x14ac:dyDescent="0.25">
      <c r="A20" s="39">
        <v>38</v>
      </c>
      <c r="B20">
        <v>0</v>
      </c>
    </row>
    <row r="21" spans="1:2" x14ac:dyDescent="0.25">
      <c r="A21" s="39">
        <v>40</v>
      </c>
      <c r="B21">
        <v>0</v>
      </c>
    </row>
    <row r="22" spans="1:2" x14ac:dyDescent="0.25">
      <c r="A22" s="39">
        <v>42</v>
      </c>
      <c r="B22">
        <v>1</v>
      </c>
    </row>
    <row r="23" spans="1:2" x14ac:dyDescent="0.25">
      <c r="A23" s="39">
        <v>44</v>
      </c>
      <c r="B23">
        <v>0</v>
      </c>
    </row>
    <row r="24" spans="1:2" x14ac:dyDescent="0.25">
      <c r="A24" s="39">
        <v>46</v>
      </c>
      <c r="B24">
        <v>1</v>
      </c>
    </row>
    <row r="25" spans="1:2" ht="15.75" thickBot="1" x14ac:dyDescent="0.3">
      <c r="A25" s="40" t="s">
        <v>119</v>
      </c>
      <c r="B25" s="40">
        <v>0</v>
      </c>
    </row>
  </sheetData>
  <sortState xmlns:xlrd2="http://schemas.microsoft.com/office/spreadsheetml/2017/richdata2" ref="A2:A24">
    <sortCondition ref="A2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9A2A-6665-4919-9694-628134975EFC}">
  <dimension ref="A1:Z83"/>
  <sheetViews>
    <sheetView tabSelected="1" zoomScale="70" zoomScaleNormal="70" workbookViewId="0">
      <selection activeCell="L70" sqref="L70"/>
    </sheetView>
  </sheetViews>
  <sheetFormatPr defaultRowHeight="15" x14ac:dyDescent="0.25"/>
  <cols>
    <col min="1" max="5" width="12.7109375" style="16" customWidth="1"/>
    <col min="6" max="6" width="12.7109375" style="17" customWidth="1"/>
    <col min="7" max="7" width="16.7109375" style="17" hidden="1" customWidth="1"/>
    <col min="8" max="8" width="20.140625" style="46" customWidth="1"/>
    <col min="9" max="10" width="16.28515625" style="17" customWidth="1"/>
    <col min="11" max="11" width="15.7109375" style="17" customWidth="1"/>
    <col min="12" max="12" width="14.85546875" style="17" customWidth="1"/>
    <col min="13" max="13" width="27.5703125" style="37" customWidth="1"/>
    <col min="14" max="16" width="40.85546875" style="17" customWidth="1"/>
    <col min="17" max="17" width="32.28515625" style="17" customWidth="1"/>
    <col min="18" max="18" width="10.7109375" style="17" customWidth="1"/>
    <col min="19" max="19" width="18" style="17" customWidth="1"/>
    <col min="20" max="21" width="12.7109375" style="16" customWidth="1"/>
    <col min="22" max="22" width="12.7109375" style="19" customWidth="1"/>
    <col min="23" max="23" width="12.7109375" style="46" customWidth="1"/>
    <col min="24" max="25" width="12.7109375" style="16" customWidth="1"/>
    <col min="26" max="26" width="13.140625" style="15" customWidth="1"/>
    <col min="27" max="16384" width="9.140625" style="15"/>
  </cols>
  <sheetData>
    <row r="1" spans="1:26" s="32" customFormat="1" ht="78.75" customHeight="1" x14ac:dyDescent="0.25">
      <c r="A1" s="30" t="s">
        <v>0</v>
      </c>
      <c r="B1" s="30" t="s">
        <v>3</v>
      </c>
      <c r="C1" s="30" t="s">
        <v>1</v>
      </c>
      <c r="D1" s="30" t="s">
        <v>2</v>
      </c>
      <c r="E1" s="30" t="s">
        <v>48</v>
      </c>
      <c r="F1" s="29" t="s">
        <v>40</v>
      </c>
      <c r="G1" s="30" t="s">
        <v>73</v>
      </c>
      <c r="H1" s="44" t="s">
        <v>73</v>
      </c>
      <c r="I1" s="30" t="s">
        <v>87</v>
      </c>
      <c r="J1" s="30" t="s">
        <v>83</v>
      </c>
      <c r="K1" s="29" t="s">
        <v>76</v>
      </c>
      <c r="L1" s="29" t="s">
        <v>77</v>
      </c>
      <c r="M1" s="34" t="s">
        <v>78</v>
      </c>
      <c r="N1" s="29" t="s">
        <v>80</v>
      </c>
      <c r="O1" s="29" t="s">
        <v>79</v>
      </c>
      <c r="P1" s="29" t="s">
        <v>81</v>
      </c>
      <c r="Q1" s="29" t="s">
        <v>75</v>
      </c>
      <c r="R1" s="29" t="s">
        <v>74</v>
      </c>
      <c r="S1" s="29" t="s">
        <v>62</v>
      </c>
      <c r="T1" s="30" t="s">
        <v>49</v>
      </c>
      <c r="U1" s="30" t="s">
        <v>50</v>
      </c>
      <c r="V1" s="31" t="s">
        <v>51</v>
      </c>
      <c r="W1" s="44" t="s">
        <v>52</v>
      </c>
      <c r="X1" s="30" t="s">
        <v>53</v>
      </c>
      <c r="Y1" s="30" t="s">
        <v>54</v>
      </c>
      <c r="Z1" s="30" t="s">
        <v>59</v>
      </c>
    </row>
    <row r="2" spans="1:26" s="26" customFormat="1" x14ac:dyDescent="0.25">
      <c r="A2" s="22" t="s">
        <v>44</v>
      </c>
      <c r="B2" s="22" t="s">
        <v>43</v>
      </c>
      <c r="C2" s="22" t="s">
        <v>43</v>
      </c>
      <c r="D2" s="22">
        <v>31</v>
      </c>
      <c r="E2" s="22">
        <v>72</v>
      </c>
      <c r="F2" s="22">
        <v>0</v>
      </c>
      <c r="G2" s="22" t="s">
        <v>41</v>
      </c>
      <c r="H2" s="46">
        <v>0.54</v>
      </c>
      <c r="I2" s="22" t="s">
        <v>88</v>
      </c>
      <c r="J2" s="22"/>
      <c r="K2" s="22"/>
      <c r="L2" s="22"/>
      <c r="M2" s="35"/>
      <c r="N2" s="22"/>
      <c r="O2" s="22"/>
      <c r="P2" s="22"/>
      <c r="Q2" s="22"/>
      <c r="R2" s="22"/>
      <c r="S2" s="22" t="s">
        <v>63</v>
      </c>
      <c r="T2" s="23">
        <v>8370.2000000000007</v>
      </c>
      <c r="U2" s="23">
        <v>7986.2</v>
      </c>
      <c r="V2" s="24">
        <v>95.412296002484993</v>
      </c>
      <c r="W2" s="45">
        <v>89.4143639904445</v>
      </c>
      <c r="X2" s="24">
        <v>52.8</v>
      </c>
      <c r="Y2" s="24">
        <v>90.995260663507111</v>
      </c>
      <c r="Z2" s="25">
        <f>(U2)/T2*100</f>
        <v>95.412296002484993</v>
      </c>
    </row>
    <row r="3" spans="1:26" s="26" customFormat="1" x14ac:dyDescent="0.25">
      <c r="A3" s="22" t="s">
        <v>45</v>
      </c>
      <c r="B3" s="22" t="s">
        <v>43</v>
      </c>
      <c r="C3" s="22" t="s">
        <v>43</v>
      </c>
      <c r="D3" s="22">
        <v>31</v>
      </c>
      <c r="E3" s="22">
        <v>72</v>
      </c>
      <c r="F3" s="22">
        <v>0</v>
      </c>
      <c r="G3" s="22" t="s">
        <v>41</v>
      </c>
      <c r="H3" s="46">
        <v>0.54</v>
      </c>
      <c r="I3" s="22" t="s">
        <v>90</v>
      </c>
      <c r="J3" s="22"/>
      <c r="K3" s="22"/>
      <c r="L3" s="22"/>
      <c r="M3" s="35"/>
      <c r="N3" s="22"/>
      <c r="O3" s="22"/>
      <c r="P3" s="22"/>
      <c r="Q3" s="22"/>
      <c r="R3" s="22"/>
      <c r="S3" s="22" t="s">
        <v>66</v>
      </c>
      <c r="T3" s="23">
        <v>6377.2</v>
      </c>
      <c r="U3" s="23">
        <v>9814.7999999999993</v>
      </c>
      <c r="V3" s="24">
        <v>153.9045349056012</v>
      </c>
      <c r="W3" s="45">
        <v>144.22958759394163</v>
      </c>
      <c r="X3" s="24">
        <v>58.7</v>
      </c>
      <c r="Y3" s="24">
        <v>101.16329168461871</v>
      </c>
    </row>
    <row r="4" spans="1:26" s="26" customFormat="1" x14ac:dyDescent="0.25">
      <c r="A4" s="22" t="s">
        <v>46</v>
      </c>
      <c r="B4" s="22" t="s">
        <v>43</v>
      </c>
      <c r="C4" s="22" t="s">
        <v>43</v>
      </c>
      <c r="D4" s="22">
        <v>31</v>
      </c>
      <c r="E4" s="22">
        <v>72</v>
      </c>
      <c r="F4" s="22">
        <v>0</v>
      </c>
      <c r="G4" s="22" t="s">
        <v>41</v>
      </c>
      <c r="H4" s="46">
        <v>0.54</v>
      </c>
      <c r="I4" s="22" t="s">
        <v>91</v>
      </c>
      <c r="J4" s="22"/>
      <c r="K4" s="22"/>
      <c r="L4" s="22"/>
      <c r="M4" s="35"/>
      <c r="N4" s="22">
        <f>2.35*M5</f>
        <v>0</v>
      </c>
      <c r="O4" s="22"/>
      <c r="P4" s="24">
        <f>$K5+$N4</f>
        <v>0.54</v>
      </c>
      <c r="Q4" s="22"/>
      <c r="R4" s="22"/>
      <c r="S4" s="26" t="s">
        <v>67</v>
      </c>
      <c r="T4" s="23">
        <v>10114.400000000001</v>
      </c>
      <c r="U4" s="23">
        <v>7459.8</v>
      </c>
      <c r="V4" s="24">
        <v>73.754251364391351</v>
      </c>
      <c r="W4" s="45">
        <v>69.117815560865111</v>
      </c>
      <c r="X4" s="24">
        <v>63.6</v>
      </c>
      <c r="Y4" s="24">
        <v>109.6079276174063</v>
      </c>
    </row>
    <row r="5" spans="1:26" s="26" customFormat="1" x14ac:dyDescent="0.25">
      <c r="A5" s="22" t="s">
        <v>47</v>
      </c>
      <c r="B5" s="22" t="s">
        <v>43</v>
      </c>
      <c r="C5" s="22" t="s">
        <v>43</v>
      </c>
      <c r="D5" s="22">
        <v>31</v>
      </c>
      <c r="E5" s="22">
        <v>72</v>
      </c>
      <c r="F5" s="22">
        <v>0</v>
      </c>
      <c r="G5" s="22" t="s">
        <v>41</v>
      </c>
      <c r="H5" s="46">
        <v>0.54</v>
      </c>
      <c r="I5" s="22" t="s">
        <v>89</v>
      </c>
      <c r="J5" s="22"/>
      <c r="K5" s="22">
        <f>AVERAGE(H2:H5)</f>
        <v>0.54</v>
      </c>
      <c r="L5" s="22">
        <f>STDEV(H2:H5)</f>
        <v>0</v>
      </c>
      <c r="M5" s="35">
        <f>STDEV(H2:H5)/SQRT(COUNT(H2:H5))</f>
        <v>0</v>
      </c>
      <c r="N5" s="22" t="e">
        <f>CONFIDENCE(0.05,L5,4)</f>
        <v>#NUM!</v>
      </c>
      <c r="O5" s="22" t="e">
        <f>K5-N5</f>
        <v>#NUM!</v>
      </c>
      <c r="P5" s="22"/>
      <c r="Q5" s="22"/>
      <c r="R5" s="27"/>
      <c r="T5" s="23">
        <v>10667.400000000001</v>
      </c>
      <c r="U5" s="23">
        <v>11068.6</v>
      </c>
      <c r="V5" s="24">
        <v>103.76099143183906</v>
      </c>
      <c r="W5" s="45">
        <v>97.238232854748773</v>
      </c>
      <c r="X5" s="24">
        <v>57</v>
      </c>
      <c r="Y5" s="24">
        <v>98.233520034467901</v>
      </c>
    </row>
    <row r="6" spans="1:26" x14ac:dyDescent="0.25">
      <c r="A6" s="16" t="s">
        <v>20</v>
      </c>
      <c r="B6" s="16" t="s">
        <v>56</v>
      </c>
      <c r="C6" s="16" t="s">
        <v>8</v>
      </c>
      <c r="D6" s="16">
        <v>31</v>
      </c>
      <c r="E6" s="16">
        <v>72</v>
      </c>
      <c r="F6" s="17">
        <v>0.25</v>
      </c>
      <c r="G6" s="20">
        <v>1.3984206372549022</v>
      </c>
      <c r="H6" s="45">
        <v>1.3984206372549022</v>
      </c>
      <c r="I6" s="20"/>
      <c r="J6" s="20"/>
      <c r="K6" s="20"/>
      <c r="L6" s="20"/>
      <c r="M6" s="33"/>
      <c r="N6" s="20"/>
      <c r="O6" s="20"/>
      <c r="P6" s="20"/>
      <c r="Q6" s="20"/>
      <c r="R6" s="20"/>
      <c r="S6" s="22" t="s">
        <v>64</v>
      </c>
      <c r="T6" s="18">
        <v>6177.8</v>
      </c>
      <c r="U6" s="18">
        <v>5630.8</v>
      </c>
      <c r="V6" s="19">
        <v>91.145715303182357</v>
      </c>
      <c r="W6" s="45">
        <v>85.415994643666423</v>
      </c>
      <c r="X6" s="19">
        <v>36.700000000000003</v>
      </c>
      <c r="Y6" s="19">
        <v>63.248599741490743</v>
      </c>
    </row>
    <row r="7" spans="1:26" x14ac:dyDescent="0.25">
      <c r="A7" s="16" t="s">
        <v>21</v>
      </c>
      <c r="B7" s="16" t="s">
        <v>56</v>
      </c>
      <c r="C7" s="16" t="s">
        <v>8</v>
      </c>
      <c r="D7" s="16">
        <v>31</v>
      </c>
      <c r="E7" s="16">
        <v>72</v>
      </c>
      <c r="F7" s="17">
        <v>0.25</v>
      </c>
      <c r="G7" s="20">
        <v>1.5633153878887072</v>
      </c>
      <c r="H7" s="45">
        <v>1.5633153878887072</v>
      </c>
      <c r="I7" s="20"/>
      <c r="J7" s="20"/>
      <c r="K7" s="20"/>
      <c r="L7" s="20"/>
      <c r="M7" s="33"/>
      <c r="N7" s="20"/>
      <c r="O7" s="20"/>
      <c r="P7" s="20"/>
      <c r="Q7" s="20"/>
      <c r="R7" s="20"/>
      <c r="S7" s="22" t="s">
        <v>68</v>
      </c>
      <c r="T7" s="18">
        <v>5345.8</v>
      </c>
      <c r="U7" s="18">
        <v>4331.6000000000004</v>
      </c>
      <c r="V7" s="19">
        <v>81.028096823674673</v>
      </c>
      <c r="W7" s="45">
        <v>75.934403073754041</v>
      </c>
      <c r="X7" s="19">
        <v>44.1</v>
      </c>
      <c r="Y7" s="19">
        <v>76.001723395088334</v>
      </c>
    </row>
    <row r="8" spans="1:26" x14ac:dyDescent="0.25">
      <c r="A8" s="16" t="s">
        <v>22</v>
      </c>
      <c r="B8" s="16" t="s">
        <v>56</v>
      </c>
      <c r="C8" s="16" t="s">
        <v>8</v>
      </c>
      <c r="D8" s="16">
        <v>31</v>
      </c>
      <c r="E8" s="16">
        <v>72</v>
      </c>
      <c r="F8" s="17">
        <v>0.25</v>
      </c>
      <c r="G8" s="20">
        <v>1.471821</v>
      </c>
      <c r="H8" s="45">
        <v>1.471821</v>
      </c>
      <c r="I8" s="20"/>
      <c r="J8" s="20"/>
      <c r="K8" s="20"/>
      <c r="L8" s="20"/>
      <c r="M8" s="33"/>
      <c r="N8" s="24">
        <f>2.35*M9</f>
        <v>0.14349555345445042</v>
      </c>
      <c r="O8" s="24">
        <f>$K$9-$N$8</f>
        <v>1.2834540888204629</v>
      </c>
      <c r="P8" s="24">
        <f>$K9+$N8</f>
        <v>1.5704451957293637</v>
      </c>
      <c r="Q8" s="20"/>
      <c r="R8" s="20"/>
      <c r="S8" s="20"/>
      <c r="T8" s="18">
        <v>6076.4000000000005</v>
      </c>
      <c r="U8" s="18">
        <v>4178.7999999999993</v>
      </c>
      <c r="V8" s="19">
        <v>68.770982818774257</v>
      </c>
      <c r="W8" s="45">
        <v>64.447811732550008</v>
      </c>
      <c r="X8" s="19">
        <v>41.6</v>
      </c>
      <c r="Y8" s="19">
        <v>71.693235674278327</v>
      </c>
    </row>
    <row r="9" spans="1:26" x14ac:dyDescent="0.25">
      <c r="A9" s="16" t="s">
        <v>23</v>
      </c>
      <c r="B9" s="16" t="s">
        <v>56</v>
      </c>
      <c r="C9" s="16" t="s">
        <v>8</v>
      </c>
      <c r="D9" s="16">
        <v>31</v>
      </c>
      <c r="E9" s="16">
        <v>72</v>
      </c>
      <c r="F9" s="17">
        <v>0.25</v>
      </c>
      <c r="G9" s="20">
        <v>1.2742415439560442</v>
      </c>
      <c r="H9" s="45">
        <v>1.2742415439560442</v>
      </c>
      <c r="I9" s="20"/>
      <c r="J9" s="20"/>
      <c r="K9" s="24">
        <f>AVERAGE(H6:H9)</f>
        <v>1.4269496422749133</v>
      </c>
      <c r="L9" s="24">
        <f>STDEV(H6:H9)</f>
        <v>0.12212387528038332</v>
      </c>
      <c r="M9" s="36">
        <f>STDEV(H6:H9)/SQRT(COUNT(H6:H9))</f>
        <v>6.106193764019166E-2</v>
      </c>
      <c r="N9" s="24">
        <f>CONFIDENCE((1-0.95),L9,4)</f>
        <v>0.11967919860100633</v>
      </c>
      <c r="O9" s="24">
        <f>K$9-$N$9</f>
        <v>1.3072704436739069</v>
      </c>
      <c r="P9" s="24"/>
      <c r="Q9" s="24"/>
      <c r="R9" s="24"/>
      <c r="S9" s="22" t="s">
        <v>65</v>
      </c>
      <c r="T9" s="18">
        <v>7942</v>
      </c>
      <c r="U9" s="18">
        <v>4015.4000000000005</v>
      </c>
      <c r="V9" s="19">
        <v>50.559053135230428</v>
      </c>
      <c r="W9" s="45">
        <v>47.380744091180617</v>
      </c>
      <c r="X9" s="19">
        <v>51.3</v>
      </c>
      <c r="Y9" s="19">
        <v>88.410168031021101</v>
      </c>
    </row>
    <row r="10" spans="1:26" s="26" customFormat="1" x14ac:dyDescent="0.25">
      <c r="A10" s="22" t="s">
        <v>16</v>
      </c>
      <c r="B10" s="22" t="s">
        <v>56</v>
      </c>
      <c r="C10" s="22" t="s">
        <v>7</v>
      </c>
      <c r="D10" s="22">
        <v>31</v>
      </c>
      <c r="E10" s="22">
        <v>72</v>
      </c>
      <c r="F10" s="22">
        <v>0.5</v>
      </c>
      <c r="G10" s="24">
        <v>4.4875114093023258</v>
      </c>
      <c r="H10" s="45">
        <v>4.4875114093023258</v>
      </c>
      <c r="I10" s="24"/>
      <c r="J10" s="24"/>
      <c r="K10" s="24"/>
      <c r="L10" s="24"/>
      <c r="M10" s="36"/>
      <c r="N10" s="24"/>
      <c r="O10" s="24"/>
      <c r="P10" s="24"/>
      <c r="Q10" s="24"/>
      <c r="R10" s="24"/>
      <c r="S10" s="24" t="s">
        <v>70</v>
      </c>
      <c r="T10" s="23">
        <v>8566</v>
      </c>
      <c r="U10" s="23">
        <v>2000.8</v>
      </c>
      <c r="V10" s="24">
        <v>23.357459724492177</v>
      </c>
      <c r="W10" s="45">
        <v>21.889132671574078</v>
      </c>
      <c r="X10" s="24">
        <v>32</v>
      </c>
      <c r="Y10" s="24">
        <v>55.148642826367947</v>
      </c>
    </row>
    <row r="11" spans="1:26" s="26" customFormat="1" x14ac:dyDescent="0.25">
      <c r="A11" s="22" t="s">
        <v>17</v>
      </c>
      <c r="B11" s="22" t="s">
        <v>56</v>
      </c>
      <c r="C11" s="22" t="s">
        <v>7</v>
      </c>
      <c r="D11" s="22">
        <v>31</v>
      </c>
      <c r="E11" s="22">
        <v>72</v>
      </c>
      <c r="F11" s="22">
        <v>0.5</v>
      </c>
      <c r="G11" s="24">
        <v>4.6755848681672028</v>
      </c>
      <c r="H11" s="45">
        <v>4.6755848681672028</v>
      </c>
      <c r="I11" s="24"/>
      <c r="J11" s="24"/>
      <c r="K11" s="24"/>
      <c r="L11" s="24"/>
      <c r="M11" s="36"/>
      <c r="N11" s="24"/>
      <c r="O11" s="24"/>
      <c r="P11" s="24"/>
      <c r="Q11" s="24"/>
      <c r="R11" s="24"/>
      <c r="S11" s="24"/>
      <c r="T11" s="23">
        <v>8309.4</v>
      </c>
      <c r="U11" s="23">
        <v>789.4</v>
      </c>
      <c r="V11" s="24">
        <v>9.5000842419428597</v>
      </c>
      <c r="W11" s="45">
        <v>8.9028775738385058</v>
      </c>
      <c r="X11" s="24">
        <v>27.1</v>
      </c>
      <c r="Y11" s="24">
        <v>46.704006893580356</v>
      </c>
    </row>
    <row r="12" spans="1:26" s="26" customFormat="1" x14ac:dyDescent="0.25">
      <c r="A12" s="22" t="s">
        <v>18</v>
      </c>
      <c r="B12" s="22" t="s">
        <v>56</v>
      </c>
      <c r="C12" s="22" t="s">
        <v>7</v>
      </c>
      <c r="D12" s="22">
        <v>31</v>
      </c>
      <c r="E12" s="22">
        <v>72</v>
      </c>
      <c r="F12" s="22">
        <v>0.5</v>
      </c>
      <c r="G12" s="24">
        <v>4.8905274907894745</v>
      </c>
      <c r="H12" s="45">
        <v>4.8905274907894745</v>
      </c>
      <c r="I12" s="24"/>
      <c r="J12" s="24"/>
      <c r="K12" s="24"/>
      <c r="L12" s="24"/>
      <c r="M12" s="36"/>
      <c r="N12" s="24">
        <f>2.35*M13</f>
        <v>0.19852474028033798</v>
      </c>
      <c r="O12" s="24">
        <f>K$13-N12</f>
        <v>4.4670685033228734</v>
      </c>
      <c r="P12" s="24">
        <f>$K13+$N12</f>
        <v>4.86411798388355</v>
      </c>
      <c r="Q12" s="24"/>
      <c r="R12" s="24"/>
      <c r="T12" s="23">
        <v>9700</v>
      </c>
      <c r="U12" s="23">
        <v>582.59999999999991</v>
      </c>
      <c r="V12" s="24">
        <v>6.0061855670103084</v>
      </c>
      <c r="W12" s="45">
        <v>5.6286169077078583</v>
      </c>
      <c r="X12" s="24">
        <v>25.2</v>
      </c>
      <c r="Y12" s="24">
        <v>43.429556225764756</v>
      </c>
    </row>
    <row r="13" spans="1:26" s="26" customFormat="1" x14ac:dyDescent="0.25">
      <c r="A13" s="22" t="s">
        <v>19</v>
      </c>
      <c r="B13" s="22" t="s">
        <v>56</v>
      </c>
      <c r="C13" s="22" t="s">
        <v>7</v>
      </c>
      <c r="D13" s="22">
        <v>31</v>
      </c>
      <c r="E13" s="22">
        <v>72</v>
      </c>
      <c r="F13" s="22">
        <v>0.5</v>
      </c>
      <c r="G13" s="24">
        <v>4.6087492061538464</v>
      </c>
      <c r="H13" s="45">
        <v>4.6087492061538464</v>
      </c>
      <c r="I13" s="24"/>
      <c r="J13" s="24"/>
      <c r="K13" s="24">
        <f>AVERAGE(H10:H13)</f>
        <v>4.6655932436032117</v>
      </c>
      <c r="L13" s="28">
        <f>STDEV(H10:H13)</f>
        <v>0.1689572257705004</v>
      </c>
      <c r="M13" s="36">
        <f>STDEV(H10:H13)/SQRT(COUNT(H10:H13))</f>
        <v>8.4478612885250201E-2</v>
      </c>
      <c r="N13" s="24">
        <f>CONFIDENCE((1-0.95),L13,4)</f>
        <v>0.16557503871899171</v>
      </c>
      <c r="O13" s="24">
        <f>K$13-N13</f>
        <v>4.5000182048842197</v>
      </c>
      <c r="P13" s="24"/>
      <c r="Q13" s="24"/>
      <c r="R13" s="24"/>
      <c r="S13" s="24"/>
      <c r="T13" s="23">
        <v>7578.6</v>
      </c>
      <c r="U13" s="23">
        <v>657.2</v>
      </c>
      <c r="V13" s="24">
        <v>8.6717863457630706</v>
      </c>
      <c r="W13" s="45">
        <v>8.1266492187467243</v>
      </c>
      <c r="X13" s="24">
        <v>28.9</v>
      </c>
      <c r="Y13" s="24">
        <v>49.806118052563548</v>
      </c>
    </row>
    <row r="14" spans="1:26" x14ac:dyDescent="0.25">
      <c r="A14" s="16" t="s">
        <v>12</v>
      </c>
      <c r="B14" s="16" t="s">
        <v>56</v>
      </c>
      <c r="C14" s="16" t="s">
        <v>6</v>
      </c>
      <c r="D14" s="16">
        <v>31</v>
      </c>
      <c r="E14" s="16">
        <v>72</v>
      </c>
      <c r="F14" s="17">
        <v>1</v>
      </c>
      <c r="G14" s="20">
        <v>11.392698447692309</v>
      </c>
      <c r="H14" s="45">
        <v>11.392698447692309</v>
      </c>
      <c r="I14" s="20"/>
      <c r="J14" s="20"/>
      <c r="K14" s="20"/>
      <c r="L14" s="20"/>
      <c r="M14" s="33"/>
      <c r="N14" s="20"/>
      <c r="O14" s="20"/>
      <c r="P14" s="20"/>
      <c r="Q14" s="20"/>
      <c r="R14" s="20"/>
      <c r="S14" s="20" t="s">
        <v>71</v>
      </c>
      <c r="T14" s="18">
        <v>5104.3999999999996</v>
      </c>
      <c r="U14" s="18">
        <v>527.6</v>
      </c>
      <c r="V14" s="19">
        <v>10.336180550113628</v>
      </c>
      <c r="W14" s="45">
        <v>9.6864141069903837</v>
      </c>
      <c r="X14" s="19">
        <v>18.899999999999999</v>
      </c>
      <c r="Y14" s="19">
        <v>32.572167169323571</v>
      </c>
    </row>
    <row r="15" spans="1:26" x14ac:dyDescent="0.25">
      <c r="A15" s="16" t="s">
        <v>13</v>
      </c>
      <c r="B15" s="16" t="s">
        <v>56</v>
      </c>
      <c r="C15" s="16" t="s">
        <v>6</v>
      </c>
      <c r="D15" s="16">
        <v>31</v>
      </c>
      <c r="E15" s="16">
        <v>72</v>
      </c>
      <c r="F15" s="17">
        <v>1</v>
      </c>
      <c r="G15" s="20">
        <v>13.907602001605138</v>
      </c>
      <c r="H15" s="45">
        <v>13.907602001605138</v>
      </c>
      <c r="I15" s="20"/>
      <c r="J15" s="20"/>
      <c r="K15" s="20"/>
      <c r="L15" s="20"/>
      <c r="M15" s="33"/>
      <c r="N15" s="20"/>
      <c r="O15" s="20"/>
      <c r="P15" s="20"/>
      <c r="Q15" s="20"/>
      <c r="R15" s="20"/>
      <c r="S15" s="20" t="s">
        <v>72</v>
      </c>
      <c r="T15" s="18">
        <v>6722.6</v>
      </c>
      <c r="U15" s="18">
        <v>66.400000000000006</v>
      </c>
      <c r="V15" s="19">
        <v>0.98771308719840545</v>
      </c>
      <c r="W15" s="45">
        <v>0.92562218075732827</v>
      </c>
      <c r="X15" s="19">
        <v>19.100000000000001</v>
      </c>
      <c r="Y15" s="19">
        <v>32.916846186988366</v>
      </c>
    </row>
    <row r="16" spans="1:26" x14ac:dyDescent="0.25">
      <c r="A16" s="16" t="s">
        <v>14</v>
      </c>
      <c r="B16" s="16" t="s">
        <v>56</v>
      </c>
      <c r="C16" s="16" t="s">
        <v>6</v>
      </c>
      <c r="D16" s="16">
        <v>31</v>
      </c>
      <c r="E16" s="16">
        <v>72</v>
      </c>
      <c r="F16" s="17">
        <v>1</v>
      </c>
      <c r="G16" s="20">
        <v>14.222479378486058</v>
      </c>
      <c r="H16" s="45">
        <v>14.222479378486058</v>
      </c>
      <c r="I16" s="20"/>
      <c r="J16" s="20"/>
      <c r="K16" s="20"/>
      <c r="L16" s="20"/>
      <c r="M16" s="33"/>
      <c r="N16" s="24">
        <f>2.35*M17</f>
        <v>1.4938862718444597</v>
      </c>
      <c r="O16" s="24">
        <f>K$17-N16</f>
        <v>11.737237025483408</v>
      </c>
      <c r="P16" s="24">
        <f>$K17+$N16</f>
        <v>14.725009569172327</v>
      </c>
      <c r="Q16" s="20"/>
      <c r="R16" s="20"/>
      <c r="S16" s="20"/>
      <c r="T16" s="18">
        <v>9725</v>
      </c>
      <c r="U16" s="18">
        <v>247.6</v>
      </c>
      <c r="V16" s="19">
        <v>2.5460154241645245</v>
      </c>
      <c r="W16" s="45">
        <v>2.3859644867534016</v>
      </c>
      <c r="X16" s="19">
        <v>14.5</v>
      </c>
      <c r="Y16" s="19">
        <v>24.989228780697974</v>
      </c>
    </row>
    <row r="17" spans="1:25" x14ac:dyDescent="0.25">
      <c r="A17" s="16" t="s">
        <v>15</v>
      </c>
      <c r="B17" s="16" t="s">
        <v>56</v>
      </c>
      <c r="C17" s="16" t="s">
        <v>6</v>
      </c>
      <c r="D17" s="16">
        <v>31</v>
      </c>
      <c r="E17" s="16">
        <v>72</v>
      </c>
      <c r="F17" s="17">
        <v>1</v>
      </c>
      <c r="G17" s="20">
        <v>13.401713361527969</v>
      </c>
      <c r="H17" s="45">
        <v>13.401713361527969</v>
      </c>
      <c r="I17" s="20"/>
      <c r="J17" s="20"/>
      <c r="K17" s="20">
        <f>AVERAGE(H14:H17)</f>
        <v>13.231123297327867</v>
      </c>
      <c r="L17" s="20">
        <f>STDEV(H14:H17)</f>
        <v>1.2713925717825187</v>
      </c>
      <c r="M17" s="36">
        <f>STDEV(H14:H17)/SQRT(COUNT(H14:H17))</f>
        <v>0.63569628589125937</v>
      </c>
      <c r="N17" s="24">
        <f>CONFIDENCE((1-0.95),L17,4)</f>
        <v>1.2459418254527457</v>
      </c>
      <c r="O17" s="24">
        <f>K$17-N17</f>
        <v>11.985181471875121</v>
      </c>
      <c r="P17" s="24"/>
      <c r="Q17" s="24"/>
      <c r="R17" s="24"/>
      <c r="S17" s="24" t="s">
        <v>69</v>
      </c>
      <c r="T17" s="18">
        <v>8972.7999999999993</v>
      </c>
      <c r="U17" s="18">
        <v>285.59999999999997</v>
      </c>
      <c r="V17" s="19">
        <v>3.1829529243937236</v>
      </c>
      <c r="W17" s="45">
        <v>2.9828619923241106</v>
      </c>
      <c r="X17" s="19">
        <v>16.3</v>
      </c>
      <c r="Y17" s="19">
        <v>28.091339939681177</v>
      </c>
    </row>
    <row r="18" spans="1:25" s="26" customFormat="1" x14ac:dyDescent="0.25">
      <c r="A18" s="22" t="s">
        <v>8</v>
      </c>
      <c r="B18" s="22" t="s">
        <v>56</v>
      </c>
      <c r="C18" s="22" t="s">
        <v>5</v>
      </c>
      <c r="D18" s="22">
        <v>31</v>
      </c>
      <c r="E18" s="22">
        <v>72</v>
      </c>
      <c r="F18" s="22">
        <v>2.5</v>
      </c>
      <c r="G18" s="24">
        <v>21.189450069364163</v>
      </c>
      <c r="H18" s="45">
        <v>21.189450069364163</v>
      </c>
      <c r="I18" s="24"/>
      <c r="J18" s="24"/>
      <c r="K18" s="24"/>
      <c r="L18" s="24"/>
      <c r="M18" s="36"/>
      <c r="N18" s="24"/>
      <c r="O18" s="24"/>
      <c r="P18" s="24"/>
      <c r="Q18" s="24"/>
      <c r="R18" s="24"/>
      <c r="S18" s="24"/>
      <c r="T18" s="23">
        <v>9201.7999999999993</v>
      </c>
      <c r="U18" s="23">
        <v>58.199999999999996</v>
      </c>
      <c r="V18" s="24">
        <v>0.63248494859701365</v>
      </c>
      <c r="W18" s="45">
        <v>0.59272485603803138</v>
      </c>
      <c r="X18" s="24">
        <v>18.100000000000001</v>
      </c>
      <c r="Y18" s="24">
        <v>31.193451098664372</v>
      </c>
    </row>
    <row r="19" spans="1:25" s="26" customFormat="1" x14ac:dyDescent="0.25">
      <c r="A19" s="22" t="s">
        <v>9</v>
      </c>
      <c r="B19" s="22" t="s">
        <v>56</v>
      </c>
      <c r="C19" s="22" t="s">
        <v>5</v>
      </c>
      <c r="D19" s="22">
        <v>31</v>
      </c>
      <c r="E19" s="22">
        <v>72</v>
      </c>
      <c r="F19" s="22">
        <v>2.5</v>
      </c>
      <c r="G19" s="24">
        <v>26.529396196452932</v>
      </c>
      <c r="H19" s="45">
        <v>26.529396196452932</v>
      </c>
      <c r="I19" s="24"/>
      <c r="J19" s="24"/>
      <c r="K19" s="24"/>
      <c r="L19" s="24"/>
      <c r="M19" s="36"/>
      <c r="N19" s="24"/>
      <c r="O19" s="24"/>
      <c r="P19" s="24"/>
      <c r="Q19" s="24"/>
      <c r="R19" s="24"/>
      <c r="S19" s="24"/>
      <c r="T19" s="23">
        <v>11130.4</v>
      </c>
      <c r="U19" s="23">
        <v>35</v>
      </c>
      <c r="V19" s="24">
        <v>0.31445410766908649</v>
      </c>
      <c r="W19" s="45">
        <v>0.29468648402174313</v>
      </c>
      <c r="X19" s="24">
        <v>13.1</v>
      </c>
      <c r="Y19" s="24">
        <v>22.57647565704438</v>
      </c>
    </row>
    <row r="20" spans="1:25" s="26" customFormat="1" x14ac:dyDescent="0.25">
      <c r="A20" s="22" t="s">
        <v>10</v>
      </c>
      <c r="B20" s="22" t="s">
        <v>56</v>
      </c>
      <c r="C20" s="22" t="s">
        <v>5</v>
      </c>
      <c r="D20" s="22">
        <v>31</v>
      </c>
      <c r="E20" s="22">
        <v>72</v>
      </c>
      <c r="F20" s="22">
        <v>2.5</v>
      </c>
      <c r="G20" s="24">
        <v>31.025829756935273</v>
      </c>
      <c r="H20" s="45">
        <v>31.025829756935273</v>
      </c>
      <c r="I20" s="24"/>
      <c r="J20" s="24"/>
      <c r="K20" s="24"/>
      <c r="L20" s="24"/>
      <c r="M20" s="36"/>
      <c r="N20" s="24">
        <f>2.35*M21</f>
        <v>5.0400755651749432</v>
      </c>
      <c r="O20" s="24">
        <f>K$21-N20</f>
        <v>20.46083467560198</v>
      </c>
      <c r="P20" s="24">
        <f>$K21+$N20</f>
        <v>30.54098580595187</v>
      </c>
      <c r="Q20" s="24"/>
      <c r="R20" s="24"/>
      <c r="S20" s="24"/>
      <c r="T20" s="23">
        <v>14468.199999999999</v>
      </c>
      <c r="U20" s="23">
        <v>61.4</v>
      </c>
      <c r="V20" s="24">
        <v>0.42437898287278308</v>
      </c>
      <c r="W20" s="45">
        <v>0.39770111855911477</v>
      </c>
      <c r="X20" s="24">
        <v>13</v>
      </c>
      <c r="Y20" s="24">
        <v>22.404136148211979</v>
      </c>
    </row>
    <row r="21" spans="1:25" s="26" customFormat="1" x14ac:dyDescent="0.25">
      <c r="A21" s="22" t="s">
        <v>11</v>
      </c>
      <c r="B21" s="22" t="s">
        <v>56</v>
      </c>
      <c r="C21" s="22" t="s">
        <v>5</v>
      </c>
      <c r="D21" s="22">
        <v>31</v>
      </c>
      <c r="E21" s="22">
        <v>72</v>
      </c>
      <c r="F21" s="22">
        <v>2.5</v>
      </c>
      <c r="G21" s="24">
        <v>23.25896494035533</v>
      </c>
      <c r="H21" s="45">
        <v>23.25896494035533</v>
      </c>
      <c r="I21" s="24"/>
      <c r="J21" s="24"/>
      <c r="K21" s="24">
        <f>AVERAGE(H18:H21)</f>
        <v>25.500910240776925</v>
      </c>
      <c r="L21" s="28">
        <f>STDEV(H18:H21)</f>
        <v>4.2894260129148449</v>
      </c>
      <c r="M21" s="36">
        <f>STDEV(H18:H21)/SQRT(COUNT(H18:H21))</f>
        <v>2.1447130064574225</v>
      </c>
      <c r="N21" s="24">
        <f>CONFIDENCE((1-0.95),L21,4)</f>
        <v>4.2035602498311677</v>
      </c>
      <c r="O21" s="24">
        <f>K$21-N21</f>
        <v>21.297349990945758</v>
      </c>
      <c r="P21" s="24"/>
      <c r="Q21" s="24"/>
      <c r="R21" s="24"/>
      <c r="S21" s="24"/>
      <c r="T21" s="23">
        <v>7806</v>
      </c>
      <c r="U21" s="23">
        <v>89.2</v>
      </c>
      <c r="V21" s="24">
        <v>1.142710735331796</v>
      </c>
      <c r="W21" s="45">
        <v>1.0708761648717118</v>
      </c>
      <c r="X21" s="24">
        <v>14.6</v>
      </c>
      <c r="Y21" s="24">
        <v>25.161568289530372</v>
      </c>
    </row>
    <row r="22" spans="1:25" x14ac:dyDescent="0.25">
      <c r="A22" s="16" t="s">
        <v>4</v>
      </c>
      <c r="B22" s="16" t="s">
        <v>55</v>
      </c>
      <c r="C22" s="16" t="s">
        <v>4</v>
      </c>
      <c r="D22" s="16">
        <v>31</v>
      </c>
      <c r="E22" s="16">
        <v>72</v>
      </c>
      <c r="F22" s="17">
        <v>5</v>
      </c>
      <c r="G22" s="20">
        <v>44.438883352570841</v>
      </c>
      <c r="H22" s="45">
        <v>44.438883352570841</v>
      </c>
      <c r="I22" s="20"/>
      <c r="J22" s="20"/>
      <c r="K22" s="20"/>
      <c r="L22" s="20"/>
      <c r="M22" s="33"/>
      <c r="N22" s="20"/>
      <c r="O22" s="20"/>
      <c r="P22" s="20"/>
      <c r="Q22" s="20"/>
      <c r="R22" s="20"/>
      <c r="S22" s="20"/>
      <c r="T22" s="18">
        <v>10003.199999999999</v>
      </c>
      <c r="U22" s="18">
        <v>42.6</v>
      </c>
      <c r="V22" s="19">
        <v>0.42586372360844532</v>
      </c>
      <c r="W22" s="45">
        <v>0.39909252358899117</v>
      </c>
      <c r="X22" s="19">
        <v>13.2</v>
      </c>
      <c r="Y22" s="19">
        <v>22.748815165876778</v>
      </c>
    </row>
    <row r="23" spans="1:25" x14ac:dyDescent="0.25">
      <c r="A23" s="16" t="s">
        <v>5</v>
      </c>
      <c r="B23" s="16" t="s">
        <v>55</v>
      </c>
      <c r="C23" s="16" t="s">
        <v>4</v>
      </c>
      <c r="D23" s="16">
        <v>31</v>
      </c>
      <c r="E23" s="16">
        <v>72</v>
      </c>
      <c r="F23" s="17">
        <v>5</v>
      </c>
      <c r="G23" s="20">
        <v>41.856064358786618</v>
      </c>
      <c r="H23" s="45">
        <v>41.856064358786618</v>
      </c>
      <c r="I23" s="20"/>
      <c r="J23" s="20"/>
      <c r="K23" s="20"/>
      <c r="L23" s="20"/>
      <c r="M23" s="33"/>
      <c r="N23" s="20"/>
      <c r="O23" s="20"/>
      <c r="P23" s="20"/>
      <c r="Q23" s="20"/>
      <c r="R23" s="20"/>
      <c r="S23" s="20"/>
      <c r="T23" s="18">
        <v>13765.8</v>
      </c>
      <c r="U23" s="18">
        <v>74</v>
      </c>
      <c r="V23" s="19">
        <v>0.53756410815208711</v>
      </c>
      <c r="W23" s="45">
        <v>0.50377105308583625</v>
      </c>
      <c r="X23" s="19">
        <v>15</v>
      </c>
      <c r="Y23" s="19">
        <v>25.850926324859973</v>
      </c>
    </row>
    <row r="24" spans="1:25" x14ac:dyDescent="0.25">
      <c r="A24" s="16" t="s">
        <v>6</v>
      </c>
      <c r="B24" s="16" t="s">
        <v>56</v>
      </c>
      <c r="C24" s="16" t="s">
        <v>4</v>
      </c>
      <c r="D24" s="16">
        <v>31</v>
      </c>
      <c r="E24" s="16">
        <v>72</v>
      </c>
      <c r="F24" s="17">
        <v>5</v>
      </c>
      <c r="G24" s="20">
        <v>30.23136277460317</v>
      </c>
      <c r="H24" s="45">
        <v>30.23136277460317</v>
      </c>
      <c r="I24" s="20"/>
      <c r="J24" s="20"/>
      <c r="K24" s="20"/>
      <c r="L24" s="20"/>
      <c r="M24" s="33"/>
      <c r="N24" s="24">
        <f>2.35*M25</f>
        <v>7.644207336945386</v>
      </c>
      <c r="O24" s="24">
        <f>K$25-N24</f>
        <v>30.180548149950177</v>
      </c>
      <c r="P24" s="24">
        <f>$K25+$N24</f>
        <v>45.468962823840947</v>
      </c>
      <c r="Q24" s="20"/>
      <c r="R24" s="20"/>
      <c r="S24" s="20"/>
      <c r="T24" s="18">
        <v>7951.2</v>
      </c>
      <c r="U24" s="18">
        <v>63</v>
      </c>
      <c r="V24" s="19">
        <v>0.79233323271958955</v>
      </c>
      <c r="W24" s="45">
        <v>0.74252454914479549</v>
      </c>
      <c r="X24" s="19">
        <v>14</v>
      </c>
      <c r="Y24" s="19">
        <v>24.127531236535976</v>
      </c>
    </row>
    <row r="25" spans="1:25" x14ac:dyDescent="0.25">
      <c r="A25" s="16" t="s">
        <v>7</v>
      </c>
      <c r="B25" s="16" t="s">
        <v>56</v>
      </c>
      <c r="C25" s="16" t="s">
        <v>4</v>
      </c>
      <c r="D25" s="16">
        <v>31</v>
      </c>
      <c r="E25" s="16">
        <v>72</v>
      </c>
      <c r="F25" s="17">
        <v>5</v>
      </c>
      <c r="G25" s="20">
        <v>34.772711461621626</v>
      </c>
      <c r="H25" s="45">
        <v>34.772711461621626</v>
      </c>
      <c r="I25" s="20"/>
      <c r="J25" s="20"/>
      <c r="K25" s="20">
        <f>AVERAGE(H22:H25)</f>
        <v>37.824755486895562</v>
      </c>
      <c r="L25" s="20">
        <f>STDEV(H22:H25)</f>
        <v>6.5057083718684137</v>
      </c>
      <c r="M25" s="36">
        <f>STDEV(H22:H25)/SQRT(COUNT(H22:H25))</f>
        <v>3.2528541859342068</v>
      </c>
      <c r="N25" s="24">
        <f>CONFIDENCE((1-0.95),L25,4)</f>
        <v>6.3754770513914005</v>
      </c>
      <c r="O25" s="24">
        <f>K$25-N25</f>
        <v>31.449278435504162</v>
      </c>
      <c r="P25" s="24"/>
      <c r="Q25" s="24"/>
      <c r="R25" s="24"/>
      <c r="S25" s="24"/>
      <c r="T25" s="18">
        <v>6984.2</v>
      </c>
      <c r="U25" s="18">
        <v>12</v>
      </c>
      <c r="V25" s="19">
        <v>0.17181638555596918</v>
      </c>
      <c r="W25" s="45">
        <v>0.16101544016112826</v>
      </c>
      <c r="X25" s="19">
        <v>14.5</v>
      </c>
      <c r="Y25" s="19">
        <v>24.989228780697974</v>
      </c>
    </row>
    <row r="27" spans="1:25" x14ac:dyDescent="0.25">
      <c r="H27" s="46" t="s">
        <v>82</v>
      </c>
    </row>
    <row r="28" spans="1:25" x14ac:dyDescent="0.25">
      <c r="H28" s="45">
        <f>AVERAGE(H2:H25)</f>
        <v>13.864888651813081</v>
      </c>
      <c r="I28" s="20"/>
      <c r="J28" s="20"/>
    </row>
    <row r="30" spans="1:25" x14ac:dyDescent="0.25">
      <c r="H30" s="46" t="s">
        <v>84</v>
      </c>
    </row>
    <row r="31" spans="1:25" x14ac:dyDescent="0.25">
      <c r="H31" s="45">
        <f>_xlfn.STDEV.S(H2:H25)</f>
        <v>14.286164688661808</v>
      </c>
      <c r="I31" s="20"/>
    </row>
    <row r="33" spans="1:25" ht="36" customHeight="1" x14ac:dyDescent="0.25">
      <c r="A33" s="16" t="s">
        <v>24</v>
      </c>
      <c r="B33" s="16" t="s">
        <v>57</v>
      </c>
      <c r="C33" s="16" t="s">
        <v>24</v>
      </c>
      <c r="D33" s="16">
        <v>31</v>
      </c>
      <c r="E33" s="16">
        <v>72</v>
      </c>
      <c r="F33" s="17">
        <v>10</v>
      </c>
      <c r="H33" s="45">
        <v>55.621884612990527</v>
      </c>
      <c r="I33" s="20"/>
      <c r="J33" s="20"/>
      <c r="K33" s="20"/>
      <c r="L33" s="20"/>
      <c r="M33" s="33"/>
      <c r="N33" s="20"/>
      <c r="O33" s="20"/>
      <c r="P33" s="20"/>
      <c r="Q33" s="20"/>
      <c r="R33" s="20"/>
      <c r="S33" s="20"/>
      <c r="T33" s="18">
        <v>6332.2000000000007</v>
      </c>
      <c r="U33" s="18">
        <v>165.6</v>
      </c>
      <c r="V33" s="19">
        <v>2.6152048261267802</v>
      </c>
      <c r="W33" s="45">
        <v>2.4508044144203045</v>
      </c>
      <c r="X33" s="19">
        <v>35.200000000000003</v>
      </c>
      <c r="Y33" s="19">
        <v>60.66350710900474</v>
      </c>
    </row>
    <row r="34" spans="1:25" x14ac:dyDescent="0.25">
      <c r="A34" s="16" t="s">
        <v>25</v>
      </c>
      <c r="B34" s="16" t="s">
        <v>57</v>
      </c>
      <c r="C34" s="16" t="s">
        <v>24</v>
      </c>
      <c r="D34" s="16">
        <v>31</v>
      </c>
      <c r="E34" s="16">
        <v>72</v>
      </c>
      <c r="F34" s="17">
        <v>10</v>
      </c>
      <c r="H34" s="45">
        <v>53.280518849740943</v>
      </c>
      <c r="I34" s="20"/>
      <c r="J34" s="20"/>
      <c r="K34" s="20"/>
      <c r="L34" s="20"/>
      <c r="M34" s="33"/>
      <c r="N34" s="20"/>
      <c r="O34" s="20"/>
      <c r="P34" s="20"/>
      <c r="Q34" s="20"/>
      <c r="R34" s="20"/>
      <c r="S34" s="20"/>
      <c r="T34" s="18">
        <v>7307.8</v>
      </c>
      <c r="U34" s="18">
        <v>188.79999999999998</v>
      </c>
      <c r="V34" s="19">
        <v>2.5835408741344863</v>
      </c>
      <c r="W34" s="45">
        <v>2.4211309630158739</v>
      </c>
      <c r="X34" s="19">
        <v>26.7</v>
      </c>
      <c r="Y34" s="19">
        <v>46.014648858250759</v>
      </c>
    </row>
    <row r="35" spans="1:25" x14ac:dyDescent="0.25">
      <c r="A35" s="16" t="s">
        <v>26</v>
      </c>
      <c r="B35" s="16" t="s">
        <v>57</v>
      </c>
      <c r="C35" s="16" t="s">
        <v>24</v>
      </c>
      <c r="D35" s="16">
        <v>31</v>
      </c>
      <c r="E35" s="16">
        <v>72</v>
      </c>
      <c r="F35" s="17">
        <v>10</v>
      </c>
      <c r="H35" s="45">
        <v>58.251280313207552</v>
      </c>
      <c r="I35" s="20"/>
      <c r="J35" s="20"/>
      <c r="K35" s="20"/>
      <c r="L35" s="20"/>
      <c r="M35" s="33"/>
      <c r="N35" s="20"/>
      <c r="O35" s="20"/>
      <c r="P35" s="20"/>
      <c r="Q35" s="20"/>
      <c r="R35" s="20"/>
      <c r="S35" s="20"/>
      <c r="T35" s="18">
        <v>8465.7999999999993</v>
      </c>
      <c r="U35" s="18">
        <v>235.8</v>
      </c>
      <c r="V35" s="19">
        <v>2.7853244820335945</v>
      </c>
      <c r="W35" s="45">
        <v>2.6102297869612285</v>
      </c>
      <c r="X35" s="19">
        <v>15.2</v>
      </c>
      <c r="Y35" s="19">
        <v>26.195605342524775</v>
      </c>
    </row>
    <row r="36" spans="1:25" x14ac:dyDescent="0.25">
      <c r="A36" s="16" t="s">
        <v>27</v>
      </c>
      <c r="B36" s="16" t="s">
        <v>57</v>
      </c>
      <c r="C36" s="16" t="s">
        <v>24</v>
      </c>
      <c r="D36" s="16">
        <v>31</v>
      </c>
      <c r="E36" s="16">
        <v>72</v>
      </c>
      <c r="F36" s="17">
        <v>10</v>
      </c>
      <c r="H36" s="45">
        <v>72.919036896838605</v>
      </c>
      <c r="I36" s="20"/>
      <c r="J36" s="20"/>
      <c r="K36" s="20"/>
      <c r="L36" s="20"/>
      <c r="M36" s="33"/>
      <c r="N36" s="20"/>
      <c r="O36" s="20"/>
      <c r="P36" s="20"/>
      <c r="Q36" s="20"/>
      <c r="R36" s="20"/>
      <c r="S36" s="20"/>
      <c r="T36" s="18">
        <v>4581.6000000000004</v>
      </c>
      <c r="U36" s="18">
        <v>132.6</v>
      </c>
      <c r="V36" s="19">
        <v>2.8941854374017808</v>
      </c>
      <c r="W36" s="45">
        <v>2.7122473831773917</v>
      </c>
      <c r="X36" s="19">
        <v>23.5</v>
      </c>
      <c r="Y36" s="19">
        <v>40.499784575613958</v>
      </c>
    </row>
    <row r="37" spans="1:25" x14ac:dyDescent="0.25">
      <c r="A37" s="16" t="s">
        <v>28</v>
      </c>
      <c r="B37" s="16" t="s">
        <v>57</v>
      </c>
      <c r="C37" s="16" t="s">
        <v>25</v>
      </c>
      <c r="D37" s="16">
        <v>31</v>
      </c>
      <c r="E37" s="16">
        <v>72</v>
      </c>
      <c r="F37" s="17">
        <v>5</v>
      </c>
      <c r="H37" s="45">
        <v>38.472610131696435</v>
      </c>
      <c r="I37" s="20"/>
      <c r="J37" s="20"/>
      <c r="K37" s="20"/>
      <c r="L37" s="20"/>
      <c r="M37" s="33"/>
      <c r="N37" s="20"/>
      <c r="O37" s="20"/>
      <c r="P37" s="20"/>
      <c r="Q37" s="20"/>
      <c r="R37" s="20"/>
      <c r="S37" s="20"/>
      <c r="T37" s="18">
        <v>5014.8</v>
      </c>
      <c r="U37" s="18">
        <v>1590.1999999999998</v>
      </c>
      <c r="V37" s="19">
        <v>31.710137991545022</v>
      </c>
      <c r="W37" s="45">
        <v>29.716733999246628</v>
      </c>
      <c r="X37" s="19">
        <v>36.200000000000003</v>
      </c>
      <c r="Y37" s="19">
        <v>62.386902197328745</v>
      </c>
    </row>
    <row r="38" spans="1:25" x14ac:dyDescent="0.25">
      <c r="A38" s="16" t="s">
        <v>29</v>
      </c>
      <c r="B38" s="16" t="s">
        <v>57</v>
      </c>
      <c r="C38" s="16" t="s">
        <v>25</v>
      </c>
      <c r="D38" s="16">
        <v>31</v>
      </c>
      <c r="E38" s="16">
        <v>72</v>
      </c>
      <c r="F38" s="17">
        <v>5</v>
      </c>
      <c r="H38" s="45">
        <v>34.599450283121598</v>
      </c>
      <c r="I38" s="20"/>
      <c r="J38" s="20"/>
      <c r="K38" s="20"/>
      <c r="L38" s="20"/>
      <c r="M38" s="33"/>
      <c r="N38" s="20"/>
      <c r="O38" s="20"/>
      <c r="P38" s="20"/>
      <c r="Q38" s="20"/>
      <c r="R38" s="20"/>
      <c r="S38" s="20"/>
      <c r="T38" s="18">
        <v>11898.2</v>
      </c>
      <c r="U38" s="18">
        <v>1783.8000000000002</v>
      </c>
      <c r="V38" s="19">
        <v>14.992183691650837</v>
      </c>
      <c r="W38" s="45">
        <v>14.049725515272794</v>
      </c>
      <c r="X38" s="19">
        <v>33</v>
      </c>
      <c r="Y38" s="19">
        <v>56.872037914691944</v>
      </c>
    </row>
    <row r="39" spans="1:25" x14ac:dyDescent="0.25">
      <c r="A39" s="16" t="s">
        <v>30</v>
      </c>
      <c r="B39" s="16" t="s">
        <v>57</v>
      </c>
      <c r="C39" s="16" t="s">
        <v>25</v>
      </c>
      <c r="D39" s="16">
        <v>31</v>
      </c>
      <c r="E39" s="16">
        <v>72</v>
      </c>
      <c r="F39" s="17">
        <v>5</v>
      </c>
      <c r="H39" s="45">
        <v>33.679880250000004</v>
      </c>
      <c r="I39" s="20"/>
      <c r="J39" s="20"/>
      <c r="K39" s="20"/>
      <c r="L39" s="20"/>
      <c r="M39" s="33"/>
      <c r="N39" s="20"/>
      <c r="O39" s="20"/>
      <c r="P39" s="20"/>
      <c r="Q39" s="20"/>
      <c r="R39" s="20"/>
      <c r="S39" s="20"/>
      <c r="T39" s="18">
        <v>7236.4000000000005</v>
      </c>
      <c r="U39" s="18">
        <v>1708.3999999999999</v>
      </c>
      <c r="V39" s="19">
        <v>23.608424078270961</v>
      </c>
      <c r="W39" s="45">
        <v>22.1243205773008</v>
      </c>
      <c r="X39" s="19">
        <v>30.3</v>
      </c>
      <c r="Y39" s="19">
        <v>52.218871176217149</v>
      </c>
    </row>
    <row r="40" spans="1:25" ht="15.75" thickBot="1" x14ac:dyDescent="0.3">
      <c r="A40" s="16" t="s">
        <v>31</v>
      </c>
      <c r="B40" s="16" t="s">
        <v>57</v>
      </c>
      <c r="C40" s="16" t="s">
        <v>25</v>
      </c>
      <c r="D40" s="16">
        <v>31</v>
      </c>
      <c r="E40" s="16">
        <v>72</v>
      </c>
      <c r="F40" s="17">
        <v>5</v>
      </c>
      <c r="H40" s="45">
        <v>30.864592073985683</v>
      </c>
      <c r="I40" s="20"/>
      <c r="J40" s="20"/>
      <c r="K40" s="20"/>
      <c r="L40" s="20"/>
      <c r="M40" s="33"/>
      <c r="N40" s="20"/>
      <c r="O40" s="20"/>
      <c r="P40" s="20"/>
      <c r="Q40" s="20"/>
      <c r="R40" s="20"/>
      <c r="S40" s="20"/>
      <c r="T40" s="18">
        <v>5171.6000000000004</v>
      </c>
      <c r="U40" s="18">
        <v>436.59999999999997</v>
      </c>
      <c r="V40" s="19">
        <v>8.4422615824889782</v>
      </c>
      <c r="W40" s="45">
        <v>7.9115531400644139</v>
      </c>
      <c r="X40" s="19">
        <v>33.1</v>
      </c>
      <c r="Y40" s="19">
        <v>57.044377423524352</v>
      </c>
    </row>
    <row r="41" spans="1:25" x14ac:dyDescent="0.25">
      <c r="A41" s="16" t="s">
        <v>32</v>
      </c>
      <c r="B41" s="16" t="s">
        <v>57</v>
      </c>
      <c r="C41" s="16" t="s">
        <v>26</v>
      </c>
      <c r="D41" s="16">
        <v>31</v>
      </c>
      <c r="E41" s="16">
        <v>72</v>
      </c>
      <c r="F41" s="17">
        <v>2.5</v>
      </c>
      <c r="H41" s="45">
        <v>16.879363475319927</v>
      </c>
      <c r="I41" s="20"/>
      <c r="J41" s="20"/>
      <c r="K41" s="20" t="s">
        <v>86</v>
      </c>
      <c r="L41" s="20"/>
      <c r="M41" s="33"/>
      <c r="N41" s="42" t="s">
        <v>85</v>
      </c>
      <c r="O41" s="42"/>
      <c r="P41" s="20"/>
      <c r="Q41" s="20"/>
      <c r="R41" s="20"/>
      <c r="S41" s="20"/>
      <c r="T41" s="18">
        <v>6363.8</v>
      </c>
      <c r="U41" s="18">
        <v>3112.4</v>
      </c>
      <c r="V41" s="19">
        <v>48.907885225808478</v>
      </c>
      <c r="W41" s="45">
        <v>45.83337404928843</v>
      </c>
      <c r="X41" s="19">
        <v>41.3</v>
      </c>
      <c r="Y41" s="19">
        <v>71.176217147781131</v>
      </c>
    </row>
    <row r="42" spans="1:25" x14ac:dyDescent="0.25">
      <c r="A42" s="16" t="s">
        <v>33</v>
      </c>
      <c r="B42" s="16" t="s">
        <v>57</v>
      </c>
      <c r="C42" s="16" t="s">
        <v>26</v>
      </c>
      <c r="D42" s="16">
        <v>31</v>
      </c>
      <c r="E42" s="16">
        <v>72</v>
      </c>
      <c r="F42" s="17">
        <v>2.5</v>
      </c>
      <c r="H42" s="45">
        <v>13.911551185783525</v>
      </c>
      <c r="I42" s="20"/>
      <c r="J42" s="20"/>
      <c r="K42" s="20"/>
      <c r="L42" s="20"/>
      <c r="M42" s="33"/>
      <c r="N42"/>
      <c r="O42"/>
      <c r="P42" s="20"/>
      <c r="Q42" s="20"/>
      <c r="R42" s="20"/>
      <c r="S42" s="20"/>
      <c r="T42" s="18">
        <v>8091.8000000000011</v>
      </c>
      <c r="U42" s="18">
        <v>5752.4</v>
      </c>
      <c r="V42" s="19">
        <v>71.08925084653599</v>
      </c>
      <c r="W42" s="45">
        <v>66.620345776341367</v>
      </c>
      <c r="X42" s="19">
        <v>49.3</v>
      </c>
      <c r="Y42" s="19">
        <v>84.963377854373107</v>
      </c>
    </row>
    <row r="43" spans="1:25" x14ac:dyDescent="0.25">
      <c r="A43" s="16" t="s">
        <v>34</v>
      </c>
      <c r="B43" s="16" t="s">
        <v>57</v>
      </c>
      <c r="C43" s="16" t="s">
        <v>26</v>
      </c>
      <c r="D43" s="16">
        <v>31</v>
      </c>
      <c r="E43" s="16">
        <v>72</v>
      </c>
      <c r="F43" s="17">
        <v>2.5</v>
      </c>
      <c r="H43" s="45">
        <v>19.02905528031496</v>
      </c>
      <c r="I43" s="20"/>
      <c r="J43" s="20"/>
      <c r="K43" s="20" t="s">
        <v>92</v>
      </c>
      <c r="L43" s="20"/>
      <c r="M43" s="33"/>
      <c r="N43" t="s">
        <v>82</v>
      </c>
      <c r="O43" s="39">
        <v>13.864888651813081</v>
      </c>
      <c r="P43" s="20"/>
      <c r="Q43" s="20"/>
      <c r="R43" s="20"/>
      <c r="S43" s="20"/>
      <c r="T43" s="18">
        <v>4372.3999999999996</v>
      </c>
      <c r="U43" s="18">
        <v>3931</v>
      </c>
      <c r="V43" s="19">
        <v>89.904857744030735</v>
      </c>
      <c r="W43" s="45">
        <v>84.253141488435929</v>
      </c>
      <c r="X43" s="19">
        <v>38.700000000000003</v>
      </c>
      <c r="Y43" s="19">
        <v>66.69538991813873</v>
      </c>
    </row>
    <row r="44" spans="1:25" x14ac:dyDescent="0.25">
      <c r="A44" s="16" t="s">
        <v>35</v>
      </c>
      <c r="B44" s="16" t="s">
        <v>57</v>
      </c>
      <c r="C44" s="16" t="s">
        <v>26</v>
      </c>
      <c r="D44" s="16">
        <v>31</v>
      </c>
      <c r="E44" s="16">
        <v>72</v>
      </c>
      <c r="F44" s="17">
        <v>2.5</v>
      </c>
      <c r="H44" s="45">
        <v>14.557914192904658</v>
      </c>
      <c r="I44" s="20"/>
      <c r="J44" s="20"/>
      <c r="K44" s="20" t="s">
        <v>93</v>
      </c>
      <c r="L44" s="20" t="s">
        <v>94</v>
      </c>
      <c r="M44" s="38" t="s">
        <v>95</v>
      </c>
      <c r="N44" t="s">
        <v>123</v>
      </c>
      <c r="O44" s="39">
        <v>2.9161511557156947</v>
      </c>
      <c r="P44" s="20"/>
      <c r="Q44" s="20"/>
      <c r="R44" s="20"/>
      <c r="S44" s="20"/>
      <c r="T44" s="18">
        <v>8062.8</v>
      </c>
      <c r="U44" s="18">
        <v>3278</v>
      </c>
      <c r="V44" s="19">
        <v>40.655851565213077</v>
      </c>
      <c r="W44" s="45">
        <v>38.10009047574713</v>
      </c>
      <c r="X44" s="19">
        <v>44.9</v>
      </c>
      <c r="Y44" s="19">
        <v>77.380439465747514</v>
      </c>
    </row>
    <row r="45" spans="1:25" x14ac:dyDescent="0.25">
      <c r="A45" s="16" t="s">
        <v>36</v>
      </c>
      <c r="B45" s="16" t="s">
        <v>57</v>
      </c>
      <c r="C45" s="16" t="s">
        <v>27</v>
      </c>
      <c r="D45" s="16">
        <v>31</v>
      </c>
      <c r="E45" s="16">
        <v>72</v>
      </c>
      <c r="F45" s="17">
        <v>1</v>
      </c>
      <c r="H45" s="45">
        <v>5.0121251077844313</v>
      </c>
      <c r="I45" s="20"/>
      <c r="J45" s="20"/>
      <c r="K45" s="22">
        <v>0.54</v>
      </c>
      <c r="L45" s="20">
        <v>2</v>
      </c>
      <c r="M45" s="33" t="s">
        <v>96</v>
      </c>
      <c r="N45" t="s">
        <v>124</v>
      </c>
      <c r="O45" s="39">
        <v>8.1416129692408923</v>
      </c>
      <c r="P45" s="20"/>
      <c r="Q45" s="20"/>
      <c r="R45" s="20"/>
      <c r="S45" s="20"/>
      <c r="T45" s="18">
        <v>7340.8</v>
      </c>
      <c r="U45" s="18">
        <v>5900.8</v>
      </c>
      <c r="V45" s="19">
        <v>80.383609415867483</v>
      </c>
      <c r="W45" s="45">
        <v>75.330430272728179</v>
      </c>
      <c r="X45" s="19">
        <v>53.7</v>
      </c>
      <c r="Y45" s="19">
        <v>92.546316242998714</v>
      </c>
    </row>
    <row r="46" spans="1:25" x14ac:dyDescent="0.25">
      <c r="A46" s="16" t="s">
        <v>37</v>
      </c>
      <c r="B46" s="16" t="s">
        <v>57</v>
      </c>
      <c r="C46" s="16" t="s">
        <v>27</v>
      </c>
      <c r="D46" s="16">
        <v>31</v>
      </c>
      <c r="E46" s="16">
        <v>72</v>
      </c>
      <c r="F46" s="17">
        <v>1</v>
      </c>
      <c r="H46" s="45">
        <v>5.7837606432748538</v>
      </c>
      <c r="I46" s="20"/>
      <c r="J46" s="20"/>
      <c r="K46" s="22">
        <v>0.54</v>
      </c>
      <c r="L46" s="20">
        <v>4</v>
      </c>
      <c r="M46" s="33" t="s">
        <v>97</v>
      </c>
      <c r="N46" t="s">
        <v>125</v>
      </c>
      <c r="O46" s="39">
        <v>0.54</v>
      </c>
      <c r="P46" s="20"/>
      <c r="Q46" s="20"/>
      <c r="R46" s="20"/>
      <c r="S46" s="20"/>
      <c r="T46" s="18">
        <v>11569</v>
      </c>
      <c r="U46" s="18">
        <v>5581.8</v>
      </c>
      <c r="V46" s="19">
        <v>48.247903881061461</v>
      </c>
      <c r="W46" s="45">
        <v>45.214881311365268</v>
      </c>
      <c r="X46" s="19">
        <v>66</v>
      </c>
      <c r="Y46" s="19">
        <v>113.74407582938389</v>
      </c>
    </row>
    <row r="47" spans="1:25" x14ac:dyDescent="0.25">
      <c r="A47" s="16" t="s">
        <v>38</v>
      </c>
      <c r="B47" s="16" t="s">
        <v>57</v>
      </c>
      <c r="C47" s="16" t="s">
        <v>27</v>
      </c>
      <c r="D47" s="16">
        <v>31</v>
      </c>
      <c r="E47" s="16">
        <v>72</v>
      </c>
      <c r="F47" s="17">
        <v>1</v>
      </c>
      <c r="H47" s="45">
        <v>5.3607535886287625</v>
      </c>
      <c r="I47" s="20"/>
      <c r="J47" s="20"/>
      <c r="K47" s="22">
        <v>0.54</v>
      </c>
      <c r="L47" s="20">
        <v>6</v>
      </c>
      <c r="M47" s="33" t="s">
        <v>98</v>
      </c>
      <c r="N47" t="s">
        <v>126</v>
      </c>
      <c r="O47" s="39">
        <v>14.286164688661808</v>
      </c>
      <c r="P47" s="20"/>
      <c r="Q47" s="20"/>
      <c r="R47" s="20"/>
      <c r="S47" s="20"/>
      <c r="T47" s="18">
        <v>6651.0000000000009</v>
      </c>
      <c r="U47" s="18">
        <v>5524.2</v>
      </c>
      <c r="V47" s="19">
        <v>83.058186738836241</v>
      </c>
      <c r="W47" s="45">
        <v>77.83687483276988</v>
      </c>
      <c r="X47" s="19">
        <v>67.900000000000006</v>
      </c>
      <c r="Y47" s="19">
        <v>117.0185264971995</v>
      </c>
    </row>
    <row r="48" spans="1:25" x14ac:dyDescent="0.25">
      <c r="A48" s="16" t="s">
        <v>39</v>
      </c>
      <c r="B48" s="16" t="s">
        <v>57</v>
      </c>
      <c r="C48" s="16" t="s">
        <v>27</v>
      </c>
      <c r="D48" s="16">
        <v>31</v>
      </c>
      <c r="E48" s="16">
        <v>72</v>
      </c>
      <c r="F48" s="17">
        <v>1</v>
      </c>
      <c r="H48" s="45">
        <v>5.5809990095541409</v>
      </c>
      <c r="I48" s="20"/>
      <c r="J48" s="20"/>
      <c r="K48" s="22">
        <v>0.54</v>
      </c>
      <c r="L48" s="20">
        <v>8</v>
      </c>
      <c r="M48" s="33" t="s">
        <v>99</v>
      </c>
      <c r="N48" t="s">
        <v>127</v>
      </c>
      <c r="O48" s="39">
        <v>204.09450151156753</v>
      </c>
      <c r="P48" s="20"/>
      <c r="Q48" s="20"/>
      <c r="R48" s="20"/>
      <c r="S48" s="20"/>
      <c r="T48" s="18">
        <v>5945.8</v>
      </c>
      <c r="U48" s="18">
        <v>7365.0000000000009</v>
      </c>
      <c r="V48" s="19">
        <v>123.86894951057891</v>
      </c>
      <c r="W48" s="45">
        <v>116.08213828503227</v>
      </c>
      <c r="X48" s="19">
        <v>67.5</v>
      </c>
      <c r="Y48" s="19">
        <v>116.3291684618699</v>
      </c>
    </row>
    <row r="49" spans="11:16" x14ac:dyDescent="0.25">
      <c r="K49" s="20">
        <v>1.3984206372549022</v>
      </c>
      <c r="L49" s="20">
        <v>10</v>
      </c>
      <c r="M49" s="33" t="s">
        <v>100</v>
      </c>
      <c r="N49" t="s">
        <v>128</v>
      </c>
      <c r="O49" s="39">
        <v>-0.55553819700093321</v>
      </c>
    </row>
    <row r="50" spans="11:16" x14ac:dyDescent="0.25">
      <c r="K50" s="20">
        <v>1.5633153878887072</v>
      </c>
      <c r="L50" s="20">
        <v>12</v>
      </c>
      <c r="M50" s="33" t="s">
        <v>101</v>
      </c>
      <c r="N50" t="s">
        <v>129</v>
      </c>
      <c r="O50" s="39">
        <v>0.84667845226191973</v>
      </c>
    </row>
    <row r="51" spans="11:16" x14ac:dyDescent="0.25">
      <c r="K51" s="20">
        <v>1.471821</v>
      </c>
      <c r="L51" s="20">
        <v>14</v>
      </c>
      <c r="M51" s="33" t="s">
        <v>102</v>
      </c>
      <c r="N51" t="s">
        <v>130</v>
      </c>
      <c r="O51" s="39">
        <v>43.898883352570842</v>
      </c>
    </row>
    <row r="52" spans="11:16" x14ac:dyDescent="0.25">
      <c r="K52" s="20">
        <v>1.2742415439560442</v>
      </c>
      <c r="L52" s="20">
        <v>16</v>
      </c>
      <c r="M52" s="33" t="s">
        <v>103</v>
      </c>
      <c r="N52" t="s">
        <v>131</v>
      </c>
      <c r="O52" s="39">
        <v>0.54</v>
      </c>
    </row>
    <row r="53" spans="11:16" x14ac:dyDescent="0.25">
      <c r="K53" s="24">
        <v>4.4875114093023258</v>
      </c>
      <c r="L53" s="20">
        <v>18</v>
      </c>
      <c r="M53" s="33" t="s">
        <v>104</v>
      </c>
      <c r="N53" t="s">
        <v>132</v>
      </c>
      <c r="O53" s="39">
        <v>44.438883352570841</v>
      </c>
      <c r="P53" s="17" t="s">
        <v>136</v>
      </c>
    </row>
    <row r="54" spans="11:16" x14ac:dyDescent="0.25">
      <c r="K54" s="24">
        <v>4.6755848681672028</v>
      </c>
      <c r="L54" s="20">
        <v>20</v>
      </c>
      <c r="M54" s="33" t="s">
        <v>105</v>
      </c>
      <c r="N54" t="s">
        <v>133</v>
      </c>
      <c r="O54" s="39">
        <v>332.75732764351392</v>
      </c>
      <c r="P54" s="17" t="s">
        <v>137</v>
      </c>
    </row>
    <row r="55" spans="11:16" x14ac:dyDescent="0.25">
      <c r="K55" s="24">
        <v>4.8905274907894745</v>
      </c>
      <c r="L55" s="20">
        <v>22</v>
      </c>
      <c r="M55" s="33" t="s">
        <v>106</v>
      </c>
      <c r="N55" t="s">
        <v>134</v>
      </c>
      <c r="O55" s="39">
        <v>24</v>
      </c>
      <c r="P55" s="17" t="s">
        <v>138</v>
      </c>
    </row>
    <row r="56" spans="11:16" ht="15.75" thickBot="1" x14ac:dyDescent="0.3">
      <c r="K56" s="24">
        <v>4.6087492061538464</v>
      </c>
      <c r="L56" s="20">
        <v>24</v>
      </c>
      <c r="M56" s="33" t="s">
        <v>107</v>
      </c>
      <c r="N56" s="40" t="s">
        <v>135</v>
      </c>
      <c r="O56" s="43">
        <v>6.0325182814035729</v>
      </c>
      <c r="P56" s="17" t="s">
        <v>139</v>
      </c>
    </row>
    <row r="57" spans="11:16" x14ac:dyDescent="0.25">
      <c r="K57" s="20">
        <v>11.392698447692309</v>
      </c>
      <c r="L57" s="20">
        <v>26</v>
      </c>
      <c r="M57" s="33" t="s">
        <v>108</v>
      </c>
      <c r="P57" s="17" t="s">
        <v>140</v>
      </c>
    </row>
    <row r="58" spans="11:16" ht="15.75" thickBot="1" x14ac:dyDescent="0.3">
      <c r="K58" s="20">
        <v>13.907602001605138</v>
      </c>
      <c r="L58" s="20">
        <v>28</v>
      </c>
      <c r="M58" s="33" t="s">
        <v>109</v>
      </c>
      <c r="P58" s="17" t="s">
        <v>141</v>
      </c>
    </row>
    <row r="59" spans="11:16" x14ac:dyDescent="0.25">
      <c r="K59" s="20">
        <v>14.222479378486058</v>
      </c>
      <c r="L59" s="20">
        <v>30</v>
      </c>
      <c r="M59" s="33" t="s">
        <v>110</v>
      </c>
      <c r="N59" s="41" t="s">
        <v>121</v>
      </c>
      <c r="O59" s="41" t="s">
        <v>120</v>
      </c>
    </row>
    <row r="60" spans="11:16" x14ac:dyDescent="0.25">
      <c r="K60" s="20">
        <v>13.401713361527969</v>
      </c>
      <c r="L60" s="20">
        <v>32</v>
      </c>
      <c r="M60" s="33" t="s">
        <v>111</v>
      </c>
      <c r="N60" s="39">
        <v>2</v>
      </c>
      <c r="O60">
        <v>8</v>
      </c>
    </row>
    <row r="61" spans="11:16" x14ac:dyDescent="0.25">
      <c r="K61" s="24">
        <v>21.189450069364163</v>
      </c>
      <c r="L61" s="20">
        <v>34</v>
      </c>
      <c r="M61" s="33" t="s">
        <v>112</v>
      </c>
      <c r="N61" s="39">
        <v>4</v>
      </c>
      <c r="O61">
        <v>0</v>
      </c>
    </row>
    <row r="62" spans="11:16" x14ac:dyDescent="0.25">
      <c r="K62" s="24">
        <v>26.529396196452932</v>
      </c>
      <c r="L62" s="20">
        <v>36</v>
      </c>
      <c r="M62" s="33" t="s">
        <v>113</v>
      </c>
      <c r="N62" s="39">
        <v>6</v>
      </c>
      <c r="O62">
        <v>4</v>
      </c>
    </row>
    <row r="63" spans="11:16" x14ac:dyDescent="0.25">
      <c r="K63" s="24">
        <v>31.025829756935273</v>
      </c>
      <c r="L63" s="20">
        <v>38</v>
      </c>
      <c r="M63" s="33" t="s">
        <v>114</v>
      </c>
      <c r="N63" s="39">
        <v>8</v>
      </c>
      <c r="O63">
        <v>0</v>
      </c>
    </row>
    <row r="64" spans="11:16" x14ac:dyDescent="0.25">
      <c r="K64" s="24">
        <v>23.25896494035533</v>
      </c>
      <c r="L64" s="20">
        <v>40</v>
      </c>
      <c r="M64" s="33" t="s">
        <v>115</v>
      </c>
      <c r="N64" s="39">
        <v>10</v>
      </c>
      <c r="O64">
        <v>0</v>
      </c>
    </row>
    <row r="65" spans="11:15" x14ac:dyDescent="0.25">
      <c r="K65" s="20">
        <v>44.438883352570841</v>
      </c>
      <c r="L65" s="20">
        <v>42</v>
      </c>
      <c r="M65" s="33" t="s">
        <v>116</v>
      </c>
      <c r="N65" s="39">
        <v>12</v>
      </c>
      <c r="O65">
        <v>1</v>
      </c>
    </row>
    <row r="66" spans="11:15" x14ac:dyDescent="0.25">
      <c r="K66" s="20">
        <v>41.856064358786618</v>
      </c>
      <c r="L66" s="20">
        <v>44</v>
      </c>
      <c r="M66" s="33" t="s">
        <v>117</v>
      </c>
      <c r="N66" s="39">
        <v>14</v>
      </c>
      <c r="O66">
        <v>2</v>
      </c>
    </row>
    <row r="67" spans="11:15" x14ac:dyDescent="0.25">
      <c r="K67" s="20">
        <v>30.23136277460317</v>
      </c>
      <c r="L67" s="20">
        <v>46</v>
      </c>
      <c r="M67" s="33" t="s">
        <v>118</v>
      </c>
      <c r="N67" s="39">
        <v>16</v>
      </c>
      <c r="O67">
        <v>1</v>
      </c>
    </row>
    <row r="68" spans="11:15" x14ac:dyDescent="0.25">
      <c r="K68" s="20">
        <v>34.772711461621626</v>
      </c>
      <c r="M68" s="33"/>
      <c r="N68" s="39">
        <v>18</v>
      </c>
      <c r="O68">
        <v>0</v>
      </c>
    </row>
    <row r="69" spans="11:15" x14ac:dyDescent="0.25">
      <c r="N69" s="39">
        <v>20</v>
      </c>
      <c r="O69">
        <v>0</v>
      </c>
    </row>
    <row r="70" spans="11:15" x14ac:dyDescent="0.25">
      <c r="N70" s="39">
        <v>22</v>
      </c>
      <c r="O70">
        <v>1</v>
      </c>
    </row>
    <row r="71" spans="11:15" x14ac:dyDescent="0.25">
      <c r="N71" s="39">
        <v>24</v>
      </c>
      <c r="O71">
        <v>1</v>
      </c>
    </row>
    <row r="72" spans="11:15" x14ac:dyDescent="0.25">
      <c r="N72" s="39">
        <v>26</v>
      </c>
      <c r="O72">
        <v>0</v>
      </c>
    </row>
    <row r="73" spans="11:15" x14ac:dyDescent="0.25">
      <c r="N73" s="39">
        <v>28</v>
      </c>
      <c r="O73">
        <v>1</v>
      </c>
    </row>
    <row r="74" spans="11:15" x14ac:dyDescent="0.25">
      <c r="N74" s="39">
        <v>30</v>
      </c>
      <c r="O74">
        <v>0</v>
      </c>
    </row>
    <row r="75" spans="11:15" x14ac:dyDescent="0.25">
      <c r="N75" s="39">
        <v>32</v>
      </c>
      <c r="O75">
        <v>2</v>
      </c>
    </row>
    <row r="76" spans="11:15" x14ac:dyDescent="0.25">
      <c r="N76" s="39">
        <v>34</v>
      </c>
      <c r="O76">
        <v>0</v>
      </c>
    </row>
    <row r="77" spans="11:15" x14ac:dyDescent="0.25">
      <c r="N77" s="39">
        <v>36</v>
      </c>
      <c r="O77">
        <v>1</v>
      </c>
    </row>
    <row r="78" spans="11:15" x14ac:dyDescent="0.25">
      <c r="N78" s="39">
        <v>38</v>
      </c>
      <c r="O78">
        <v>0</v>
      </c>
    </row>
    <row r="79" spans="11:15" x14ac:dyDescent="0.25">
      <c r="N79" s="39">
        <v>40</v>
      </c>
      <c r="O79">
        <v>0</v>
      </c>
    </row>
    <row r="80" spans="11:15" x14ac:dyDescent="0.25">
      <c r="N80" s="39">
        <v>42</v>
      </c>
      <c r="O80">
        <v>1</v>
      </c>
    </row>
    <row r="81" spans="14:15" x14ac:dyDescent="0.25">
      <c r="N81" s="39">
        <v>44</v>
      </c>
      <c r="O81">
        <v>0</v>
      </c>
    </row>
    <row r="82" spans="14:15" x14ac:dyDescent="0.25">
      <c r="N82" s="39">
        <v>46</v>
      </c>
      <c r="O82">
        <v>1</v>
      </c>
    </row>
    <row r="83" spans="14:15" ht="15.75" thickBot="1" x14ac:dyDescent="0.3">
      <c r="N83" s="40" t="s">
        <v>119</v>
      </c>
      <c r="O83" s="40">
        <v>0</v>
      </c>
    </row>
  </sheetData>
  <pageMargins left="0.7" right="0.7" top="0.75" bottom="0.75" header="0.3" footer="0.3"/>
  <pageSetup orientation="portrait" horizontalDpi="360" verticalDpi="36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1ee89e71-04cd-405e-9ca3-99e020c1694d" ContentTypeId="0x0101" PreviousValue="false"/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eyword xmlns="44a56295-c29e-4898-8136-a54736c65b82" xsi:nil="true"/>
    <Descriptions xmlns="44a56295-c29e-4898-8136-a54736c65b82" xsi:nil="true"/>
    <_dlc_DocId xmlns="6756cf9f-431d-4efc-b9b0-c7deed194af5">THSTCAMATVW7-2049829041-3575</_dlc_DocId>
    <_dlc_DocIdUrl xmlns="6756cf9f-431d-4efc-b9b0-c7deed194af5">
      <Url>https://azcollaboration.sharepoint.com/sites/MS256/Ionis/_layouts/15/DocIdRedir.aspx?ID=THSTCAMATVW7-2049829041-3575</Url>
      <Description>THSTCAMATVW7-2049829041-3575</Description>
    </_dlc_DocIdUrl>
  </documentManagement>
</p:properti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EB1B580432F140B731BE4B9E5F9ED6" ma:contentTypeVersion="13" ma:contentTypeDescription="Create a new document." ma:contentTypeScope="" ma:versionID="19c7a37e78a3b6096af606cf56372295">
  <xsd:schema xmlns:xsd="http://www.w3.org/2001/XMLSchema" xmlns:xs="http://www.w3.org/2001/XMLSchema" xmlns:p="http://schemas.microsoft.com/office/2006/metadata/properties" xmlns:ns2="44a56295-c29e-4898-8136-a54736c65b82" xmlns:ns3="cf682e89-9348-4631-8a60-6acbe5b31aad" xmlns:ns4="d240273e-1a4e-4e99-92c7-bc996e25a873" xmlns:ns5="6756cf9f-431d-4efc-b9b0-c7deed194af5" targetNamespace="http://schemas.microsoft.com/office/2006/metadata/properties" ma:root="true" ma:fieldsID="a3f45e7eb76168c4dc490ad71039b397" ns2:_="" ns3:_="" ns4:_="" ns5:_="">
    <xsd:import namespace="44a56295-c29e-4898-8136-a54736c65b82"/>
    <xsd:import namespace="cf682e89-9348-4631-8a60-6acbe5b31aad"/>
    <xsd:import namespace="d240273e-1a4e-4e99-92c7-bc996e25a873"/>
    <xsd:import namespace="6756cf9f-431d-4efc-b9b0-c7deed194af5"/>
    <xsd:element name="properties">
      <xsd:complexType>
        <xsd:sequence>
          <xsd:element name="documentManagement">
            <xsd:complexType>
              <xsd:all>
                <xsd:element ref="ns2:Descriptions" minOccurs="0"/>
                <xsd:element ref="ns2:Keyword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5:SharedWithUsers" minOccurs="0"/>
                <xsd:element ref="ns5:SharedWithDetails" minOccurs="0"/>
                <xsd:element ref="ns5:_dlc_DocId" minOccurs="0"/>
                <xsd:element ref="ns5:_dlc_DocIdUrl" minOccurs="0"/>
                <xsd:element ref="ns5:_dlc_DocIdPersistId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56295-c29e-4898-8136-a54736c65b82" elementFormDefault="qualified">
    <xsd:import namespace="http://schemas.microsoft.com/office/2006/documentManagement/types"/>
    <xsd:import namespace="http://schemas.microsoft.com/office/infopath/2007/PartnerControls"/>
    <xsd:element name="Descriptions" ma:index="8" nillable="true" ma:displayName="Descriptions" ma:description="Describe your document to make it appear at the top of search results" ma:internalName="Descriptions">
      <xsd:simpleType>
        <xsd:restriction base="dms:Note">
          <xsd:maxLength value="255"/>
        </xsd:restriction>
      </xsd:simpleType>
    </xsd:element>
    <xsd:element name="Keyword" ma:index="9" nillable="true" ma:displayName="Keyword" ma:description="Enter list of terms separated by semi-colon(;)" ma:internalName="Keywor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82e89-9348-4631-8a60-6acbe5b31aad" elementFormDefault="qualified">
    <xsd:import namespace="http://schemas.microsoft.com/office/2006/documentManagement/types"/>
    <xsd:import namespace="http://schemas.microsoft.com/office/infopath/2007/PartnerControls"/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40273e-1a4e-4e99-92c7-bc996e25a8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9" nillable="true" ma:displayName="MediaServiceAutoTags" ma:internalName="MediaServiceAutoTags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5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6cf9f-431d-4efc-b9b0-c7deed194af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_dlc_DocId" ma:index="1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875334-FADE-4909-B414-3FCDF9B34643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459E319F-AAE7-462C-AA93-56EA168572B2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1E0D264C-6684-41B3-BE0E-7D3C194436F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16DFF37-6A0C-4F9D-B539-88883B92BA24}">
  <ds:schemaRefs>
    <ds:schemaRef ds:uri="http://schemas.microsoft.com/office/2006/metadata/properties"/>
    <ds:schemaRef ds:uri="http://schemas.microsoft.com/office/infopath/2007/PartnerControls"/>
    <ds:schemaRef ds:uri="44a56295-c29e-4898-8136-a54736c65b82"/>
    <ds:schemaRef ds:uri="6756cf9f-431d-4efc-b9b0-c7deed194af5"/>
  </ds:schemaRefs>
</ds:datastoreItem>
</file>

<file path=customXml/itemProps5.xml><?xml version="1.0" encoding="utf-8"?>
<ds:datastoreItem xmlns:ds="http://schemas.openxmlformats.org/officeDocument/2006/customXml" ds:itemID="{DD566E51-E82E-4861-8383-2DCEEE5037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a56295-c29e-4898-8136-a54736c65b82"/>
    <ds:schemaRef ds:uri="cf682e89-9348-4631-8a60-6acbe5b31aad"/>
    <ds:schemaRef ds:uri="d240273e-1a4e-4e99-92c7-bc996e25a873"/>
    <ds:schemaRef ds:uri="6756cf9f-431d-4efc-b9b0-c7deed194a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 1, no struc AZD conjug</vt:lpstr>
      <vt:lpstr>replace BLQ with #</vt:lpstr>
      <vt:lpstr>2023-08-06 </vt:lpstr>
      <vt:lpstr>2023-08-14</vt:lpstr>
      <vt:lpstr>2023-08-15 freq table &amp; dist ch</vt:lpstr>
      <vt:lpstr>freq dist histog</vt:lpstr>
      <vt:lpstr>plasma PCSK vs liver conc</vt:lpstr>
    </vt:vector>
  </TitlesOfParts>
  <Company>Isis Pharmaceuticals,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Greenlee</dc:creator>
  <cp:lastModifiedBy>Marybeth Soutar</cp:lastModifiedBy>
  <cp:lastPrinted>2016-11-08T17:30:48Z</cp:lastPrinted>
  <dcterms:created xsi:type="dcterms:W3CDTF">2012-01-30T19:19:20Z</dcterms:created>
  <dcterms:modified xsi:type="dcterms:W3CDTF">2023-09-08T14:55:13Z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0x010100E8EB1B580432F140B731BE4B9E5F9ED6</vt:lpwstr>
  </property>
  <property fmtid="{D5CDD505-2E9C-101B-9397-08002B2CF9AE}" pid="3" name="_dlc_DocIdItemGuid">
    <vt:lpwstr>4105eed1-03c8-4f1e-b8d1-d7ea7fc56a2b</vt:lpwstr>
  </property>
</Properties>
</file>